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F1" lockStructure="1"/>
  <bookViews>
    <workbookView xWindow="-15" yWindow="-15" windowWidth="14520" windowHeight="11355" tabRatio="922"/>
  </bookViews>
  <sheets>
    <sheet name="Voorblad" sheetId="1" r:id="rId1"/>
    <sheet name="Toelichting" sheetId="13" r:id="rId2"/>
    <sheet name="Opleiding (medisch) specialist" sheetId="3" r:id="rId3"/>
    <sheet name="NZa-nummers 2016" sheetId="19" r:id="rId4"/>
    <sheet name="Verdeelplan 2016" sheetId="18" state="hidden" r:id="rId5"/>
    <sheet name="Koppelrange" sheetId="20" state="hidden" r:id="rId6"/>
  </sheets>
  <externalReferences>
    <externalReference r:id="rId7"/>
    <externalReference r:id="rId8"/>
  </externalReferences>
  <definedNames>
    <definedName name="__123Graph_C" localSheetId="1" hidden="1">[1]I_03007!#REF!</definedName>
    <definedName name="__123Graph_C" hidden="1">[1]I_03007!#REF!</definedName>
    <definedName name="__123Graph_D" localSheetId="1" hidden="1">[1]I_03007!#REF!</definedName>
    <definedName name="__123Graph_D" hidden="1">[1]I_03007!#REF!</definedName>
    <definedName name="__123Graph_E" localSheetId="1" hidden="1">[1]I_03007!#REF!</definedName>
    <definedName name="__123Graph_E" hidden="1">[1]I_03007!#REF!</definedName>
    <definedName name="__123Graph_Z" localSheetId="1" hidden="1">[1]I_03007!#REF!</definedName>
    <definedName name="__123Graph_Z" hidden="1">[1]I_03007!#REF!</definedName>
    <definedName name="_Fill" localSheetId="3" hidden="1">#REF!</definedName>
    <definedName name="_Fill" localSheetId="1" hidden="1">#REF!</definedName>
    <definedName name="_Fill" hidden="1">#REF!</definedName>
    <definedName name="_xlnm._FilterDatabase" localSheetId="3" hidden="1">'NZa-nummers 2016'!$1:$458</definedName>
    <definedName name="_xlnm._FilterDatabase" localSheetId="4" hidden="1">'Verdeelplan 2016'!$A$4:$S$964</definedName>
    <definedName name="_xlnm._FilterDatabase" localSheetId="0" hidden="1">Voorblad!#REF!</definedName>
    <definedName name="_Order1" hidden="1">255</definedName>
    <definedName name="_Order2" hidden="1">255</definedName>
    <definedName name="_xlnm.Print_Area" localSheetId="3">'NZa-nummers 2016'!$B$1:$D$442</definedName>
    <definedName name="_xlnm.Print_Area" localSheetId="2">'Opleiding (medisch) specialist'!$A$1:$J$92</definedName>
    <definedName name="_xlnm.Print_Area" localSheetId="4">'Verdeelplan 2016'!$A$1:$L$964</definedName>
    <definedName name="_xlnm.Print_Area" localSheetId="0">Voorblad!$A$1:$Q$38</definedName>
    <definedName name="_xlnm.Print_Titles" localSheetId="3">'NZa-nummers 2016'!$1:$1</definedName>
    <definedName name="_xlnm.Print_Titles" localSheetId="4">'Verdeelplan 2016'!$4:$4</definedName>
    <definedName name="Cat">[2]Voorblad!$G$13</definedName>
    <definedName name="getal_data" localSheetId="0">#REF!</definedName>
    <definedName name="kolom_data" localSheetId="0">#REF!</definedName>
    <definedName name="naam" localSheetId="0">#REF!</definedName>
    <definedName name="naamconflict_VPH_01_._Fill" localSheetId="1" hidden="1">#REF!</definedName>
    <definedName name="naamconflict_VPH_01_._Fill" hidden="1">#REF!</definedName>
    <definedName name="naamconflict_VZH_01_._Fill" localSheetId="1" hidden="1">#REF!</definedName>
    <definedName name="naamconflict_VZH_01_._Fill" hidden="1">#REF!</definedName>
    <definedName name="NR">[2]Voorblad!$H$13</definedName>
    <definedName name="waarde" localSheetId="1" hidden="1">#REF!</definedName>
    <definedName name="waarde" hidden="1">#REF!</definedName>
    <definedName name="Z_60683068_AF12_11D4_9642_08005ACCD915_.wvu.Rows" localSheetId="0" hidden="1">Voorblad!#REF!,Voorblad!#REF!,Voorblad!$46:$46,Voorblad!#REF!</definedName>
    <definedName name="Z_DAD6A131_E761_4D81_9E80_5D69ABC35FD4_.wvu.PrintArea" localSheetId="2" hidden="1">'Opleiding (medisch) specialist'!$A$1:$F$27</definedName>
    <definedName name="Z_DAD6A131_E761_4D81_9E80_5D69ABC35FD4_.wvu.Rows" localSheetId="2" hidden="1">'Opleiding (medisch) specialist'!#REF!,'Opleiding (medisch) specialist'!#REF!</definedName>
    <definedName name="Z_DAD6A131_E761_4D81_9E80_5D69ABC35FD4_.wvu.Rows" localSheetId="1" hidden="1">Toelichting!#REF!</definedName>
  </definedNames>
  <calcPr calcId="145621"/>
</workbook>
</file>

<file path=xl/calcChain.xml><?xml version="1.0" encoding="utf-8"?>
<calcChain xmlns="http://schemas.openxmlformats.org/spreadsheetml/2006/main">
  <c r="ND44" i="20" l="1"/>
  <c r="NC44" i="20"/>
  <c r="NB44" i="20"/>
  <c r="NA44" i="20"/>
  <c r="MZ44" i="20"/>
  <c r="Y31" i="20" l="1"/>
  <c r="X31" i="20"/>
  <c r="MX44" i="20"/>
  <c r="MR44" i="20"/>
  <c r="MO44" i="20"/>
  <c r="MN44" i="20"/>
  <c r="MM44" i="20"/>
  <c r="ML44" i="20"/>
  <c r="MI44" i="20"/>
  <c r="MH44" i="20"/>
  <c r="MG44" i="20"/>
  <c r="MF44" i="20"/>
  <c r="MC44" i="20"/>
  <c r="MB44" i="20"/>
  <c r="MA44" i="20"/>
  <c r="LZ44" i="20"/>
  <c r="LW44" i="20"/>
  <c r="LV44" i="20"/>
  <c r="LU44" i="20"/>
  <c r="LT44" i="20"/>
  <c r="LQ44" i="20"/>
  <c r="LP44" i="20"/>
  <c r="LN44" i="20"/>
  <c r="LI44" i="20"/>
  <c r="LH44" i="20"/>
  <c r="LE44" i="20"/>
  <c r="LD44" i="20"/>
  <c r="LB44" i="20"/>
  <c r="KY44" i="20"/>
  <c r="KX44" i="20"/>
  <c r="KW44" i="20"/>
  <c r="KV44" i="20"/>
  <c r="KS44" i="20"/>
  <c r="KR44" i="20"/>
  <c r="KQ44" i="20"/>
  <c r="KP44" i="20"/>
  <c r="KM44" i="20"/>
  <c r="KL44" i="20"/>
  <c r="KK44" i="20"/>
  <c r="KJ44" i="20"/>
  <c r="KG44" i="20"/>
  <c r="KF44" i="20"/>
  <c r="JX44" i="20"/>
  <c r="JU44" i="20"/>
  <c r="JT44" i="20"/>
  <c r="JR44" i="20"/>
  <c r="JO44" i="20"/>
  <c r="JN44" i="20"/>
  <c r="JM44" i="20"/>
  <c r="JL44" i="20"/>
  <c r="JI44" i="20"/>
  <c r="JH44" i="20"/>
  <c r="JG44" i="20"/>
  <c r="JF44" i="20"/>
  <c r="JC44" i="20"/>
  <c r="JB44" i="20"/>
  <c r="JA44" i="20"/>
  <c r="IZ44" i="20"/>
  <c r="IW44" i="20"/>
  <c r="IV44" i="20"/>
  <c r="IU44" i="20"/>
  <c r="IT44" i="20"/>
  <c r="IQ44" i="20"/>
  <c r="IP44" i="20"/>
  <c r="IO44" i="20"/>
  <c r="IN44" i="20"/>
  <c r="IK44" i="20"/>
  <c r="IJ44" i="20"/>
  <c r="II44" i="20"/>
  <c r="IH44" i="20"/>
  <c r="IE44" i="20"/>
  <c r="ID44" i="20"/>
  <c r="IC44" i="20"/>
  <c r="IB44" i="20"/>
  <c r="HY44" i="20"/>
  <c r="HX44" i="20"/>
  <c r="HW44" i="20"/>
  <c r="HV44" i="20"/>
  <c r="HS44" i="20"/>
  <c r="HR44" i="20"/>
  <c r="HQ44" i="20"/>
  <c r="HP44" i="20"/>
  <c r="HM44" i="20"/>
  <c r="HL44" i="20"/>
  <c r="HK44" i="20"/>
  <c r="HJ44" i="20"/>
  <c r="HG44" i="20"/>
  <c r="HF44" i="20"/>
  <c r="HE44" i="20"/>
  <c r="HD44" i="20"/>
  <c r="HA44" i="20"/>
  <c r="GZ44" i="20"/>
  <c r="GY44" i="20"/>
  <c r="GX44" i="20"/>
  <c r="GU44" i="20"/>
  <c r="GT44" i="20"/>
  <c r="GS44" i="20"/>
  <c r="GR44" i="20"/>
  <c r="GO44" i="20"/>
  <c r="GN44" i="20"/>
  <c r="GM44" i="20"/>
  <c r="GL44" i="20"/>
  <c r="GI44" i="20"/>
  <c r="GH44" i="20"/>
  <c r="GG44" i="20"/>
  <c r="GF44" i="20"/>
  <c r="GC44" i="20"/>
  <c r="GB44" i="20"/>
  <c r="GA44" i="20"/>
  <c r="FZ44" i="20"/>
  <c r="FW44" i="20"/>
  <c r="FV44" i="20"/>
  <c r="FU44" i="20"/>
  <c r="FT44" i="20"/>
  <c r="FQ44" i="20"/>
  <c r="FP44" i="20"/>
  <c r="FO44" i="20"/>
  <c r="FN44" i="20"/>
  <c r="FK44" i="20"/>
  <c r="FJ44" i="20"/>
  <c r="FI44" i="20"/>
  <c r="FH44" i="20"/>
  <c r="FE44" i="20"/>
  <c r="FD44" i="20"/>
  <c r="FC44" i="20"/>
  <c r="FB44" i="20"/>
  <c r="EY44" i="20"/>
  <c r="EX44" i="20"/>
  <c r="EW44" i="20"/>
  <c r="EV44" i="20"/>
  <c r="ES44" i="20"/>
  <c r="ER44" i="20"/>
  <c r="EQ44" i="20"/>
  <c r="EP44" i="20"/>
  <c r="EM44" i="20"/>
  <c r="EL44" i="20"/>
  <c r="EK44" i="20"/>
  <c r="EJ44" i="20"/>
  <c r="EG44" i="20"/>
  <c r="EF44" i="20"/>
  <c r="EE44" i="20"/>
  <c r="ED44" i="20"/>
  <c r="EA44" i="20"/>
  <c r="DZ44" i="20"/>
  <c r="DY44" i="20"/>
  <c r="DX44" i="20"/>
  <c r="DU44" i="20"/>
  <c r="DT44" i="20"/>
  <c r="DS44" i="20"/>
  <c r="DR44" i="20"/>
  <c r="DO44" i="20"/>
  <c r="DN44" i="20"/>
  <c r="DM44" i="20"/>
  <c r="DL44" i="20"/>
  <c r="DI44" i="20"/>
  <c r="DH44" i="20"/>
  <c r="DG44" i="20"/>
  <c r="DF44" i="20"/>
  <c r="DE44" i="20"/>
  <c r="DD44" i="20"/>
  <c r="DC44" i="20"/>
  <c r="DB44" i="20"/>
  <c r="DA44" i="20"/>
  <c r="CZ44" i="20"/>
  <c r="CY44" i="20"/>
  <c r="CX44" i="20"/>
  <c r="CW44" i="20"/>
  <c r="CV44" i="20"/>
  <c r="CU44" i="20"/>
  <c r="CT44" i="20"/>
  <c r="CS44" i="20"/>
  <c r="CR44" i="20"/>
  <c r="CQ44" i="20"/>
  <c r="CP44" i="20"/>
  <c r="CO44" i="20"/>
  <c r="CN44" i="20"/>
  <c r="CM44" i="20"/>
  <c r="CL44" i="20"/>
  <c r="CK44" i="20"/>
  <c r="CJ44" i="20"/>
  <c r="CI44" i="20"/>
  <c r="CH44" i="20"/>
  <c r="CG44" i="20"/>
  <c r="CF44" i="20"/>
  <c r="CE44" i="20"/>
  <c r="CD44" i="20"/>
  <c r="CC44" i="20"/>
  <c r="CB44" i="20"/>
  <c r="CA44" i="20"/>
  <c r="BZ44" i="20"/>
  <c r="BY44" i="20"/>
  <c r="BX44" i="20"/>
  <c r="BW44" i="20"/>
  <c r="BV44" i="20"/>
  <c r="BS44" i="20"/>
  <c r="BR44" i="20"/>
  <c r="BQ44" i="20"/>
  <c r="BP44" i="20"/>
  <c r="BO44" i="20"/>
  <c r="BN44" i="20"/>
  <c r="BK44" i="20"/>
  <c r="BJ44" i="20"/>
  <c r="BI44" i="20"/>
  <c r="BH44" i="20"/>
  <c r="BG44" i="20"/>
  <c r="BF44" i="20"/>
  <c r="BE44" i="20"/>
  <c r="BD44" i="20"/>
  <c r="BC44" i="20"/>
  <c r="BB44" i="20"/>
  <c r="BA44" i="20"/>
  <c r="AZ44" i="20"/>
  <c r="AY44" i="20"/>
  <c r="AX44" i="20"/>
  <c r="AW44" i="20"/>
  <c r="AV44" i="20"/>
  <c r="AU44" i="20"/>
  <c r="AT44" i="20"/>
  <c r="AS44" i="20"/>
  <c r="AR44" i="20"/>
  <c r="AQ44" i="20"/>
  <c r="AP44" i="20"/>
  <c r="AO44" i="20"/>
  <c r="AN44" i="20"/>
  <c r="AM44" i="20"/>
  <c r="AL44" i="20"/>
  <c r="AI44" i="20"/>
  <c r="AH44" i="20"/>
  <c r="AG44" i="20"/>
  <c r="AF44" i="20"/>
  <c r="AE44" i="20"/>
  <c r="AD44" i="20"/>
  <c r="AA44" i="20"/>
  <c r="Z44" i="20"/>
  <c r="W44" i="20"/>
  <c r="V44" i="20"/>
  <c r="U44" i="20"/>
  <c r="T44" i="20"/>
  <c r="Q44" i="20"/>
  <c r="P44" i="20"/>
  <c r="O44" i="20"/>
  <c r="N44" i="20"/>
  <c r="K44" i="20"/>
  <c r="J44" i="20"/>
  <c r="I44" i="20"/>
  <c r="H44" i="20"/>
  <c r="E44" i="20"/>
  <c r="D44" i="20"/>
  <c r="I43" i="20"/>
  <c r="H43" i="20"/>
  <c r="G43" i="20"/>
  <c r="F43" i="20"/>
  <c r="E43" i="20"/>
  <c r="D43" i="20"/>
  <c r="C43" i="20"/>
  <c r="B43" i="20"/>
  <c r="A43" i="20"/>
  <c r="MY42" i="20"/>
  <c r="MX42" i="20"/>
  <c r="MW42" i="20"/>
  <c r="MV42" i="20"/>
  <c r="MU42" i="20"/>
  <c r="MT42" i="20"/>
  <c r="MS42" i="20"/>
  <c r="MR42" i="20"/>
  <c r="MQ42" i="20"/>
  <c r="MP42" i="20"/>
  <c r="MO42" i="20"/>
  <c r="MN42" i="20"/>
  <c r="MM42" i="20"/>
  <c r="ML42" i="20"/>
  <c r="MK42" i="20"/>
  <c r="MJ42" i="20"/>
  <c r="MI42" i="20"/>
  <c r="MH42" i="20"/>
  <c r="MG42" i="20"/>
  <c r="MF42" i="20"/>
  <c r="ME42" i="20"/>
  <c r="MD42" i="20"/>
  <c r="MC42" i="20"/>
  <c r="MB42" i="20"/>
  <c r="MA42" i="20"/>
  <c r="LZ42" i="20"/>
  <c r="LY42" i="20"/>
  <c r="LX42" i="20"/>
  <c r="LW42" i="20"/>
  <c r="LV42" i="20"/>
  <c r="LU42" i="20"/>
  <c r="LT42" i="20"/>
  <c r="LS42" i="20"/>
  <c r="LR42" i="20"/>
  <c r="LQ42" i="20"/>
  <c r="LP42" i="20"/>
  <c r="LO42" i="20"/>
  <c r="LN42" i="20"/>
  <c r="LM42" i="20"/>
  <c r="LL42" i="20"/>
  <c r="LK42" i="20"/>
  <c r="LJ42" i="20"/>
  <c r="LI42" i="20"/>
  <c r="LH42" i="20"/>
  <c r="LG42" i="20"/>
  <c r="LF42" i="20"/>
  <c r="LE42" i="20"/>
  <c r="LD42" i="20"/>
  <c r="LC42" i="20"/>
  <c r="LB42" i="20"/>
  <c r="LA42" i="20"/>
  <c r="KZ42" i="20"/>
  <c r="KY42" i="20"/>
  <c r="KX42" i="20"/>
  <c r="KW42" i="20"/>
  <c r="KV42" i="20"/>
  <c r="KU42" i="20"/>
  <c r="KT42" i="20"/>
  <c r="KS42" i="20"/>
  <c r="KR42" i="20"/>
  <c r="KQ42" i="20"/>
  <c r="KP42" i="20"/>
  <c r="KO42" i="20"/>
  <c r="KN42" i="20"/>
  <c r="KM42" i="20"/>
  <c r="KL42" i="20"/>
  <c r="KK42" i="20"/>
  <c r="KJ42" i="20"/>
  <c r="KI42" i="20"/>
  <c r="KH42" i="20"/>
  <c r="KG42" i="20"/>
  <c r="KF42" i="20"/>
  <c r="KE42" i="20"/>
  <c r="KD42" i="20"/>
  <c r="KC42" i="20"/>
  <c r="KB42" i="20"/>
  <c r="KA42" i="20"/>
  <c r="JZ42" i="20"/>
  <c r="JY42" i="20"/>
  <c r="JX42" i="20"/>
  <c r="JW42" i="20"/>
  <c r="JV42" i="20"/>
  <c r="JU42" i="20"/>
  <c r="JT42" i="20"/>
  <c r="JS42" i="20"/>
  <c r="JR42" i="20"/>
  <c r="JQ42" i="20"/>
  <c r="JP42" i="20"/>
  <c r="JO42" i="20"/>
  <c r="JN42" i="20"/>
  <c r="JM42" i="20"/>
  <c r="JL42" i="20"/>
  <c r="JK42" i="20"/>
  <c r="JJ42" i="20"/>
  <c r="JI42" i="20"/>
  <c r="JH42" i="20"/>
  <c r="JG42" i="20"/>
  <c r="JF42" i="20"/>
  <c r="JE42" i="20"/>
  <c r="JD42" i="20"/>
  <c r="JC42" i="20"/>
  <c r="JB42" i="20"/>
  <c r="JA42" i="20"/>
  <c r="IZ42" i="20"/>
  <c r="IY42" i="20"/>
  <c r="IX42" i="20"/>
  <c r="IW42" i="20"/>
  <c r="IV42" i="20"/>
  <c r="IU42" i="20"/>
  <c r="IT42" i="20"/>
  <c r="IS42" i="20"/>
  <c r="IR42" i="20"/>
  <c r="IQ42" i="20"/>
  <c r="IP42" i="20"/>
  <c r="IO42" i="20"/>
  <c r="IN42" i="20"/>
  <c r="IM42" i="20"/>
  <c r="IL42" i="20"/>
  <c r="IK42" i="20"/>
  <c r="IJ42" i="20"/>
  <c r="II42" i="20"/>
  <c r="IH42" i="20"/>
  <c r="IG42" i="20"/>
  <c r="IF42" i="20"/>
  <c r="IE42" i="20"/>
  <c r="ID42" i="20"/>
  <c r="IC42" i="20"/>
  <c r="IB42" i="20"/>
  <c r="IA42" i="20"/>
  <c r="HZ42" i="20"/>
  <c r="HY42" i="20"/>
  <c r="HX42" i="20"/>
  <c r="HW42" i="20"/>
  <c r="HV42" i="20"/>
  <c r="HU42" i="20"/>
  <c r="HT42" i="20"/>
  <c r="HS42" i="20"/>
  <c r="HR42" i="20"/>
  <c r="HQ42" i="20"/>
  <c r="HP42" i="20"/>
  <c r="HO42" i="20"/>
  <c r="HN42" i="20"/>
  <c r="HM42" i="20"/>
  <c r="HL42" i="20"/>
  <c r="HK42" i="20"/>
  <c r="HJ42" i="20"/>
  <c r="HI42" i="20"/>
  <c r="HH42" i="20"/>
  <c r="HG42" i="20"/>
  <c r="HF42" i="20"/>
  <c r="HE42" i="20"/>
  <c r="HD42" i="20"/>
  <c r="HC42" i="20"/>
  <c r="HB42" i="20"/>
  <c r="HA42" i="20"/>
  <c r="GZ42" i="20"/>
  <c r="GY42" i="20"/>
  <c r="GX42" i="20"/>
  <c r="GW42" i="20"/>
  <c r="GV42" i="20"/>
  <c r="GU42" i="20"/>
  <c r="GT42" i="20"/>
  <c r="GS42" i="20"/>
  <c r="GR42" i="20"/>
  <c r="GQ42" i="20"/>
  <c r="GP42" i="20"/>
  <c r="GO42" i="20"/>
  <c r="GN42" i="20"/>
  <c r="GM42" i="20"/>
  <c r="GL42" i="20"/>
  <c r="GK42" i="20"/>
  <c r="GJ42" i="20"/>
  <c r="GI42" i="20"/>
  <c r="GH42" i="20"/>
  <c r="GG42" i="20"/>
  <c r="GF42" i="20"/>
  <c r="GE42" i="20"/>
  <c r="GD42" i="20"/>
  <c r="GC42" i="20"/>
  <c r="GB42" i="20"/>
  <c r="GA42" i="20"/>
  <c r="FZ42" i="20"/>
  <c r="FY42" i="20"/>
  <c r="FX42" i="20"/>
  <c r="FW42" i="20"/>
  <c r="FV42" i="20"/>
  <c r="FU42" i="20"/>
  <c r="FT42" i="20"/>
  <c r="FS42" i="20"/>
  <c r="FR42" i="20"/>
  <c r="FQ42" i="20"/>
  <c r="FP42" i="20"/>
  <c r="FO42" i="20"/>
  <c r="FN42" i="20"/>
  <c r="FM42" i="20"/>
  <c r="FL42" i="20"/>
  <c r="FK42" i="20"/>
  <c r="FJ42" i="20"/>
  <c r="FI42" i="20"/>
  <c r="FH42" i="20"/>
  <c r="FG42" i="20"/>
  <c r="FF42" i="20"/>
  <c r="FE42" i="20"/>
  <c r="FD42" i="20"/>
  <c r="FC42" i="20"/>
  <c r="FB42" i="20"/>
  <c r="FA42" i="20"/>
  <c r="EZ42" i="20"/>
  <c r="EY42" i="20"/>
  <c r="EX42" i="20"/>
  <c r="EW42" i="20"/>
  <c r="EV42" i="20"/>
  <c r="EU42" i="20"/>
  <c r="ET42" i="20"/>
  <c r="ES42" i="20"/>
  <c r="ER42" i="20"/>
  <c r="EQ42" i="20"/>
  <c r="EP42" i="20"/>
  <c r="EO42" i="20"/>
  <c r="EN42" i="20"/>
  <c r="EM42" i="20"/>
  <c r="EL42" i="20"/>
  <c r="EK42" i="20"/>
  <c r="EJ42" i="20"/>
  <c r="EI42" i="20"/>
  <c r="EH42" i="20"/>
  <c r="EG42" i="20"/>
  <c r="EF42" i="20"/>
  <c r="EE42" i="20"/>
  <c r="ED42" i="20"/>
  <c r="EC42" i="20"/>
  <c r="EB42" i="20"/>
  <c r="EA42" i="20"/>
  <c r="DZ42" i="20"/>
  <c r="DY42" i="20"/>
  <c r="DX42" i="20"/>
  <c r="DW42" i="20"/>
  <c r="DV42" i="20"/>
  <c r="DU42" i="20"/>
  <c r="DT42" i="20"/>
  <c r="DS42" i="20"/>
  <c r="DR42" i="20"/>
  <c r="DQ42" i="20"/>
  <c r="DP42" i="20"/>
  <c r="DO42" i="20"/>
  <c r="DN42" i="20"/>
  <c r="DM42" i="20"/>
  <c r="DL42" i="20"/>
  <c r="DK42" i="20"/>
  <c r="DJ42" i="20"/>
  <c r="DI42" i="20"/>
  <c r="DH42" i="20"/>
  <c r="DG42" i="20"/>
  <c r="DF42" i="20"/>
  <c r="DE42" i="20"/>
  <c r="DD42" i="20"/>
  <c r="DC42" i="20"/>
  <c r="DB42" i="20"/>
  <c r="DA42" i="20"/>
  <c r="CZ42" i="20"/>
  <c r="CY42" i="20"/>
  <c r="CX42" i="20"/>
  <c r="CW42" i="20"/>
  <c r="CV42" i="20"/>
  <c r="CU42" i="20"/>
  <c r="CT42" i="20"/>
  <c r="CS42" i="20"/>
  <c r="CR42" i="20"/>
  <c r="CQ42" i="20"/>
  <c r="CP42" i="20"/>
  <c r="CO42" i="20"/>
  <c r="CN42" i="20"/>
  <c r="CM42" i="20"/>
  <c r="CL42" i="20"/>
  <c r="CK42" i="20"/>
  <c r="CJ42" i="20"/>
  <c r="CI42" i="20"/>
  <c r="CH42" i="20"/>
  <c r="CG42" i="20"/>
  <c r="CF42" i="20"/>
  <c r="CE42" i="20"/>
  <c r="CD42" i="20"/>
  <c r="CC42" i="20"/>
  <c r="CB42" i="20"/>
  <c r="CA42" i="20"/>
  <c r="BZ42" i="20"/>
  <c r="BY42" i="20"/>
  <c r="BX42" i="20"/>
  <c r="BW42" i="20"/>
  <c r="BV42" i="20"/>
  <c r="BU42" i="20"/>
  <c r="BT42" i="20"/>
  <c r="BS42" i="20"/>
  <c r="BR42" i="20"/>
  <c r="BQ42" i="20"/>
  <c r="BP42" i="20"/>
  <c r="BO42" i="20"/>
  <c r="BN42" i="20"/>
  <c r="BM42" i="20"/>
  <c r="BL42" i="20"/>
  <c r="BK42" i="20"/>
  <c r="BJ42" i="20"/>
  <c r="BI42" i="20"/>
  <c r="BH42" i="20"/>
  <c r="BG42" i="20"/>
  <c r="BF42"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V42" i="20"/>
  <c r="U42" i="20"/>
  <c r="T42" i="20"/>
  <c r="S42" i="20"/>
  <c r="R42" i="20"/>
  <c r="Q42" i="20"/>
  <c r="P42" i="20"/>
  <c r="O42" i="20"/>
  <c r="N42" i="20"/>
  <c r="M42" i="20"/>
  <c r="L42" i="20"/>
  <c r="K42" i="20"/>
  <c r="J42" i="20"/>
  <c r="I42" i="20"/>
  <c r="H42" i="20"/>
  <c r="G42" i="20"/>
  <c r="F42" i="20"/>
  <c r="E42" i="20"/>
  <c r="D42" i="20"/>
  <c r="MY41" i="20"/>
  <c r="MX41" i="20"/>
  <c r="MW41" i="20"/>
  <c r="MV41" i="20"/>
  <c r="MU41" i="20"/>
  <c r="MT41" i="20"/>
  <c r="MS41" i="20"/>
  <c r="MR41" i="20"/>
  <c r="MQ41" i="20"/>
  <c r="MP41" i="20"/>
  <c r="MO41" i="20"/>
  <c r="MN41" i="20"/>
  <c r="MM41" i="20"/>
  <c r="ML41" i="20"/>
  <c r="MK41" i="20"/>
  <c r="MJ41" i="20"/>
  <c r="MI41" i="20"/>
  <c r="MH41" i="20"/>
  <c r="MG41" i="20"/>
  <c r="MF41" i="20"/>
  <c r="ME41" i="20"/>
  <c r="MD41" i="20"/>
  <c r="MC41" i="20"/>
  <c r="MB41" i="20"/>
  <c r="MA41" i="20"/>
  <c r="LZ41" i="20"/>
  <c r="LY41" i="20"/>
  <c r="LX41" i="20"/>
  <c r="LW41" i="20"/>
  <c r="LV41" i="20"/>
  <c r="LU41" i="20"/>
  <c r="LT41" i="20"/>
  <c r="LS41" i="20"/>
  <c r="LR41" i="20"/>
  <c r="LQ41" i="20"/>
  <c r="LP41" i="20"/>
  <c r="LO41" i="20"/>
  <c r="LN41" i="20"/>
  <c r="LM41" i="20"/>
  <c r="LL41" i="20"/>
  <c r="LK41" i="20"/>
  <c r="LJ41" i="20"/>
  <c r="LI41" i="20"/>
  <c r="LH41" i="20"/>
  <c r="LG41" i="20"/>
  <c r="LF41" i="20"/>
  <c r="LE41" i="20"/>
  <c r="LD41" i="20"/>
  <c r="LC41" i="20"/>
  <c r="LB41" i="20"/>
  <c r="LA41" i="20"/>
  <c r="KZ41" i="20"/>
  <c r="KY41" i="20"/>
  <c r="KX41" i="20"/>
  <c r="KW41" i="20"/>
  <c r="KV41" i="20"/>
  <c r="KU41" i="20"/>
  <c r="KT41" i="20"/>
  <c r="KS41" i="20"/>
  <c r="KR41" i="20"/>
  <c r="KQ41" i="20"/>
  <c r="KP41" i="20"/>
  <c r="KO41" i="20"/>
  <c r="KN41" i="20"/>
  <c r="KM41" i="20"/>
  <c r="KL41" i="20"/>
  <c r="KK41" i="20"/>
  <c r="KJ41" i="20"/>
  <c r="KI41" i="20"/>
  <c r="KH41" i="20"/>
  <c r="KG41" i="20"/>
  <c r="KF41" i="20"/>
  <c r="KE41" i="20"/>
  <c r="KD41" i="20"/>
  <c r="KC41" i="20"/>
  <c r="KB41" i="20"/>
  <c r="KA41" i="20"/>
  <c r="JZ41" i="20"/>
  <c r="JY41" i="20"/>
  <c r="JX41" i="20"/>
  <c r="JW41" i="20"/>
  <c r="JV41" i="20"/>
  <c r="JU41" i="20"/>
  <c r="JT41" i="20"/>
  <c r="JS41" i="20"/>
  <c r="JR41" i="20"/>
  <c r="JQ41" i="20"/>
  <c r="JP41" i="20"/>
  <c r="JO41" i="20"/>
  <c r="JN41" i="20"/>
  <c r="JM41" i="20"/>
  <c r="JL41" i="20"/>
  <c r="JK41" i="20"/>
  <c r="JJ41" i="20"/>
  <c r="JI41" i="20"/>
  <c r="JH41" i="20"/>
  <c r="JG41" i="20"/>
  <c r="JF41" i="20"/>
  <c r="JE41" i="20"/>
  <c r="JD41" i="20"/>
  <c r="JC41" i="20"/>
  <c r="JB41" i="20"/>
  <c r="JA41" i="20"/>
  <c r="IZ41" i="20"/>
  <c r="IY41" i="20"/>
  <c r="IX41" i="20"/>
  <c r="IW41" i="20"/>
  <c r="IV41" i="20"/>
  <c r="IU41" i="20"/>
  <c r="IT41" i="20"/>
  <c r="IS41" i="20"/>
  <c r="IR41" i="20"/>
  <c r="IQ41" i="20"/>
  <c r="IP41" i="20"/>
  <c r="IO41" i="20"/>
  <c r="IN41" i="20"/>
  <c r="IM41" i="20"/>
  <c r="IL41" i="20"/>
  <c r="IK41" i="20"/>
  <c r="IJ41" i="20"/>
  <c r="II41" i="20"/>
  <c r="IH41" i="20"/>
  <c r="IG41" i="20"/>
  <c r="IF41" i="20"/>
  <c r="IE41" i="20"/>
  <c r="ID41" i="20"/>
  <c r="IC41" i="20"/>
  <c r="IB41" i="20"/>
  <c r="IA41" i="20"/>
  <c r="HZ41" i="20"/>
  <c r="HY41" i="20"/>
  <c r="HX41" i="20"/>
  <c r="HW41" i="20"/>
  <c r="HV41" i="20"/>
  <c r="HU41" i="20"/>
  <c r="HT41" i="20"/>
  <c r="HS41" i="20"/>
  <c r="HR41" i="20"/>
  <c r="HQ41" i="20"/>
  <c r="HP41" i="20"/>
  <c r="HO41" i="20"/>
  <c r="HN41" i="20"/>
  <c r="HM41" i="20"/>
  <c r="HL41" i="20"/>
  <c r="HK41" i="20"/>
  <c r="HJ41" i="20"/>
  <c r="HI41" i="20"/>
  <c r="HH41" i="20"/>
  <c r="HG41" i="20"/>
  <c r="HF41" i="20"/>
  <c r="HE41" i="20"/>
  <c r="HD41" i="20"/>
  <c r="HC41" i="20"/>
  <c r="HB41" i="20"/>
  <c r="HA41" i="20"/>
  <c r="GZ41" i="20"/>
  <c r="GY41" i="20"/>
  <c r="GX41" i="20"/>
  <c r="GW41" i="20"/>
  <c r="GV41" i="20"/>
  <c r="GU41" i="20"/>
  <c r="GT41" i="20"/>
  <c r="GS41" i="20"/>
  <c r="GR41" i="20"/>
  <c r="GQ41" i="20"/>
  <c r="GP41" i="20"/>
  <c r="GO41" i="20"/>
  <c r="GN41" i="20"/>
  <c r="GM41" i="20"/>
  <c r="GL41" i="20"/>
  <c r="GK41" i="20"/>
  <c r="GJ41" i="20"/>
  <c r="GI41" i="20"/>
  <c r="GH41" i="20"/>
  <c r="GG41" i="20"/>
  <c r="GF41" i="20"/>
  <c r="GE41" i="20"/>
  <c r="GD41" i="20"/>
  <c r="GC41" i="20"/>
  <c r="GB41" i="20"/>
  <c r="GA41" i="20"/>
  <c r="FZ41" i="20"/>
  <c r="FY41" i="20"/>
  <c r="FX41" i="20"/>
  <c r="FW41" i="20"/>
  <c r="FV41" i="20"/>
  <c r="FU41" i="20"/>
  <c r="FT41" i="20"/>
  <c r="FS41" i="20"/>
  <c r="FR41" i="20"/>
  <c r="FQ41" i="20"/>
  <c r="FP41" i="20"/>
  <c r="FO41" i="20"/>
  <c r="FN41" i="20"/>
  <c r="FM41" i="20"/>
  <c r="FL41" i="20"/>
  <c r="FK41" i="20"/>
  <c r="FJ41" i="20"/>
  <c r="FI41" i="20"/>
  <c r="FH41" i="20"/>
  <c r="FG41" i="20"/>
  <c r="FF41" i="20"/>
  <c r="FE41" i="20"/>
  <c r="FD41" i="20"/>
  <c r="FC41" i="20"/>
  <c r="FB41" i="20"/>
  <c r="FA41" i="20"/>
  <c r="EZ41" i="20"/>
  <c r="EY41" i="20"/>
  <c r="EX41" i="20"/>
  <c r="EW41" i="20"/>
  <c r="EV41" i="20"/>
  <c r="EU41" i="20"/>
  <c r="ET41" i="20"/>
  <c r="ES41" i="20"/>
  <c r="ER41" i="20"/>
  <c r="EQ41" i="20"/>
  <c r="EP41" i="20"/>
  <c r="EO41" i="20"/>
  <c r="EN41" i="20"/>
  <c r="EM41" i="20"/>
  <c r="EL41" i="20"/>
  <c r="EK41" i="20"/>
  <c r="EJ41" i="20"/>
  <c r="EI41" i="20"/>
  <c r="EH41" i="20"/>
  <c r="EG41" i="20"/>
  <c r="EF41" i="20"/>
  <c r="EE41" i="20"/>
  <c r="ED41" i="20"/>
  <c r="EC41" i="20"/>
  <c r="EB41" i="20"/>
  <c r="EA41" i="20"/>
  <c r="DZ41" i="20"/>
  <c r="DY41" i="20"/>
  <c r="DX41" i="20"/>
  <c r="DW41" i="20"/>
  <c r="DV41" i="20"/>
  <c r="DU41" i="20"/>
  <c r="DT41" i="20"/>
  <c r="DS41" i="20"/>
  <c r="DR41" i="20"/>
  <c r="DQ41" i="20"/>
  <c r="DP41" i="20"/>
  <c r="DO41" i="20"/>
  <c r="DN41" i="20"/>
  <c r="DM41" i="20"/>
  <c r="DL41" i="20"/>
  <c r="DK41" i="20"/>
  <c r="DJ41" i="20"/>
  <c r="DI41" i="20"/>
  <c r="DH41" i="20"/>
  <c r="DG41" i="20"/>
  <c r="DF41" i="20"/>
  <c r="DE41" i="20"/>
  <c r="DD41" i="20"/>
  <c r="DC41" i="20"/>
  <c r="DB41" i="20"/>
  <c r="DA41" i="20"/>
  <c r="CZ41" i="20"/>
  <c r="CY41" i="20"/>
  <c r="CX41" i="20"/>
  <c r="CW41" i="20"/>
  <c r="CV41" i="20"/>
  <c r="CU41" i="20"/>
  <c r="CT41" i="20"/>
  <c r="CS41" i="20"/>
  <c r="CR41" i="20"/>
  <c r="CQ41" i="20"/>
  <c r="CP41" i="20"/>
  <c r="CO41" i="20"/>
  <c r="CN41" i="20"/>
  <c r="CM41" i="20"/>
  <c r="CL41" i="20"/>
  <c r="CK41" i="20"/>
  <c r="CJ41" i="20"/>
  <c r="CI41" i="20"/>
  <c r="CH41" i="20"/>
  <c r="CG41" i="20"/>
  <c r="CF41" i="20"/>
  <c r="CE41" i="20"/>
  <c r="CD41" i="20"/>
  <c r="CC41" i="20"/>
  <c r="CB41" i="20"/>
  <c r="CA41" i="20"/>
  <c r="BZ41" i="20"/>
  <c r="BY41" i="20"/>
  <c r="BX41" i="20"/>
  <c r="BW41" i="20"/>
  <c r="BV41" i="20"/>
  <c r="BU41" i="20"/>
  <c r="BT41" i="20"/>
  <c r="BS41" i="20"/>
  <c r="BR41" i="20"/>
  <c r="BQ41" i="20"/>
  <c r="BP41" i="20"/>
  <c r="BO41" i="20"/>
  <c r="BN41" i="20"/>
  <c r="BM41" i="20"/>
  <c r="BL41" i="20"/>
  <c r="BK41" i="20"/>
  <c r="BJ41" i="20"/>
  <c r="BI41" i="20"/>
  <c r="BH41" i="20"/>
  <c r="BG41" i="20"/>
  <c r="BF41" i="20"/>
  <c r="BE41" i="20"/>
  <c r="BD41" i="20"/>
  <c r="BC41" i="20"/>
  <c r="BB41" i="20"/>
  <c r="BA41" i="20"/>
  <c r="AZ41" i="20"/>
  <c r="AY41" i="20"/>
  <c r="AX41" i="20"/>
  <c r="AW41" i="20"/>
  <c r="AV41" i="20"/>
  <c r="AU41" i="20"/>
  <c r="AT41" i="20"/>
  <c r="AS41" i="20"/>
  <c r="AR41" i="20"/>
  <c r="AQ41" i="20"/>
  <c r="AP41" i="20"/>
  <c r="AO41" i="20"/>
  <c r="AN41" i="20"/>
  <c r="AM41" i="20"/>
  <c r="AL41" i="20"/>
  <c r="AK41" i="20"/>
  <c r="AJ41" i="20"/>
  <c r="AI41" i="20"/>
  <c r="AH41" i="20"/>
  <c r="AG41" i="20"/>
  <c r="AF41" i="20"/>
  <c r="AE41" i="20"/>
  <c r="AD41" i="20"/>
  <c r="AC41" i="20"/>
  <c r="AB41" i="20"/>
  <c r="AA41" i="20"/>
  <c r="Z41" i="20"/>
  <c r="Y41" i="20"/>
  <c r="X41" i="20"/>
  <c r="W41" i="20"/>
  <c r="V41" i="20"/>
  <c r="U41" i="20"/>
  <c r="T41" i="20"/>
  <c r="S41" i="20"/>
  <c r="R41" i="20"/>
  <c r="Q41" i="20"/>
  <c r="P41" i="20"/>
  <c r="O41" i="20"/>
  <c r="N41" i="20"/>
  <c r="M41" i="20"/>
  <c r="L41" i="20"/>
  <c r="K41" i="20"/>
  <c r="J41" i="20"/>
  <c r="I41" i="20"/>
  <c r="H41" i="20"/>
  <c r="G41" i="20"/>
  <c r="F41" i="20"/>
  <c r="E41" i="20"/>
  <c r="D41" i="20"/>
  <c r="W31" i="20"/>
  <c r="V31" i="20"/>
  <c r="U31" i="20"/>
  <c r="T31" i="20"/>
  <c r="S31" i="20"/>
  <c r="P31" i="20"/>
  <c r="O31" i="20"/>
  <c r="N31" i="20"/>
  <c r="M31" i="20"/>
  <c r="L31" i="20"/>
  <c r="K31" i="20"/>
  <c r="J31" i="20"/>
  <c r="I31" i="20"/>
  <c r="D31" i="20"/>
  <c r="W30" i="20"/>
  <c r="V30" i="20"/>
  <c r="U30" i="20"/>
  <c r="T30" i="20"/>
  <c r="P30" i="20"/>
  <c r="O30" i="20"/>
  <c r="N30" i="20"/>
  <c r="M30" i="20"/>
  <c r="L30" i="20"/>
  <c r="K30" i="20"/>
  <c r="J30" i="20"/>
  <c r="H30" i="20"/>
  <c r="G30" i="20"/>
  <c r="F30" i="20"/>
  <c r="E30" i="20"/>
  <c r="D30" i="20"/>
  <c r="C30" i="20"/>
  <c r="B30" i="20"/>
  <c r="A30" i="20"/>
  <c r="B4" i="20"/>
  <c r="A4" i="20"/>
  <c r="B3" i="20"/>
  <c r="A3" i="20"/>
  <c r="K947" i="18"/>
  <c r="G947" i="18"/>
  <c r="F947" i="18"/>
  <c r="K946" i="18"/>
  <c r="G946" i="18"/>
  <c r="F946" i="18"/>
  <c r="K945" i="18"/>
  <c r="G945" i="18"/>
  <c r="F945" i="18"/>
  <c r="K944" i="18"/>
  <c r="G944" i="18"/>
  <c r="F944" i="18"/>
  <c r="K943" i="18"/>
  <c r="G943" i="18"/>
  <c r="F943" i="18"/>
  <c r="K942" i="18"/>
  <c r="G942" i="18"/>
  <c r="F942" i="18"/>
  <c r="K941" i="18"/>
  <c r="G941" i="18"/>
  <c r="F941" i="18"/>
  <c r="K940" i="18"/>
  <c r="G940" i="18"/>
  <c r="F940" i="18"/>
  <c r="K939" i="18"/>
  <c r="G939" i="18"/>
  <c r="F939" i="18"/>
  <c r="K938" i="18"/>
  <c r="G938" i="18"/>
  <c r="F938" i="18"/>
  <c r="K937" i="18"/>
  <c r="G937" i="18"/>
  <c r="F937" i="18"/>
  <c r="K936" i="18"/>
  <c r="G936" i="18"/>
  <c r="F936" i="18"/>
  <c r="K935" i="18"/>
  <c r="G935" i="18"/>
  <c r="F935" i="18"/>
  <c r="K934" i="18"/>
  <c r="G934" i="18"/>
  <c r="F934" i="18"/>
  <c r="K933" i="18"/>
  <c r="G933" i="18"/>
  <c r="F933" i="18"/>
  <c r="K932" i="18"/>
  <c r="G932" i="18"/>
  <c r="F932" i="18"/>
  <c r="K931" i="18"/>
  <c r="G931" i="18"/>
  <c r="F931" i="18"/>
  <c r="K930" i="18"/>
  <c r="G930" i="18"/>
  <c r="F930" i="18"/>
  <c r="K929" i="18"/>
  <c r="G929" i="18"/>
  <c r="F929" i="18"/>
  <c r="K928" i="18"/>
  <c r="G928" i="18"/>
  <c r="F928" i="18"/>
  <c r="K927" i="18"/>
  <c r="G927" i="18"/>
  <c r="F927" i="18"/>
  <c r="K926" i="18"/>
  <c r="G926" i="18"/>
  <c r="F926" i="18"/>
  <c r="K925" i="18"/>
  <c r="G925" i="18"/>
  <c r="F925" i="18"/>
  <c r="K924" i="18"/>
  <c r="G924" i="18"/>
  <c r="F924" i="18"/>
  <c r="K923" i="18"/>
  <c r="G923" i="18"/>
  <c r="F923" i="18"/>
  <c r="K922" i="18"/>
  <c r="G922" i="18"/>
  <c r="F922" i="18"/>
  <c r="K921" i="18"/>
  <c r="G921" i="18"/>
  <c r="F921" i="18"/>
  <c r="K920" i="18"/>
  <c r="G920" i="18"/>
  <c r="F920" i="18"/>
  <c r="K919" i="18"/>
  <c r="G919" i="18"/>
  <c r="F919" i="18"/>
  <c r="K918" i="18"/>
  <c r="G918" i="18"/>
  <c r="F918" i="18"/>
  <c r="K917" i="18"/>
  <c r="G917" i="18"/>
  <c r="F917" i="18"/>
  <c r="K916" i="18"/>
  <c r="G916" i="18"/>
  <c r="F916" i="18"/>
  <c r="K915" i="18"/>
  <c r="G915" i="18"/>
  <c r="F915" i="18"/>
  <c r="K914" i="18"/>
  <c r="G914" i="18"/>
  <c r="F914" i="18"/>
  <c r="K913" i="18"/>
  <c r="G913" i="18"/>
  <c r="F913" i="18"/>
  <c r="K912" i="18"/>
  <c r="G912" i="18"/>
  <c r="F912" i="18"/>
  <c r="K911" i="18"/>
  <c r="G911" i="18"/>
  <c r="F911" i="18"/>
  <c r="K910" i="18"/>
  <c r="G910" i="18"/>
  <c r="F910" i="18"/>
  <c r="K909" i="18"/>
  <c r="G909" i="18"/>
  <c r="F909" i="18"/>
  <c r="K908" i="18"/>
  <c r="G908" i="18"/>
  <c r="F908" i="18"/>
  <c r="K907" i="18"/>
  <c r="G907" i="18"/>
  <c r="F907" i="18"/>
  <c r="K906" i="18"/>
  <c r="G906" i="18"/>
  <c r="F906" i="18"/>
  <c r="K905" i="18"/>
  <c r="G905" i="18"/>
  <c r="F905" i="18"/>
  <c r="K904" i="18"/>
  <c r="G904" i="18"/>
  <c r="F904" i="18"/>
  <c r="K903" i="18"/>
  <c r="G903" i="18"/>
  <c r="F903" i="18"/>
  <c r="K902" i="18"/>
  <c r="G902" i="18"/>
  <c r="F902" i="18"/>
  <c r="K901" i="18"/>
  <c r="G901" i="18"/>
  <c r="F901" i="18"/>
  <c r="K900" i="18"/>
  <c r="G900" i="18"/>
  <c r="F900" i="18"/>
  <c r="K899" i="18"/>
  <c r="G899" i="18"/>
  <c r="F899" i="18"/>
  <c r="K898" i="18"/>
  <c r="G898" i="18"/>
  <c r="F898" i="18"/>
  <c r="K897" i="18"/>
  <c r="G897" i="18"/>
  <c r="F897" i="18"/>
  <c r="K896" i="18"/>
  <c r="G896" i="18"/>
  <c r="F896" i="18"/>
  <c r="K895" i="18"/>
  <c r="G895" i="18"/>
  <c r="F895" i="18"/>
  <c r="K894" i="18"/>
  <c r="G894" i="18"/>
  <c r="F894" i="18"/>
  <c r="K893" i="18"/>
  <c r="G893" i="18"/>
  <c r="F893" i="18"/>
  <c r="K892" i="18"/>
  <c r="G892" i="18"/>
  <c r="F892" i="18"/>
  <c r="K891" i="18"/>
  <c r="G891" i="18"/>
  <c r="F891" i="18"/>
  <c r="K890" i="18"/>
  <c r="G890" i="18"/>
  <c r="F890" i="18"/>
  <c r="K889" i="18"/>
  <c r="G889" i="18"/>
  <c r="F889" i="18"/>
  <c r="K888" i="18"/>
  <c r="G888" i="18"/>
  <c r="F888" i="18"/>
  <c r="K887" i="18"/>
  <c r="G887" i="18"/>
  <c r="F887" i="18"/>
  <c r="K886" i="18"/>
  <c r="G886" i="18"/>
  <c r="F886" i="18"/>
  <c r="K885" i="18"/>
  <c r="G885" i="18"/>
  <c r="F885" i="18"/>
  <c r="K884" i="18"/>
  <c r="G884" i="18"/>
  <c r="F884" i="18"/>
  <c r="K883" i="18"/>
  <c r="G883" i="18"/>
  <c r="F883" i="18"/>
  <c r="K882" i="18"/>
  <c r="G882" i="18"/>
  <c r="F882" i="18"/>
  <c r="K881" i="18"/>
  <c r="G881" i="18"/>
  <c r="F881" i="18"/>
  <c r="K880" i="18"/>
  <c r="G880" i="18"/>
  <c r="F880" i="18"/>
  <c r="K879" i="18"/>
  <c r="G879" i="18"/>
  <c r="F879" i="18"/>
  <c r="K878" i="18"/>
  <c r="G878" i="18"/>
  <c r="F878" i="18"/>
  <c r="K877" i="18"/>
  <c r="G877" i="18"/>
  <c r="F877" i="18"/>
  <c r="K876" i="18"/>
  <c r="G876" i="18"/>
  <c r="F876" i="18"/>
  <c r="K875" i="18"/>
  <c r="G875" i="18"/>
  <c r="F875" i="18"/>
  <c r="K874" i="18"/>
  <c r="G874" i="18"/>
  <c r="F874" i="18"/>
  <c r="K873" i="18"/>
  <c r="G873" i="18"/>
  <c r="F873" i="18"/>
  <c r="K872" i="18"/>
  <c r="G872" i="18"/>
  <c r="F872" i="18"/>
  <c r="K871" i="18"/>
  <c r="G871" i="18"/>
  <c r="F871" i="18"/>
  <c r="K870" i="18"/>
  <c r="G870" i="18"/>
  <c r="F870" i="18"/>
  <c r="K869" i="18"/>
  <c r="G869" i="18"/>
  <c r="F869" i="18"/>
  <c r="K868" i="18"/>
  <c r="G868" i="18"/>
  <c r="F868" i="18"/>
  <c r="K867" i="18"/>
  <c r="G867" i="18"/>
  <c r="F867" i="18"/>
  <c r="K866" i="18"/>
  <c r="G866" i="18"/>
  <c r="F866" i="18"/>
  <c r="K865" i="18"/>
  <c r="G865" i="18"/>
  <c r="F865" i="18"/>
  <c r="K864" i="18"/>
  <c r="G864" i="18"/>
  <c r="F864" i="18"/>
  <c r="K863" i="18"/>
  <c r="G863" i="18"/>
  <c r="F863" i="18"/>
  <c r="K862" i="18"/>
  <c r="G862" i="18"/>
  <c r="F862" i="18"/>
  <c r="K861" i="18"/>
  <c r="G861" i="18"/>
  <c r="F861" i="18"/>
  <c r="K860" i="18"/>
  <c r="G860" i="18"/>
  <c r="F860" i="18"/>
  <c r="K859" i="18"/>
  <c r="G859" i="18"/>
  <c r="F859" i="18"/>
  <c r="K858" i="18"/>
  <c r="G858" i="18"/>
  <c r="F858" i="18"/>
  <c r="K857" i="18"/>
  <c r="G857" i="18"/>
  <c r="F857" i="18"/>
  <c r="K856" i="18"/>
  <c r="G856" i="18"/>
  <c r="F856" i="18"/>
  <c r="K855" i="18"/>
  <c r="G855" i="18"/>
  <c r="F855" i="18"/>
  <c r="K854" i="18"/>
  <c r="G854" i="18"/>
  <c r="F854" i="18"/>
  <c r="K853" i="18"/>
  <c r="G853" i="18"/>
  <c r="F853" i="18"/>
  <c r="K852" i="18"/>
  <c r="G852" i="18"/>
  <c r="F852" i="18"/>
  <c r="K851" i="18"/>
  <c r="G851" i="18"/>
  <c r="F851" i="18"/>
  <c r="K850" i="18"/>
  <c r="G850" i="18"/>
  <c r="F850" i="18"/>
  <c r="K849" i="18"/>
  <c r="G849" i="18"/>
  <c r="F849" i="18"/>
  <c r="K848" i="18"/>
  <c r="G848" i="18"/>
  <c r="F848" i="18"/>
  <c r="K847" i="18"/>
  <c r="G847" i="18"/>
  <c r="F847" i="18"/>
  <c r="K846" i="18"/>
  <c r="G846" i="18"/>
  <c r="F846" i="18"/>
  <c r="K845" i="18"/>
  <c r="G845" i="18"/>
  <c r="F845" i="18"/>
  <c r="K844" i="18"/>
  <c r="G844" i="18"/>
  <c r="F844" i="18"/>
  <c r="K843" i="18"/>
  <c r="G843" i="18"/>
  <c r="F843" i="18"/>
  <c r="K842" i="18"/>
  <c r="G842" i="18"/>
  <c r="F842" i="18"/>
  <c r="K841" i="18"/>
  <c r="G841" i="18"/>
  <c r="F841" i="18"/>
  <c r="K840" i="18"/>
  <c r="G840" i="18"/>
  <c r="F840" i="18"/>
  <c r="K839" i="18"/>
  <c r="G839" i="18"/>
  <c r="F839" i="18"/>
  <c r="K838" i="18"/>
  <c r="G838" i="18"/>
  <c r="F838" i="18"/>
  <c r="K837" i="18"/>
  <c r="G837" i="18"/>
  <c r="F837" i="18"/>
  <c r="K836" i="18"/>
  <c r="G836" i="18"/>
  <c r="F836" i="18"/>
  <c r="K835" i="18"/>
  <c r="G835" i="18"/>
  <c r="F835" i="18"/>
  <c r="K834" i="18"/>
  <c r="G834" i="18"/>
  <c r="F834" i="18"/>
  <c r="K833" i="18"/>
  <c r="G833" i="18"/>
  <c r="F833" i="18"/>
  <c r="K832" i="18"/>
  <c r="G832" i="18"/>
  <c r="F832" i="18"/>
  <c r="K831" i="18"/>
  <c r="G831" i="18"/>
  <c r="F831" i="18"/>
  <c r="K830" i="18"/>
  <c r="G830" i="18"/>
  <c r="F830" i="18"/>
  <c r="K829" i="18"/>
  <c r="G829" i="18"/>
  <c r="F829" i="18"/>
  <c r="K828" i="18"/>
  <c r="G828" i="18"/>
  <c r="F828" i="18"/>
  <c r="K827" i="18"/>
  <c r="G827" i="18"/>
  <c r="F827" i="18"/>
  <c r="K826" i="18"/>
  <c r="G826" i="18"/>
  <c r="F826" i="18"/>
  <c r="K825" i="18"/>
  <c r="G825" i="18"/>
  <c r="F825" i="18"/>
  <c r="K824" i="18"/>
  <c r="G824" i="18"/>
  <c r="F824" i="18"/>
  <c r="K823" i="18"/>
  <c r="G823" i="18"/>
  <c r="F823" i="18"/>
  <c r="K822" i="18"/>
  <c r="G822" i="18"/>
  <c r="F822" i="18"/>
  <c r="K821" i="18"/>
  <c r="G821" i="18"/>
  <c r="F821" i="18"/>
  <c r="K820" i="18"/>
  <c r="G820" i="18"/>
  <c r="F820" i="18"/>
  <c r="K819" i="18"/>
  <c r="G819" i="18"/>
  <c r="F819" i="18"/>
  <c r="K818" i="18"/>
  <c r="G818" i="18"/>
  <c r="F818" i="18"/>
  <c r="K817" i="18"/>
  <c r="G817" i="18"/>
  <c r="F817" i="18"/>
  <c r="K816" i="18"/>
  <c r="G816" i="18"/>
  <c r="F816" i="18"/>
  <c r="K815" i="18"/>
  <c r="G815" i="18"/>
  <c r="F815" i="18"/>
  <c r="K814" i="18"/>
  <c r="G814" i="18"/>
  <c r="F814" i="18"/>
  <c r="K813" i="18"/>
  <c r="G813" i="18"/>
  <c r="F813" i="18"/>
  <c r="K812" i="18"/>
  <c r="G812" i="18"/>
  <c r="F812" i="18"/>
  <c r="K811" i="18"/>
  <c r="G811" i="18"/>
  <c r="F811" i="18"/>
  <c r="K810" i="18"/>
  <c r="G810" i="18"/>
  <c r="F810" i="18"/>
  <c r="K809" i="18"/>
  <c r="G809" i="18"/>
  <c r="F809" i="18"/>
  <c r="K808" i="18"/>
  <c r="G808" i="18"/>
  <c r="F808" i="18"/>
  <c r="K807" i="18"/>
  <c r="G807" i="18"/>
  <c r="F807" i="18"/>
  <c r="K806" i="18"/>
  <c r="G806" i="18"/>
  <c r="F806" i="18"/>
  <c r="K805" i="18"/>
  <c r="G805" i="18"/>
  <c r="F805" i="18"/>
  <c r="K804" i="18"/>
  <c r="G804" i="18"/>
  <c r="F804" i="18"/>
  <c r="K803" i="18"/>
  <c r="G803" i="18"/>
  <c r="F803" i="18"/>
  <c r="K802" i="18"/>
  <c r="G802" i="18"/>
  <c r="F802" i="18"/>
  <c r="K801" i="18"/>
  <c r="G801" i="18"/>
  <c r="F801" i="18"/>
  <c r="K800" i="18"/>
  <c r="G800" i="18"/>
  <c r="F800" i="18"/>
  <c r="K799" i="18"/>
  <c r="G799" i="18"/>
  <c r="F799" i="18"/>
  <c r="K798" i="18"/>
  <c r="G798" i="18"/>
  <c r="F798" i="18"/>
  <c r="K797" i="18"/>
  <c r="G797" i="18"/>
  <c r="F797" i="18"/>
  <c r="K796" i="18"/>
  <c r="G796" i="18"/>
  <c r="F796" i="18"/>
  <c r="K795" i="18"/>
  <c r="G795" i="18"/>
  <c r="F795" i="18"/>
  <c r="K794" i="18"/>
  <c r="G794" i="18"/>
  <c r="F794" i="18"/>
  <c r="K793" i="18"/>
  <c r="G793" i="18"/>
  <c r="F793" i="18"/>
  <c r="K792" i="18"/>
  <c r="G792" i="18"/>
  <c r="F792" i="18"/>
  <c r="K791" i="18"/>
  <c r="G791" i="18"/>
  <c r="F791" i="18"/>
  <c r="K790" i="18"/>
  <c r="G790" i="18"/>
  <c r="F790" i="18"/>
  <c r="K789" i="18"/>
  <c r="G789" i="18"/>
  <c r="F789" i="18"/>
  <c r="K788" i="18"/>
  <c r="G788" i="18"/>
  <c r="F788" i="18"/>
  <c r="K787" i="18"/>
  <c r="G787" i="18"/>
  <c r="F787" i="18"/>
  <c r="K786" i="18"/>
  <c r="G786" i="18"/>
  <c r="F786" i="18"/>
  <c r="K785" i="18"/>
  <c r="G785" i="18"/>
  <c r="F785" i="18"/>
  <c r="K784" i="18"/>
  <c r="G784" i="18"/>
  <c r="F784" i="18"/>
  <c r="K783" i="18"/>
  <c r="G783" i="18"/>
  <c r="F783" i="18"/>
  <c r="K782" i="18"/>
  <c r="G782" i="18"/>
  <c r="F782" i="18"/>
  <c r="K781" i="18"/>
  <c r="G781" i="18"/>
  <c r="F781" i="18"/>
  <c r="K780" i="18"/>
  <c r="G780" i="18"/>
  <c r="F780" i="18"/>
  <c r="K779" i="18"/>
  <c r="G779" i="18"/>
  <c r="F779" i="18"/>
  <c r="K778" i="18"/>
  <c r="G778" i="18"/>
  <c r="F778" i="18"/>
  <c r="K777" i="18"/>
  <c r="G777" i="18"/>
  <c r="F777" i="18"/>
  <c r="K776" i="18"/>
  <c r="G776" i="18"/>
  <c r="F776" i="18"/>
  <c r="K775" i="18"/>
  <c r="G775" i="18"/>
  <c r="F775" i="18"/>
  <c r="K774" i="18"/>
  <c r="G774" i="18"/>
  <c r="F774" i="18"/>
  <c r="K773" i="18"/>
  <c r="G773" i="18"/>
  <c r="F773" i="18"/>
  <c r="K772" i="18"/>
  <c r="G772" i="18"/>
  <c r="F772" i="18"/>
  <c r="K771" i="18"/>
  <c r="G771" i="18"/>
  <c r="F771" i="18"/>
  <c r="K770" i="18"/>
  <c r="G770" i="18"/>
  <c r="F770" i="18"/>
  <c r="K769" i="18"/>
  <c r="G769" i="18"/>
  <c r="F769" i="18"/>
  <c r="K768" i="18"/>
  <c r="G768" i="18"/>
  <c r="F768" i="18"/>
  <c r="K767" i="18"/>
  <c r="G767" i="18"/>
  <c r="F767" i="18"/>
  <c r="K766" i="18"/>
  <c r="G766" i="18"/>
  <c r="F766" i="18"/>
  <c r="K765" i="18"/>
  <c r="G765" i="18"/>
  <c r="F765" i="18"/>
  <c r="K764" i="18"/>
  <c r="G764" i="18"/>
  <c r="F764" i="18"/>
  <c r="K763" i="18"/>
  <c r="G763" i="18"/>
  <c r="F763" i="18"/>
  <c r="K762" i="18"/>
  <c r="G762" i="18"/>
  <c r="F762" i="18"/>
  <c r="K761" i="18"/>
  <c r="G761" i="18"/>
  <c r="F761" i="18"/>
  <c r="K760" i="18"/>
  <c r="G760" i="18"/>
  <c r="F760" i="18"/>
  <c r="K759" i="18"/>
  <c r="G759" i="18"/>
  <c r="F759" i="18"/>
  <c r="K758" i="18"/>
  <c r="G758" i="18"/>
  <c r="F758" i="18"/>
  <c r="K757" i="18"/>
  <c r="G757" i="18"/>
  <c r="F757" i="18"/>
  <c r="K756" i="18"/>
  <c r="G756" i="18"/>
  <c r="F756" i="18"/>
  <c r="K755" i="18"/>
  <c r="G755" i="18"/>
  <c r="F755" i="18"/>
  <c r="K754" i="18"/>
  <c r="G754" i="18"/>
  <c r="F754" i="18"/>
  <c r="K753" i="18"/>
  <c r="G753" i="18"/>
  <c r="F753" i="18"/>
  <c r="K752" i="18"/>
  <c r="G752" i="18"/>
  <c r="F752" i="18"/>
  <c r="K751" i="18"/>
  <c r="G751" i="18"/>
  <c r="F751" i="18"/>
  <c r="K750" i="18"/>
  <c r="G750" i="18"/>
  <c r="F750" i="18"/>
  <c r="K749" i="18"/>
  <c r="G749" i="18"/>
  <c r="F749" i="18"/>
  <c r="K748" i="18"/>
  <c r="G748" i="18"/>
  <c r="F748" i="18"/>
  <c r="K747" i="18"/>
  <c r="G747" i="18"/>
  <c r="F747" i="18"/>
  <c r="K746" i="18"/>
  <c r="G746" i="18"/>
  <c r="F746" i="18"/>
  <c r="K745" i="18"/>
  <c r="G745" i="18"/>
  <c r="F745" i="18"/>
  <c r="K744" i="18"/>
  <c r="G744" i="18"/>
  <c r="F744" i="18"/>
  <c r="K743" i="18"/>
  <c r="G743" i="18"/>
  <c r="F743" i="18"/>
  <c r="K742" i="18"/>
  <c r="G742" i="18"/>
  <c r="F742" i="18"/>
  <c r="K741" i="18"/>
  <c r="G741" i="18"/>
  <c r="F741" i="18"/>
  <c r="K740" i="18"/>
  <c r="G740" i="18"/>
  <c r="F740" i="18"/>
  <c r="K739" i="18"/>
  <c r="G739" i="18"/>
  <c r="F739" i="18"/>
  <c r="K738" i="18"/>
  <c r="G738" i="18"/>
  <c r="F738" i="18"/>
  <c r="K737" i="18"/>
  <c r="G737" i="18"/>
  <c r="F737" i="18"/>
  <c r="K736" i="18"/>
  <c r="G736" i="18"/>
  <c r="F736" i="18"/>
  <c r="K735" i="18"/>
  <c r="G735" i="18"/>
  <c r="F735" i="18"/>
  <c r="K734" i="18"/>
  <c r="G734" i="18"/>
  <c r="F734" i="18"/>
  <c r="K733" i="18"/>
  <c r="G733" i="18"/>
  <c r="F733" i="18"/>
  <c r="K732" i="18"/>
  <c r="G732" i="18"/>
  <c r="F732" i="18"/>
  <c r="K731" i="18"/>
  <c r="G731" i="18"/>
  <c r="F731" i="18"/>
  <c r="K730" i="18"/>
  <c r="G730" i="18"/>
  <c r="F730" i="18"/>
  <c r="K729" i="18"/>
  <c r="G729" i="18"/>
  <c r="F729" i="18"/>
  <c r="K728" i="18"/>
  <c r="G728" i="18"/>
  <c r="F728" i="18"/>
  <c r="K727" i="18"/>
  <c r="G727" i="18"/>
  <c r="F727" i="18"/>
  <c r="K726" i="18"/>
  <c r="G726" i="18"/>
  <c r="F726" i="18"/>
  <c r="K725" i="18"/>
  <c r="G725" i="18"/>
  <c r="F725" i="18"/>
  <c r="K724" i="18"/>
  <c r="G724" i="18"/>
  <c r="F724" i="18"/>
  <c r="K723" i="18"/>
  <c r="G723" i="18"/>
  <c r="F723" i="18"/>
  <c r="K722" i="18"/>
  <c r="G722" i="18"/>
  <c r="F722" i="18"/>
  <c r="K721" i="18"/>
  <c r="G721" i="18"/>
  <c r="F721" i="18"/>
  <c r="K720" i="18"/>
  <c r="G720" i="18"/>
  <c r="F720" i="18"/>
  <c r="K719" i="18"/>
  <c r="G719" i="18"/>
  <c r="F719" i="18"/>
  <c r="K718" i="18"/>
  <c r="G718" i="18"/>
  <c r="F718" i="18"/>
  <c r="K717" i="18"/>
  <c r="G717" i="18"/>
  <c r="F717" i="18"/>
  <c r="K716" i="18"/>
  <c r="G716" i="18"/>
  <c r="F716" i="18"/>
  <c r="K715" i="18"/>
  <c r="G715" i="18"/>
  <c r="F715" i="18"/>
  <c r="K714" i="18"/>
  <c r="G714" i="18"/>
  <c r="F714" i="18"/>
  <c r="K713" i="18"/>
  <c r="G713" i="18"/>
  <c r="F713" i="18"/>
  <c r="K712" i="18"/>
  <c r="G712" i="18"/>
  <c r="F712" i="18"/>
  <c r="K711" i="18"/>
  <c r="G711" i="18"/>
  <c r="F711" i="18"/>
  <c r="K710" i="18"/>
  <c r="G710" i="18"/>
  <c r="F710" i="18"/>
  <c r="K709" i="18"/>
  <c r="G709" i="18"/>
  <c r="F709" i="18"/>
  <c r="K708" i="18"/>
  <c r="G708" i="18"/>
  <c r="F708" i="18"/>
  <c r="K707" i="18"/>
  <c r="G707" i="18"/>
  <c r="F707" i="18"/>
  <c r="K706" i="18"/>
  <c r="G706" i="18"/>
  <c r="F706" i="18"/>
  <c r="K705" i="18"/>
  <c r="G705" i="18"/>
  <c r="F705" i="18"/>
  <c r="K704" i="18"/>
  <c r="G704" i="18"/>
  <c r="F704" i="18"/>
  <c r="K703" i="18"/>
  <c r="G703" i="18"/>
  <c r="F703" i="18"/>
  <c r="K702" i="18"/>
  <c r="G702" i="18"/>
  <c r="F702" i="18"/>
  <c r="K701" i="18"/>
  <c r="G701" i="18"/>
  <c r="F701" i="18"/>
  <c r="K700" i="18"/>
  <c r="G700" i="18"/>
  <c r="F700" i="18"/>
  <c r="K699" i="18"/>
  <c r="G699" i="18"/>
  <c r="F699" i="18"/>
  <c r="K698" i="18"/>
  <c r="G698" i="18"/>
  <c r="F698" i="18"/>
  <c r="K697" i="18"/>
  <c r="G697" i="18"/>
  <c r="F697" i="18"/>
  <c r="K696" i="18"/>
  <c r="G696" i="18"/>
  <c r="F696" i="18"/>
  <c r="K695" i="18"/>
  <c r="G695" i="18"/>
  <c r="F695" i="18"/>
  <c r="K694" i="18"/>
  <c r="G694" i="18"/>
  <c r="F694" i="18"/>
  <c r="K693" i="18"/>
  <c r="G693" i="18"/>
  <c r="F693" i="18"/>
  <c r="K692" i="18"/>
  <c r="G692" i="18"/>
  <c r="F692" i="18"/>
  <c r="K691" i="18"/>
  <c r="G691" i="18"/>
  <c r="F691" i="18"/>
  <c r="K690" i="18"/>
  <c r="G690" i="18"/>
  <c r="F690" i="18"/>
  <c r="K689" i="18"/>
  <c r="G689" i="18"/>
  <c r="F689" i="18"/>
  <c r="K688" i="18"/>
  <c r="G688" i="18"/>
  <c r="F688" i="18"/>
  <c r="K687" i="18"/>
  <c r="G687" i="18"/>
  <c r="F687" i="18"/>
  <c r="K686" i="18"/>
  <c r="G686" i="18"/>
  <c r="F686" i="18"/>
  <c r="K685" i="18"/>
  <c r="G685" i="18"/>
  <c r="F685" i="18"/>
  <c r="K684" i="18"/>
  <c r="G684" i="18"/>
  <c r="F684" i="18"/>
  <c r="K683" i="18"/>
  <c r="G683" i="18"/>
  <c r="F683" i="18"/>
  <c r="K682" i="18"/>
  <c r="G682" i="18"/>
  <c r="F682" i="18"/>
  <c r="K681" i="18"/>
  <c r="G681" i="18"/>
  <c r="F681" i="18"/>
  <c r="K680" i="18"/>
  <c r="G680" i="18"/>
  <c r="F680" i="18"/>
  <c r="K679" i="18"/>
  <c r="G679" i="18"/>
  <c r="F679" i="18"/>
  <c r="K678" i="18"/>
  <c r="G678" i="18"/>
  <c r="F678" i="18"/>
  <c r="K677" i="18"/>
  <c r="G677" i="18"/>
  <c r="F677" i="18"/>
  <c r="K676" i="18"/>
  <c r="G676" i="18"/>
  <c r="F676" i="18"/>
  <c r="K675" i="18"/>
  <c r="G675" i="18"/>
  <c r="F675" i="18"/>
  <c r="K674" i="18"/>
  <c r="G674" i="18"/>
  <c r="F674" i="18"/>
  <c r="K673" i="18"/>
  <c r="G673" i="18"/>
  <c r="F673" i="18"/>
  <c r="K672" i="18"/>
  <c r="G672" i="18"/>
  <c r="F672" i="18"/>
  <c r="K671" i="18"/>
  <c r="G671" i="18"/>
  <c r="F671" i="18"/>
  <c r="K670" i="18"/>
  <c r="G670" i="18"/>
  <c r="F670" i="18"/>
  <c r="K669" i="18"/>
  <c r="G669" i="18"/>
  <c r="F669" i="18"/>
  <c r="K668" i="18"/>
  <c r="G668" i="18"/>
  <c r="F668" i="18"/>
  <c r="K667" i="18"/>
  <c r="G667" i="18"/>
  <c r="F667" i="18"/>
  <c r="K666" i="18"/>
  <c r="G666" i="18"/>
  <c r="F666" i="18"/>
  <c r="K665" i="18"/>
  <c r="G665" i="18"/>
  <c r="F665" i="18"/>
  <c r="K664" i="18"/>
  <c r="G664" i="18"/>
  <c r="F664" i="18"/>
  <c r="K663" i="18"/>
  <c r="G663" i="18"/>
  <c r="F663" i="18"/>
  <c r="K662" i="18"/>
  <c r="G662" i="18"/>
  <c r="F662" i="18"/>
  <c r="K661" i="18"/>
  <c r="G661" i="18"/>
  <c r="F661" i="18"/>
  <c r="K660" i="18"/>
  <c r="G660" i="18"/>
  <c r="F660" i="18"/>
  <c r="K659" i="18"/>
  <c r="G659" i="18"/>
  <c r="F659" i="18"/>
  <c r="K658" i="18"/>
  <c r="G658" i="18"/>
  <c r="F658" i="18"/>
  <c r="K657" i="18"/>
  <c r="G657" i="18"/>
  <c r="F657" i="18"/>
  <c r="K656" i="18"/>
  <c r="G656" i="18"/>
  <c r="F656" i="18"/>
  <c r="K655" i="18"/>
  <c r="G655" i="18"/>
  <c r="F655" i="18"/>
  <c r="K654" i="18"/>
  <c r="G654" i="18"/>
  <c r="F654" i="18"/>
  <c r="K653" i="18"/>
  <c r="G653" i="18"/>
  <c r="F653" i="18"/>
  <c r="K652" i="18"/>
  <c r="G652" i="18"/>
  <c r="F652" i="18"/>
  <c r="K651" i="18"/>
  <c r="G651" i="18"/>
  <c r="F651" i="18"/>
  <c r="K650" i="18"/>
  <c r="G650" i="18"/>
  <c r="F650" i="18"/>
  <c r="K649" i="18"/>
  <c r="G649" i="18"/>
  <c r="F649" i="18"/>
  <c r="K648" i="18"/>
  <c r="G648" i="18"/>
  <c r="F648" i="18"/>
  <c r="K647" i="18"/>
  <c r="G647" i="18"/>
  <c r="F647" i="18"/>
  <c r="K646" i="18"/>
  <c r="G646" i="18"/>
  <c r="F646" i="18"/>
  <c r="K645" i="18"/>
  <c r="G645" i="18"/>
  <c r="F645" i="18"/>
  <c r="K644" i="18"/>
  <c r="G644" i="18"/>
  <c r="F644" i="18"/>
  <c r="K643" i="18"/>
  <c r="G643" i="18"/>
  <c r="F643" i="18"/>
  <c r="K642" i="18"/>
  <c r="G642" i="18"/>
  <c r="F642" i="18"/>
  <c r="K641" i="18"/>
  <c r="G641" i="18"/>
  <c r="F641" i="18"/>
  <c r="K640" i="18"/>
  <c r="G640" i="18"/>
  <c r="F640" i="18"/>
  <c r="K639" i="18"/>
  <c r="G639" i="18"/>
  <c r="F639" i="18"/>
  <c r="K638" i="18"/>
  <c r="G638" i="18"/>
  <c r="F638" i="18"/>
  <c r="K637" i="18"/>
  <c r="G637" i="18"/>
  <c r="F637" i="18"/>
  <c r="K636" i="18"/>
  <c r="G636" i="18"/>
  <c r="F636" i="18"/>
  <c r="K635" i="18"/>
  <c r="G635" i="18"/>
  <c r="F635" i="18"/>
  <c r="K634" i="18"/>
  <c r="G634" i="18"/>
  <c r="F634" i="18"/>
  <c r="K633" i="18"/>
  <c r="G633" i="18"/>
  <c r="F633" i="18"/>
  <c r="K632" i="18"/>
  <c r="G632" i="18"/>
  <c r="F632" i="18"/>
  <c r="K631" i="18"/>
  <c r="G631" i="18"/>
  <c r="F631" i="18"/>
  <c r="K630" i="18"/>
  <c r="G630" i="18"/>
  <c r="F630" i="18"/>
  <c r="K629" i="18"/>
  <c r="G629" i="18"/>
  <c r="F629" i="18"/>
  <c r="K628" i="18"/>
  <c r="G628" i="18"/>
  <c r="F628" i="18"/>
  <c r="K627" i="18"/>
  <c r="G627" i="18"/>
  <c r="F627" i="18"/>
  <c r="K626" i="18"/>
  <c r="G626" i="18"/>
  <c r="F626" i="18"/>
  <c r="K625" i="18"/>
  <c r="G625" i="18"/>
  <c r="F625" i="18"/>
  <c r="K624" i="18"/>
  <c r="G624" i="18"/>
  <c r="F624" i="18"/>
  <c r="K623" i="18"/>
  <c r="G623" i="18"/>
  <c r="F623" i="18"/>
  <c r="K622" i="18"/>
  <c r="G622" i="18"/>
  <c r="F622" i="18"/>
  <c r="K621" i="18"/>
  <c r="G621" i="18"/>
  <c r="F621" i="18"/>
  <c r="K620" i="18"/>
  <c r="G620" i="18"/>
  <c r="F620" i="18"/>
  <c r="K619" i="18"/>
  <c r="G619" i="18"/>
  <c r="F619" i="18"/>
  <c r="K618" i="18"/>
  <c r="G618" i="18"/>
  <c r="F618" i="18"/>
  <c r="K617" i="18"/>
  <c r="G617" i="18"/>
  <c r="F617" i="18"/>
  <c r="K616" i="18"/>
  <c r="G616" i="18"/>
  <c r="F616" i="18"/>
  <c r="K615" i="18"/>
  <c r="G615" i="18"/>
  <c r="F615" i="18"/>
  <c r="K614" i="18"/>
  <c r="G614" i="18"/>
  <c r="F614" i="18"/>
  <c r="K613" i="18"/>
  <c r="G613" i="18"/>
  <c r="F613" i="18"/>
  <c r="K612" i="18"/>
  <c r="G612" i="18"/>
  <c r="F612" i="18"/>
  <c r="K611" i="18"/>
  <c r="G611" i="18"/>
  <c r="F611" i="18"/>
  <c r="K610" i="18"/>
  <c r="G610" i="18"/>
  <c r="F610" i="18"/>
  <c r="K609" i="18"/>
  <c r="G609" i="18"/>
  <c r="F609" i="18"/>
  <c r="K608" i="18"/>
  <c r="G608" i="18"/>
  <c r="F608" i="18"/>
  <c r="K607" i="18"/>
  <c r="G607" i="18"/>
  <c r="F607" i="18"/>
  <c r="K606" i="18"/>
  <c r="G606" i="18"/>
  <c r="F606" i="18"/>
  <c r="K605" i="18"/>
  <c r="G605" i="18"/>
  <c r="F605" i="18"/>
  <c r="K604" i="18"/>
  <c r="G604" i="18"/>
  <c r="F604" i="18"/>
  <c r="K603" i="18"/>
  <c r="G603" i="18"/>
  <c r="F603" i="18"/>
  <c r="K602" i="18"/>
  <c r="G602" i="18"/>
  <c r="F602" i="18"/>
  <c r="K601" i="18"/>
  <c r="G601" i="18"/>
  <c r="F601" i="18"/>
  <c r="K600" i="18"/>
  <c r="G600" i="18"/>
  <c r="F600" i="18"/>
  <c r="K599" i="18"/>
  <c r="G599" i="18"/>
  <c r="F599" i="18"/>
  <c r="K598" i="18"/>
  <c r="G598" i="18"/>
  <c r="F598" i="18"/>
  <c r="K597" i="18"/>
  <c r="G597" i="18"/>
  <c r="F597" i="18"/>
  <c r="K596" i="18"/>
  <c r="G596" i="18"/>
  <c r="F596" i="18"/>
  <c r="K595" i="18"/>
  <c r="G595" i="18"/>
  <c r="F595" i="18"/>
  <c r="K594" i="18"/>
  <c r="G594" i="18"/>
  <c r="F594" i="18"/>
  <c r="K593" i="18"/>
  <c r="G593" i="18"/>
  <c r="F593" i="18"/>
  <c r="K592" i="18"/>
  <c r="G592" i="18"/>
  <c r="F592" i="18"/>
  <c r="K591" i="18"/>
  <c r="G591" i="18"/>
  <c r="F591" i="18"/>
  <c r="K590" i="18"/>
  <c r="G590" i="18"/>
  <c r="F590" i="18"/>
  <c r="K589" i="18"/>
  <c r="G589" i="18"/>
  <c r="F589" i="18"/>
  <c r="K588" i="18"/>
  <c r="G588" i="18"/>
  <c r="F588" i="18"/>
  <c r="K587" i="18"/>
  <c r="G587" i="18"/>
  <c r="F587" i="18"/>
  <c r="K586" i="18"/>
  <c r="G586" i="18"/>
  <c r="F586" i="18"/>
  <c r="K585" i="18"/>
  <c r="G585" i="18"/>
  <c r="F585" i="18"/>
  <c r="K584" i="18"/>
  <c r="G584" i="18"/>
  <c r="F584" i="18"/>
  <c r="K583" i="18"/>
  <c r="G583" i="18"/>
  <c r="F583" i="18"/>
  <c r="K582" i="18"/>
  <c r="G582" i="18"/>
  <c r="F582" i="18"/>
  <c r="K581" i="18"/>
  <c r="G581" i="18"/>
  <c r="F581" i="18"/>
  <c r="K580" i="18"/>
  <c r="G580" i="18"/>
  <c r="F580" i="18"/>
  <c r="K579" i="18"/>
  <c r="G579" i="18"/>
  <c r="F579" i="18"/>
  <c r="K578" i="18"/>
  <c r="G578" i="18"/>
  <c r="F578" i="18"/>
  <c r="K577" i="18"/>
  <c r="G577" i="18"/>
  <c r="F577" i="18"/>
  <c r="K576" i="18"/>
  <c r="G576" i="18"/>
  <c r="F576" i="18"/>
  <c r="K575" i="18"/>
  <c r="G575" i="18"/>
  <c r="F575" i="18"/>
  <c r="K574" i="18"/>
  <c r="G574" i="18"/>
  <c r="F574" i="18"/>
  <c r="K573" i="18"/>
  <c r="G573" i="18"/>
  <c r="F573" i="18"/>
  <c r="K572" i="18"/>
  <c r="G572" i="18"/>
  <c r="F572" i="18"/>
  <c r="K571" i="18"/>
  <c r="G571" i="18"/>
  <c r="F571" i="18"/>
  <c r="K570" i="18"/>
  <c r="G570" i="18"/>
  <c r="F570" i="18"/>
  <c r="K569" i="18"/>
  <c r="G569" i="18"/>
  <c r="F569" i="18"/>
  <c r="K568" i="18"/>
  <c r="G568" i="18"/>
  <c r="F568" i="18"/>
  <c r="K567" i="18"/>
  <c r="G567" i="18"/>
  <c r="F567" i="18"/>
  <c r="K566" i="18"/>
  <c r="G566" i="18"/>
  <c r="F566" i="18"/>
  <c r="K565" i="18"/>
  <c r="G565" i="18"/>
  <c r="F565" i="18"/>
  <c r="K564" i="18"/>
  <c r="G564" i="18"/>
  <c r="F564" i="18"/>
  <c r="K563" i="18"/>
  <c r="G563" i="18"/>
  <c r="F563" i="18"/>
  <c r="K562" i="18"/>
  <c r="G562" i="18"/>
  <c r="F562" i="18"/>
  <c r="K561" i="18"/>
  <c r="G561" i="18"/>
  <c r="F561" i="18"/>
  <c r="K560" i="18"/>
  <c r="G560" i="18"/>
  <c r="F560" i="18"/>
  <c r="K559" i="18"/>
  <c r="G559" i="18"/>
  <c r="F559" i="18"/>
  <c r="K558" i="18"/>
  <c r="G558" i="18"/>
  <c r="F558" i="18"/>
  <c r="K557" i="18"/>
  <c r="G557" i="18"/>
  <c r="F557" i="18"/>
  <c r="K556" i="18"/>
  <c r="G556" i="18"/>
  <c r="F556" i="18"/>
  <c r="K555" i="18"/>
  <c r="G555" i="18"/>
  <c r="F555" i="18"/>
  <c r="K554" i="18"/>
  <c r="G554" i="18"/>
  <c r="F554" i="18"/>
  <c r="K553" i="18"/>
  <c r="G553" i="18"/>
  <c r="F553" i="18"/>
  <c r="K552" i="18"/>
  <c r="G552" i="18"/>
  <c r="F552" i="18"/>
  <c r="K551" i="18"/>
  <c r="G551" i="18"/>
  <c r="F551" i="18"/>
  <c r="K550" i="18"/>
  <c r="G550" i="18"/>
  <c r="F550" i="18"/>
  <c r="K549" i="18"/>
  <c r="G549" i="18"/>
  <c r="F549" i="18"/>
  <c r="K548" i="18"/>
  <c r="G548" i="18"/>
  <c r="F548" i="18"/>
  <c r="K547" i="18"/>
  <c r="G547" i="18"/>
  <c r="F547" i="18"/>
  <c r="K546" i="18"/>
  <c r="G546" i="18"/>
  <c r="F546" i="18"/>
  <c r="K545" i="18"/>
  <c r="G545" i="18"/>
  <c r="F545" i="18"/>
  <c r="K544" i="18"/>
  <c r="G544" i="18"/>
  <c r="F544" i="18"/>
  <c r="K543" i="18"/>
  <c r="G543" i="18"/>
  <c r="F543" i="18"/>
  <c r="K542" i="18"/>
  <c r="G542" i="18"/>
  <c r="F542" i="18"/>
  <c r="K541" i="18"/>
  <c r="G541" i="18"/>
  <c r="F541" i="18"/>
  <c r="K540" i="18"/>
  <c r="G540" i="18"/>
  <c r="F540" i="18"/>
  <c r="K539" i="18"/>
  <c r="G539" i="18"/>
  <c r="F539" i="18"/>
  <c r="K538" i="18"/>
  <c r="G538" i="18"/>
  <c r="F538" i="18"/>
  <c r="K537" i="18"/>
  <c r="G537" i="18"/>
  <c r="F537" i="18"/>
  <c r="K536" i="18"/>
  <c r="G536" i="18"/>
  <c r="F536" i="18"/>
  <c r="K535" i="18"/>
  <c r="G535" i="18"/>
  <c r="F535" i="18"/>
  <c r="K534" i="18"/>
  <c r="G534" i="18"/>
  <c r="F534" i="18"/>
  <c r="K533" i="18"/>
  <c r="G533" i="18"/>
  <c r="F533" i="18"/>
  <c r="K532" i="18"/>
  <c r="G532" i="18"/>
  <c r="F532" i="18"/>
  <c r="K531" i="18"/>
  <c r="G531" i="18"/>
  <c r="F531" i="18"/>
  <c r="K530" i="18"/>
  <c r="G530" i="18"/>
  <c r="F530" i="18"/>
  <c r="K529" i="18"/>
  <c r="G529" i="18"/>
  <c r="F529" i="18"/>
  <c r="K528" i="18"/>
  <c r="G528" i="18"/>
  <c r="F528" i="18"/>
  <c r="K527" i="18"/>
  <c r="G527" i="18"/>
  <c r="F527" i="18"/>
  <c r="K526" i="18"/>
  <c r="G526" i="18"/>
  <c r="F526" i="18"/>
  <c r="K525" i="18"/>
  <c r="G525" i="18"/>
  <c r="F525" i="18"/>
  <c r="K524" i="18"/>
  <c r="G524" i="18"/>
  <c r="F524" i="18"/>
  <c r="K523" i="18"/>
  <c r="G523" i="18"/>
  <c r="F523" i="18"/>
  <c r="K522" i="18"/>
  <c r="G522" i="18"/>
  <c r="F522" i="18"/>
  <c r="K521" i="18"/>
  <c r="G521" i="18"/>
  <c r="F521" i="18"/>
  <c r="K520" i="18"/>
  <c r="G520" i="18"/>
  <c r="F520" i="18"/>
  <c r="K519" i="18"/>
  <c r="G519" i="18"/>
  <c r="F519" i="18"/>
  <c r="K518" i="18"/>
  <c r="G518" i="18"/>
  <c r="F518" i="18"/>
  <c r="K517" i="18"/>
  <c r="G517" i="18"/>
  <c r="F517" i="18"/>
  <c r="K516" i="18"/>
  <c r="G516" i="18"/>
  <c r="F516" i="18"/>
  <c r="K515" i="18"/>
  <c r="G515" i="18"/>
  <c r="F515" i="18"/>
  <c r="K514" i="18"/>
  <c r="G514" i="18"/>
  <c r="F514" i="18"/>
  <c r="K513" i="18"/>
  <c r="G513" i="18"/>
  <c r="F513" i="18"/>
  <c r="K512" i="18"/>
  <c r="G512" i="18"/>
  <c r="F512" i="18"/>
  <c r="K511" i="18"/>
  <c r="G511" i="18"/>
  <c r="F511" i="18"/>
  <c r="K510" i="18"/>
  <c r="G510" i="18"/>
  <c r="F510" i="18"/>
  <c r="K509" i="18"/>
  <c r="G509" i="18"/>
  <c r="F509" i="18"/>
  <c r="K508" i="18"/>
  <c r="G508" i="18"/>
  <c r="F508" i="18"/>
  <c r="K507" i="18"/>
  <c r="G507" i="18"/>
  <c r="F507" i="18"/>
  <c r="K506" i="18"/>
  <c r="G506" i="18"/>
  <c r="F506" i="18"/>
  <c r="K505" i="18"/>
  <c r="G505" i="18"/>
  <c r="F505" i="18"/>
  <c r="K504" i="18"/>
  <c r="G504" i="18"/>
  <c r="F504" i="18"/>
  <c r="K503" i="18"/>
  <c r="G503" i="18"/>
  <c r="F503" i="18"/>
  <c r="K502" i="18"/>
  <c r="G502" i="18"/>
  <c r="F502" i="18"/>
  <c r="K501" i="18"/>
  <c r="G501" i="18"/>
  <c r="F501" i="18"/>
  <c r="K500" i="18"/>
  <c r="G500" i="18"/>
  <c r="F500" i="18"/>
  <c r="K499" i="18"/>
  <c r="G499" i="18"/>
  <c r="F499" i="18"/>
  <c r="K498" i="18"/>
  <c r="G498" i="18"/>
  <c r="F498" i="18"/>
  <c r="K497" i="18"/>
  <c r="G497" i="18"/>
  <c r="F497" i="18"/>
  <c r="K496" i="18"/>
  <c r="G496" i="18"/>
  <c r="F496" i="18"/>
  <c r="K495" i="18"/>
  <c r="G495" i="18"/>
  <c r="F495" i="18"/>
  <c r="K494" i="18"/>
  <c r="G494" i="18"/>
  <c r="F494" i="18"/>
  <c r="K493" i="18"/>
  <c r="G493" i="18"/>
  <c r="F493" i="18"/>
  <c r="K492" i="18"/>
  <c r="G492" i="18"/>
  <c r="F492" i="18"/>
  <c r="K491" i="18"/>
  <c r="G491" i="18"/>
  <c r="F491" i="18"/>
  <c r="K490" i="18"/>
  <c r="G490" i="18"/>
  <c r="F490" i="18"/>
  <c r="K489" i="18"/>
  <c r="G489" i="18"/>
  <c r="F489" i="18"/>
  <c r="K488" i="18"/>
  <c r="G488" i="18"/>
  <c r="F488" i="18"/>
  <c r="K487" i="18"/>
  <c r="G487" i="18"/>
  <c r="F487" i="18"/>
  <c r="K486" i="18"/>
  <c r="G486" i="18"/>
  <c r="F486" i="18"/>
  <c r="K485" i="18"/>
  <c r="G485" i="18"/>
  <c r="F485" i="18"/>
  <c r="K484" i="18"/>
  <c r="G484" i="18"/>
  <c r="F484" i="18"/>
  <c r="K483" i="18"/>
  <c r="G483" i="18"/>
  <c r="F483" i="18"/>
  <c r="K482" i="18"/>
  <c r="G482" i="18"/>
  <c r="F482" i="18"/>
  <c r="K481" i="18"/>
  <c r="G481" i="18"/>
  <c r="F481" i="18"/>
  <c r="K480" i="18"/>
  <c r="G480" i="18"/>
  <c r="F480" i="18"/>
  <c r="K479" i="18"/>
  <c r="G479" i="18"/>
  <c r="F479" i="18"/>
  <c r="K478" i="18"/>
  <c r="G478" i="18"/>
  <c r="F478" i="18"/>
  <c r="K477" i="18"/>
  <c r="G477" i="18"/>
  <c r="F477" i="18"/>
  <c r="K476" i="18"/>
  <c r="G476" i="18"/>
  <c r="F476" i="18"/>
  <c r="K475" i="18"/>
  <c r="G475" i="18"/>
  <c r="F475" i="18"/>
  <c r="K474" i="18"/>
  <c r="G474" i="18"/>
  <c r="F474" i="18"/>
  <c r="K473" i="18"/>
  <c r="G473" i="18"/>
  <c r="F473" i="18"/>
  <c r="K472" i="18"/>
  <c r="G472" i="18"/>
  <c r="F472" i="18"/>
  <c r="K471" i="18"/>
  <c r="G471" i="18"/>
  <c r="F471" i="18"/>
  <c r="K470" i="18"/>
  <c r="G470" i="18"/>
  <c r="F470" i="18"/>
  <c r="K469" i="18"/>
  <c r="G469" i="18"/>
  <c r="F469" i="18"/>
  <c r="K468" i="18"/>
  <c r="G468" i="18"/>
  <c r="F468" i="18"/>
  <c r="K467" i="18"/>
  <c r="G467" i="18"/>
  <c r="F467" i="18"/>
  <c r="K466" i="18"/>
  <c r="G466" i="18"/>
  <c r="F466" i="18"/>
  <c r="K465" i="18"/>
  <c r="G465" i="18"/>
  <c r="F465" i="18"/>
  <c r="K464" i="18"/>
  <c r="G464" i="18"/>
  <c r="F464" i="18"/>
  <c r="K463" i="18"/>
  <c r="G463" i="18"/>
  <c r="F463" i="18"/>
  <c r="K462" i="18"/>
  <c r="G462" i="18"/>
  <c r="F462" i="18"/>
  <c r="K461" i="18"/>
  <c r="G461" i="18"/>
  <c r="F461" i="18"/>
  <c r="K460" i="18"/>
  <c r="G460" i="18"/>
  <c r="F460" i="18"/>
  <c r="K459" i="18"/>
  <c r="G459" i="18"/>
  <c r="F459" i="18"/>
  <c r="K458" i="18"/>
  <c r="G458" i="18"/>
  <c r="F458" i="18"/>
  <c r="K457" i="18"/>
  <c r="G457" i="18"/>
  <c r="F457" i="18"/>
  <c r="K456" i="18"/>
  <c r="G456" i="18"/>
  <c r="F456" i="18"/>
  <c r="K455" i="18"/>
  <c r="G455" i="18"/>
  <c r="F455" i="18"/>
  <c r="K454" i="18"/>
  <c r="G454" i="18"/>
  <c r="F454" i="18"/>
  <c r="K453" i="18"/>
  <c r="G453" i="18"/>
  <c r="F453" i="18"/>
  <c r="K452" i="18"/>
  <c r="G452" i="18"/>
  <c r="F452" i="18"/>
  <c r="K451" i="18"/>
  <c r="G451" i="18"/>
  <c r="F451" i="18"/>
  <c r="K450" i="18"/>
  <c r="G450" i="18"/>
  <c r="F450" i="18"/>
  <c r="K449" i="18"/>
  <c r="G449" i="18"/>
  <c r="F449" i="18"/>
  <c r="K448" i="18"/>
  <c r="G448" i="18"/>
  <c r="F448" i="18"/>
  <c r="K447" i="18"/>
  <c r="G447" i="18"/>
  <c r="F447" i="18"/>
  <c r="K446" i="18"/>
  <c r="G446" i="18"/>
  <c r="F446" i="18"/>
  <c r="K445" i="18"/>
  <c r="G445" i="18"/>
  <c r="F445" i="18"/>
  <c r="K444" i="18"/>
  <c r="G444" i="18"/>
  <c r="F444" i="18"/>
  <c r="K443" i="18"/>
  <c r="G443" i="18"/>
  <c r="F443" i="18"/>
  <c r="K442" i="18"/>
  <c r="G442" i="18"/>
  <c r="F442" i="18"/>
  <c r="K441" i="18"/>
  <c r="G441" i="18"/>
  <c r="F441" i="18"/>
  <c r="K440" i="18"/>
  <c r="G440" i="18"/>
  <c r="F440" i="18"/>
  <c r="K439" i="18"/>
  <c r="G439" i="18"/>
  <c r="F439" i="18"/>
  <c r="K438" i="18"/>
  <c r="G438" i="18"/>
  <c r="F438" i="18"/>
  <c r="K437" i="18"/>
  <c r="G437" i="18"/>
  <c r="F437" i="18"/>
  <c r="K436" i="18"/>
  <c r="G436" i="18"/>
  <c r="F436" i="18"/>
  <c r="K435" i="18"/>
  <c r="G435" i="18"/>
  <c r="F435" i="18"/>
  <c r="K434" i="18"/>
  <c r="G434" i="18"/>
  <c r="F434" i="18"/>
  <c r="K433" i="18"/>
  <c r="G433" i="18"/>
  <c r="F433" i="18"/>
  <c r="K432" i="18"/>
  <c r="G432" i="18"/>
  <c r="F432" i="18"/>
  <c r="K431" i="18"/>
  <c r="G431" i="18"/>
  <c r="F431" i="18"/>
  <c r="K430" i="18"/>
  <c r="G430" i="18"/>
  <c r="F430" i="18"/>
  <c r="K429" i="18"/>
  <c r="G429" i="18"/>
  <c r="F429" i="18"/>
  <c r="K428" i="18"/>
  <c r="G428" i="18"/>
  <c r="F428" i="18"/>
  <c r="K427" i="18"/>
  <c r="G427" i="18"/>
  <c r="F427" i="18"/>
  <c r="K426" i="18"/>
  <c r="G426" i="18"/>
  <c r="F426" i="18"/>
  <c r="K425" i="18"/>
  <c r="G425" i="18"/>
  <c r="F425" i="18"/>
  <c r="K424" i="18"/>
  <c r="G424" i="18"/>
  <c r="F424" i="18"/>
  <c r="K423" i="18"/>
  <c r="G423" i="18"/>
  <c r="F423" i="18"/>
  <c r="K422" i="18"/>
  <c r="G422" i="18"/>
  <c r="F422" i="18"/>
  <c r="K421" i="18"/>
  <c r="G421" i="18"/>
  <c r="F421" i="18"/>
  <c r="K420" i="18"/>
  <c r="G420" i="18"/>
  <c r="F420" i="18"/>
  <c r="K419" i="18"/>
  <c r="G419" i="18"/>
  <c r="F419" i="18"/>
  <c r="K418" i="18"/>
  <c r="G418" i="18"/>
  <c r="F418" i="18"/>
  <c r="K417" i="18"/>
  <c r="G417" i="18"/>
  <c r="F417" i="18"/>
  <c r="K416" i="18"/>
  <c r="G416" i="18"/>
  <c r="F416" i="18"/>
  <c r="K415" i="18"/>
  <c r="G415" i="18"/>
  <c r="F415" i="18"/>
  <c r="K414" i="18"/>
  <c r="G414" i="18"/>
  <c r="F414" i="18"/>
  <c r="K413" i="18"/>
  <c r="G413" i="18"/>
  <c r="F413" i="18"/>
  <c r="K412" i="18"/>
  <c r="G412" i="18"/>
  <c r="F412" i="18"/>
  <c r="K411" i="18"/>
  <c r="G411" i="18"/>
  <c r="F411" i="18"/>
  <c r="K410" i="18"/>
  <c r="G410" i="18"/>
  <c r="F410" i="18"/>
  <c r="K409" i="18"/>
  <c r="G409" i="18"/>
  <c r="F409" i="18"/>
  <c r="K408" i="18"/>
  <c r="G408" i="18"/>
  <c r="F408" i="18"/>
  <c r="K407" i="18"/>
  <c r="G407" i="18"/>
  <c r="F407" i="18"/>
  <c r="K406" i="18"/>
  <c r="G406" i="18"/>
  <c r="F406" i="18"/>
  <c r="K405" i="18"/>
  <c r="G405" i="18"/>
  <c r="F405" i="18"/>
  <c r="K404" i="18"/>
  <c r="G404" i="18"/>
  <c r="F404" i="18"/>
  <c r="K403" i="18"/>
  <c r="G403" i="18"/>
  <c r="F403" i="18"/>
  <c r="K402" i="18"/>
  <c r="G402" i="18"/>
  <c r="F402" i="18"/>
  <c r="K401" i="18"/>
  <c r="G401" i="18"/>
  <c r="F401" i="18"/>
  <c r="K400" i="18"/>
  <c r="G400" i="18"/>
  <c r="F400" i="18"/>
  <c r="K399" i="18"/>
  <c r="G399" i="18"/>
  <c r="F399" i="18"/>
  <c r="K398" i="18"/>
  <c r="G398" i="18"/>
  <c r="F398" i="18"/>
  <c r="K397" i="18"/>
  <c r="G397" i="18"/>
  <c r="F397" i="18"/>
  <c r="K396" i="18"/>
  <c r="G396" i="18"/>
  <c r="F396" i="18"/>
  <c r="K395" i="18"/>
  <c r="G395" i="18"/>
  <c r="F395" i="18"/>
  <c r="K394" i="18"/>
  <c r="G394" i="18"/>
  <c r="F394" i="18"/>
  <c r="K393" i="18"/>
  <c r="G393" i="18"/>
  <c r="F393" i="18"/>
  <c r="K392" i="18"/>
  <c r="G392" i="18"/>
  <c r="F392" i="18"/>
  <c r="K391" i="18"/>
  <c r="G391" i="18"/>
  <c r="F391" i="18"/>
  <c r="K390" i="18"/>
  <c r="G390" i="18"/>
  <c r="F390" i="18"/>
  <c r="K389" i="18"/>
  <c r="G389" i="18"/>
  <c r="F389" i="18"/>
  <c r="K388" i="18"/>
  <c r="G388" i="18"/>
  <c r="F388" i="18"/>
  <c r="K387" i="18"/>
  <c r="G387" i="18"/>
  <c r="F387" i="18"/>
  <c r="K386" i="18"/>
  <c r="G386" i="18"/>
  <c r="F386" i="18"/>
  <c r="K385" i="18"/>
  <c r="G385" i="18"/>
  <c r="F385" i="18"/>
  <c r="K384" i="18"/>
  <c r="G384" i="18"/>
  <c r="F384" i="18"/>
  <c r="K383" i="18"/>
  <c r="G383" i="18"/>
  <c r="F383" i="18"/>
  <c r="K382" i="18"/>
  <c r="G382" i="18"/>
  <c r="F382" i="18"/>
  <c r="K381" i="18"/>
  <c r="G381" i="18"/>
  <c r="F381" i="18"/>
  <c r="K380" i="18"/>
  <c r="G380" i="18"/>
  <c r="F380" i="18"/>
  <c r="K379" i="18"/>
  <c r="G379" i="18"/>
  <c r="F379" i="18"/>
  <c r="K378" i="18"/>
  <c r="G378" i="18"/>
  <c r="F378" i="18"/>
  <c r="K377" i="18"/>
  <c r="G377" i="18"/>
  <c r="F377" i="18"/>
  <c r="K376" i="18"/>
  <c r="G376" i="18"/>
  <c r="F376" i="18"/>
  <c r="K375" i="18"/>
  <c r="G375" i="18"/>
  <c r="F375" i="18"/>
  <c r="K374" i="18"/>
  <c r="G374" i="18"/>
  <c r="F374" i="18"/>
  <c r="K373" i="18"/>
  <c r="G373" i="18"/>
  <c r="F373" i="18"/>
  <c r="K372" i="18"/>
  <c r="G372" i="18"/>
  <c r="F372" i="18"/>
  <c r="K371" i="18"/>
  <c r="G371" i="18"/>
  <c r="F371" i="18"/>
  <c r="K370" i="18"/>
  <c r="G370" i="18"/>
  <c r="F370" i="18"/>
  <c r="K369" i="18"/>
  <c r="G369" i="18"/>
  <c r="F369" i="18"/>
  <c r="K368" i="18"/>
  <c r="G368" i="18"/>
  <c r="F368" i="18"/>
  <c r="K367" i="18"/>
  <c r="G367" i="18"/>
  <c r="F367" i="18"/>
  <c r="K366" i="18"/>
  <c r="G366" i="18"/>
  <c r="F366" i="18"/>
  <c r="K365" i="18"/>
  <c r="G365" i="18"/>
  <c r="F365" i="18"/>
  <c r="K364" i="18"/>
  <c r="G364" i="18"/>
  <c r="F364" i="18"/>
  <c r="K363" i="18"/>
  <c r="G363" i="18"/>
  <c r="F363" i="18"/>
  <c r="K362" i="18"/>
  <c r="G362" i="18"/>
  <c r="F362" i="18"/>
  <c r="K361" i="18"/>
  <c r="G361" i="18"/>
  <c r="F361" i="18"/>
  <c r="K360" i="18"/>
  <c r="G360" i="18"/>
  <c r="F360" i="18"/>
  <c r="K359" i="18"/>
  <c r="G359" i="18"/>
  <c r="F359" i="18"/>
  <c r="K358" i="18"/>
  <c r="G358" i="18"/>
  <c r="F358" i="18"/>
  <c r="K357" i="18"/>
  <c r="G357" i="18"/>
  <c r="F357" i="18"/>
  <c r="K356" i="18"/>
  <c r="G356" i="18"/>
  <c r="F356" i="18"/>
  <c r="K355" i="18"/>
  <c r="G355" i="18"/>
  <c r="F355" i="18"/>
  <c r="K354" i="18"/>
  <c r="G354" i="18"/>
  <c r="F354" i="18"/>
  <c r="K353" i="18"/>
  <c r="G353" i="18"/>
  <c r="F353" i="18"/>
  <c r="K352" i="18"/>
  <c r="G352" i="18"/>
  <c r="F352" i="18"/>
  <c r="K351" i="18"/>
  <c r="G351" i="18"/>
  <c r="F351" i="18"/>
  <c r="K350" i="18"/>
  <c r="G350" i="18"/>
  <c r="F350" i="18"/>
  <c r="K349" i="18"/>
  <c r="G349" i="18"/>
  <c r="F349" i="18"/>
  <c r="K348" i="18"/>
  <c r="G348" i="18"/>
  <c r="F348" i="18"/>
  <c r="K347" i="18"/>
  <c r="G347" i="18"/>
  <c r="F347" i="18"/>
  <c r="K346" i="18"/>
  <c r="G346" i="18"/>
  <c r="F346" i="18"/>
  <c r="K345" i="18"/>
  <c r="G345" i="18"/>
  <c r="F345" i="18"/>
  <c r="K344" i="18"/>
  <c r="G344" i="18"/>
  <c r="F344" i="18"/>
  <c r="K343" i="18"/>
  <c r="G343" i="18"/>
  <c r="F343" i="18"/>
  <c r="K342" i="18"/>
  <c r="G342" i="18"/>
  <c r="F342" i="18"/>
  <c r="K341" i="18"/>
  <c r="G341" i="18"/>
  <c r="F341" i="18"/>
  <c r="K340" i="18"/>
  <c r="G340" i="18"/>
  <c r="F340" i="18"/>
  <c r="K339" i="18"/>
  <c r="G339" i="18"/>
  <c r="F339" i="18"/>
  <c r="K338" i="18"/>
  <c r="G338" i="18"/>
  <c r="F338" i="18"/>
  <c r="K337" i="18"/>
  <c r="G337" i="18"/>
  <c r="F337" i="18"/>
  <c r="K336" i="18"/>
  <c r="G336" i="18"/>
  <c r="F336" i="18"/>
  <c r="K335" i="18"/>
  <c r="G335" i="18"/>
  <c r="F335" i="18"/>
  <c r="K334" i="18"/>
  <c r="G334" i="18"/>
  <c r="F334" i="18"/>
  <c r="K333" i="18"/>
  <c r="G333" i="18"/>
  <c r="F333" i="18"/>
  <c r="K332" i="18"/>
  <c r="G332" i="18"/>
  <c r="F332" i="18"/>
  <c r="K331" i="18"/>
  <c r="G331" i="18"/>
  <c r="F331" i="18"/>
  <c r="K330" i="18"/>
  <c r="G330" i="18"/>
  <c r="F330" i="18"/>
  <c r="K329" i="18"/>
  <c r="G329" i="18"/>
  <c r="F329" i="18"/>
  <c r="K328" i="18"/>
  <c r="G328" i="18"/>
  <c r="F328" i="18"/>
  <c r="K327" i="18"/>
  <c r="G327" i="18"/>
  <c r="F327" i="18"/>
  <c r="K326" i="18"/>
  <c r="G326" i="18"/>
  <c r="F326" i="18"/>
  <c r="K325" i="18"/>
  <c r="G325" i="18"/>
  <c r="F325" i="18"/>
  <c r="K324" i="18"/>
  <c r="G324" i="18"/>
  <c r="F324" i="18"/>
  <c r="K323" i="18"/>
  <c r="G323" i="18"/>
  <c r="F323" i="18"/>
  <c r="K322" i="18"/>
  <c r="G322" i="18"/>
  <c r="F322" i="18"/>
  <c r="K321" i="18"/>
  <c r="G321" i="18"/>
  <c r="F321" i="18"/>
  <c r="K320" i="18"/>
  <c r="G320" i="18"/>
  <c r="F320" i="18"/>
  <c r="K319" i="18"/>
  <c r="G319" i="18"/>
  <c r="F319" i="18"/>
  <c r="K318" i="18"/>
  <c r="G318" i="18"/>
  <c r="F318" i="18"/>
  <c r="K317" i="18"/>
  <c r="G317" i="18"/>
  <c r="F317" i="18"/>
  <c r="K316" i="18"/>
  <c r="G316" i="18"/>
  <c r="F316" i="18"/>
  <c r="K315" i="18"/>
  <c r="G315" i="18"/>
  <c r="F315" i="18"/>
  <c r="K314" i="18"/>
  <c r="G314" i="18"/>
  <c r="F314" i="18"/>
  <c r="K313" i="18"/>
  <c r="G313" i="18"/>
  <c r="F313" i="18"/>
  <c r="K312" i="18"/>
  <c r="G312" i="18"/>
  <c r="F312" i="18"/>
  <c r="K311" i="18"/>
  <c r="G311" i="18"/>
  <c r="F311" i="18"/>
  <c r="K310" i="18"/>
  <c r="G310" i="18"/>
  <c r="F310" i="18"/>
  <c r="K309" i="18"/>
  <c r="G309" i="18"/>
  <c r="F309" i="18"/>
  <c r="K308" i="18"/>
  <c r="G308" i="18"/>
  <c r="F308" i="18"/>
  <c r="K307" i="18"/>
  <c r="G307" i="18"/>
  <c r="F307" i="18"/>
  <c r="K306" i="18"/>
  <c r="G306" i="18"/>
  <c r="F306" i="18"/>
  <c r="K305" i="18"/>
  <c r="G305" i="18"/>
  <c r="F305" i="18"/>
  <c r="K304" i="18"/>
  <c r="G304" i="18"/>
  <c r="F304" i="18"/>
  <c r="K303" i="18"/>
  <c r="G303" i="18"/>
  <c r="F303" i="18"/>
  <c r="K302" i="18"/>
  <c r="G302" i="18"/>
  <c r="F302" i="18"/>
  <c r="K301" i="18"/>
  <c r="G301" i="18"/>
  <c r="F301" i="18"/>
  <c r="K300" i="18"/>
  <c r="G300" i="18"/>
  <c r="F300" i="18"/>
  <c r="K299" i="18"/>
  <c r="G299" i="18"/>
  <c r="F299" i="18"/>
  <c r="K298" i="18"/>
  <c r="G298" i="18"/>
  <c r="F298" i="18"/>
  <c r="K297" i="18"/>
  <c r="G297" i="18"/>
  <c r="F297" i="18"/>
  <c r="K296" i="18"/>
  <c r="G296" i="18"/>
  <c r="F296" i="18"/>
  <c r="K295" i="18"/>
  <c r="G295" i="18"/>
  <c r="F295" i="18"/>
  <c r="K294" i="18"/>
  <c r="G294" i="18"/>
  <c r="F294" i="18"/>
  <c r="K293" i="18"/>
  <c r="G293" i="18"/>
  <c r="F293" i="18"/>
  <c r="K292" i="18"/>
  <c r="G292" i="18"/>
  <c r="F292" i="18"/>
  <c r="K291" i="18"/>
  <c r="G291" i="18"/>
  <c r="F291" i="18"/>
  <c r="K290" i="18"/>
  <c r="G290" i="18"/>
  <c r="F290" i="18"/>
  <c r="K289" i="18"/>
  <c r="G289" i="18"/>
  <c r="F289" i="18"/>
  <c r="K288" i="18"/>
  <c r="G288" i="18"/>
  <c r="F288" i="18"/>
  <c r="K287" i="18"/>
  <c r="G287" i="18"/>
  <c r="F287" i="18"/>
  <c r="K286" i="18"/>
  <c r="G286" i="18"/>
  <c r="F286" i="18"/>
  <c r="K285" i="18"/>
  <c r="G285" i="18"/>
  <c r="F285" i="18"/>
  <c r="K284" i="18"/>
  <c r="G284" i="18"/>
  <c r="F284" i="18"/>
  <c r="K283" i="18"/>
  <c r="G283" i="18"/>
  <c r="F283" i="18"/>
  <c r="K282" i="18"/>
  <c r="G282" i="18"/>
  <c r="F282" i="18"/>
  <c r="K281" i="18"/>
  <c r="G281" i="18"/>
  <c r="F281" i="18"/>
  <c r="K280" i="18"/>
  <c r="G280" i="18"/>
  <c r="F280" i="18"/>
  <c r="K279" i="18"/>
  <c r="G279" i="18"/>
  <c r="F279" i="18"/>
  <c r="K278" i="18"/>
  <c r="G278" i="18"/>
  <c r="F278" i="18"/>
  <c r="K277" i="18"/>
  <c r="G277" i="18"/>
  <c r="F277" i="18"/>
  <c r="K276" i="18"/>
  <c r="G276" i="18"/>
  <c r="F276" i="18"/>
  <c r="K275" i="18"/>
  <c r="G275" i="18"/>
  <c r="F275" i="18"/>
  <c r="K274" i="18"/>
  <c r="G274" i="18"/>
  <c r="F274" i="18"/>
  <c r="K273" i="18"/>
  <c r="G273" i="18"/>
  <c r="F273" i="18"/>
  <c r="K272" i="18"/>
  <c r="G272" i="18"/>
  <c r="F272" i="18"/>
  <c r="K271" i="18"/>
  <c r="G271" i="18"/>
  <c r="F271" i="18"/>
  <c r="K270" i="18"/>
  <c r="G270" i="18"/>
  <c r="F270" i="18"/>
  <c r="K269" i="18"/>
  <c r="G269" i="18"/>
  <c r="F269" i="18"/>
  <c r="K268" i="18"/>
  <c r="G268" i="18"/>
  <c r="F268" i="18"/>
  <c r="K267" i="18"/>
  <c r="G267" i="18"/>
  <c r="F267" i="18"/>
  <c r="K266" i="18"/>
  <c r="G266" i="18"/>
  <c r="F266" i="18"/>
  <c r="K265" i="18"/>
  <c r="G265" i="18"/>
  <c r="F265" i="18"/>
  <c r="K264" i="18"/>
  <c r="G264" i="18"/>
  <c r="F264" i="18"/>
  <c r="K263" i="18"/>
  <c r="G263" i="18"/>
  <c r="F263" i="18"/>
  <c r="K262" i="18"/>
  <c r="G262" i="18"/>
  <c r="F262" i="18"/>
  <c r="K261" i="18"/>
  <c r="G261" i="18"/>
  <c r="F261" i="18"/>
  <c r="K260" i="18"/>
  <c r="G260" i="18"/>
  <c r="F260" i="18"/>
  <c r="K259" i="18"/>
  <c r="G259" i="18"/>
  <c r="F259" i="18"/>
  <c r="K258" i="18"/>
  <c r="G258" i="18"/>
  <c r="F258" i="18"/>
  <c r="K257" i="18"/>
  <c r="G257" i="18"/>
  <c r="F257" i="18"/>
  <c r="K256" i="18"/>
  <c r="G256" i="18"/>
  <c r="F256" i="18"/>
  <c r="K255" i="18"/>
  <c r="G255" i="18"/>
  <c r="F255" i="18"/>
  <c r="K254" i="18"/>
  <c r="G254" i="18"/>
  <c r="F254" i="18"/>
  <c r="K253" i="18"/>
  <c r="G253" i="18"/>
  <c r="F253" i="18"/>
  <c r="K252" i="18"/>
  <c r="G252" i="18"/>
  <c r="F252" i="18"/>
  <c r="K251" i="18"/>
  <c r="G251" i="18"/>
  <c r="F251" i="18"/>
  <c r="K250" i="18"/>
  <c r="G250" i="18"/>
  <c r="F250" i="18"/>
  <c r="K249" i="18"/>
  <c r="G249" i="18"/>
  <c r="F249" i="18"/>
  <c r="K248" i="18"/>
  <c r="G248" i="18"/>
  <c r="F248" i="18"/>
  <c r="K247" i="18"/>
  <c r="G247" i="18"/>
  <c r="F247" i="18"/>
  <c r="K246" i="18"/>
  <c r="G246" i="18"/>
  <c r="F246" i="18"/>
  <c r="K245" i="18"/>
  <c r="G245" i="18"/>
  <c r="F245" i="18"/>
  <c r="K244" i="18"/>
  <c r="G244" i="18"/>
  <c r="F244" i="18"/>
  <c r="K243" i="18"/>
  <c r="G243" i="18"/>
  <c r="F243" i="18"/>
  <c r="K242" i="18"/>
  <c r="G242" i="18"/>
  <c r="F242" i="18"/>
  <c r="K241" i="18"/>
  <c r="G241" i="18"/>
  <c r="F241" i="18"/>
  <c r="K240" i="18"/>
  <c r="G240" i="18"/>
  <c r="F240" i="18"/>
  <c r="K239" i="18"/>
  <c r="G239" i="18"/>
  <c r="F239" i="18"/>
  <c r="K238" i="18"/>
  <c r="G238" i="18"/>
  <c r="F238" i="18"/>
  <c r="K237" i="18"/>
  <c r="G237" i="18"/>
  <c r="F237" i="18"/>
  <c r="K236" i="18"/>
  <c r="G236" i="18"/>
  <c r="F236" i="18"/>
  <c r="K235" i="18"/>
  <c r="G235" i="18"/>
  <c r="F235" i="18"/>
  <c r="K234" i="18"/>
  <c r="G234" i="18"/>
  <c r="F234" i="18"/>
  <c r="K233" i="18"/>
  <c r="G233" i="18"/>
  <c r="F233" i="18"/>
  <c r="K232" i="18"/>
  <c r="G232" i="18"/>
  <c r="F232" i="18"/>
  <c r="K231" i="18"/>
  <c r="G231" i="18"/>
  <c r="F231" i="18"/>
  <c r="K230" i="18"/>
  <c r="G230" i="18"/>
  <c r="F230" i="18"/>
  <c r="K229" i="18"/>
  <c r="G229" i="18"/>
  <c r="F229" i="18"/>
  <c r="K228" i="18"/>
  <c r="G228" i="18"/>
  <c r="F228" i="18"/>
  <c r="K227" i="18"/>
  <c r="G227" i="18"/>
  <c r="F227" i="18"/>
  <c r="K226" i="18"/>
  <c r="G226" i="18"/>
  <c r="F226" i="18"/>
  <c r="K225" i="18"/>
  <c r="G225" i="18"/>
  <c r="F225" i="18"/>
  <c r="K224" i="18"/>
  <c r="G224" i="18"/>
  <c r="F224" i="18"/>
  <c r="K223" i="18"/>
  <c r="G223" i="18"/>
  <c r="F223" i="18"/>
  <c r="K222" i="18"/>
  <c r="G222" i="18"/>
  <c r="F222" i="18"/>
  <c r="K221" i="18"/>
  <c r="G221" i="18"/>
  <c r="F221" i="18"/>
  <c r="K220" i="18"/>
  <c r="G220" i="18"/>
  <c r="F220" i="18"/>
  <c r="K219" i="18"/>
  <c r="G219" i="18"/>
  <c r="F219" i="18"/>
  <c r="K218" i="18"/>
  <c r="G218" i="18"/>
  <c r="F218" i="18"/>
  <c r="K217" i="18"/>
  <c r="G217" i="18"/>
  <c r="F217" i="18"/>
  <c r="K216" i="18"/>
  <c r="G216" i="18"/>
  <c r="F216" i="18"/>
  <c r="K215" i="18"/>
  <c r="G215" i="18"/>
  <c r="F215" i="18"/>
  <c r="K214" i="18"/>
  <c r="G214" i="18"/>
  <c r="F214" i="18"/>
  <c r="K213" i="18"/>
  <c r="G213" i="18"/>
  <c r="F213" i="18"/>
  <c r="K212" i="18"/>
  <c r="G212" i="18"/>
  <c r="F212" i="18"/>
  <c r="K211" i="18"/>
  <c r="G211" i="18"/>
  <c r="F211" i="18"/>
  <c r="K210" i="18"/>
  <c r="G210" i="18"/>
  <c r="F210" i="18"/>
  <c r="K209" i="18"/>
  <c r="G209" i="18"/>
  <c r="F209" i="18"/>
  <c r="K208" i="18"/>
  <c r="G208" i="18"/>
  <c r="F208" i="18"/>
  <c r="K207" i="18"/>
  <c r="G207" i="18"/>
  <c r="F207" i="18"/>
  <c r="K206" i="18"/>
  <c r="G206" i="18"/>
  <c r="F206" i="18"/>
  <c r="K205" i="18"/>
  <c r="G205" i="18"/>
  <c r="F205" i="18"/>
  <c r="K204" i="18"/>
  <c r="G204" i="18"/>
  <c r="F204" i="18"/>
  <c r="K203" i="18"/>
  <c r="G203" i="18"/>
  <c r="F203" i="18"/>
  <c r="K202" i="18"/>
  <c r="G202" i="18"/>
  <c r="F202" i="18"/>
  <c r="K201" i="18"/>
  <c r="G201" i="18"/>
  <c r="F201" i="18"/>
  <c r="K200" i="18"/>
  <c r="G200" i="18"/>
  <c r="F200" i="18"/>
  <c r="K199" i="18"/>
  <c r="G199" i="18"/>
  <c r="F199" i="18"/>
  <c r="K198" i="18"/>
  <c r="G198" i="18"/>
  <c r="F198" i="18"/>
  <c r="K197" i="18"/>
  <c r="G197" i="18"/>
  <c r="F197" i="18"/>
  <c r="K196" i="18"/>
  <c r="G196" i="18"/>
  <c r="F196" i="18"/>
  <c r="K195" i="18"/>
  <c r="G195" i="18"/>
  <c r="F195" i="18"/>
  <c r="K194" i="18"/>
  <c r="G194" i="18"/>
  <c r="F194" i="18"/>
  <c r="K193" i="18"/>
  <c r="G193" i="18"/>
  <c r="F193" i="18"/>
  <c r="K192" i="18"/>
  <c r="G192" i="18"/>
  <c r="F192" i="18"/>
  <c r="K191" i="18"/>
  <c r="G191" i="18"/>
  <c r="F191" i="18"/>
  <c r="K190" i="18"/>
  <c r="G190" i="18"/>
  <c r="F190" i="18"/>
  <c r="K189" i="18"/>
  <c r="G189" i="18"/>
  <c r="F189" i="18"/>
  <c r="K188" i="18"/>
  <c r="G188" i="18"/>
  <c r="F188" i="18"/>
  <c r="K187" i="18"/>
  <c r="G187" i="18"/>
  <c r="F187" i="18"/>
  <c r="K186" i="18"/>
  <c r="G186" i="18"/>
  <c r="F186" i="18"/>
  <c r="K185" i="18"/>
  <c r="G185" i="18"/>
  <c r="F185" i="18"/>
  <c r="K184" i="18"/>
  <c r="G184" i="18"/>
  <c r="F184" i="18"/>
  <c r="K183" i="18"/>
  <c r="G183" i="18"/>
  <c r="F183" i="18"/>
  <c r="K182" i="18"/>
  <c r="G182" i="18"/>
  <c r="F182" i="18"/>
  <c r="K181" i="18"/>
  <c r="G181" i="18"/>
  <c r="F181" i="18"/>
  <c r="K180" i="18"/>
  <c r="G180" i="18"/>
  <c r="F180" i="18"/>
  <c r="K179" i="18"/>
  <c r="G179" i="18"/>
  <c r="F179" i="18"/>
  <c r="K178" i="18"/>
  <c r="G178" i="18"/>
  <c r="F178" i="18"/>
  <c r="K177" i="18"/>
  <c r="G177" i="18"/>
  <c r="F177" i="18"/>
  <c r="K176" i="18"/>
  <c r="G176" i="18"/>
  <c r="F176" i="18"/>
  <c r="K175" i="18"/>
  <c r="G175" i="18"/>
  <c r="F175" i="18"/>
  <c r="K174" i="18"/>
  <c r="G174" i="18"/>
  <c r="F174" i="18"/>
  <c r="K173" i="18"/>
  <c r="G173" i="18"/>
  <c r="F173" i="18"/>
  <c r="K172" i="18"/>
  <c r="G172" i="18"/>
  <c r="F172" i="18"/>
  <c r="K171" i="18"/>
  <c r="G171" i="18"/>
  <c r="F171" i="18"/>
  <c r="K170" i="18"/>
  <c r="G170" i="18"/>
  <c r="F170" i="18"/>
  <c r="K169" i="18"/>
  <c r="G169" i="18"/>
  <c r="F169" i="18"/>
  <c r="K168" i="18"/>
  <c r="G168" i="18"/>
  <c r="F168" i="18"/>
  <c r="K167" i="18"/>
  <c r="G167" i="18"/>
  <c r="F167" i="18"/>
  <c r="K166" i="18"/>
  <c r="G166" i="18"/>
  <c r="F166" i="18"/>
  <c r="K165" i="18"/>
  <c r="G165" i="18"/>
  <c r="F165" i="18"/>
  <c r="K164" i="18"/>
  <c r="G164" i="18"/>
  <c r="F164" i="18"/>
  <c r="K163" i="18"/>
  <c r="G163" i="18"/>
  <c r="F163" i="18"/>
  <c r="K162" i="18"/>
  <c r="G162" i="18"/>
  <c r="F162" i="18"/>
  <c r="K161" i="18"/>
  <c r="G161" i="18"/>
  <c r="F161" i="18"/>
  <c r="K160" i="18"/>
  <c r="G160" i="18"/>
  <c r="F160" i="18"/>
  <c r="K159" i="18"/>
  <c r="G159" i="18"/>
  <c r="F159" i="18"/>
  <c r="K158" i="18"/>
  <c r="G158" i="18"/>
  <c r="F158" i="18"/>
  <c r="K157" i="18"/>
  <c r="G157" i="18"/>
  <c r="F157" i="18"/>
  <c r="K156" i="18"/>
  <c r="G156" i="18"/>
  <c r="F156" i="18"/>
  <c r="K155" i="18"/>
  <c r="G155" i="18"/>
  <c r="F155" i="18"/>
  <c r="K154" i="18"/>
  <c r="G154" i="18"/>
  <c r="F154" i="18"/>
  <c r="K153" i="18"/>
  <c r="G153" i="18"/>
  <c r="F153" i="18"/>
  <c r="K152" i="18"/>
  <c r="G152" i="18"/>
  <c r="F152" i="18"/>
  <c r="K151" i="18"/>
  <c r="G151" i="18"/>
  <c r="F151" i="18"/>
  <c r="K150" i="18"/>
  <c r="G150" i="18"/>
  <c r="F150" i="18"/>
  <c r="K149" i="18"/>
  <c r="G149" i="18"/>
  <c r="F149" i="18"/>
  <c r="K148" i="18"/>
  <c r="G148" i="18"/>
  <c r="F148" i="18"/>
  <c r="K147" i="18"/>
  <c r="G147" i="18"/>
  <c r="F147" i="18"/>
  <c r="K146" i="18"/>
  <c r="G146" i="18"/>
  <c r="F146" i="18"/>
  <c r="K145" i="18"/>
  <c r="G145" i="18"/>
  <c r="F145" i="18"/>
  <c r="K144" i="18"/>
  <c r="G144" i="18"/>
  <c r="F144" i="18"/>
  <c r="K143" i="18"/>
  <c r="G143" i="18"/>
  <c r="F143" i="18"/>
  <c r="K142" i="18"/>
  <c r="G142" i="18"/>
  <c r="F142" i="18"/>
  <c r="K141" i="18"/>
  <c r="G141" i="18"/>
  <c r="F141" i="18"/>
  <c r="K140" i="18"/>
  <c r="G140" i="18"/>
  <c r="F140" i="18"/>
  <c r="K139" i="18"/>
  <c r="G139" i="18"/>
  <c r="F139" i="18"/>
  <c r="K138" i="18"/>
  <c r="G138" i="18"/>
  <c r="F138" i="18"/>
  <c r="K137" i="18"/>
  <c r="G137" i="18"/>
  <c r="F137" i="18"/>
  <c r="K136" i="18"/>
  <c r="G136" i="18"/>
  <c r="F136" i="18"/>
  <c r="K135" i="18"/>
  <c r="G135" i="18"/>
  <c r="F135" i="18"/>
  <c r="K134" i="18"/>
  <c r="G134" i="18"/>
  <c r="F134" i="18"/>
  <c r="K133" i="18"/>
  <c r="G133" i="18"/>
  <c r="F133" i="18"/>
  <c r="K132" i="18"/>
  <c r="G132" i="18"/>
  <c r="F132" i="18"/>
  <c r="K131" i="18"/>
  <c r="G131" i="18"/>
  <c r="F131" i="18"/>
  <c r="K130" i="18"/>
  <c r="G130" i="18"/>
  <c r="F130" i="18"/>
  <c r="K129" i="18"/>
  <c r="G129" i="18"/>
  <c r="F129" i="18"/>
  <c r="K128" i="18"/>
  <c r="G128" i="18"/>
  <c r="F128" i="18"/>
  <c r="K127" i="18"/>
  <c r="G127" i="18"/>
  <c r="F127" i="18"/>
  <c r="K126" i="18"/>
  <c r="G126" i="18"/>
  <c r="F126" i="18"/>
  <c r="K125" i="18"/>
  <c r="G125" i="18"/>
  <c r="F125" i="18"/>
  <c r="K124" i="18"/>
  <c r="G124" i="18"/>
  <c r="F124" i="18"/>
  <c r="K123" i="18"/>
  <c r="G123" i="18"/>
  <c r="F123" i="18"/>
  <c r="K122" i="18"/>
  <c r="G122" i="18"/>
  <c r="F122" i="18"/>
  <c r="K121" i="18"/>
  <c r="G121" i="18"/>
  <c r="F121" i="18"/>
  <c r="K120" i="18"/>
  <c r="G120" i="18"/>
  <c r="F120" i="18"/>
  <c r="K119" i="18"/>
  <c r="G119" i="18"/>
  <c r="F119" i="18"/>
  <c r="K118" i="18"/>
  <c r="G118" i="18"/>
  <c r="F118" i="18"/>
  <c r="K117" i="18"/>
  <c r="G117" i="18"/>
  <c r="F117" i="18"/>
  <c r="K116" i="18"/>
  <c r="G116" i="18"/>
  <c r="F116" i="18"/>
  <c r="K115" i="18"/>
  <c r="G115" i="18"/>
  <c r="F115" i="18"/>
  <c r="K114" i="18"/>
  <c r="G114" i="18"/>
  <c r="F114" i="18"/>
  <c r="K113" i="18"/>
  <c r="G113" i="18"/>
  <c r="F113" i="18"/>
  <c r="K112" i="18"/>
  <c r="G112" i="18"/>
  <c r="F112" i="18"/>
  <c r="K111" i="18"/>
  <c r="G111" i="18"/>
  <c r="F111" i="18"/>
  <c r="K110" i="18"/>
  <c r="G110" i="18"/>
  <c r="F110" i="18"/>
  <c r="K109" i="18"/>
  <c r="G109" i="18"/>
  <c r="F109" i="18"/>
  <c r="K108" i="18"/>
  <c r="G108" i="18"/>
  <c r="F108" i="18"/>
  <c r="K107" i="18"/>
  <c r="G107" i="18"/>
  <c r="F107" i="18"/>
  <c r="K106" i="18"/>
  <c r="G106" i="18"/>
  <c r="F106" i="18"/>
  <c r="K105" i="18"/>
  <c r="G105" i="18"/>
  <c r="F105" i="18"/>
  <c r="K104" i="18"/>
  <c r="G104" i="18"/>
  <c r="F104" i="18"/>
  <c r="K103" i="18"/>
  <c r="G103" i="18"/>
  <c r="F103" i="18"/>
  <c r="K102" i="18"/>
  <c r="G102" i="18"/>
  <c r="F102" i="18"/>
  <c r="K101" i="18"/>
  <c r="G101" i="18"/>
  <c r="F101" i="18"/>
  <c r="K100" i="18"/>
  <c r="G100" i="18"/>
  <c r="F100" i="18"/>
  <c r="K99" i="18"/>
  <c r="G99" i="18"/>
  <c r="F99" i="18"/>
  <c r="K98" i="18"/>
  <c r="G98" i="18"/>
  <c r="F98" i="18"/>
  <c r="K97" i="18"/>
  <c r="G97" i="18"/>
  <c r="F97" i="18"/>
  <c r="K96" i="18"/>
  <c r="G96" i="18"/>
  <c r="F96" i="18"/>
  <c r="K95" i="18"/>
  <c r="G95" i="18"/>
  <c r="F95" i="18"/>
  <c r="K94" i="18"/>
  <c r="G94" i="18"/>
  <c r="F94" i="18"/>
  <c r="K93" i="18"/>
  <c r="G93" i="18"/>
  <c r="F93" i="18"/>
  <c r="K92" i="18"/>
  <c r="G92" i="18"/>
  <c r="F92" i="18"/>
  <c r="K91" i="18"/>
  <c r="G91" i="18"/>
  <c r="F91" i="18"/>
  <c r="K90" i="18"/>
  <c r="G90" i="18"/>
  <c r="F90" i="18"/>
  <c r="K89" i="18"/>
  <c r="G89" i="18"/>
  <c r="F89" i="18"/>
  <c r="K88" i="18"/>
  <c r="G88" i="18"/>
  <c r="F88" i="18"/>
  <c r="K87" i="18"/>
  <c r="G87" i="18"/>
  <c r="F87" i="18"/>
  <c r="K86" i="18"/>
  <c r="G86" i="18"/>
  <c r="F86" i="18"/>
  <c r="K85" i="18"/>
  <c r="G85" i="18"/>
  <c r="F85" i="18"/>
  <c r="K84" i="18"/>
  <c r="G84" i="18"/>
  <c r="F84" i="18"/>
  <c r="K83" i="18"/>
  <c r="G83" i="18"/>
  <c r="F83" i="18"/>
  <c r="K82" i="18"/>
  <c r="G82" i="18"/>
  <c r="F82" i="18"/>
  <c r="K81" i="18"/>
  <c r="G81" i="18"/>
  <c r="F81" i="18"/>
  <c r="K80" i="18"/>
  <c r="G80" i="18"/>
  <c r="F80" i="18"/>
  <c r="K79" i="18"/>
  <c r="G79" i="18"/>
  <c r="F79" i="18"/>
  <c r="K78" i="18"/>
  <c r="G78" i="18"/>
  <c r="F78" i="18"/>
  <c r="K77" i="18"/>
  <c r="G77" i="18"/>
  <c r="F77" i="18"/>
  <c r="K76" i="18"/>
  <c r="G76" i="18"/>
  <c r="F76" i="18"/>
  <c r="K75" i="18"/>
  <c r="G75" i="18"/>
  <c r="F75" i="18"/>
  <c r="K74" i="18"/>
  <c r="G74" i="18"/>
  <c r="F74" i="18"/>
  <c r="K73" i="18"/>
  <c r="G73" i="18"/>
  <c r="F73" i="18"/>
  <c r="K72" i="18"/>
  <c r="G72" i="18"/>
  <c r="F72" i="18"/>
  <c r="K71" i="18"/>
  <c r="G71" i="18"/>
  <c r="F71" i="18"/>
  <c r="K70" i="18"/>
  <c r="G70" i="18"/>
  <c r="F70" i="18"/>
  <c r="K69" i="18"/>
  <c r="G69" i="18"/>
  <c r="F69" i="18"/>
  <c r="K68" i="18"/>
  <c r="G68" i="18"/>
  <c r="F68" i="18"/>
  <c r="K67" i="18"/>
  <c r="G67" i="18"/>
  <c r="F67" i="18"/>
  <c r="K66" i="18"/>
  <c r="G66" i="18"/>
  <c r="F66" i="18"/>
  <c r="K65" i="18"/>
  <c r="G65" i="18"/>
  <c r="F65" i="18"/>
  <c r="K64" i="18"/>
  <c r="G64" i="18"/>
  <c r="F64" i="18"/>
  <c r="K63" i="18"/>
  <c r="G63" i="18"/>
  <c r="F63" i="18"/>
  <c r="K62" i="18"/>
  <c r="G62" i="18"/>
  <c r="F62" i="18"/>
  <c r="K61" i="18"/>
  <c r="G61" i="18"/>
  <c r="F61" i="18"/>
  <c r="K60" i="18"/>
  <c r="G60" i="18"/>
  <c r="F60" i="18"/>
  <c r="K59" i="18"/>
  <c r="G59" i="18"/>
  <c r="F59" i="18"/>
  <c r="K58" i="18"/>
  <c r="G58" i="18"/>
  <c r="F58" i="18"/>
  <c r="K57" i="18"/>
  <c r="G57" i="18"/>
  <c r="F57" i="18"/>
  <c r="K56" i="18"/>
  <c r="G56" i="18"/>
  <c r="F56" i="18"/>
  <c r="K55" i="18"/>
  <c r="G55" i="18"/>
  <c r="F55" i="18"/>
  <c r="K54" i="18"/>
  <c r="G54" i="18"/>
  <c r="F54" i="18"/>
  <c r="K53" i="18"/>
  <c r="G53" i="18"/>
  <c r="F53" i="18"/>
  <c r="K52" i="18"/>
  <c r="G52" i="18"/>
  <c r="F52" i="18"/>
  <c r="K51" i="18"/>
  <c r="G51" i="18"/>
  <c r="F51" i="18"/>
  <c r="K50" i="18"/>
  <c r="G50" i="18"/>
  <c r="F50" i="18"/>
  <c r="K49" i="18"/>
  <c r="G49" i="18"/>
  <c r="F49" i="18"/>
  <c r="K48" i="18"/>
  <c r="G48" i="18"/>
  <c r="F48" i="18"/>
  <c r="K47" i="18"/>
  <c r="G47" i="18"/>
  <c r="F47" i="18"/>
  <c r="K46" i="18"/>
  <c r="G46" i="18"/>
  <c r="F46" i="18"/>
  <c r="K45" i="18"/>
  <c r="G45" i="18"/>
  <c r="F45" i="18"/>
  <c r="K44" i="18"/>
  <c r="G44" i="18"/>
  <c r="F44" i="18"/>
  <c r="K43" i="18"/>
  <c r="G43" i="18"/>
  <c r="F43" i="18"/>
  <c r="K42" i="18"/>
  <c r="G42" i="18"/>
  <c r="F42" i="18"/>
  <c r="K41" i="18"/>
  <c r="G41" i="18"/>
  <c r="F41" i="18"/>
  <c r="K40" i="18"/>
  <c r="G40" i="18"/>
  <c r="F40" i="18"/>
  <c r="K39" i="18"/>
  <c r="G39" i="18"/>
  <c r="F39" i="18"/>
  <c r="K38" i="18"/>
  <c r="G38" i="18"/>
  <c r="F38" i="18"/>
  <c r="K37" i="18"/>
  <c r="G37" i="18"/>
  <c r="F37" i="18"/>
  <c r="K36" i="18"/>
  <c r="G36" i="18"/>
  <c r="F36" i="18"/>
  <c r="K35" i="18"/>
  <c r="G35" i="18"/>
  <c r="F35" i="18"/>
  <c r="K34" i="18"/>
  <c r="G34" i="18"/>
  <c r="F34" i="18"/>
  <c r="K33" i="18"/>
  <c r="G33" i="18"/>
  <c r="F33" i="18"/>
  <c r="K32" i="18"/>
  <c r="G32" i="18"/>
  <c r="F32" i="18"/>
  <c r="K31" i="18"/>
  <c r="G31" i="18"/>
  <c r="F31" i="18"/>
  <c r="K30" i="18"/>
  <c r="G30" i="18"/>
  <c r="F30" i="18"/>
  <c r="K29" i="18"/>
  <c r="G29" i="18"/>
  <c r="F29" i="18"/>
  <c r="K28" i="18"/>
  <c r="G28" i="18"/>
  <c r="F28" i="18"/>
  <c r="K27" i="18"/>
  <c r="G27" i="18"/>
  <c r="F27" i="18"/>
  <c r="K26" i="18"/>
  <c r="G26" i="18"/>
  <c r="F26" i="18"/>
  <c r="K25" i="18"/>
  <c r="G25" i="18"/>
  <c r="F25" i="18"/>
  <c r="K24" i="18"/>
  <c r="G24" i="18"/>
  <c r="F24" i="18"/>
  <c r="K23" i="18"/>
  <c r="G23" i="18"/>
  <c r="F23" i="18"/>
  <c r="K22" i="18"/>
  <c r="G22" i="18"/>
  <c r="F22" i="18"/>
  <c r="K21" i="18"/>
  <c r="G21" i="18"/>
  <c r="F21" i="18"/>
  <c r="K20" i="18"/>
  <c r="G20" i="18"/>
  <c r="F20" i="18"/>
  <c r="K19" i="18"/>
  <c r="G19" i="18"/>
  <c r="F19" i="18"/>
  <c r="K18" i="18"/>
  <c r="G18" i="18"/>
  <c r="F18" i="18"/>
  <c r="K17" i="18"/>
  <c r="G17" i="18"/>
  <c r="F17" i="18"/>
  <c r="K16" i="18"/>
  <c r="G16" i="18"/>
  <c r="F16" i="18"/>
  <c r="K15" i="18"/>
  <c r="G15" i="18"/>
  <c r="F15" i="18"/>
  <c r="K14" i="18"/>
  <c r="G14" i="18"/>
  <c r="F14" i="18"/>
  <c r="K13" i="18"/>
  <c r="G13" i="18"/>
  <c r="F13" i="18"/>
  <c r="K12" i="18"/>
  <c r="G12" i="18"/>
  <c r="F12" i="18"/>
  <c r="K11" i="18"/>
  <c r="G11" i="18"/>
  <c r="F11" i="18"/>
  <c r="K10" i="18"/>
  <c r="G10" i="18"/>
  <c r="F10" i="18"/>
  <c r="K9" i="18"/>
  <c r="G9" i="18"/>
  <c r="F9" i="18"/>
  <c r="K8" i="18"/>
  <c r="G8" i="18"/>
  <c r="F8" i="18"/>
  <c r="K7" i="18"/>
  <c r="G7" i="18"/>
  <c r="F7" i="18"/>
  <c r="K6" i="18"/>
  <c r="G6" i="18"/>
  <c r="F6" i="18"/>
  <c r="K5" i="18"/>
  <c r="G5" i="18"/>
  <c r="F5" i="18"/>
  <c r="H76" i="3"/>
  <c r="E76" i="3"/>
  <c r="MU44" i="20" s="1"/>
  <c r="D76" i="3"/>
  <c r="MT44" i="20" s="1"/>
  <c r="R75" i="3"/>
  <c r="Q75" i="3"/>
  <c r="P75" i="3"/>
  <c r="L75" i="3"/>
  <c r="I75" i="3" s="1"/>
  <c r="A75" i="3"/>
  <c r="R74" i="3"/>
  <c r="Q74" i="3"/>
  <c r="P74" i="3"/>
  <c r="L74" i="3"/>
  <c r="G74" i="3" s="1"/>
  <c r="A74" i="3"/>
  <c r="R73" i="3"/>
  <c r="Q73" i="3"/>
  <c r="P73" i="3"/>
  <c r="L73" i="3"/>
  <c r="F73" i="3" s="1"/>
  <c r="A73" i="3"/>
  <c r="R72" i="3"/>
  <c r="Q72" i="3"/>
  <c r="P72" i="3"/>
  <c r="L72" i="3"/>
  <c r="G72" i="3" s="1"/>
  <c r="A72" i="3"/>
  <c r="R71" i="3"/>
  <c r="Q71" i="3"/>
  <c r="P71" i="3"/>
  <c r="L71" i="3"/>
  <c r="G71" i="3" s="1"/>
  <c r="H67" i="3"/>
  <c r="E67" i="3"/>
  <c r="LK44" i="20" s="1"/>
  <c r="D67" i="3"/>
  <c r="LJ44" i="20" s="1"/>
  <c r="R66" i="3"/>
  <c r="Q66" i="3"/>
  <c r="P66" i="3"/>
  <c r="L66" i="3"/>
  <c r="F66" i="3" s="1"/>
  <c r="S66" i="3" s="1"/>
  <c r="R65" i="3"/>
  <c r="Q65" i="3"/>
  <c r="P65" i="3"/>
  <c r="L65" i="3"/>
  <c r="I65" i="3" s="1"/>
  <c r="A65" i="3"/>
  <c r="R64" i="3"/>
  <c r="Q64" i="3"/>
  <c r="P64" i="3"/>
  <c r="L64" i="3"/>
  <c r="G64" i="3" s="1"/>
  <c r="KU44" i="20" s="1"/>
  <c r="A64" i="3"/>
  <c r="R63" i="3"/>
  <c r="Q63" i="3"/>
  <c r="P63" i="3"/>
  <c r="L63" i="3"/>
  <c r="A63" i="3"/>
  <c r="R62" i="3"/>
  <c r="Q62" i="3"/>
  <c r="P62" i="3"/>
  <c r="L62" i="3"/>
  <c r="F62" i="3" s="1"/>
  <c r="H58" i="3"/>
  <c r="KD44" i="20" s="1"/>
  <c r="R57" i="3"/>
  <c r="Q57" i="3"/>
  <c r="P57" i="3"/>
  <c r="L57" i="3"/>
  <c r="I57" i="3" s="1"/>
  <c r="JY44" i="20" s="1"/>
  <c r="A57" i="3"/>
  <c r="R56" i="3"/>
  <c r="Q56" i="3"/>
  <c r="P56" i="3"/>
  <c r="L56" i="3"/>
  <c r="F56" i="3" s="1"/>
  <c r="R55" i="3"/>
  <c r="Q55" i="3"/>
  <c r="P55" i="3"/>
  <c r="L55" i="3"/>
  <c r="F55" i="3" s="1"/>
  <c r="A55" i="3"/>
  <c r="U54" i="3"/>
  <c r="R54" i="3"/>
  <c r="Q54" i="3"/>
  <c r="P54" i="3"/>
  <c r="L54" i="3"/>
  <c r="G54" i="3" s="1"/>
  <c r="JE44" i="20" s="1"/>
  <c r="A54" i="3"/>
  <c r="R53" i="3"/>
  <c r="Q53" i="3"/>
  <c r="P53" i="3"/>
  <c r="L53" i="3"/>
  <c r="F53" i="3" s="1"/>
  <c r="A53" i="3"/>
  <c r="R52" i="3"/>
  <c r="Q52" i="3"/>
  <c r="P52" i="3"/>
  <c r="L52" i="3"/>
  <c r="F52" i="3" s="1"/>
  <c r="A52" i="3"/>
  <c r="U51" i="3"/>
  <c r="R51" i="3"/>
  <c r="Q51" i="3"/>
  <c r="P51" i="3"/>
  <c r="L51" i="3"/>
  <c r="G51" i="3" s="1"/>
  <c r="IM44" i="20" s="1"/>
  <c r="A51" i="3"/>
  <c r="R50" i="3"/>
  <c r="Q50" i="3"/>
  <c r="P50" i="3"/>
  <c r="L50" i="3"/>
  <c r="F50" i="3" s="1"/>
  <c r="G50" i="3"/>
  <c r="A50" i="3"/>
  <c r="R47" i="3"/>
  <c r="Q47" i="3"/>
  <c r="P47" i="3"/>
  <c r="L47" i="3"/>
  <c r="G47" i="3" s="1"/>
  <c r="A47" i="3"/>
  <c r="R46" i="3"/>
  <c r="Q46" i="3"/>
  <c r="P46" i="3"/>
  <c r="L46" i="3"/>
  <c r="G46" i="3" s="1"/>
  <c r="HU44" i="20" s="1"/>
  <c r="A46" i="3"/>
  <c r="U45" i="3"/>
  <c r="R45" i="3"/>
  <c r="Q45" i="3"/>
  <c r="P45" i="3"/>
  <c r="L45" i="3"/>
  <c r="F45" i="3" s="1"/>
  <c r="HN44" i="20" s="1"/>
  <c r="A45" i="3"/>
  <c r="R44" i="3"/>
  <c r="Q44" i="3"/>
  <c r="P44" i="3"/>
  <c r="L44" i="3"/>
  <c r="F44" i="3" s="1"/>
  <c r="S44" i="3" s="1"/>
  <c r="A44" i="3"/>
  <c r="U43" i="3"/>
  <c r="R43" i="3"/>
  <c r="Q43" i="3"/>
  <c r="P43" i="3"/>
  <c r="L43" i="3"/>
  <c r="G43" i="3" s="1"/>
  <c r="HC44" i="20" s="1"/>
  <c r="A43" i="3"/>
  <c r="R42" i="3"/>
  <c r="Q42" i="3"/>
  <c r="P42" i="3"/>
  <c r="L42" i="3"/>
  <c r="F42" i="3" s="1"/>
  <c r="A42" i="3"/>
  <c r="R41" i="3"/>
  <c r="Q41" i="3"/>
  <c r="P41" i="3"/>
  <c r="L41" i="3"/>
  <c r="G41" i="3" s="1"/>
  <c r="A41" i="3"/>
  <c r="R40" i="3"/>
  <c r="Q40" i="3"/>
  <c r="P40" i="3"/>
  <c r="L40" i="3"/>
  <c r="G40" i="3" s="1"/>
  <c r="GK44" i="20" s="1"/>
  <c r="A40" i="3"/>
  <c r="U39" i="3"/>
  <c r="R39" i="3"/>
  <c r="Q39" i="3"/>
  <c r="P39" i="3"/>
  <c r="L39" i="3"/>
  <c r="F39" i="3" s="1"/>
  <c r="GD44" i="20" s="1"/>
  <c r="A39" i="3"/>
  <c r="R38" i="3"/>
  <c r="Q38" i="3"/>
  <c r="P38" i="3"/>
  <c r="L38" i="3"/>
  <c r="F38" i="3" s="1"/>
  <c r="A38" i="3"/>
  <c r="R37" i="3"/>
  <c r="Q37" i="3"/>
  <c r="P37" i="3"/>
  <c r="L37" i="3"/>
  <c r="G37" i="3" s="1"/>
  <c r="FS44" i="20" s="1"/>
  <c r="A37" i="3"/>
  <c r="R36" i="3"/>
  <c r="Q36" i="3"/>
  <c r="P36" i="3"/>
  <c r="L36" i="3"/>
  <c r="G36" i="3" s="1"/>
  <c r="FM44" i="20" s="1"/>
  <c r="A36" i="3"/>
  <c r="U35" i="3"/>
  <c r="R35" i="3"/>
  <c r="Q35" i="3"/>
  <c r="P35" i="3"/>
  <c r="L35" i="3"/>
  <c r="G35" i="3" s="1"/>
  <c r="FG44" i="20" s="1"/>
  <c r="A35" i="3"/>
  <c r="U34" i="3"/>
  <c r="R34" i="3"/>
  <c r="Q34" i="3"/>
  <c r="P34" i="3"/>
  <c r="L34" i="3"/>
  <c r="G34" i="3" s="1"/>
  <c r="FA44" i="20" s="1"/>
  <c r="A34" i="3"/>
  <c r="U33" i="3"/>
  <c r="R33" i="3"/>
  <c r="Q33" i="3"/>
  <c r="P33" i="3"/>
  <c r="L33" i="3"/>
  <c r="G33" i="3" s="1"/>
  <c r="EU44" i="20" s="1"/>
  <c r="A33" i="3"/>
  <c r="R32" i="3"/>
  <c r="Q32" i="3"/>
  <c r="P32" i="3"/>
  <c r="L32" i="3"/>
  <c r="G32" i="3" s="1"/>
  <c r="A32" i="3"/>
  <c r="R31" i="3"/>
  <c r="Q31" i="3"/>
  <c r="P31" i="3"/>
  <c r="L31" i="3"/>
  <c r="G31" i="3" s="1"/>
  <c r="EI44" i="20" s="1"/>
  <c r="A31" i="3"/>
  <c r="R30" i="3"/>
  <c r="Q30" i="3"/>
  <c r="P30" i="3"/>
  <c r="L30" i="3"/>
  <c r="F30" i="3" s="1"/>
  <c r="A30" i="3"/>
  <c r="R29" i="3"/>
  <c r="Q29" i="3"/>
  <c r="P29" i="3"/>
  <c r="L29" i="3"/>
  <c r="G29" i="3" s="1"/>
  <c r="A29" i="3"/>
  <c r="R28" i="3"/>
  <c r="Q28" i="3"/>
  <c r="P28" i="3"/>
  <c r="L28" i="3"/>
  <c r="G28" i="3" s="1"/>
  <c r="DQ44" i="20" s="1"/>
  <c r="A28" i="3"/>
  <c r="R27" i="3"/>
  <c r="Q27" i="3"/>
  <c r="P27" i="3"/>
  <c r="L27" i="3"/>
  <c r="G27" i="3" s="1"/>
  <c r="DK44" i="20" s="1"/>
  <c r="A27" i="3"/>
  <c r="U26" i="3"/>
  <c r="T26" i="3"/>
  <c r="R26" i="3"/>
  <c r="Q26" i="3"/>
  <c r="P26" i="3"/>
  <c r="L26" i="3"/>
  <c r="A26" i="3"/>
  <c r="U25" i="3"/>
  <c r="T25" i="3"/>
  <c r="R25" i="3"/>
  <c r="Q25" i="3"/>
  <c r="P25" i="3"/>
  <c r="L25" i="3"/>
  <c r="A25" i="3"/>
  <c r="U24" i="3"/>
  <c r="T24" i="3"/>
  <c r="R24" i="3"/>
  <c r="Q24" i="3"/>
  <c r="P24" i="3"/>
  <c r="L24" i="3"/>
  <c r="A24" i="3"/>
  <c r="U23" i="3"/>
  <c r="T23" i="3"/>
  <c r="R23" i="3"/>
  <c r="Q23" i="3"/>
  <c r="P23" i="3"/>
  <c r="L23" i="3"/>
  <c r="A23" i="3"/>
  <c r="U22" i="3"/>
  <c r="T22" i="3"/>
  <c r="R22" i="3"/>
  <c r="Q22" i="3"/>
  <c r="P22" i="3"/>
  <c r="L22" i="3"/>
  <c r="A22" i="3"/>
  <c r="U21" i="3"/>
  <c r="T21" i="3"/>
  <c r="R21" i="3"/>
  <c r="Q21" i="3"/>
  <c r="P21" i="3"/>
  <c r="L21" i="3"/>
  <c r="A21" i="3"/>
  <c r="R20" i="3"/>
  <c r="Q20" i="3"/>
  <c r="P20" i="3"/>
  <c r="L20" i="3"/>
  <c r="F20" i="3" s="1"/>
  <c r="BT44" i="20" s="1"/>
  <c r="A20" i="3"/>
  <c r="L19" i="3"/>
  <c r="H19" i="3"/>
  <c r="E19" i="3"/>
  <c r="BM44" i="20" s="1"/>
  <c r="D19" i="3"/>
  <c r="BL44" i="20" s="1"/>
  <c r="A19" i="3"/>
  <c r="U18" i="3"/>
  <c r="T18" i="3"/>
  <c r="R18" i="3"/>
  <c r="Q18" i="3"/>
  <c r="P18" i="3"/>
  <c r="L18" i="3"/>
  <c r="A18" i="3"/>
  <c r="U17" i="3"/>
  <c r="T17" i="3"/>
  <c r="R17" i="3"/>
  <c r="Q17" i="3"/>
  <c r="P17" i="3"/>
  <c r="L17" i="3"/>
  <c r="A17" i="3"/>
  <c r="U16" i="3"/>
  <c r="T16" i="3"/>
  <c r="R16" i="3"/>
  <c r="Q16" i="3"/>
  <c r="P16" i="3"/>
  <c r="L16" i="3"/>
  <c r="A16" i="3"/>
  <c r="U15" i="3"/>
  <c r="T15" i="3"/>
  <c r="R15" i="3"/>
  <c r="Q15" i="3"/>
  <c r="P15" i="3"/>
  <c r="L15" i="3"/>
  <c r="A15" i="3"/>
  <c r="R14" i="3"/>
  <c r="Q14" i="3"/>
  <c r="P14" i="3"/>
  <c r="L14" i="3"/>
  <c r="G14" i="3" s="1"/>
  <c r="A14" i="3"/>
  <c r="L13" i="3"/>
  <c r="H13" i="3"/>
  <c r="E13" i="3"/>
  <c r="AC44" i="20" s="1"/>
  <c r="D13" i="3"/>
  <c r="AB44" i="20" s="1"/>
  <c r="A13" i="3"/>
  <c r="R12" i="3"/>
  <c r="Q12" i="3"/>
  <c r="P12" i="3"/>
  <c r="L12" i="3"/>
  <c r="G12" i="3" s="1"/>
  <c r="Y44" i="20" s="1"/>
  <c r="A12" i="3"/>
  <c r="U11" i="3"/>
  <c r="R11" i="3"/>
  <c r="Q11" i="3"/>
  <c r="P11" i="3"/>
  <c r="L11" i="3"/>
  <c r="F11" i="3" s="1"/>
  <c r="R44" i="20" s="1"/>
  <c r="A11" i="3"/>
  <c r="U10" i="3"/>
  <c r="R10" i="3"/>
  <c r="Q10" i="3"/>
  <c r="P10" i="3"/>
  <c r="L10" i="3"/>
  <c r="G10" i="3" s="1"/>
  <c r="M44" i="20" s="1"/>
  <c r="A10" i="3"/>
  <c r="R9" i="3"/>
  <c r="Q9" i="3"/>
  <c r="P9" i="3"/>
  <c r="L9" i="3"/>
  <c r="F9" i="3" s="1"/>
  <c r="A7" i="3"/>
  <c r="F2" i="3"/>
  <c r="S19" i="1"/>
  <c r="AA31" i="20" s="1"/>
  <c r="C13" i="1"/>
  <c r="G31" i="20" s="1"/>
  <c r="C12" i="1"/>
  <c r="F31" i="20" s="1"/>
  <c r="S10" i="1"/>
  <c r="I8" i="1" s="1"/>
  <c r="S8" i="1"/>
  <c r="C14" i="1" s="1"/>
  <c r="H31" i="20" s="1"/>
  <c r="A7" i="1"/>
  <c r="AC5" i="1"/>
  <c r="Z31" i="20" s="1"/>
  <c r="A4" i="1"/>
  <c r="F12" i="3" l="1"/>
  <c r="X44" i="20" s="1"/>
  <c r="G9" i="3"/>
  <c r="G11" i="3"/>
  <c r="S44" i="20" s="1"/>
  <c r="G38" i="3"/>
  <c r="FY44" i="20" s="1"/>
  <c r="F40" i="3"/>
  <c r="GJ44" i="20" s="1"/>
  <c r="F37" i="3"/>
  <c r="FR44" i="20" s="1"/>
  <c r="G30" i="3"/>
  <c r="EC44" i="20" s="1"/>
  <c r="G44" i="3"/>
  <c r="HI44" i="20" s="1"/>
  <c r="F46" i="3"/>
  <c r="HT44" i="20" s="1"/>
  <c r="F72" i="3"/>
  <c r="S72" i="3" s="1"/>
  <c r="S9" i="1"/>
  <c r="B31" i="20" s="1"/>
  <c r="G20" i="3"/>
  <c r="BU44" i="20" s="1"/>
  <c r="F54" i="3"/>
  <c r="G62" i="3"/>
  <c r="F65" i="3"/>
  <c r="M65" i="3" s="1"/>
  <c r="G65" i="3"/>
  <c r="LA44" i="20" s="1"/>
  <c r="M40" i="3"/>
  <c r="N27" i="3"/>
  <c r="G3" i="3"/>
  <c r="N12" i="3"/>
  <c r="F28" i="3"/>
  <c r="DP44" i="20" s="1"/>
  <c r="F41" i="3"/>
  <c r="S41" i="3" s="1"/>
  <c r="LY44" i="20"/>
  <c r="N72" i="3"/>
  <c r="EO44" i="20"/>
  <c r="N32" i="3"/>
  <c r="AK44" i="20"/>
  <c r="N14" i="3"/>
  <c r="F32" i="3"/>
  <c r="G2" i="3"/>
  <c r="F14" i="3"/>
  <c r="T14" i="3" s="1"/>
  <c r="T30" i="3"/>
  <c r="F33" i="3"/>
  <c r="S33" i="3" s="1"/>
  <c r="F34" i="3"/>
  <c r="EZ44" i="20" s="1"/>
  <c r="G39" i="3"/>
  <c r="GE44" i="20" s="1"/>
  <c r="F51" i="3"/>
  <c r="IL44" i="20" s="1"/>
  <c r="G53" i="3"/>
  <c r="G66" i="3"/>
  <c r="M12" i="3"/>
  <c r="M20" i="3"/>
  <c r="F31" i="3"/>
  <c r="M31" i="3" s="1"/>
  <c r="N37" i="3"/>
  <c r="G55" i="3"/>
  <c r="N55" i="3" s="1"/>
  <c r="F64" i="3"/>
  <c r="T64" i="3" s="1"/>
  <c r="T50" i="3"/>
  <c r="G73" i="3"/>
  <c r="ME44" i="20" s="1"/>
  <c r="M52" i="3"/>
  <c r="IR44" i="20"/>
  <c r="S52" i="3"/>
  <c r="GQ44" i="20"/>
  <c r="N41" i="3"/>
  <c r="IA44" i="20"/>
  <c r="N47" i="3"/>
  <c r="M38" i="3"/>
  <c r="FX44" i="20"/>
  <c r="T38" i="3"/>
  <c r="S38" i="3"/>
  <c r="F44" i="20"/>
  <c r="S9" i="3"/>
  <c r="M9" i="3"/>
  <c r="T9" i="3"/>
  <c r="DW44" i="20"/>
  <c r="N29" i="3"/>
  <c r="G44" i="20"/>
  <c r="S11" i="3"/>
  <c r="S20" i="3"/>
  <c r="S32" i="3"/>
  <c r="T37" i="3"/>
  <c r="F10" i="3"/>
  <c r="T11" i="3"/>
  <c r="T12" i="3"/>
  <c r="T20" i="3"/>
  <c r="F27" i="3"/>
  <c r="M28" i="3"/>
  <c r="F29" i="3"/>
  <c r="M30" i="3"/>
  <c r="T32" i="3"/>
  <c r="F35" i="3"/>
  <c r="N36" i="3"/>
  <c r="N38" i="3"/>
  <c r="S39" i="3"/>
  <c r="N40" i="3"/>
  <c r="S40" i="3"/>
  <c r="G45" i="3"/>
  <c r="M46" i="3"/>
  <c r="F47" i="3"/>
  <c r="M50" i="3"/>
  <c r="T51" i="3"/>
  <c r="G52" i="3"/>
  <c r="I56" i="3"/>
  <c r="S56" i="3" s="1"/>
  <c r="G56" i="3"/>
  <c r="G57" i="3"/>
  <c r="F57" i="3"/>
  <c r="G63" i="3"/>
  <c r="F63" i="3"/>
  <c r="LS44" i="20"/>
  <c r="N71" i="3"/>
  <c r="T73" i="3"/>
  <c r="S73" i="3"/>
  <c r="MD44" i="20"/>
  <c r="M73" i="3"/>
  <c r="EH44" i="20"/>
  <c r="T31" i="3"/>
  <c r="S12" i="3"/>
  <c r="S30" i="3"/>
  <c r="EB44" i="20"/>
  <c r="A44" i="20"/>
  <c r="A31" i="20"/>
  <c r="N9" i="3"/>
  <c r="N28" i="3"/>
  <c r="S28" i="3"/>
  <c r="N31" i="3"/>
  <c r="S31" i="3"/>
  <c r="T34" i="3"/>
  <c r="F36" i="3"/>
  <c r="M37" i="3"/>
  <c r="T39" i="3"/>
  <c r="T40" i="3"/>
  <c r="G42" i="3"/>
  <c r="F43" i="3"/>
  <c r="N44" i="3"/>
  <c r="S45" i="3"/>
  <c r="N46" i="3"/>
  <c r="S46" i="3"/>
  <c r="IY44" i="20"/>
  <c r="N53" i="3"/>
  <c r="S54" i="3"/>
  <c r="JD44" i="20"/>
  <c r="JK44" i="20"/>
  <c r="M56" i="3"/>
  <c r="O57" i="3"/>
  <c r="N62" i="3"/>
  <c r="KI44" i="20"/>
  <c r="N64" i="3"/>
  <c r="I67" i="3"/>
  <c r="LO44" i="20" s="1"/>
  <c r="O65" i="3"/>
  <c r="O67" i="3" s="1"/>
  <c r="LC44" i="20"/>
  <c r="N74" i="3"/>
  <c r="MK44" i="20"/>
  <c r="B44" i="20"/>
  <c r="ET44" i="20"/>
  <c r="T33" i="3"/>
  <c r="S37" i="3"/>
  <c r="S42" i="3"/>
  <c r="GV44" i="20"/>
  <c r="M44" i="3"/>
  <c r="HH44" i="20"/>
  <c r="T46" i="3"/>
  <c r="IG44" i="20"/>
  <c r="N50" i="3"/>
  <c r="IX44" i="20"/>
  <c r="S53" i="3"/>
  <c r="T54" i="3"/>
  <c r="JJ44" i="20"/>
  <c r="S55" i="3"/>
  <c r="M55" i="3"/>
  <c r="T55" i="3"/>
  <c r="KH44" i="20"/>
  <c r="S62" i="3"/>
  <c r="M62" i="3"/>
  <c r="T62" i="3"/>
  <c r="KT44" i="20"/>
  <c r="LX44" i="20"/>
  <c r="M72" i="3"/>
  <c r="T72" i="3"/>
  <c r="O75" i="3"/>
  <c r="O76" i="3" s="1"/>
  <c r="I76" i="3"/>
  <c r="MY44" i="20" s="1"/>
  <c r="MS44" i="20"/>
  <c r="T28" i="3"/>
  <c r="C44" i="20"/>
  <c r="C31" i="20"/>
  <c r="A16" i="1"/>
  <c r="S14" i="3"/>
  <c r="GP44" i="20"/>
  <c r="M41" i="3"/>
  <c r="M42" i="3"/>
  <c r="S50" i="3"/>
  <c r="IF44" i="20"/>
  <c r="M53" i="3"/>
  <c r="T53" i="3"/>
  <c r="JP44" i="20"/>
  <c r="KZ44" i="20"/>
  <c r="S65" i="3"/>
  <c r="LF44" i="20"/>
  <c r="M66" i="3"/>
  <c r="T66" i="3"/>
  <c r="F71" i="3"/>
  <c r="F75" i="3"/>
  <c r="F74" i="3"/>
  <c r="G75" i="3"/>
  <c r="E58" i="3"/>
  <c r="KA44" i="20" s="1"/>
  <c r="R58" i="3"/>
  <c r="Q67" i="3"/>
  <c r="R67" i="3"/>
  <c r="R76" i="3"/>
  <c r="P76" i="3"/>
  <c r="Q76" i="3"/>
  <c r="P67" i="3"/>
  <c r="T19" i="3"/>
  <c r="U58" i="3"/>
  <c r="J30" i="1" s="1"/>
  <c r="AD31" i="20" s="1"/>
  <c r="T13" i="3"/>
  <c r="D58" i="3"/>
  <c r="JZ44" i="20" s="1"/>
  <c r="P58" i="3"/>
  <c r="Q58" i="3"/>
  <c r="N30" i="3" l="1"/>
  <c r="T65" i="3"/>
  <c r="S51" i="3"/>
  <c r="N65" i="3"/>
  <c r="T44" i="3"/>
  <c r="N20" i="3"/>
  <c r="S34" i="3"/>
  <c r="T41" i="3"/>
  <c r="N73" i="3"/>
  <c r="LG44" i="20"/>
  <c r="N66" i="3"/>
  <c r="EN44" i="20"/>
  <c r="M32" i="3"/>
  <c r="S64" i="3"/>
  <c r="M64" i="3"/>
  <c r="F58" i="3"/>
  <c r="KB44" i="20" s="1"/>
  <c r="AJ44" i="20"/>
  <c r="M14" i="3"/>
  <c r="KO44" i="20"/>
  <c r="N63" i="3"/>
  <c r="MJ44" i="20"/>
  <c r="T74" i="3"/>
  <c r="S74" i="3"/>
  <c r="M74" i="3"/>
  <c r="HB44" i="20"/>
  <c r="T43" i="3"/>
  <c r="S43" i="3"/>
  <c r="JV44" i="20"/>
  <c r="M57" i="3"/>
  <c r="T57" i="3"/>
  <c r="S57" i="3"/>
  <c r="IS44" i="20"/>
  <c r="N52" i="3"/>
  <c r="MQ44" i="20"/>
  <c r="N75" i="3"/>
  <c r="GW44" i="20"/>
  <c r="N42" i="3"/>
  <c r="T36" i="3"/>
  <c r="FL44" i="20"/>
  <c r="M36" i="3"/>
  <c r="S36" i="3"/>
  <c r="G76" i="3"/>
  <c r="MW44" i="20" s="1"/>
  <c r="JW44" i="20"/>
  <c r="N57" i="3"/>
  <c r="HO44" i="20"/>
  <c r="T45" i="3"/>
  <c r="DJ44" i="20"/>
  <c r="T27" i="3"/>
  <c r="M27" i="3"/>
  <c r="S27" i="3"/>
  <c r="G58" i="3"/>
  <c r="KC44" i="20" s="1"/>
  <c r="T52" i="3"/>
  <c r="T75" i="3"/>
  <c r="S75" i="3"/>
  <c r="MP44" i="20"/>
  <c r="M75" i="3"/>
  <c r="T42" i="3"/>
  <c r="G67" i="3"/>
  <c r="LM44" i="20" s="1"/>
  <c r="F76" i="3"/>
  <c r="MV44" i="20" s="1"/>
  <c r="LR44" i="20"/>
  <c r="T71" i="3"/>
  <c r="S71" i="3"/>
  <c r="M71" i="3"/>
  <c r="T63" i="3"/>
  <c r="T67" i="3" s="1"/>
  <c r="KN44" i="20"/>
  <c r="S63" i="3"/>
  <c r="S67" i="3" s="1"/>
  <c r="M63" i="3"/>
  <c r="M67" i="3" s="1"/>
  <c r="JQ44" i="20"/>
  <c r="N56" i="3"/>
  <c r="L44" i="20"/>
  <c r="T10" i="3"/>
  <c r="S10" i="3"/>
  <c r="JS44" i="20"/>
  <c r="O56" i="3"/>
  <c r="O58" i="3" s="1"/>
  <c r="O79" i="3" s="1"/>
  <c r="I58" i="3"/>
  <c r="KE44" i="20" s="1"/>
  <c r="HZ44" i="20"/>
  <c r="M47" i="3"/>
  <c r="S47" i="3"/>
  <c r="T47" i="3"/>
  <c r="FF44" i="20"/>
  <c r="T35" i="3"/>
  <c r="S35" i="3"/>
  <c r="DV44" i="20"/>
  <c r="M29" i="3"/>
  <c r="T29" i="3"/>
  <c r="S29" i="3"/>
  <c r="T56" i="3"/>
  <c r="F67" i="3"/>
  <c r="LL44" i="20" s="1"/>
  <c r="R79" i="3"/>
  <c r="Q79" i="3"/>
  <c r="P79" i="3"/>
  <c r="M82" i="3"/>
  <c r="N76" i="3" l="1"/>
  <c r="M76" i="3"/>
  <c r="S76" i="3"/>
  <c r="N67" i="3"/>
  <c r="T76" i="3"/>
  <c r="N58" i="3"/>
  <c r="T58" i="3"/>
  <c r="T79" i="3" s="1"/>
  <c r="P7" i="1" s="1"/>
  <c r="E31" i="20" s="1"/>
  <c r="M58" i="3"/>
  <c r="M79" i="3" s="1"/>
  <c r="S58" i="3"/>
  <c r="J24" i="1"/>
  <c r="C29" i="1" l="1"/>
  <c r="R31" i="20" s="1"/>
  <c r="AB31" i="20"/>
  <c r="N79" i="3"/>
  <c r="J25" i="1" s="1"/>
  <c r="S79" i="3"/>
  <c r="M80" i="3" l="1"/>
  <c r="A26" i="1"/>
  <c r="Q31" i="20" s="1"/>
  <c r="AC31" i="20"/>
</calcChain>
</file>

<file path=xl/comments1.xml><?xml version="1.0" encoding="utf-8"?>
<comments xmlns="http://schemas.openxmlformats.org/spreadsheetml/2006/main">
  <authors>
    <author>Scheffel-van Dijk, Laurette</author>
  </authors>
  <commentList>
    <comment ref="A193" authorId="0">
      <text>
        <r>
          <rPr>
            <sz val="9"/>
            <color indexed="81"/>
            <rFont val="Verdana"/>
            <family val="2"/>
          </rPr>
          <t>Klopt dit NZa-nr.?</t>
        </r>
      </text>
    </comment>
    <comment ref="A755" authorId="0">
      <text>
        <r>
          <rPr>
            <sz val="9"/>
            <color indexed="81"/>
            <rFont val="Verdana"/>
            <family val="2"/>
          </rPr>
          <t xml:space="preserve">Opmerking bij VE2016:
De opleidingsplaatsen van het Hersencentrum zijn in het verdeelplan 2016 toegewezen aan 999-10722 (locatie Amsterdam). 
De verlening 2016 is door de ZA echter (foutief) ingediend onder 291-0288 (locatie Alkmaar). Afspraak binnen werkgroep: de aanvraag onder nummer 291-0288 verwerken.
</t>
        </r>
      </text>
    </comment>
    <comment ref="A783" authorId="0">
      <text>
        <r>
          <rPr>
            <sz val="9"/>
            <color indexed="81"/>
            <rFont val="Verdana"/>
            <family val="2"/>
          </rPr>
          <t>Opmerking bij VE2016:
Dit is een oud NZa-nummer met einddatum (het nieuwe NZa-nummer is 300-2353). Het formulier is toch nog ingediend onder het oude NZa-nummer.</t>
        </r>
        <r>
          <rPr>
            <sz val="9"/>
            <color indexed="81"/>
            <rFont val="Tahoma"/>
            <family val="2"/>
          </rPr>
          <t xml:space="preserve">
</t>
        </r>
      </text>
    </comment>
    <comment ref="A804" authorId="0">
      <text>
        <r>
          <rPr>
            <sz val="9"/>
            <color indexed="81"/>
            <rFont val="Verdana"/>
            <family val="2"/>
          </rPr>
          <t>Opmerking bij VE2016:
Dit NZa-nummer is niet correct (oud nummer van voor de fusie). 
Moet zijn nummer 999-10668, maar dit nummer is in CRM gedeactiveerd.
Verlening 2016 is wel ingediend onder dit nummer.</t>
        </r>
      </text>
    </comment>
  </commentList>
</comments>
</file>

<file path=xl/sharedStrings.xml><?xml version="1.0" encoding="utf-8"?>
<sst xmlns="http://schemas.openxmlformats.org/spreadsheetml/2006/main" count="6663" uniqueCount="1611">
  <si>
    <t>Specialistennet Consultancy B.V.</t>
  </si>
  <si>
    <t>Skils B.V.</t>
  </si>
  <si>
    <t>Psytobe</t>
  </si>
  <si>
    <t>OCRN B.V.</t>
  </si>
  <si>
    <t>ZINN Behandeldiensten B.V.</t>
  </si>
  <si>
    <t>291-2765</t>
  </si>
  <si>
    <t>Stichting Curamare</t>
  </si>
  <si>
    <t>Synaeda</t>
  </si>
  <si>
    <t>Ermelosche Psychologenpraktijk B.V.</t>
  </si>
  <si>
    <t>Stichting Esdégé/Reigersdaal</t>
  </si>
  <si>
    <t>HUIS TER HEIDE UT</t>
  </si>
  <si>
    <t>Severinusstichting</t>
  </si>
  <si>
    <t>Stichting Aveleijn</t>
  </si>
  <si>
    <t>Stichting Bruggerbosch</t>
  </si>
  <si>
    <t>Stichting SHDH</t>
  </si>
  <si>
    <t>Stichting Zorgspectrum</t>
  </si>
  <si>
    <t>Stichting Leveste</t>
  </si>
  <si>
    <t>300-0972</t>
  </si>
  <si>
    <t>Zuwe Zorg BV</t>
  </si>
  <si>
    <t>MAARSSEN</t>
  </si>
  <si>
    <t>Zorgpartners Midden-Holland</t>
  </si>
  <si>
    <t>VIVIUM zorggroep</t>
  </si>
  <si>
    <t>Stichting De Riethorst Stromenland</t>
  </si>
  <si>
    <t>GEERTRUIDENBERG</t>
  </si>
  <si>
    <t>Stichting Pleyade</t>
  </si>
  <si>
    <t>Stichting Vitalis Zorg Groep</t>
  </si>
  <si>
    <t>IJsselheem Holding te Kampen</t>
  </si>
  <si>
    <t>De Zorggroep</t>
  </si>
  <si>
    <t>Izore, Centrum Infectieziekten Friesland</t>
  </si>
  <si>
    <t>De Bascule</t>
  </si>
  <si>
    <t>Geneeskundige en Gezondheidsdienst Amsterdam (GGD Amsterdam)</t>
  </si>
  <si>
    <t>De Kijvelanden</t>
  </si>
  <si>
    <t>FortaGroep B.V.</t>
  </si>
  <si>
    <t>de Viersprong, landelijk centrum voor persoonlijkheidsproblematiek</t>
  </si>
  <si>
    <t>Stichting RIAGG Groep</t>
  </si>
  <si>
    <t>Zonnehuizen Kind en Jeugd</t>
  </si>
  <si>
    <t>Stichting GGZ Delfland</t>
  </si>
  <si>
    <t>Het Helen Dowling Instituut</t>
  </si>
  <si>
    <t>AmaCura BV</t>
  </si>
  <si>
    <t>Molendrift(huize Tavenier)</t>
  </si>
  <si>
    <t>Apanta-ggz</t>
  </si>
  <si>
    <t>Stichting Zorggroep Meander</t>
  </si>
  <si>
    <t>Psychotherapiepraktijk Eindhoven Centrum</t>
  </si>
  <si>
    <t>Stichting Autismetotaal.nl</t>
  </si>
  <si>
    <t>Maatschap Psychiatrie voor Volwassenen en Kinderen</t>
  </si>
  <si>
    <t>Samenwerkende Psychologen Alphen aan den Rijn</t>
  </si>
  <si>
    <t>ALPHEN AAN DEN RIJN</t>
  </si>
  <si>
    <t>FPC dr. S. van Mesdag</t>
  </si>
  <si>
    <t>Braams &amp; Partners bv</t>
  </si>
  <si>
    <t>Praktijk van Waterschoot</t>
  </si>
  <si>
    <t>G-Kracht Psychomedisch Centrum BV</t>
  </si>
  <si>
    <t>Psychologen- en (ortho)pedagogenpraktijk Atria</t>
  </si>
  <si>
    <t>Praktijk de Kreek voor psychotherapie en advies</t>
  </si>
  <si>
    <t>Spel Waterland-Amstelland</t>
  </si>
  <si>
    <t>Therapeutisch Centrum Flevoland</t>
  </si>
  <si>
    <t>ATB- Therapie &amp; Coaching</t>
  </si>
  <si>
    <t>Psychologen Praktijk Hoorn BV</t>
  </si>
  <si>
    <t>Praktijk voor opleiding, psychiatrie en psychotherapie Arnhem</t>
  </si>
  <si>
    <t>INTER-PSY</t>
  </si>
  <si>
    <t>Max. instroom personen (verdeelplan)</t>
  </si>
  <si>
    <t>Max. instroom fte (verdeelplan)</t>
  </si>
  <si>
    <t>Max. doorstroom fte (verdeelplan)</t>
  </si>
  <si>
    <t>Datum</t>
  </si>
  <si>
    <t>Naam</t>
  </si>
  <si>
    <t>Plaats</t>
  </si>
  <si>
    <t>Telefoon</t>
  </si>
  <si>
    <t>(handtekening)</t>
  </si>
  <si>
    <t>Vestigingsplaats</t>
  </si>
  <si>
    <t>E-mailadres</t>
  </si>
  <si>
    <t>Functie</t>
  </si>
  <si>
    <t>Anesthesiologie</t>
  </si>
  <si>
    <t>Heelkunde</t>
  </si>
  <si>
    <t>Cardiologie</t>
  </si>
  <si>
    <t>Kaakchirurgie</t>
  </si>
  <si>
    <t>Kindergeneeskunde</t>
  </si>
  <si>
    <t>Neurologie</t>
  </si>
  <si>
    <t>Oogheelkunde</t>
  </si>
  <si>
    <t>Orthopedie</t>
  </si>
  <si>
    <t>Pathologie</t>
  </si>
  <si>
    <t>Radiologie</t>
  </si>
  <si>
    <t>Radiotherapie</t>
  </si>
  <si>
    <t>Reumatologie</t>
  </si>
  <si>
    <t>Revalidatiegeneeskunde</t>
  </si>
  <si>
    <t>Urologie</t>
  </si>
  <si>
    <t>Ziekenhuisfarmacie</t>
  </si>
  <si>
    <t>Neurochirurgie</t>
  </si>
  <si>
    <t>Orthodontie</t>
  </si>
  <si>
    <t>GRONINGEN</t>
  </si>
  <si>
    <t>Maag-darm-leverziekten</t>
  </si>
  <si>
    <t>Psychotherapeut GGZ</t>
  </si>
  <si>
    <t>Verpleegkundig specialist GGZ</t>
  </si>
  <si>
    <t>Plastische chirurgie</t>
  </si>
  <si>
    <t>Obstetrie gynaecologie</t>
  </si>
  <si>
    <t>Medische microbiologie</t>
  </si>
  <si>
    <t>Keel-neus-oorheelkunde</t>
  </si>
  <si>
    <t>Klinische chemie</t>
  </si>
  <si>
    <t>Klinische fysica</t>
  </si>
  <si>
    <t>Klinische genetica</t>
  </si>
  <si>
    <t>Spoedeisende geneeskunde</t>
  </si>
  <si>
    <t>AMERSFOORT</t>
  </si>
  <si>
    <t>DOORN</t>
  </si>
  <si>
    <t>Stichting Zuidwester</t>
  </si>
  <si>
    <t>TILBURG</t>
  </si>
  <si>
    <t>UTRECHT</t>
  </si>
  <si>
    <t>EINDHOVEN</t>
  </si>
  <si>
    <t>LEEUWARDEN</t>
  </si>
  <si>
    <t>NIJMEGEN</t>
  </si>
  <si>
    <t>ROTTERDAM</t>
  </si>
  <si>
    <t>HSK Groep B.V.</t>
  </si>
  <si>
    <t>ZWOLLE</t>
  </si>
  <si>
    <t>ASSEN</t>
  </si>
  <si>
    <t>HEERLEN</t>
  </si>
  <si>
    <t>Beweging 3.0</t>
  </si>
  <si>
    <t>AMSTERDAM</t>
  </si>
  <si>
    <t>BERGEN OP ZOOM</t>
  </si>
  <si>
    <t>DORDRECHT</t>
  </si>
  <si>
    <t>ZAANDAM</t>
  </si>
  <si>
    <t>DEVENTER</t>
  </si>
  <si>
    <t>ALKMAAR</t>
  </si>
  <si>
    <t>Novadic-Kentron</t>
  </si>
  <si>
    <t>Stichting De Praktijk</t>
  </si>
  <si>
    <t>ZUIDLAREN</t>
  </si>
  <si>
    <t>Adelante</t>
  </si>
  <si>
    <t>HOENSBROEK</t>
  </si>
  <si>
    <t>Pro Persona</t>
  </si>
  <si>
    <t>ENSCHEDE</t>
  </si>
  <si>
    <t>NIEUWEGEIN</t>
  </si>
  <si>
    <t>APELDOORN</t>
  </si>
  <si>
    <t>'S-HERTOGENBOSCH</t>
  </si>
  <si>
    <t>GGz Breburg</t>
  </si>
  <si>
    <t>VENLO</t>
  </si>
  <si>
    <t>Martini Ziekenhuis</t>
  </si>
  <si>
    <t>SNEEK</t>
  </si>
  <si>
    <t>Isala Klinieken</t>
  </si>
  <si>
    <t>Medisch Spectrum Twente</t>
  </si>
  <si>
    <t>ALMELO</t>
  </si>
  <si>
    <t>Slingeland Ziekenhuis</t>
  </si>
  <si>
    <t>Streekziekenhuis Koningin Beatrix</t>
  </si>
  <si>
    <t>Meander Medisch Centrum</t>
  </si>
  <si>
    <t>Ziekenhuis Rivierenland</t>
  </si>
  <si>
    <t>TIEL</t>
  </si>
  <si>
    <t>Diakonessenhuis</t>
  </si>
  <si>
    <t>Flevoziekenhuis</t>
  </si>
  <si>
    <t>HILVERSUM</t>
  </si>
  <si>
    <t>Medisch Centrum Alkmaar</t>
  </si>
  <si>
    <t>Spaarne Ziekenhuis</t>
  </si>
  <si>
    <t>Rode Kruis Ziekenhuis</t>
  </si>
  <si>
    <t>BEVERWIJK</t>
  </si>
  <si>
    <t>Kennemer Gasthuis</t>
  </si>
  <si>
    <t>HAARLEM</t>
  </si>
  <si>
    <t>Ziekenhuis Amstelland</t>
  </si>
  <si>
    <t>Slotervaartziekenhuis</t>
  </si>
  <si>
    <t>Waterlandziekenhuis</t>
  </si>
  <si>
    <t>PURMEREND</t>
  </si>
  <si>
    <t>Zaans Medisch Centrum</t>
  </si>
  <si>
    <t>Sint Lucas Andreas Ziekenhuis</t>
  </si>
  <si>
    <t>LEIDEN</t>
  </si>
  <si>
    <t>Medisch Centrum Haaglanden</t>
  </si>
  <si>
    <t>Havenziekenhuis</t>
  </si>
  <si>
    <t>Ikazia Ziekenhuis</t>
  </si>
  <si>
    <t>IJsselland Ziekenhuis</t>
  </si>
  <si>
    <t>Maasstad Ziekenhuis</t>
  </si>
  <si>
    <t>Amphia Ziekenhuis</t>
  </si>
  <si>
    <t>BREDA</t>
  </si>
  <si>
    <t>Onze Lieve Vrouwe Gasthuis</t>
  </si>
  <si>
    <t>Catharina Ziekenhuis</t>
  </si>
  <si>
    <t>GELDROP</t>
  </si>
  <si>
    <t>Elkerliek Ziekenhuis</t>
  </si>
  <si>
    <t>VELDHOVEN</t>
  </si>
  <si>
    <t>VU Medisch Centrum</t>
  </si>
  <si>
    <t>MAASTRICHT</t>
  </si>
  <si>
    <t>HEEZE</t>
  </si>
  <si>
    <t>Audiologisch Centrum Friesland</t>
  </si>
  <si>
    <t>Audiologisch Centrum Zwolle</t>
  </si>
  <si>
    <t>Audiologisch Centrum Holland Noord</t>
  </si>
  <si>
    <t>Revalidatiecentrum Het Roessingh</t>
  </si>
  <si>
    <t>Revalidatiecentrum De Trappenberg</t>
  </si>
  <si>
    <t>Rijnlands Revalidatiecentrum</t>
  </si>
  <si>
    <t>Sophia Revalidatie Den Haag</t>
  </si>
  <si>
    <t>PEP Psychologen</t>
  </si>
  <si>
    <t>Prinsenstichting</t>
  </si>
  <si>
    <t>EMMEN</t>
  </si>
  <si>
    <t>Zorggroep Tangenborgh</t>
  </si>
  <si>
    <t>Apotheek Haagse Ziekenhuizen</t>
  </si>
  <si>
    <t>Pathologie Friesland</t>
  </si>
  <si>
    <t>Elker</t>
  </si>
  <si>
    <t>Dr. Leo Kannerhuis</t>
  </si>
  <si>
    <t>Bosman GGz</t>
  </si>
  <si>
    <t>Stichting Centrum 45</t>
  </si>
  <si>
    <t>Stichting De Jutters</t>
  </si>
  <si>
    <t>Rivierduinen</t>
  </si>
  <si>
    <t>RHOON</t>
  </si>
  <si>
    <t>GGZ inGeest</t>
  </si>
  <si>
    <t>Juvent</t>
  </si>
  <si>
    <t>Lionarons GGZ</t>
  </si>
  <si>
    <t>Buro van Roosmalen</t>
  </si>
  <si>
    <t>Yorneo</t>
  </si>
  <si>
    <t>De Forensische Zorgspecialisten</t>
  </si>
  <si>
    <t>Praktijk Buitenpost</t>
  </si>
  <si>
    <t>Shared Ambition</t>
  </si>
  <si>
    <t>Kobussen &amp; Partners Psychologen</t>
  </si>
  <si>
    <t>Samen1</t>
  </si>
  <si>
    <t>Praktijk voor Psychologische Hulp en Psychotherapie</t>
  </si>
  <si>
    <t>Polikliniek (kinder)psychiatrie Apeldoorn</t>
  </si>
  <si>
    <t>Psychologenpraktijk Bos &amp; Lommer</t>
  </si>
  <si>
    <t>Ambulatorium ACSW</t>
  </si>
  <si>
    <t>Psychologenpraktijk Haga &amp; Dijkstra c.s.</t>
  </si>
  <si>
    <t>PPV Opleiding Vught</t>
  </si>
  <si>
    <t>Psycho Informa Groep</t>
  </si>
  <si>
    <t>Psymens</t>
  </si>
  <si>
    <t>Van Otterloo Psychotherapie</t>
  </si>
  <si>
    <t>Praktijk voor kinder- en jeugdpsychologie</t>
  </si>
  <si>
    <t>Psychologenpraktijk Joep Kramer</t>
  </si>
  <si>
    <t>Psychologenpraktijk dr. L. Cohen</t>
  </si>
  <si>
    <t>MoleMann Mental Health</t>
  </si>
  <si>
    <t>Eliagg</t>
  </si>
  <si>
    <t>Psychologenpraktijk OOG</t>
  </si>
  <si>
    <t>Mentaal Sterk</t>
  </si>
  <si>
    <t>Psychologenpraktijk Verkaart &amp; Bekkers</t>
  </si>
  <si>
    <t>Psychologenpraktijk Derksen &amp; Klein Herenbrink</t>
  </si>
  <si>
    <t>Kinder- en Jeugd Therapeuticum</t>
  </si>
  <si>
    <t>Laboratorium voor Pathologie PAL</t>
  </si>
  <si>
    <t>Symbiant BV</t>
  </si>
  <si>
    <t>Ned. Instituut voor Forensische Psychiatrie</t>
  </si>
  <si>
    <t>000-1270</t>
  </si>
  <si>
    <t>000-1390</t>
  </si>
  <si>
    <t>000-1540</t>
  </si>
  <si>
    <t>000-1810</t>
  </si>
  <si>
    <t>000-1900</t>
  </si>
  <si>
    <t>000-4031</t>
  </si>
  <si>
    <t>000-4200</t>
  </si>
  <si>
    <t>000-4787</t>
  </si>
  <si>
    <t>000-5324</t>
  </si>
  <si>
    <t>000-6645</t>
  </si>
  <si>
    <t>000-7009</t>
  </si>
  <si>
    <t>000-7023</t>
  </si>
  <si>
    <t>000-7059</t>
  </si>
  <si>
    <t>000-7076</t>
  </si>
  <si>
    <t>000-7086</t>
  </si>
  <si>
    <t>000-7116</t>
  </si>
  <si>
    <t>000-7118</t>
  </si>
  <si>
    <t>000-7136</t>
  </si>
  <si>
    <t>000-7148</t>
  </si>
  <si>
    <t>000-7210</t>
  </si>
  <si>
    <t>000-7221</t>
  </si>
  <si>
    <t>000-7325</t>
  </si>
  <si>
    <t>000-7374</t>
  </si>
  <si>
    <t>000-7515</t>
  </si>
  <si>
    <t>000-7603</t>
  </si>
  <si>
    <t>000-7630</t>
  </si>
  <si>
    <t>000-7707</t>
  </si>
  <si>
    <t>000-7730</t>
  </si>
  <si>
    <t>000-7754</t>
  </si>
  <si>
    <t>000-7774</t>
  </si>
  <si>
    <t>000-7880</t>
  </si>
  <si>
    <t>000-7930</t>
  </si>
  <si>
    <t>000-8500</t>
  </si>
  <si>
    <t>000-8502</t>
  </si>
  <si>
    <t>000-8506</t>
  </si>
  <si>
    <t>000-8512</t>
  </si>
  <si>
    <t>000-8519</t>
  </si>
  <si>
    <t>000-8521</t>
  </si>
  <si>
    <t>000-8522</t>
  </si>
  <si>
    <t>000-8525</t>
  </si>
  <si>
    <t>000-8526</t>
  </si>
  <si>
    <t>000-8527</t>
  </si>
  <si>
    <t>000-8531</t>
  </si>
  <si>
    <t>000-8540</t>
  </si>
  <si>
    <t>000-8684</t>
  </si>
  <si>
    <t>000-8768</t>
  </si>
  <si>
    <t>000-8777</t>
  </si>
  <si>
    <t>000-8780</t>
  </si>
  <si>
    <t>000-8804</t>
  </si>
  <si>
    <t>000-8841</t>
  </si>
  <si>
    <t>000-8862</t>
  </si>
  <si>
    <t>000-8869</t>
  </si>
  <si>
    <t>000-9001</t>
  </si>
  <si>
    <t>000-9002</t>
  </si>
  <si>
    <t>000-9003</t>
  </si>
  <si>
    <t>000-9008</t>
  </si>
  <si>
    <t>000-9011</t>
  </si>
  <si>
    <t>000-9017</t>
  </si>
  <si>
    <t>000-9021</t>
  </si>
  <si>
    <t>000-9025</t>
  </si>
  <si>
    <t>000-9032</t>
  </si>
  <si>
    <t>000-9035</t>
  </si>
  <si>
    <t>000-9037</t>
  </si>
  <si>
    <t>000-9038</t>
  </si>
  <si>
    <t>000-9040</t>
  </si>
  <si>
    <t>000-9041</t>
  </si>
  <si>
    <t>000-9150</t>
  </si>
  <si>
    <t>000-9285</t>
  </si>
  <si>
    <t>000-9355</t>
  </si>
  <si>
    <t>100-1000</t>
  </si>
  <si>
    <t>100-1405</t>
  </si>
  <si>
    <t>100-1500</t>
  </si>
  <si>
    <t>100-1703</t>
  </si>
  <si>
    <t>100-1950</t>
  </si>
  <si>
    <t>291-2777</t>
  </si>
  <si>
    <t>291-2785</t>
  </si>
  <si>
    <t>291-2836</t>
  </si>
  <si>
    <t>300-1031</t>
  </si>
  <si>
    <t>300-1103</t>
  </si>
  <si>
    <t>300-1230</t>
  </si>
  <si>
    <t>300-1258</t>
  </si>
  <si>
    <t>300-1259</t>
  </si>
  <si>
    <t>300-1268</t>
  </si>
  <si>
    <t>300-1431</t>
  </si>
  <si>
    <t>360-2001</t>
  </si>
  <si>
    <t>410-1500</t>
  </si>
  <si>
    <t>411-2300</t>
  </si>
  <si>
    <t>450-1005</t>
  </si>
  <si>
    <t>450-1016</t>
  </si>
  <si>
    <t>450-1026</t>
  </si>
  <si>
    <t>450-1038</t>
  </si>
  <si>
    <t>450-1039</t>
  </si>
  <si>
    <t>450-1041</t>
  </si>
  <si>
    <t>450-1043</t>
  </si>
  <si>
    <t>450-1047</t>
  </si>
  <si>
    <t>450-1050</t>
  </si>
  <si>
    <t>450-1052</t>
  </si>
  <si>
    <t>450-1060</t>
  </si>
  <si>
    <t>450-1062</t>
  </si>
  <si>
    <t>450-1074</t>
  </si>
  <si>
    <t>450-1077</t>
  </si>
  <si>
    <t>450-1081</t>
  </si>
  <si>
    <t>450-1086</t>
  </si>
  <si>
    <t>450-1087</t>
  </si>
  <si>
    <t>450-3007</t>
  </si>
  <si>
    <t>450-4008</t>
  </si>
  <si>
    <t>450-4013</t>
  </si>
  <si>
    <t>450-4015</t>
  </si>
  <si>
    <t>450-4023</t>
  </si>
  <si>
    <t>450-4027</t>
  </si>
  <si>
    <t>450-4030</t>
  </si>
  <si>
    <t>450-4042</t>
  </si>
  <si>
    <t>450-4045</t>
  </si>
  <si>
    <t>450-4050</t>
  </si>
  <si>
    <t>450-4051</t>
  </si>
  <si>
    <t>450-4061</t>
  </si>
  <si>
    <t>450-4069</t>
  </si>
  <si>
    <t>450-4076</t>
  </si>
  <si>
    <t>999-10166</t>
  </si>
  <si>
    <t>999-10474</t>
  </si>
  <si>
    <t>999-10513</t>
  </si>
  <si>
    <t>999-10534</t>
  </si>
  <si>
    <t>999-10535</t>
  </si>
  <si>
    <t>999-10537</t>
  </si>
  <si>
    <t>999-10539</t>
  </si>
  <si>
    <t>999-10540</t>
  </si>
  <si>
    <t>999-10543</t>
  </si>
  <si>
    <t>999-10557</t>
  </si>
  <si>
    <t>999-10564</t>
  </si>
  <si>
    <t>999-10582</t>
  </si>
  <si>
    <t>999-10585</t>
  </si>
  <si>
    <t>999-10615</t>
  </si>
  <si>
    <t>999-10642</t>
  </si>
  <si>
    <t>999-10645</t>
  </si>
  <si>
    <t>999-10653</t>
  </si>
  <si>
    <t>999-10659</t>
  </si>
  <si>
    <t>999-10685</t>
  </si>
  <si>
    <t>999-10686</t>
  </si>
  <si>
    <t>999-10690</t>
  </si>
  <si>
    <t>999-10692</t>
  </si>
  <si>
    <t>999-10701</t>
  </si>
  <si>
    <t>999-10703</t>
  </si>
  <si>
    <t>999-10705</t>
  </si>
  <si>
    <t>999-10713</t>
  </si>
  <si>
    <t>999-10832</t>
  </si>
  <si>
    <t>999-10840</t>
  </si>
  <si>
    <t>999-10850</t>
  </si>
  <si>
    <t>999-10856</t>
  </si>
  <si>
    <t>999-10894</t>
  </si>
  <si>
    <t>999-10930</t>
  </si>
  <si>
    <t>999-10932</t>
  </si>
  <si>
    <t>999-11260</t>
  </si>
  <si>
    <t>999-11264</t>
  </si>
  <si>
    <t>999-11267</t>
  </si>
  <si>
    <t>999-11280</t>
  </si>
  <si>
    <t>999-11307</t>
  </si>
  <si>
    <t>999-11309</t>
  </si>
  <si>
    <t>999-11311</t>
  </si>
  <si>
    <t>999-11316</t>
  </si>
  <si>
    <t>999-11321</t>
  </si>
  <si>
    <t>999-11336</t>
  </si>
  <si>
    <t>999-11342</t>
  </si>
  <si>
    <t>999-11343</t>
  </si>
  <si>
    <t>999-11345</t>
  </si>
  <si>
    <t>999-11346</t>
  </si>
  <si>
    <t>NZa-nummer</t>
  </si>
  <si>
    <t>Raad van Bestuur (bevoegd conform KvK)</t>
  </si>
  <si>
    <t>Opleidingsinstelling</t>
  </si>
  <si>
    <t>Contactpersoon opleidingsinstelling</t>
  </si>
  <si>
    <t>Naam instelling</t>
  </si>
  <si>
    <t>*</t>
  </si>
  <si>
    <t>020-0100</t>
  </si>
  <si>
    <t>020-0700</t>
  </si>
  <si>
    <t>020-0900</t>
  </si>
  <si>
    <t>020-1300</t>
  </si>
  <si>
    <t>020-1301</t>
  </si>
  <si>
    <t>020-1400</t>
  </si>
  <si>
    <t>020-1700</t>
  </si>
  <si>
    <t>020-2500</t>
  </si>
  <si>
    <t>300-0968</t>
  </si>
  <si>
    <t>010-0108</t>
  </si>
  <si>
    <t>010-0201</t>
  </si>
  <si>
    <t>010-0203</t>
  </si>
  <si>
    <t>010-0205</t>
  </si>
  <si>
    <t>010-0206</t>
  </si>
  <si>
    <t>010-0303</t>
  </si>
  <si>
    <t>010-0407</t>
  </si>
  <si>
    <t>010-0502</t>
  </si>
  <si>
    <t>010-0604</t>
  </si>
  <si>
    <t>010-0614</t>
  </si>
  <si>
    <t>010-0701</t>
  </si>
  <si>
    <t>Canisius-Wilhelmina Ziekenhuis</t>
  </si>
  <si>
    <t>010-0806</t>
  </si>
  <si>
    <t>010-0901</t>
  </si>
  <si>
    <t>010-0902</t>
  </si>
  <si>
    <t>010-1004</t>
  </si>
  <si>
    <t>010-1005</t>
  </si>
  <si>
    <t>010-1102</t>
  </si>
  <si>
    <t>010-1209</t>
  </si>
  <si>
    <t>010-1300</t>
  </si>
  <si>
    <t>010-1307</t>
  </si>
  <si>
    <t>010-1317</t>
  </si>
  <si>
    <t>010-1511</t>
  </si>
  <si>
    <t>010-1515</t>
  </si>
  <si>
    <t>010-1516</t>
  </si>
  <si>
    <t>010-1602</t>
  </si>
  <si>
    <t>010-1705</t>
  </si>
  <si>
    <t>Sint Franciscus Gasthuis</t>
  </si>
  <si>
    <t>010-1707</t>
  </si>
  <si>
    <t>010-1708</t>
  </si>
  <si>
    <t>010-1714</t>
  </si>
  <si>
    <t>010-1716</t>
  </si>
  <si>
    <t>010-2009</t>
  </si>
  <si>
    <t>010-2211</t>
  </si>
  <si>
    <t>010-2214</t>
  </si>
  <si>
    <t>010-2301</t>
  </si>
  <si>
    <t>010-2304</t>
  </si>
  <si>
    <t>010-2306</t>
  </si>
  <si>
    <t>010-2400</t>
  </si>
  <si>
    <t>010-2404</t>
  </si>
  <si>
    <t>010-0803</t>
  </si>
  <si>
    <t>010-0100</t>
  </si>
  <si>
    <t>010-2307</t>
  </si>
  <si>
    <t>010-0700</t>
  </si>
  <si>
    <t>010-0609</t>
  </si>
  <si>
    <t>010-0900</t>
  </si>
  <si>
    <t>011-0701</t>
  </si>
  <si>
    <t>011-0702</t>
  </si>
  <si>
    <t>011-1700</t>
  </si>
  <si>
    <t>100-0300</t>
  </si>
  <si>
    <t>100-0400</t>
  </si>
  <si>
    <t>100-0800</t>
  </si>
  <si>
    <t>070-2101</t>
  </si>
  <si>
    <t>100-0200</t>
  </si>
  <si>
    <t>090-2100</t>
  </si>
  <si>
    <t>090-2500</t>
  </si>
  <si>
    <t>070-0800</t>
  </si>
  <si>
    <t>070-0100</t>
  </si>
  <si>
    <t>070-0200</t>
  </si>
  <si>
    <t>070-1302</t>
  </si>
  <si>
    <t>070-0300</t>
  </si>
  <si>
    <t>070-0400</t>
  </si>
  <si>
    <t>411-0202</t>
  </si>
  <si>
    <t>411-0101</t>
  </si>
  <si>
    <t>411-0200</t>
  </si>
  <si>
    <t>000-0295</t>
  </si>
  <si>
    <t>000-0980</t>
  </si>
  <si>
    <t>010-1907</t>
  </si>
  <si>
    <t>291-0188</t>
  </si>
  <si>
    <t>300-0617</t>
  </si>
  <si>
    <t>300-0980</t>
  </si>
  <si>
    <t>300-0923</t>
  </si>
  <si>
    <t>300-0937</t>
  </si>
  <si>
    <t>300-0978</t>
  </si>
  <si>
    <t>291-0321</t>
  </si>
  <si>
    <t>300-0975</t>
  </si>
  <si>
    <t>300-0973</t>
  </si>
  <si>
    <t>300-0974</t>
  </si>
  <si>
    <t>300-0983</t>
  </si>
  <si>
    <t>000-0500</t>
  </si>
  <si>
    <t>000-0520</t>
  </si>
  <si>
    <t>300-0086</t>
  </si>
  <si>
    <t>000-0930</t>
  </si>
  <si>
    <t>300-0319</t>
  </si>
  <si>
    <t>300-0337</t>
  </si>
  <si>
    <t>300-0339</t>
  </si>
  <si>
    <t>000-0885</t>
  </si>
  <si>
    <t>000-0320</t>
  </si>
  <si>
    <t>300-0404</t>
  </si>
  <si>
    <t>291-0233</t>
  </si>
  <si>
    <t>291-0144</t>
  </si>
  <si>
    <t>291-0259</t>
  </si>
  <si>
    <t>291-0098</t>
  </si>
  <si>
    <t>291-0153</t>
  </si>
  <si>
    <t>291-0288</t>
  </si>
  <si>
    <t>291-0175</t>
  </si>
  <si>
    <t>291-0105</t>
  </si>
  <si>
    <t>Versie formulier</t>
  </si>
  <si>
    <t>000-0170</t>
  </si>
  <si>
    <t>000-0410</t>
  </si>
  <si>
    <t>000-0420</t>
  </si>
  <si>
    <t>Stichting Daelzicht</t>
  </si>
  <si>
    <t>Stichting Ipse de Bruggen</t>
  </si>
  <si>
    <t>De Hartekamp Groep</t>
  </si>
  <si>
    <t>000-5739</t>
  </si>
  <si>
    <t>000-7247</t>
  </si>
  <si>
    <t>010-1906</t>
  </si>
  <si>
    <t>100-1303</t>
  </si>
  <si>
    <t>Stichting Abrona</t>
  </si>
  <si>
    <t>Stichting Elisabeth</t>
  </si>
  <si>
    <t>Archipel</t>
  </si>
  <si>
    <t>DRACHTEN</t>
  </si>
  <si>
    <t>HEERENVEEN</t>
  </si>
  <si>
    <t>DOETINCHEM</t>
  </si>
  <si>
    <t>ARNHEM</t>
  </si>
  <si>
    <t>ALMERE</t>
  </si>
  <si>
    <t>HOOFDDORP</t>
  </si>
  <si>
    <t>AMSTELVEEN</t>
  </si>
  <si>
    <t>LEIDERDORP</t>
  </si>
  <si>
    <t>DELFT</t>
  </si>
  <si>
    <t>GOUDA</t>
  </si>
  <si>
    <t>OSS</t>
  </si>
  <si>
    <t>HELMOND</t>
  </si>
  <si>
    <t>ROERMOND</t>
  </si>
  <si>
    <t>HARDERWIJK</t>
  </si>
  <si>
    <t>HARDENBERG</t>
  </si>
  <si>
    <t>SCHIEDAM</t>
  </si>
  <si>
    <t>BOXMEER</t>
  </si>
  <si>
    <t>WINTERSWIJK</t>
  </si>
  <si>
    <t>GROESBEEK</t>
  </si>
  <si>
    <t>HUIZEN</t>
  </si>
  <si>
    <t>WIJK AAN ZEE</t>
  </si>
  <si>
    <t>BEETSTERZWAAG</t>
  </si>
  <si>
    <t>DOORWERTH</t>
  </si>
  <si>
    <t>RENKUM</t>
  </si>
  <si>
    <t>HEILOO</t>
  </si>
  <si>
    <t>OEGSTGEEST</t>
  </si>
  <si>
    <t>POORTUGAAL</t>
  </si>
  <si>
    <t>HALSTEREN</t>
  </si>
  <si>
    <t>VENRAY</t>
  </si>
  <si>
    <t>BOEKEL</t>
  </si>
  <si>
    <t>VUGHT</t>
  </si>
  <si>
    <t>BILTHOVEN</t>
  </si>
  <si>
    <t>VLISSINGEN</t>
  </si>
  <si>
    <t>ZEIST</t>
  </si>
  <si>
    <t>KAMPEN</t>
  </si>
  <si>
    <t>ERMELO</t>
  </si>
  <si>
    <t>HEERHUGOWAARD</t>
  </si>
  <si>
    <t>WAALWIJK</t>
  </si>
  <si>
    <t>WEERT</t>
  </si>
  <si>
    <t>BROEK OP LANGEDIJK</t>
  </si>
  <si>
    <t>SLIEDRECHT</t>
  </si>
  <si>
    <t>AALSMEER</t>
  </si>
  <si>
    <t>ZUTPHEN</t>
  </si>
  <si>
    <t>BORNE</t>
  </si>
  <si>
    <t>GELEEN</t>
  </si>
  <si>
    <t>EIBERGEN</t>
  </si>
  <si>
    <t>HELLEVOETSLUIS</t>
  </si>
  <si>
    <t>GOES</t>
  </si>
  <si>
    <t>GRONSVELD</t>
  </si>
  <si>
    <t>ROSMALEN</t>
  </si>
  <si>
    <t>OISTERWIJK</t>
  </si>
  <si>
    <t>BEMMEL</t>
  </si>
  <si>
    <t>PUTTEN</t>
  </si>
  <si>
    <t>JOURE</t>
  </si>
  <si>
    <t>LELYSTAD</t>
  </si>
  <si>
    <t>OOSTBURG</t>
  </si>
  <si>
    <t>VEENDAM</t>
  </si>
  <si>
    <t>BUITENPOST</t>
  </si>
  <si>
    <t>DEURNE</t>
  </si>
  <si>
    <t>EMMELOORD</t>
  </si>
  <si>
    <t>MIDDELBURG</t>
  </si>
  <si>
    <t>SCHOONHOVEN</t>
  </si>
  <si>
    <t>UITHOORN</t>
  </si>
  <si>
    <t>VALKENSWAARD</t>
  </si>
  <si>
    <t>WOERDEN</t>
  </si>
  <si>
    <t>GORINCHEM</t>
  </si>
  <si>
    <t>ROOSENDAAL</t>
  </si>
  <si>
    <t>ZOETERMEER</t>
  </si>
  <si>
    <t>SITTARD</t>
  </si>
  <si>
    <t>'s Heeren Loo Zorggroep</t>
  </si>
  <si>
    <t>Stichting Bartiméus Sonneheerdt</t>
  </si>
  <si>
    <t>Stichting Dichterbij</t>
  </si>
  <si>
    <t>GENNEP</t>
  </si>
  <si>
    <t>Stichting Koraal Groep</t>
  </si>
  <si>
    <t>HEEL</t>
  </si>
  <si>
    <t>Stichting Pluryn</t>
  </si>
  <si>
    <t>MIDDELHARNIS</t>
  </si>
  <si>
    <t>Stichting Amarant</t>
  </si>
  <si>
    <t>Stichting Philadelphia Zorg</t>
  </si>
  <si>
    <t>Stichting De Noorderbrug</t>
  </si>
  <si>
    <t>TERNEUZEN</t>
  </si>
  <si>
    <t>Stichting ASVZ (Algemene Stichting Voor Zorg- en dienstverlening)</t>
  </si>
  <si>
    <t>Stichting Reinaerde</t>
  </si>
  <si>
    <t>Siza</t>
  </si>
  <si>
    <t>Stichting Middin (vh Steinmetz / de Compaan)</t>
  </si>
  <si>
    <t>RIJSWIJK ZH</t>
  </si>
  <si>
    <t>Stichting Zozijn</t>
  </si>
  <si>
    <t>TWELLO</t>
  </si>
  <si>
    <t>Stichting Heliomare</t>
  </si>
  <si>
    <t>ECHT</t>
  </si>
  <si>
    <t>Vanboeijen</t>
  </si>
  <si>
    <t>Stichting Talant (Alliade)</t>
  </si>
  <si>
    <t>Stichting Lunet zorg</t>
  </si>
  <si>
    <t>Stichting De Waalboog zorg, welzijn en wonen</t>
  </si>
  <si>
    <t>CAPELLE AAN DEN IJSSEL</t>
  </si>
  <si>
    <t>Stichting IrisZorg</t>
  </si>
  <si>
    <t>Aafje</t>
  </si>
  <si>
    <t>Stichting Florence</t>
  </si>
  <si>
    <t>Max Ernst B.V.</t>
  </si>
  <si>
    <t>Stichting ZuidOostZorg</t>
  </si>
  <si>
    <t>HENGELO OV</t>
  </si>
  <si>
    <t>Stichting ZorgBalans</t>
  </si>
  <si>
    <t>Stichting Prisma</t>
  </si>
  <si>
    <t>Stichting Ons Tweede Thuis</t>
  </si>
  <si>
    <t>Kentalis Zorg</t>
  </si>
  <si>
    <t>SINT-MICHIELSGESTEL</t>
  </si>
  <si>
    <t>Stichting Trajectum</t>
  </si>
  <si>
    <t>Stichting Zorggroep Sint Maarten</t>
  </si>
  <si>
    <t>OLDENZAAL</t>
  </si>
  <si>
    <t>Stichting Saxenburgh Groep</t>
  </si>
  <si>
    <t>Stichting Argos Zorggroep</t>
  </si>
  <si>
    <t>Stichting Kinder- en jeugdpsychiatrie Karakter</t>
  </si>
  <si>
    <t>EDE GLD</t>
  </si>
  <si>
    <t>Stichting de Wever</t>
  </si>
  <si>
    <t>Stichting Cordaan</t>
  </si>
  <si>
    <t>Stichting MagentaZorg</t>
  </si>
  <si>
    <t>Samenwerkende woon- en zorgvoorzieningen voor gehandicapten (SWZ)</t>
  </si>
  <si>
    <t>SON EN BREUGEL</t>
  </si>
  <si>
    <t>Stichting De Hoop</t>
  </si>
  <si>
    <t>Stichting Amsta</t>
  </si>
  <si>
    <t>Stichting KRAM</t>
  </si>
  <si>
    <t>Victas</t>
  </si>
  <si>
    <t>Stichting Tactus, verslavingszorg</t>
  </si>
  <si>
    <t>Stichting Yulius (voorheen RMPI - De Grote Rivieren)</t>
  </si>
  <si>
    <t>Stichting Triversum</t>
  </si>
  <si>
    <t>Stichting Arkin</t>
  </si>
  <si>
    <t>Stichting Lentis</t>
  </si>
  <si>
    <t>Stichting LSG-Rentray</t>
  </si>
  <si>
    <t>Vincent van Gogh, voor geestelijke gezondheidszorg</t>
  </si>
  <si>
    <t>Stichting Accare</t>
  </si>
  <si>
    <t>Stichting Fier Fryslan</t>
  </si>
  <si>
    <t>Stichting GGz Centraal (450)</t>
  </si>
  <si>
    <t>Stichting Ambiq</t>
  </si>
  <si>
    <t>'S-GRAVENHAGE</t>
  </si>
  <si>
    <t>Stichting Geïntegreerde GGZ in Eindhoven en de Kempen</t>
  </si>
  <si>
    <t>Stichting GGZ Noord-Holland Noord</t>
  </si>
  <si>
    <t>Stichting GGZ Oost-Brabant</t>
  </si>
  <si>
    <t>Stichting Mediant GGZ</t>
  </si>
  <si>
    <t>Stichting Eleos</t>
  </si>
  <si>
    <t>Stichting Altrecht</t>
  </si>
  <si>
    <t>Stichting Mondriaan Zorggroep</t>
  </si>
  <si>
    <t>Reinier van Arkel Groep</t>
  </si>
  <si>
    <t>Stichting FPC De Rooyse Wissel</t>
  </si>
  <si>
    <t>Verslavingszorg Noord Nederland (VNN)</t>
  </si>
  <si>
    <t>Stichting GGZ Westelijk Noord-Brabant</t>
  </si>
  <si>
    <t>Stichting Dimence</t>
  </si>
  <si>
    <t>Stichting GGZ Friesland</t>
  </si>
  <si>
    <t>Stichting Emergis</t>
  </si>
  <si>
    <t>Antonius Ziekenhuis</t>
  </si>
  <si>
    <t>Medisch Centrum Leeuwarden</t>
  </si>
  <si>
    <t>010-0306</t>
  </si>
  <si>
    <t>Stichting Deventer Ziekenhuizen</t>
  </si>
  <si>
    <t>Maasziekenhuis Pantein BV</t>
  </si>
  <si>
    <t>Ziekenhuis St. Jansdal</t>
  </si>
  <si>
    <t>Sint Antonius Ziekenhuis</t>
  </si>
  <si>
    <t>Westfries Gasthuis</t>
  </si>
  <si>
    <t>HOORN NH</t>
  </si>
  <si>
    <t>010-1316</t>
  </si>
  <si>
    <t>Rijnland Ziekenhuis</t>
  </si>
  <si>
    <t>Reinier de Graaf Groep</t>
  </si>
  <si>
    <t>HagaZiekenhuis</t>
  </si>
  <si>
    <t>Het Groene Hart Ziekenhuis</t>
  </si>
  <si>
    <t>ZorgSaam Zeeuws-Vlaanderen</t>
  </si>
  <si>
    <t>Sint Elisabeth Ziekenhuis</t>
  </si>
  <si>
    <t>Ziekenhuis Bernhoven</t>
  </si>
  <si>
    <t>UDEN</t>
  </si>
  <si>
    <t>Jeroen Bosch Ziekenhuis</t>
  </si>
  <si>
    <t>Sint Anna Ziekenhuis</t>
  </si>
  <si>
    <t>Máxima Medisch Centrum</t>
  </si>
  <si>
    <t>Stichting Laurentius Ziekenhuis</t>
  </si>
  <si>
    <t>VieCuri Medisch Centrum voor Noord-Limburg</t>
  </si>
  <si>
    <t>HAREN GN</t>
  </si>
  <si>
    <t>Sint Maartenskliniek</t>
  </si>
  <si>
    <t xml:space="preserve">Realisatie instroom (personen) </t>
  </si>
  <si>
    <t>Realisatie instroom (fte)</t>
  </si>
  <si>
    <t>Realisatie doorstroom (fte)</t>
  </si>
  <si>
    <t>goedkeurend</t>
  </si>
  <si>
    <t>met beperking</t>
  </si>
  <si>
    <t>afkeurend</t>
  </si>
  <si>
    <t>oordeels-onthouding</t>
  </si>
  <si>
    <t>Controlegetal</t>
  </si>
  <si>
    <t>controle getal</t>
  </si>
  <si>
    <t>300-0397</t>
  </si>
  <si>
    <t>Stichting Ziekenhuisgroep Twente (ZGT)</t>
  </si>
  <si>
    <t>Gelre Ziekenhuizen</t>
  </si>
  <si>
    <t>Stichting Epilepsie Instellingen Nederland (SEIN)</t>
  </si>
  <si>
    <t>ACTA Vrije Universiteit Amsterdam</t>
  </si>
  <si>
    <t>Certe (vh Lab. voor infectieziekten)</t>
  </si>
  <si>
    <t>Mentaal Beter</t>
  </si>
  <si>
    <t>KJ- PSYCHOLOGEN Praktijk voor kinder- en jeugdpsychologie</t>
  </si>
  <si>
    <t>EMPATHON, Praktijk voor eerstelijnspsychologie en psychotherapie (voorheen MSPEP)</t>
  </si>
  <si>
    <t>zoekcode</t>
  </si>
  <si>
    <t>Nieuwegein</t>
  </si>
  <si>
    <t>Groningen</t>
  </si>
  <si>
    <t>Umc Sint Radboud</t>
  </si>
  <si>
    <t>Nijmegen</t>
  </si>
  <si>
    <t>Utrecht</t>
  </si>
  <si>
    <t>Academisch Medisch Centrum - Universiteit van Amsterdam</t>
  </si>
  <si>
    <t>Vu Medisch Centrum</t>
  </si>
  <si>
    <t>Amsterdam</t>
  </si>
  <si>
    <t>Leiden</t>
  </si>
  <si>
    <t>Erasmus MC</t>
  </si>
  <si>
    <t>Rotterdam</t>
  </si>
  <si>
    <t>Academisch Ziekenhuis Maastricht</t>
  </si>
  <si>
    <t>Maastricht</t>
  </si>
  <si>
    <t>Amersfoort</t>
  </si>
  <si>
    <t>Sittard</t>
  </si>
  <si>
    <t>Enschede</t>
  </si>
  <si>
    <t>Tilburg</t>
  </si>
  <si>
    <t>ASVZ</t>
  </si>
  <si>
    <t>Arnhem</t>
  </si>
  <si>
    <t>Assen</t>
  </si>
  <si>
    <t>Veldhoven</t>
  </si>
  <si>
    <t>Zwolle</t>
  </si>
  <si>
    <t>Apeldoorn</t>
  </si>
  <si>
    <t>Hagaziekenhuis</t>
  </si>
  <si>
    <t>Den Haag</t>
  </si>
  <si>
    <t>Catharina-Ziekenhuis</t>
  </si>
  <si>
    <t>Eindhoven</t>
  </si>
  <si>
    <t>Cardio-thoracale chirurgie</t>
  </si>
  <si>
    <t>Dermatologie en venerologie</t>
  </si>
  <si>
    <t>Delta Psychiatrisch Centrum</t>
  </si>
  <si>
    <t>Poortugaal</t>
  </si>
  <si>
    <t>Ggz Drenthe</t>
  </si>
  <si>
    <t>Zuidlaren</t>
  </si>
  <si>
    <t>Ggz Noord-Holland Noord</t>
  </si>
  <si>
    <t>Heiloo</t>
  </si>
  <si>
    <t>Den Dolder</t>
  </si>
  <si>
    <t>Heerlen</t>
  </si>
  <si>
    <t>Deventer</t>
  </si>
  <si>
    <t>GGZ Friesland</t>
  </si>
  <si>
    <t>Leeuwarden</t>
  </si>
  <si>
    <t>Emergis</t>
  </si>
  <si>
    <t>GGZ Breburg Groep</t>
  </si>
  <si>
    <t>Dordrecht</t>
  </si>
  <si>
    <t>Zaandam</t>
  </si>
  <si>
    <t>Alkmaar</t>
  </si>
  <si>
    <t>Venray</t>
  </si>
  <si>
    <t>Amstelveen</t>
  </si>
  <si>
    <t>GGZ Oost Brabant</t>
  </si>
  <si>
    <t>Rosmalen</t>
  </si>
  <si>
    <t>Ggnet</t>
  </si>
  <si>
    <t>Warnsveld</t>
  </si>
  <si>
    <t>Den Bosch</t>
  </si>
  <si>
    <t>Venlo</t>
  </si>
  <si>
    <t>SpecialistenNet Consultancy</t>
  </si>
  <si>
    <t>UvA-Minds</t>
  </si>
  <si>
    <t>OCRN</t>
  </si>
  <si>
    <t>Hersencentrum, lokatie Amsterdam</t>
  </si>
  <si>
    <t>Breda</t>
  </si>
  <si>
    <t>Haarlem</t>
  </si>
  <si>
    <t>Delft</t>
  </si>
  <si>
    <t>Helen Dowling Instituut</t>
  </si>
  <si>
    <t>Het Behouden Huys</t>
  </si>
  <si>
    <t>Samenwerkende Psychologen Alphen aan de Rijn</t>
  </si>
  <si>
    <t>Doetinchem</t>
  </si>
  <si>
    <t>Hilversum</t>
  </si>
  <si>
    <t>SPEL Waterland-Amstelland</t>
  </si>
  <si>
    <t>Almere</t>
  </si>
  <si>
    <t>Koninklijke Kentalis</t>
  </si>
  <si>
    <t>Adelante Zorggroep</t>
  </si>
  <si>
    <t>Hoensbroek</t>
  </si>
  <si>
    <t>Libra Zorggroep</t>
  </si>
  <si>
    <t>Bergen op Zoom</t>
  </si>
  <si>
    <t>Emmen</t>
  </si>
  <si>
    <t>Zorgpartners Midden Holland</t>
  </si>
  <si>
    <t>Gouda</t>
  </si>
  <si>
    <t>Vivium Zorggroep</t>
  </si>
  <si>
    <t>Huizen</t>
  </si>
  <si>
    <t>Renkum</t>
  </si>
  <si>
    <t>Ziekenhuisgroep Twente</t>
  </si>
  <si>
    <t>Almelo</t>
  </si>
  <si>
    <t>Diakonessenhuis Utrecht</t>
  </si>
  <si>
    <t>Twee Steden Ziekenhuis</t>
  </si>
  <si>
    <t>Maxima Medisch Centrum Veldhoven</t>
  </si>
  <si>
    <t>Zorggroep Noorderbreedte (Medisch Centrum Leeuwarden)</t>
  </si>
  <si>
    <t>Deventer Ziekenhuis</t>
  </si>
  <si>
    <t>Ziekenhuis Gelderse Vallei</t>
  </si>
  <si>
    <t>Tergooiziekenhuizen</t>
  </si>
  <si>
    <t>HoornNh</t>
  </si>
  <si>
    <t>Hoofddorp</t>
  </si>
  <si>
    <t>Beverwijk</t>
  </si>
  <si>
    <t>Bronovo - Nebo</t>
  </si>
  <si>
    <t>Reinier De Graaf Groep</t>
  </si>
  <si>
    <t>Groene Hart Ziekenhuis</t>
  </si>
  <si>
    <t>Albert SchweitzerZiekenhuis</t>
  </si>
  <si>
    <t>Viecuri Medisch Centrum voor Noord-Limburg</t>
  </si>
  <si>
    <t>Orbis Medisch en Zorgconcern</t>
  </si>
  <si>
    <t>Atrium Medisch Centrum Parkstad</t>
  </si>
  <si>
    <t>Zorggroep Leveste (Scheper Ziekenhuis)</t>
  </si>
  <si>
    <t>Interne geneeskunde</t>
  </si>
  <si>
    <t>Alysis Zorggroep, Ziekenhuis Rijnstate</t>
  </si>
  <si>
    <t>Havenziekenhuis Rotterdam</t>
  </si>
  <si>
    <t>Het Nederlands Kanker Instituut Antoni Van Leeuwenhoek Zkh</t>
  </si>
  <si>
    <t>MAASTRO clinic</t>
  </si>
  <si>
    <t>Klinische geriatrie in ziekenhuiszorg</t>
  </si>
  <si>
    <t>Longziekten en tuberculose</t>
  </si>
  <si>
    <t>Obstetrie en gynaecologie</t>
  </si>
  <si>
    <t>Het Oogziekenhuis Rotterdam</t>
  </si>
  <si>
    <t>Psychiater GGZ</t>
  </si>
  <si>
    <t>Yulius</t>
  </si>
  <si>
    <t>ARKIN</t>
  </si>
  <si>
    <t>Lentis</t>
  </si>
  <si>
    <t>Vincent van Gogh (v/h GGZ Noord- en Midden-Limburg)</t>
  </si>
  <si>
    <t>GGZ Centraal</t>
  </si>
  <si>
    <t>Parnassia Bavo Groep BV</t>
  </si>
  <si>
    <t>GGzE</t>
  </si>
  <si>
    <t>Altrecht GeestelijkeGezondheidszorg</t>
  </si>
  <si>
    <t>Mondriaan Zorggroep</t>
  </si>
  <si>
    <t>Reinier Van Arkel  Groep</t>
  </si>
  <si>
    <t>GGZ Westelijk Noord-Brabant</t>
  </si>
  <si>
    <t>GGZ in Geest</t>
  </si>
  <si>
    <t>GGZ Delfland Stichting</t>
  </si>
  <si>
    <t>Psychiater ziekenhuiszorg</t>
  </si>
  <si>
    <t>Reade locatie Overtoom</t>
  </si>
  <si>
    <t>Heliomare</t>
  </si>
  <si>
    <t>Sint Maartenskliniek Nijmegen</t>
  </si>
  <si>
    <t>Revalidatiecentrum het Roessingh</t>
  </si>
  <si>
    <t>Revalidatie Centrum Groot Klimmendaal</t>
  </si>
  <si>
    <t>Revalidatiecentrum De Hoogstraat</t>
  </si>
  <si>
    <t>Rijndam Revalidatiecentrum</t>
  </si>
  <si>
    <t>SEH-arts</t>
  </si>
  <si>
    <t>BAKEL</t>
  </si>
  <si>
    <t>GGNet</t>
  </si>
  <si>
    <t>WARNSVELD</t>
  </si>
  <si>
    <t>450-1009</t>
  </si>
  <si>
    <t>Universitair Longcentr. Dekkerswald</t>
  </si>
  <si>
    <t>Universitair Medisch Centrum Groningen</t>
  </si>
  <si>
    <t>Universitair Medisch Centrum Utrecht</t>
  </si>
  <si>
    <t>Leids Universitair Medisch Centrum</t>
  </si>
  <si>
    <t>Erasmus Medisch Centrum</t>
  </si>
  <si>
    <t>Audiologisch Centrum "Twente"</t>
  </si>
  <si>
    <t>Audiologisch Centrum</t>
  </si>
  <si>
    <t>Libra Revalidatie &amp; Audiologie</t>
  </si>
  <si>
    <t>Maastricht Radiation Oncology (Maastro Clinic)</t>
  </si>
  <si>
    <t>Revalidatie Friesland</t>
  </si>
  <si>
    <t>De Vogellanden centrum voor revalidatie</t>
  </si>
  <si>
    <t>Rijndam revalidatiecentrum</t>
  </si>
  <si>
    <t>Revant</t>
  </si>
  <si>
    <t>Ondergetekende vraagt een beschikbaarheidbijdrage voor ziekenhuisopleidingen (FZO) aan.</t>
  </si>
  <si>
    <t>cat + nr</t>
  </si>
  <si>
    <t>Bartimeus</t>
  </si>
  <si>
    <t>Dichterbij</t>
  </si>
  <si>
    <t>Koraalgroep</t>
  </si>
  <si>
    <t>Ipse de Bruggen</t>
  </si>
  <si>
    <t>Pluryn Hoenderloogroep</t>
  </si>
  <si>
    <t>KP</t>
  </si>
  <si>
    <t>GGZVS</t>
  </si>
  <si>
    <t>000-1120</t>
  </si>
  <si>
    <t>Stichting Pameijer Sociale Psychiatrie (SP)</t>
  </si>
  <si>
    <t>NUNSPEET</t>
  </si>
  <si>
    <t>Reinaerde</t>
  </si>
  <si>
    <t>De Opbouw, Lijn 5</t>
  </si>
  <si>
    <t>EERSEL</t>
  </si>
  <si>
    <t>000-7043</t>
  </si>
  <si>
    <t>IrisZorg</t>
  </si>
  <si>
    <t>PT</t>
  </si>
  <si>
    <t>000-7114</t>
  </si>
  <si>
    <t>Stichting Terwille</t>
  </si>
  <si>
    <t>Stichting Florence Locatie Mariahoeve, Den Haag</t>
  </si>
  <si>
    <t>Max Ernst b.v.</t>
  </si>
  <si>
    <t>Stichting Topaz</t>
  </si>
  <si>
    <t>GGZ Drenthe</t>
  </si>
  <si>
    <t>Karakter</t>
  </si>
  <si>
    <t>Stichting De Wever</t>
  </si>
  <si>
    <t>Magenta Zorg</t>
  </si>
  <si>
    <t>Virenze</t>
  </si>
  <si>
    <t>000-8509</t>
  </si>
  <si>
    <t>Stichting Geriant</t>
  </si>
  <si>
    <t>AMSTA</t>
  </si>
  <si>
    <t>Victas (vh Centrum Maliebaan)</t>
  </si>
  <si>
    <t>Tactus Verslavingszorg</t>
  </si>
  <si>
    <t>Triversum</t>
  </si>
  <si>
    <t>000-8689</t>
  </si>
  <si>
    <t>Osira Amstelring</t>
  </si>
  <si>
    <t>Vincent van Gogh</t>
  </si>
  <si>
    <t>Accare</t>
  </si>
  <si>
    <t>GGz Centraal</t>
  </si>
  <si>
    <t>Parnassia Groep</t>
  </si>
  <si>
    <t>GGZ Noord Holland Noord</t>
  </si>
  <si>
    <t>Mediant</t>
  </si>
  <si>
    <t>Eleos GGZ</t>
  </si>
  <si>
    <t>Altrecht</t>
  </si>
  <si>
    <t>Reinier van Arkel groep</t>
  </si>
  <si>
    <t>FPC De Rooyse Wissel</t>
  </si>
  <si>
    <t>Verslavingszorg Noord Nederland</t>
  </si>
  <si>
    <t>Rijnstate</t>
  </si>
  <si>
    <t>St. Antonius Ziekenhuis, Utrecht</t>
  </si>
  <si>
    <t>Leiderdorp</t>
  </si>
  <si>
    <t>Capelle aan den IJssel</t>
  </si>
  <si>
    <t>Albert Schweitzer Ziekenhuis</t>
  </si>
  <si>
    <t>Lievensberg Ziekenhuis</t>
  </si>
  <si>
    <t>UMCG</t>
  </si>
  <si>
    <t>UMC Utrecht</t>
  </si>
  <si>
    <t>AmsterdamZuidoost</t>
  </si>
  <si>
    <t>AMC Ziekenhuis</t>
  </si>
  <si>
    <t>De Gezonde zaak</t>
  </si>
  <si>
    <t>Skils</t>
  </si>
  <si>
    <t>Winnock BV</t>
  </si>
  <si>
    <t>291-0295</t>
  </si>
  <si>
    <t>GGZON</t>
  </si>
  <si>
    <t>Esdege-Reigersdaal</t>
  </si>
  <si>
    <t>300-0934</t>
  </si>
  <si>
    <t>Zorgspectrum</t>
  </si>
  <si>
    <t>300-0950</t>
  </si>
  <si>
    <t>Leveste</t>
  </si>
  <si>
    <t>WoonZorgcentra Haaglanden (WZH)</t>
  </si>
  <si>
    <t>300-1032</t>
  </si>
  <si>
    <t>ELBURG</t>
  </si>
  <si>
    <t>300-1252</t>
  </si>
  <si>
    <t>Amaris Zorggroep</t>
  </si>
  <si>
    <t>DUIVENDRECHT</t>
  </si>
  <si>
    <t>Jeugdriagg-NHZ</t>
  </si>
  <si>
    <t>De Kijvelanden, Het Dok</t>
  </si>
  <si>
    <t>Forta Groep</t>
  </si>
  <si>
    <t>De Viersprong, landelijk centrum voor persoonlijkheidsproblematiek</t>
  </si>
  <si>
    <t>RIAGG Maastricht</t>
  </si>
  <si>
    <t>GGZ Delfland</t>
  </si>
  <si>
    <t>AmaCura</t>
  </si>
  <si>
    <t>VGG Zorg</t>
  </si>
  <si>
    <t>Psychotherapiepraktijk Eindhoven Centrum (PEC)</t>
  </si>
  <si>
    <t>Mentaal beter</t>
  </si>
  <si>
    <t>De Forensische Zorgspecialisten (voorheen Van der Hoevenstichting)</t>
  </si>
  <si>
    <t>999-10296</t>
  </si>
  <si>
    <t>U-Center</t>
  </si>
  <si>
    <t>EPEN</t>
  </si>
  <si>
    <t>Praktijk Van Waterschoot</t>
  </si>
  <si>
    <t>Leger des Heils Gelderland</t>
  </si>
  <si>
    <t>G-Kracht</t>
  </si>
  <si>
    <t>Atria GGZ</t>
  </si>
  <si>
    <t>ATB-therapie</t>
  </si>
  <si>
    <t>Psychologen Praktijk Hoorn</t>
  </si>
  <si>
    <t>Praktijk voor opleiding, psychiatrie en psychotherapie Arnhem e.o.</t>
  </si>
  <si>
    <t>999-11103</t>
  </si>
  <si>
    <t>Psychologenpraktijk Fleuren en Jansen</t>
  </si>
  <si>
    <t>999-11571</t>
  </si>
  <si>
    <t>Psy Drechtsteden</t>
  </si>
  <si>
    <t>PUTTERSHOEK</t>
  </si>
  <si>
    <t>999-11884</t>
  </si>
  <si>
    <t>Psychologenpraktijk SPEL</t>
  </si>
  <si>
    <t>HAGHORST</t>
  </si>
  <si>
    <t>999-11903</t>
  </si>
  <si>
    <t>Careyn</t>
  </si>
  <si>
    <t>999-12042</t>
  </si>
  <si>
    <t>De Opvoedpoli</t>
  </si>
  <si>
    <t>999-12257</t>
  </si>
  <si>
    <t>De Rietkamp</t>
  </si>
  <si>
    <t>999-12258</t>
  </si>
  <si>
    <t>PEP Wantveld</t>
  </si>
  <si>
    <t>999-12259</t>
  </si>
  <si>
    <t>Perspectief Giessenburg</t>
  </si>
  <si>
    <t>GIESSENBURG</t>
  </si>
  <si>
    <t>999-12271</t>
  </si>
  <si>
    <t>Psychologie Praktijk Amsterdam</t>
  </si>
  <si>
    <t>999-12272</t>
  </si>
  <si>
    <t>Samenwerkingsverband Psychologen</t>
  </si>
  <si>
    <t>999-12273</t>
  </si>
  <si>
    <t>Silver Psychologie BV</t>
  </si>
  <si>
    <t>999-12275</t>
  </si>
  <si>
    <t>Vitaal Mensenwerk</t>
  </si>
  <si>
    <t>999-12320</t>
  </si>
  <si>
    <t>999-12387</t>
  </si>
  <si>
    <t>Gooise Psychologen Praktijk</t>
  </si>
  <si>
    <t>999-12388</t>
  </si>
  <si>
    <t>LPC SBD Centraal Nederland</t>
  </si>
  <si>
    <t>999-12390</t>
  </si>
  <si>
    <t>Osperon</t>
  </si>
  <si>
    <t>999-12391</t>
  </si>
  <si>
    <t>999-12392</t>
  </si>
  <si>
    <t>Praktijk Van de Wiel</t>
  </si>
  <si>
    <t>999-12394</t>
  </si>
  <si>
    <t>Psychologenpraktijk Maas en Niers</t>
  </si>
  <si>
    <t>999-12396</t>
  </si>
  <si>
    <t>Psychologisch Centrum Lambertushof Veghel</t>
  </si>
  <si>
    <t>VEGHEL</t>
  </si>
  <si>
    <t>999-12398</t>
  </si>
  <si>
    <t>Psychotherapiepraktijk Scharwächter</t>
  </si>
  <si>
    <t>999-12399</t>
  </si>
  <si>
    <t>Code</t>
  </si>
  <si>
    <t>Zoeksleutel</t>
  </si>
  <si>
    <t>Test</t>
  </si>
  <si>
    <t>Gezondheidszorgpsycholoog Zvw</t>
  </si>
  <si>
    <t>Klinisch psycholoog Zvw</t>
  </si>
  <si>
    <t>Psychiatrie</t>
  </si>
  <si>
    <t>010-0109</t>
  </si>
  <si>
    <t>010-0310</t>
  </si>
  <si>
    <t>IJsselmeerziekenhuizen (MC Groep)</t>
  </si>
  <si>
    <t>010-0906</t>
  </si>
  <si>
    <t>Hofpoort Ziekenhuis</t>
  </si>
  <si>
    <t>010-1318</t>
  </si>
  <si>
    <t>BovenIJ Ziekenhuis</t>
  </si>
  <si>
    <t>010-1508</t>
  </si>
  <si>
    <t>010-1803</t>
  </si>
  <si>
    <t>Rivas Zorggroep</t>
  </si>
  <si>
    <t>010-2403</t>
  </si>
  <si>
    <t>060-0900</t>
  </si>
  <si>
    <t>Stichting Dianet</t>
  </si>
  <si>
    <t>060-1000</t>
  </si>
  <si>
    <t>Stichting Dialysecentrum 't Gooi</t>
  </si>
  <si>
    <t>090-0200</t>
  </si>
  <si>
    <t>Radiotherapeutisch Instituut Friesland (RIF)</t>
  </si>
  <si>
    <t>999-10515</t>
  </si>
  <si>
    <t>SBOH</t>
  </si>
  <si>
    <t>WINSCHOTEN</t>
  </si>
  <si>
    <t>Huisarts</t>
  </si>
  <si>
    <t>Specialist ouderengeneeskunde</t>
  </si>
  <si>
    <t>Soort aanbieder</t>
  </si>
  <si>
    <t>060-0100</t>
  </si>
  <si>
    <t>010-0110</t>
  </si>
  <si>
    <t>010-1700</t>
  </si>
  <si>
    <t>HOOGEVEEN</t>
  </si>
  <si>
    <t>Realisatie ingevuld?</t>
  </si>
  <si>
    <t>090-1900</t>
  </si>
  <si>
    <t>Envida</t>
  </si>
  <si>
    <t>Categorie</t>
  </si>
  <si>
    <t>Nummer</t>
  </si>
  <si>
    <t>Hebt u nog (een) andere bijlage(n) bijgevoegd?</t>
  </si>
  <si>
    <t>Ziekenhuisopleiding(en)?</t>
  </si>
  <si>
    <t>NZa-nr.</t>
  </si>
  <si>
    <t>Status assurance-rapport</t>
  </si>
  <si>
    <t>Verdeelplan</t>
  </si>
  <si>
    <t>Jaar:</t>
  </si>
  <si>
    <t>Eindspecialisatie</t>
  </si>
  <si>
    <t>InstroomPersonen</t>
  </si>
  <si>
    <t>De Vogellanden Centrum Voor Revalidatie</t>
  </si>
  <si>
    <t>Mediant Geestelijke Gezondheidszorg</t>
  </si>
  <si>
    <t>Dimence Groep</t>
  </si>
  <si>
    <t>Rivierduinen, Leer- en Ontwikkelcentrum</t>
  </si>
  <si>
    <t>GZPSY</t>
  </si>
  <si>
    <t>999-11254</t>
  </si>
  <si>
    <t>4MB</t>
  </si>
  <si>
    <t>GGZ Veenendaal</t>
  </si>
  <si>
    <t>Bilthoven</t>
  </si>
  <si>
    <t>Helmind</t>
  </si>
  <si>
    <t>Intermetzo</t>
  </si>
  <si>
    <t>Invivo Clinics</t>
  </si>
  <si>
    <t>Middelburg</t>
  </si>
  <si>
    <t>PKJP Praktijk voor Kinder- en Jeugdpsychiatrie</t>
  </si>
  <si>
    <t>Psychologen Kollektief Groningen (PKG)</t>
  </si>
  <si>
    <t>Psychologenpraktijk AGO</t>
  </si>
  <si>
    <t>Psychologenpraktijk De Vaart</t>
  </si>
  <si>
    <t>Psychologie La Croix</t>
  </si>
  <si>
    <t>Vitaalpunt</t>
  </si>
  <si>
    <t>GZPSY GHZ</t>
  </si>
  <si>
    <t>Zoetermeer</t>
  </si>
  <si>
    <t>s Heeren Loo Zorggroep</t>
  </si>
  <si>
    <t>GZPSY VPL</t>
  </si>
  <si>
    <t>Goirle</t>
  </si>
  <si>
    <t>KP GHZ</t>
  </si>
  <si>
    <t>999-10550</t>
  </si>
  <si>
    <t>Het Levensatelier</t>
  </si>
  <si>
    <t>Psycho Praktijk Leusden</t>
  </si>
  <si>
    <t>Psychotherapie Amsterdam Centrum</t>
  </si>
  <si>
    <t>Stichting Opleidingspraktijk De Boetzelaer</t>
  </si>
  <si>
    <t>Instroom in fte</t>
  </si>
  <si>
    <t>Doorstroom in fte</t>
  </si>
  <si>
    <t xml:space="preserve">In onderstaande tabellen kunt u de gerealiseerde aantallen (instroom personen, instroom fte en doorstroom fte) invullen. De NZa toetst deze aantallen aan de eisen uit de beleidsregel, waaronder het verdeelplan. Het formulier toetst of de ingevulde aantallen het verdeelplan niet overschrijden. In dat geval kunt u een toelichting geven op het voorblad. De NZa zal deze toelichting meenemen in de beoordeling van uw aanvraag. </t>
  </si>
  <si>
    <t>Regel</t>
  </si>
  <si>
    <t>Opleidingen tot (medisch) specialist Zvw</t>
  </si>
  <si>
    <t>Heelkunde (totaal)</t>
  </si>
  <si>
    <t>Eindopleiding heelkunde</t>
  </si>
  <si>
    <t>Interne Geneeskunde (totaal)</t>
  </si>
  <si>
    <t>Eindopleiding Interne geneeskunde</t>
  </si>
  <si>
    <t>Totaal</t>
  </si>
  <si>
    <t>Zorgopleidingen (medisch) specialismen Zvw</t>
  </si>
  <si>
    <t>GGZ- en overige opleidingen Zvw</t>
  </si>
  <si>
    <t>Zorgopleidingen GGZ en overig Zvw</t>
  </si>
  <si>
    <t>GGZ- en overige opleidingen Wlz</t>
  </si>
  <si>
    <t>Arts voor verstandelijk gehandicapten</t>
  </si>
  <si>
    <t>Gezondheidszorgpsycholoog Wlz</t>
  </si>
  <si>
    <t>Klinisch psycholoog Wlz</t>
  </si>
  <si>
    <t>Psychotherapeut Wlz</t>
  </si>
  <si>
    <t>Zorgopleidingen GGZ en overig Wlz</t>
  </si>
  <si>
    <t>Validatiekolommen</t>
  </si>
  <si>
    <t>check instroom A&gt;VP
personen</t>
  </si>
  <si>
    <t>check instroom A&gt;VP
fte</t>
  </si>
  <si>
    <t>Totaal instroom A&gt;VP
personen</t>
  </si>
  <si>
    <t>Totaal instroom A&gt;VP
fte</t>
  </si>
  <si>
    <t>Combinatie</t>
  </si>
  <si>
    <t>check doorstroom A&gt;VP
fte</t>
  </si>
  <si>
    <t>check incomplete input instroom</t>
  </si>
  <si>
    <t>Combinatie incomplete input instroom</t>
  </si>
  <si>
    <t>check instroom fte &gt; personen</t>
  </si>
  <si>
    <t>Combinatie instroom fte &gt; personen</t>
  </si>
  <si>
    <t>check fte     2 decimalen</t>
  </si>
  <si>
    <t>Combinatie fte 2 decimalen</t>
  </si>
  <si>
    <t>check waarschijn-lijkheid instroom</t>
  </si>
  <si>
    <t>check waarschijn-lijkheid in- en doorstroom</t>
  </si>
  <si>
    <t>Combinatie waarschijnlijk-heid in- en doorstroom</t>
  </si>
  <si>
    <t>Controlegetal som</t>
  </si>
  <si>
    <t>Let op! U vraagt aan boven het maximum!</t>
  </si>
  <si>
    <t>Let op! Vul zowel de instroom in personen als in fte in!</t>
  </si>
  <si>
    <t>Het aantal fte kan niet groter zijn dan het aantal personen!</t>
  </si>
  <si>
    <t>Let op! U hebt niet alle fte op 2 decimalen afgerond!</t>
  </si>
  <si>
    <t>Let op! U hebt bij een (of meer) opleiding(en) geen realisatie ingevuld terwijl deze wel in het verdeelplan is (zijn) opgenomen. Klopt dat wel?</t>
  </si>
  <si>
    <t>vooropleiding?</t>
  </si>
  <si>
    <t>999-13852</t>
  </si>
  <si>
    <t>291-0275</t>
  </si>
  <si>
    <t>999-13849</t>
  </si>
  <si>
    <t>999-13848</t>
  </si>
  <si>
    <t>291-0318</t>
  </si>
  <si>
    <t>999-13836</t>
  </si>
  <si>
    <t>999-12574</t>
  </si>
  <si>
    <t>999-13835</t>
  </si>
  <si>
    <t>999-13790</t>
  </si>
  <si>
    <t>999-13841</t>
  </si>
  <si>
    <t>291-0276</t>
  </si>
  <si>
    <t>999-13843</t>
  </si>
  <si>
    <t>999-13842</t>
  </si>
  <si>
    <t>999-13837</t>
  </si>
  <si>
    <t>999-13838</t>
  </si>
  <si>
    <t>999-13840</t>
  </si>
  <si>
    <t>999-14344</t>
  </si>
  <si>
    <t>Was NZa-nr.</t>
  </si>
  <si>
    <t>300-0180</t>
  </si>
  <si>
    <t>300-0102</t>
  </si>
  <si>
    <t>300-0211</t>
  </si>
  <si>
    <t>450-1000</t>
  </si>
  <si>
    <t>999-14458</t>
  </si>
  <si>
    <t>450-1013</t>
  </si>
  <si>
    <t>010-0406</t>
  </si>
  <si>
    <t>010-0505</t>
  </si>
  <si>
    <t>010-0616</t>
  </si>
  <si>
    <t>010-2520</t>
  </si>
  <si>
    <t>010-2516</t>
  </si>
  <si>
    <t>010-1322</t>
  </si>
  <si>
    <t>040-2020</t>
  </si>
  <si>
    <t>450-4087</t>
  </si>
  <si>
    <t>999-13846</t>
  </si>
  <si>
    <t>999-12938</t>
  </si>
  <si>
    <t>291-2755</t>
  </si>
  <si>
    <t>450-1032</t>
  </si>
  <si>
    <t>999-10688</t>
  </si>
  <si>
    <t>300-0365</t>
  </si>
  <si>
    <t>300-2015</t>
  </si>
  <si>
    <t>070-1700</t>
  </si>
  <si>
    <t>300-2213</t>
  </si>
  <si>
    <t>300-2214</t>
  </si>
  <si>
    <t>300-1265</t>
  </si>
  <si>
    <t>Stichting Pameijer</t>
  </si>
  <si>
    <t>Stichting Reik</t>
  </si>
  <si>
    <t>Stichting Lelie Zorggroep</t>
  </si>
  <si>
    <t>Zorggroep Almere</t>
  </si>
  <si>
    <t>Stichting Antes (vh Bouman GGZ)</t>
  </si>
  <si>
    <t>Parnassia Groep B.V.</t>
  </si>
  <si>
    <t>Treant Zorggroep</t>
  </si>
  <si>
    <t>Ziekenhuis Nij Smellinghe Drachten</t>
  </si>
  <si>
    <t>Isala Diaconessenhuis</t>
  </si>
  <si>
    <t>Stichting Ziekenhuis Gelderse Vallei</t>
  </si>
  <si>
    <t>Canisius-Wilhelmina Ziekenhuis (CWZ)</t>
  </si>
  <si>
    <t>Tergooi</t>
  </si>
  <si>
    <t>Rode Kruis Ziekenhuis (RKZ)</t>
  </si>
  <si>
    <t>Antoni van Leeuwenhoek ziekenhuis / Het NKI</t>
  </si>
  <si>
    <t>LangeLand Ziekenhuis</t>
  </si>
  <si>
    <t>Sint Franciscus Gasthuis en Vlietland</t>
  </si>
  <si>
    <t>SJG Weert</t>
  </si>
  <si>
    <t>Bravis Ziekenhuis (Roosendaal)</t>
  </si>
  <si>
    <t>Oogziekenhuis Rotterdam</t>
  </si>
  <si>
    <t>Universitair Medisch Centrum Groningen (UMCG)</t>
  </si>
  <si>
    <t>Radboud Universitair Medisch Centrum (Radboud UMC)</t>
  </si>
  <si>
    <t>Universitair Medisch Centrum Utrecht (UMCU)</t>
  </si>
  <si>
    <t>Academisch Medisch Centrum (AMC)</t>
  </si>
  <si>
    <t>VU Medisch Centrum (VUMC)</t>
  </si>
  <si>
    <t>Leids Universitair Medisch Centrum (LUMC)</t>
  </si>
  <si>
    <t>Maastricht Universitair Medisch Centrum (MUMC)</t>
  </si>
  <si>
    <t>Stichting Kempenhaeghe</t>
  </si>
  <si>
    <t>Dialyse Centrum Groningen</t>
  </si>
  <si>
    <t>Pento Audiologisch Centrum Drenthe</t>
  </si>
  <si>
    <t>Koninklijke Auris Groep</t>
  </si>
  <si>
    <t>Zuidwest Radiotherapeutisch Instituut</t>
  </si>
  <si>
    <t>Dr. Bernard Verbeeten Instituut</t>
  </si>
  <si>
    <t>De Hoogstraat Revalidatie</t>
  </si>
  <si>
    <t>Stichting Reade</t>
  </si>
  <si>
    <t>Winnock Zorg B.V.</t>
  </si>
  <si>
    <t>Autimaat B.V.</t>
  </si>
  <si>
    <t>Stichting Vitaalpunt</t>
  </si>
  <si>
    <t>Hersencentrum (Alkmaar)</t>
  </si>
  <si>
    <t>GGZON (Geestelijke GezondheidsZorg Oost Nederland)</t>
  </si>
  <si>
    <t>Nova, Kwaliteit in zorg (vestiging Roermond)</t>
  </si>
  <si>
    <t>Stichting Huis vol Compassie</t>
  </si>
  <si>
    <t>ZWAAG</t>
  </si>
  <si>
    <t>Stichting Tragel Zorg</t>
  </si>
  <si>
    <t>CLINGE</t>
  </si>
  <si>
    <t>Zorgspectrum Het Zand</t>
  </si>
  <si>
    <t>Stichting De Zorgboog</t>
  </si>
  <si>
    <t>Stichting Woon- en Zorgcentra Haaglanden (WZH)</t>
  </si>
  <si>
    <t>Stichting Thebe Midden-Brabant</t>
  </si>
  <si>
    <t>Stichting Zorgverlening Het Baken</t>
  </si>
  <si>
    <t>LAREN NH</t>
  </si>
  <si>
    <t>Stichting BrabantZorg</t>
  </si>
  <si>
    <t>Elver</t>
  </si>
  <si>
    <t>WEHL</t>
  </si>
  <si>
    <t>Laboratoria voor Pathologie en Medische Microbiologie PAMM</t>
  </si>
  <si>
    <t>Kenter Jeugdhulp</t>
  </si>
  <si>
    <t>SANTPOORT-NOORD</t>
  </si>
  <si>
    <t>Met ggz (vh. St. RiaggZuid)</t>
  </si>
  <si>
    <t>Buro van Roosmalen Roermond</t>
  </si>
  <si>
    <t>UvA Minds</t>
  </si>
  <si>
    <t>U-center</t>
  </si>
  <si>
    <t>ASTEN</t>
  </si>
  <si>
    <t>Psychiatriepraktijk Helmind</t>
  </si>
  <si>
    <t>Cognito Praktijk</t>
  </si>
  <si>
    <t>Levéo Specialisten BV.</t>
  </si>
  <si>
    <t>4mb</t>
  </si>
  <si>
    <t>Nederlands Instituut voor Forensische Psychiatrie en Psychologie (NIFP)</t>
  </si>
  <si>
    <t>PSY Drechtsteden BV</t>
  </si>
  <si>
    <t>Opvoedpoli moederkantoor</t>
  </si>
  <si>
    <t>NIJKERK GLD</t>
  </si>
  <si>
    <t>Regionaal Instituut voor Dyslexie</t>
  </si>
  <si>
    <t>Praktijk voor Psychologische Hulpverlening</t>
  </si>
  <si>
    <t>Praktijk van de Wiel</t>
  </si>
  <si>
    <t>HEUSDEN GEM HEUSDEN</t>
  </si>
  <si>
    <t>Psychologen Kollektief Groningen</t>
  </si>
  <si>
    <t>Psychologie la Croix</t>
  </si>
  <si>
    <t>Praktijk voor psychotherapie Krijgsman</t>
  </si>
  <si>
    <t>Virenze Boba</t>
  </si>
  <si>
    <t>LEUSDEN</t>
  </si>
  <si>
    <t>Praktijk Van Dongen, Basis en Specialistische GGZ</t>
  </si>
  <si>
    <t>WESTERVOORT</t>
  </si>
  <si>
    <t>PKJP, Praktijk voor Kinder – en Jeugdpsychiatrie</t>
  </si>
  <si>
    <t>VEENENDAAL</t>
  </si>
  <si>
    <t>De Helper psychotherapie</t>
  </si>
  <si>
    <t>Affect</t>
  </si>
  <si>
    <t>Psychotherapeutennetwerk A.F. de Wolf</t>
  </si>
  <si>
    <t>Parlan</t>
  </si>
  <si>
    <t>academisch ziekenhuis</t>
  </si>
  <si>
    <t>algemeen ziekenhuis</t>
  </si>
  <si>
    <t>Andere typering</t>
  </si>
  <si>
    <r>
      <t>Ondergetekende heeft een assurance-rapport</t>
    </r>
    <r>
      <rPr>
        <vertAlign val="superscript"/>
        <sz val="9"/>
        <rFont val="Verdana"/>
        <family val="2"/>
      </rPr>
      <t>1</t>
    </r>
    <r>
      <rPr>
        <sz val="9"/>
        <rFont val="Verdana"/>
        <family val="2"/>
      </rPr>
      <t xml:space="preserve"> bijgevoegd</t>
    </r>
  </si>
  <si>
    <t>Cardiologie (*)</t>
  </si>
  <si>
    <t>Cardiothoracale chirurgie (*)</t>
  </si>
  <si>
    <t>waarvan vo Cardiothoracale chirurgie (*)</t>
  </si>
  <si>
    <t>waarvan vo Orthopedie (*)</t>
  </si>
  <si>
    <t>waarvan vo Plastische chirurgie (*)</t>
  </si>
  <si>
    <t>waarvan vo Urologie (*)</t>
  </si>
  <si>
    <t>waarvan vo Cardiologie (*)</t>
  </si>
  <si>
    <t>waarvan vo Klinische geriatrie (*)</t>
  </si>
  <si>
    <t>waarvan vo Longziekten en tuberculose (*)</t>
  </si>
  <si>
    <t xml:space="preserve">waarvan vo Maag-darm-leverziekten (*) </t>
  </si>
  <si>
    <t>waarvan vo Nucleaire geneeskunde (*)</t>
  </si>
  <si>
    <t>waarvan vo Reumatologie (*)</t>
  </si>
  <si>
    <t>Klinische geriatrie (*)</t>
  </si>
  <si>
    <t>Longziekten en tuberculose (*)</t>
  </si>
  <si>
    <t>Maag-darm-leverziekten (*)</t>
  </si>
  <si>
    <t>Nucleaire geneeskunde (*)</t>
  </si>
  <si>
    <t>Orthopedie (*)</t>
  </si>
  <si>
    <t>Plastische chirurgie (*)</t>
  </si>
  <si>
    <t>Reumatologie (*)</t>
  </si>
  <si>
    <t>Urologie (*)</t>
  </si>
  <si>
    <t>(*) Betreft een vooropleiding óf een opleiding waarvoor een vooropleiding gevolgd moet worden als onderdeel van de (eind)opleiding.</t>
  </si>
  <si>
    <t>Antes</t>
  </si>
  <si>
    <t>Het NZa-nummer van uw instelling vindt u in het tabblad 'NZa-nummers 2016'. Komt uw instelling niet in deze lijst voor, neem dan contact op met de NZa.</t>
  </si>
  <si>
    <t>Sportarts</t>
  </si>
  <si>
    <t>Klinisch neuropsycholoog</t>
  </si>
  <si>
    <t>Rangerij</t>
  </si>
  <si>
    <t>DB-sheet</t>
  </si>
  <si>
    <t>Format koppelrange</t>
  </si>
  <si>
    <t>Rangnummer</t>
  </si>
  <si>
    <t>LEEG</t>
  </si>
  <si>
    <t>Werkblad(en) (1x)</t>
  </si>
  <si>
    <t>Intramuraal</t>
  </si>
  <si>
    <t>Voorblad</t>
  </si>
  <si>
    <t>Rubriek (1x)</t>
  </si>
  <si>
    <t>1.1 ZZP met behandeling</t>
  </si>
  <si>
    <t>Zorgaanbieder</t>
  </si>
  <si>
    <t>Zorgkantoor</t>
  </si>
  <si>
    <t>Aantal/Prijs/Totaal</t>
  </si>
  <si>
    <t>Aantal</t>
  </si>
  <si>
    <t>RIScode</t>
  </si>
  <si>
    <t>ZPQ01</t>
  </si>
  <si>
    <t>ZPQ02</t>
  </si>
  <si>
    <t>ZPQ03</t>
  </si>
  <si>
    <t>ZPQ04</t>
  </si>
  <si>
    <t>Regelnummer</t>
  </si>
  <si>
    <t>Omschrijving</t>
  </si>
  <si>
    <t>ZZP 1 met BH</t>
  </si>
  <si>
    <t>Waarde</t>
  </si>
  <si>
    <t>aaa</t>
  </si>
  <si>
    <t>bbb</t>
  </si>
  <si>
    <t>ccc</t>
  </si>
  <si>
    <t>ddd</t>
  </si>
  <si>
    <t>nt</t>
  </si>
  <si>
    <t>1.0</t>
  </si>
  <si>
    <t>werkblad Opleiding medisch specialist</t>
  </si>
  <si>
    <t>werkblad Voorblad</t>
  </si>
  <si>
    <t>Vaststelling beschikbaarheidbijdrage (medische) vervolgopleidingen 2016</t>
  </si>
  <si>
    <t>Stichting Antes (vh Delta Psychiatrisch Centrum)</t>
  </si>
  <si>
    <t>Stichting TanteLouise</t>
  </si>
  <si>
    <t>Stichting Amstelring</t>
  </si>
  <si>
    <t>Wilhelmina Ziekenhuis Assen (WZA)</t>
  </si>
  <si>
    <t>Ommelander Ziekenhuis Groningen</t>
  </si>
  <si>
    <t>Ziekenhuis Tjongerschans</t>
  </si>
  <si>
    <t>MEPPEL</t>
  </si>
  <si>
    <t>Haaglanden Medisch Centrum (HMC)</t>
  </si>
  <si>
    <t>Van Weel-Bethesda Ziekenhuis</t>
  </si>
  <si>
    <t>010-1808</t>
  </si>
  <si>
    <t>Admiraal De Ruyter Ziekenhuis</t>
  </si>
  <si>
    <t>010-2519</t>
  </si>
  <si>
    <t>Zuyderland GGZ</t>
  </si>
  <si>
    <t>Noordwest Ziekenhuisgroep</t>
  </si>
  <si>
    <t>010-2521</t>
  </si>
  <si>
    <t>Spaarne Gasthuis</t>
  </si>
  <si>
    <t>010-2522</t>
  </si>
  <si>
    <t>Stichting Elisabeth TweeSteden Ziekenhuis (ETZ)</t>
  </si>
  <si>
    <t>010-2523</t>
  </si>
  <si>
    <t>OLVG</t>
  </si>
  <si>
    <t>010-2524</t>
  </si>
  <si>
    <t>Alrijne Zorggroep</t>
  </si>
  <si>
    <t>090-2503</t>
  </si>
  <si>
    <t>Radiotherapiegroep</t>
  </si>
  <si>
    <t>100-2511</t>
  </si>
  <si>
    <t>Klimmendaal revalidatiespecialisten</t>
  </si>
  <si>
    <t>291-0004</t>
  </si>
  <si>
    <t>Diapriva Amsterdam</t>
  </si>
  <si>
    <t>AMSTERDAM-DUIVENDRECHT</t>
  </si>
  <si>
    <t>291-2812</t>
  </si>
  <si>
    <t>Melody PsyCare GGZ B.V.</t>
  </si>
  <si>
    <t>DINXPERLO</t>
  </si>
  <si>
    <t>300-0942</t>
  </si>
  <si>
    <t>Stichting Woon-Zorgcentra De Rijnhoven</t>
  </si>
  <si>
    <t>HARMELEN</t>
  </si>
  <si>
    <t>300-0960</t>
  </si>
  <si>
    <t>Zonnehuisgroep Vlaardingen</t>
  </si>
  <si>
    <t>VLAARDINGEN</t>
  </si>
  <si>
    <t>300-0996</t>
  </si>
  <si>
    <t>300-1020</t>
  </si>
  <si>
    <t>Stichting Warande</t>
  </si>
  <si>
    <t>300-2203</t>
  </si>
  <si>
    <t>Stichting Interakt Contour Groep</t>
  </si>
  <si>
    <t>300-2353</t>
  </si>
  <si>
    <t>Stichting Evean Zorg</t>
  </si>
  <si>
    <t>300-2405</t>
  </si>
  <si>
    <t>ORO Helmond</t>
  </si>
  <si>
    <t>360-2046</t>
  </si>
  <si>
    <t>Stichting Bijzondere Tandheelkunde (SBT)</t>
  </si>
  <si>
    <t>450-4018</t>
  </si>
  <si>
    <t>Psygro B.V.</t>
  </si>
  <si>
    <t>450-4068</t>
  </si>
  <si>
    <t>Stichting Psycho Eindhoven</t>
  </si>
  <si>
    <t>999-10328</t>
  </si>
  <si>
    <t>Novicare</t>
  </si>
  <si>
    <t>BEST</t>
  </si>
  <si>
    <t>Stichting Eerstelijnszorg Da Costa</t>
  </si>
  <si>
    <t>999-11442</t>
  </si>
  <si>
    <t>A.T. Groep</t>
  </si>
  <si>
    <t>999-11478</t>
  </si>
  <si>
    <t>Kiek! Prakijk voor Kinder- en Jeugdpsychologie</t>
  </si>
  <si>
    <t>999-12136</t>
  </si>
  <si>
    <t>SolutionS Center</t>
  </si>
  <si>
    <t>VOORTHUIZEN</t>
  </si>
  <si>
    <t>999-12576</t>
  </si>
  <si>
    <t>Plein 20</t>
  </si>
  <si>
    <t>999-13444</t>
  </si>
  <si>
    <t>Psychologie praktijk voor directieve hulp</t>
  </si>
  <si>
    <t>LISSE</t>
  </si>
  <si>
    <t>999-13860</t>
  </si>
  <si>
    <t>Ithaca Psychotherapiepraktijk (locatie Amstelveen)</t>
  </si>
  <si>
    <t>999-14930</t>
  </si>
  <si>
    <t>Leefhuys</t>
  </si>
  <si>
    <t>999-15097</t>
  </si>
  <si>
    <t>Praktijk voor Eerstelijns-Psychologie Baarn</t>
  </si>
  <si>
    <t>BAARN</t>
  </si>
  <si>
    <t>999-15135</t>
  </si>
  <si>
    <t>Stichting GGZ Groep</t>
  </si>
  <si>
    <t>999-15540</t>
  </si>
  <si>
    <t>Adagio Amsterdam</t>
  </si>
  <si>
    <t>999-15544</t>
  </si>
  <si>
    <t>Grip Psychologenpraktijk</t>
  </si>
  <si>
    <t>999-15546</t>
  </si>
  <si>
    <t>Prisma Praktijk voor Psychotherapie</t>
  </si>
  <si>
    <t>999-15547</t>
  </si>
  <si>
    <t>Psy-Care</t>
  </si>
  <si>
    <t>VALKENBURG LB</t>
  </si>
  <si>
    <t>999-15548</t>
  </si>
  <si>
    <t>Psychologie en Psychotherapie Romkens B.V.</t>
  </si>
  <si>
    <t>VOERENDAAL</t>
  </si>
  <si>
    <t>999-15549</t>
  </si>
  <si>
    <t>Psychologenpraktijk Arnhem-Zuid</t>
  </si>
  <si>
    <t>999-15550</t>
  </si>
  <si>
    <t>De Praktische GGZ</t>
  </si>
  <si>
    <t>999-15551</t>
  </si>
  <si>
    <t>Van Rhoon Psychologen</t>
  </si>
  <si>
    <t>ZWIJNDRECHT</t>
  </si>
  <si>
    <t>999-15552</t>
  </si>
  <si>
    <t>Bleijenberg</t>
  </si>
  <si>
    <t>DIEREN</t>
  </si>
  <si>
    <t>999-15554</t>
  </si>
  <si>
    <t>Praktijk De Waal</t>
  </si>
  <si>
    <t>999-15555</t>
  </si>
  <si>
    <t>Groenen Gezondheidszorgpsychologie</t>
  </si>
  <si>
    <t>999-15653</t>
  </si>
  <si>
    <t>Gooische Psychotherapie Opleidingen (GPtoP)</t>
  </si>
  <si>
    <t>999-15655</t>
  </si>
  <si>
    <t>Psychologenpraktijk Leeuwarden</t>
  </si>
  <si>
    <t>999-16780</t>
  </si>
  <si>
    <t>Stichting Beroeps Opleiding tot Sportarts</t>
  </si>
  <si>
    <t>Opleiders 2016</t>
  </si>
  <si>
    <t>VE2016</t>
  </si>
  <si>
    <t>DRIEHUIS</t>
  </si>
  <si>
    <t>KNP</t>
  </si>
  <si>
    <t>Pergamijn</t>
  </si>
  <si>
    <t>Lunetzorg</t>
  </si>
  <si>
    <t>Reik (voorheen Tjallingahiem)</t>
  </si>
  <si>
    <t>Stichting De Waalboog</t>
  </si>
  <si>
    <t>Lelie Zorggroep</t>
  </si>
  <si>
    <t>RIJSWIJK</t>
  </si>
  <si>
    <t>Zuid Oost Zorg, locatie Bertilla</t>
  </si>
  <si>
    <t>Ons Tweede Thuis</t>
  </si>
  <si>
    <t>Trajectum Hanzeborg (Hoeve Boschoord)</t>
  </si>
  <si>
    <t>Zorggroep Sint Maarten</t>
  </si>
  <si>
    <t>Argos Zorggroep</t>
  </si>
  <si>
    <t>EDE</t>
  </si>
  <si>
    <t>De Hoop ggz</t>
  </si>
  <si>
    <t>Stichting Kram</t>
  </si>
  <si>
    <t>Curium Academisch centrum</t>
  </si>
  <si>
    <t>Fier Fryslân</t>
  </si>
  <si>
    <t>Ambiq</t>
  </si>
  <si>
    <t>HENGELO</t>
  </si>
  <si>
    <t>Pro Persona - Pompestichting</t>
  </si>
  <si>
    <t>GGZ Oost-Brabant</t>
  </si>
  <si>
    <t>DEN DOLDER</t>
  </si>
  <si>
    <t>Mondriaan</t>
  </si>
  <si>
    <t>GGZ Breburg groep</t>
  </si>
  <si>
    <t>Martiniziekenhuis</t>
  </si>
  <si>
    <t>Ziekenhuis Nij Smellinghe</t>
  </si>
  <si>
    <t>Zorgpartners Friesland Noorderbreedte/MCL</t>
  </si>
  <si>
    <t>Zorggroep Noorderboog VenV</t>
  </si>
  <si>
    <t>Isala Klinieken, Medische Psychologie</t>
  </si>
  <si>
    <t xml:space="preserve">Radiologie &amp; Nucl. </t>
  </si>
  <si>
    <t>Ede Gld</t>
  </si>
  <si>
    <t>DEN HAAG</t>
  </si>
  <si>
    <t>Rivas zorggroep</t>
  </si>
  <si>
    <t>Catharina-ziekenhuis</t>
  </si>
  <si>
    <t>Maxima Medisch Centrum</t>
  </si>
  <si>
    <t>Kennemer Gasthuis &amp; Spaarne Gasthuis</t>
  </si>
  <si>
    <t>St. Elisabeth ziekenhuis</t>
  </si>
  <si>
    <t>Radboudumc</t>
  </si>
  <si>
    <t>LUMC</t>
  </si>
  <si>
    <t>Pento Audiologisch Centrum Zwolle</t>
  </si>
  <si>
    <t>Prof JJ Groen Stichting (Pento Audiologisch Centrum Amersfoort)</t>
  </si>
  <si>
    <t>Libra Revalidatie &amp; Audiologie Blixembosch</t>
  </si>
  <si>
    <t>Beetsterzwaag</t>
  </si>
  <si>
    <t>Reade locatie Dr. Jan van Breemenstraat</t>
  </si>
  <si>
    <t>291-0097</t>
  </si>
  <si>
    <t>Ready for Change</t>
  </si>
  <si>
    <t>GGZ Heuvelrug</t>
  </si>
  <si>
    <t>DRIEBERGEN</t>
  </si>
  <si>
    <t>Metabletica BV</t>
  </si>
  <si>
    <t>Nova Zorg</t>
  </si>
  <si>
    <t>Huis Vol Compassie</t>
  </si>
  <si>
    <t>Synaeda Psychomedisch Centrum</t>
  </si>
  <si>
    <t>Melody PsyCare GGZ</t>
  </si>
  <si>
    <t>Ermelosche Psychologenpraktijk</t>
  </si>
  <si>
    <t>HEEMSTEDE</t>
  </si>
  <si>
    <t>SEIN</t>
  </si>
  <si>
    <t>Bruggerbosch Centrum voor Psychogeriatrie</t>
  </si>
  <si>
    <t>SHDH</t>
  </si>
  <si>
    <t>Stichting Valkenhof</t>
  </si>
  <si>
    <t>Stichting de Rijnhoven</t>
  </si>
  <si>
    <t>Zorgspectrum 't Zand, Verpleeghuis Zandhoven</t>
  </si>
  <si>
    <t>Stichting Zorggroep West en Midden-Brabant / De Runne / Thebe</t>
  </si>
  <si>
    <t>Zorggroep Almere (locatie Polderburen)</t>
  </si>
  <si>
    <t>Warande</t>
  </si>
  <si>
    <t>Pleyade</t>
  </si>
  <si>
    <t>Ijsselheem</t>
  </si>
  <si>
    <t>SVVE De Archipel</t>
  </si>
  <si>
    <t>Stichting Vivre</t>
  </si>
  <si>
    <t>Lievegoed</t>
  </si>
  <si>
    <t>Met ggz (was RiaggZuid)</t>
  </si>
  <si>
    <t>Intermetzo Zonnehuizen (Voorheen Zonnehuizen kind en jeugd)</t>
  </si>
  <si>
    <t>HAREN</t>
  </si>
  <si>
    <t>Psygro</t>
  </si>
  <si>
    <t>Molendrift Groningen</t>
  </si>
  <si>
    <t>Apanta</t>
  </si>
  <si>
    <t>Zorggroep Meander</t>
  </si>
  <si>
    <t>VGG/PTP Wychen - Nijmegen</t>
  </si>
  <si>
    <t>WYCHEN</t>
  </si>
  <si>
    <t>Stichting Yorneo</t>
  </si>
  <si>
    <t>Psycho Eindhoven, Stichting</t>
  </si>
  <si>
    <t>Maatschap psychiatrie voor volwassenen en kinderen.</t>
  </si>
  <si>
    <t>Praktijk Buitenpost (CAGGB)</t>
  </si>
  <si>
    <t>Arts verstandelijk gehandicapten</t>
  </si>
  <si>
    <t>NVT</t>
  </si>
  <si>
    <t>Psychologische Praktijk Putten</t>
  </si>
  <si>
    <t>ALPHEN AAN DE RIJN</t>
  </si>
  <si>
    <t>Kobussen en Partners</t>
  </si>
  <si>
    <t>FPC Van Mesdag</t>
  </si>
  <si>
    <t>Cognito Praktijk voor psychotherapie en Gezinsbegeleiding</t>
  </si>
  <si>
    <t>PsyMens B.V.</t>
  </si>
  <si>
    <t>Levéo Groep (voorheen: Perspectief BV)</t>
  </si>
  <si>
    <t>HOORN</t>
  </si>
  <si>
    <t>Empathon B.V. (voorheen: MSPEP Maatschap Praktijk voor Eerstelijnspsych/psyhotherapie)</t>
  </si>
  <si>
    <t>Psychologenpraktijk Oog</t>
  </si>
  <si>
    <t>Praktijk voor Psychologie en Psychotherapie</t>
  </si>
  <si>
    <t>at-zorg</t>
  </si>
  <si>
    <t>Kiek</t>
  </si>
  <si>
    <t>Vrije Universiteit Amsterdam - ACTA inzake zorgopleiding Orthodontie</t>
  </si>
  <si>
    <t>SPEL Haghorst</t>
  </si>
  <si>
    <t>Solutions Center</t>
  </si>
  <si>
    <t>NOORDWIJK (ZH)</t>
  </si>
  <si>
    <t>Silver Psychologie B.V.</t>
  </si>
  <si>
    <t>NIJKERK</t>
  </si>
  <si>
    <t>HERPT</t>
  </si>
  <si>
    <t>Psychologenpraktijk Maas &amp; Niers</t>
  </si>
  <si>
    <t>Stichting Epilepsie Noord Nederland (SEIN)</t>
  </si>
  <si>
    <t>Psychologenpraktijk Leusden</t>
  </si>
  <si>
    <t>Ithaca Psychotherapiepraktijk</t>
  </si>
  <si>
    <t>Praktijk voor Psychotherapie Leefhuys</t>
  </si>
  <si>
    <t>Praktijk voor Eerstelijns Psychologie (PEP)</t>
  </si>
  <si>
    <t>GGZ-groep</t>
  </si>
  <si>
    <t>VALKENBURG AAN DE GEUL</t>
  </si>
  <si>
    <t>Praktijk Arnhem-Zuid</t>
  </si>
  <si>
    <t>SBOS</t>
  </si>
  <si>
    <t>Geen verlening</t>
  </si>
  <si>
    <t>Was 999-10722; locatie Amsterdam. Daar is niet op verleend. Op 291-0288; locatie Alkmaar gezet en nummer dus veranderd.</t>
  </si>
  <si>
    <t>Geen VE2016.</t>
  </si>
  <si>
    <t>Stichting De Opbouw</t>
  </si>
  <si>
    <t>IJMUIDEN</t>
  </si>
  <si>
    <t>Stichting Pergamijn</t>
  </si>
  <si>
    <t>000-7283</t>
  </si>
  <si>
    <t>GGMD voor Doven en Slechthorenden</t>
  </si>
  <si>
    <t>000-7733</t>
  </si>
  <si>
    <t>Stichting Laurens</t>
  </si>
  <si>
    <t>Academisch Centrum KJP Curium-LUMC</t>
  </si>
  <si>
    <t>000-9544</t>
  </si>
  <si>
    <t>Cello</t>
  </si>
  <si>
    <t>Ready For Change B.V.</t>
  </si>
  <si>
    <t>De Gezonde Zorg</t>
  </si>
  <si>
    <t>Stichting GGZ Heuvelrug</t>
  </si>
  <si>
    <t>DRIEBERGEN-RIJSENBURG</t>
  </si>
  <si>
    <t>Metabletica B.V.</t>
  </si>
  <si>
    <t>291-2889</t>
  </si>
  <si>
    <t>Opdidakt</t>
  </si>
  <si>
    <t>300-0005</t>
  </si>
  <si>
    <t>Stichting De Twentse Zorgcentra</t>
  </si>
  <si>
    <t>300-0919</t>
  </si>
  <si>
    <t>Stichting Protestante Zorggroep Crabbehof</t>
  </si>
  <si>
    <t>Stichting Valkenhof Centrum voor verpleging en verzorging</t>
  </si>
  <si>
    <t>300-0935</t>
  </si>
  <si>
    <t>Stichting Sevagram, Zorgcentra</t>
  </si>
  <si>
    <t>300-1197</t>
  </si>
  <si>
    <t>Zorginstellingen Pieter van Foreest</t>
  </si>
  <si>
    <t>300-2013</t>
  </si>
  <si>
    <t>Stichting Zorggroep Noordwest-Veluwe</t>
  </si>
  <si>
    <t>300-2028</t>
  </si>
  <si>
    <t>Stichting Zonnehuisgroep Noord</t>
  </si>
  <si>
    <t>ZUIDHORN</t>
  </si>
  <si>
    <t>450-1014</t>
  </si>
  <si>
    <t>Lindenhout</t>
  </si>
  <si>
    <t>Lievegoed Zorggroep</t>
  </si>
  <si>
    <t>450-1037</t>
  </si>
  <si>
    <t>NPI</t>
  </si>
  <si>
    <t>450-1056</t>
  </si>
  <si>
    <t>Stichting Riagg Rijnmond</t>
  </si>
  <si>
    <t>Het Behouden Huys (Stichting Assagioli)</t>
  </si>
  <si>
    <t>450-4016</t>
  </si>
  <si>
    <t>Stichting In de Bres</t>
  </si>
  <si>
    <t>VGG Zorg B.V.</t>
  </si>
  <si>
    <t>WIJCHEN</t>
  </si>
  <si>
    <t>999-10532</t>
  </si>
  <si>
    <t>De BOSgroep</t>
  </si>
  <si>
    <t>BADHOEVEDORP</t>
  </si>
  <si>
    <t>999-10599</t>
  </si>
  <si>
    <t>BLG Psychologen</t>
  </si>
  <si>
    <t>999-11279</t>
  </si>
  <si>
    <t>Psychologenpraktijk dr. A. Oosterhuis</t>
  </si>
  <si>
    <t>Is in CRM gedeactiveerd. Geen VE2016.</t>
  </si>
  <si>
    <t>NOORDWIJK ZH</t>
  </si>
  <si>
    <t>999-12385</t>
  </si>
  <si>
    <t>Trubendorffer</t>
  </si>
  <si>
    <t>Stichting Epilepsie Noord Nederland</t>
  </si>
  <si>
    <t>999-13845</t>
  </si>
  <si>
    <t>Snijders &amp; Mullges Psychotherapie</t>
  </si>
  <si>
    <t>999-14039</t>
  </si>
  <si>
    <t>I GGRiJa Sophia</t>
  </si>
  <si>
    <r>
      <t xml:space="preserve">Indienen </t>
    </r>
    <r>
      <rPr>
        <b/>
        <sz val="9"/>
        <rFont val="Verdana"/>
        <family val="2"/>
      </rPr>
      <t>vóór 1 juni 2017</t>
    </r>
    <r>
      <rPr>
        <sz val="9"/>
        <rFont val="Verdana"/>
        <family val="2"/>
      </rPr>
      <t xml:space="preserve"> via het NZa-portaal (https://aanvragen.nza.nl/) met als bestandsnaam:  </t>
    </r>
  </si>
  <si>
    <t>Door ondertekening van het formulier 'Vaststelling beschikbaarheidbijdrage (medische) vervolgopleidingen 2016' verklaart het bestuur, dan wel de namens het bestuur gevolmachtigde:</t>
  </si>
  <si>
    <t xml:space="preserve">- Kennis te hebben genomen van de vigerende wet- en regelgeving op basis waarvan onderhavige beschikbaarheidbijdrage wordt aangevraagd;
- Het onderhavige formulier volledig juist en naar waarheid te hebben ingevuld;
- Dat de opleidingsinstelling per zorgopleiding voor de periode waarvoor de beschikbaarheidbijdrage wordt aangevraagd, beschikt over een opleidingserkenning;                                                                                              - Dat de kosten zijn gemaakt voor het doel waarvoor de beschikbaarheidbijdrage is verstrekt.
</t>
  </si>
  <si>
    <r>
      <t>Deze pagina, na volledige invulling van de aanvraag, afdrukken en ondertekenen. Het ondertekende exemplaar inscannen en de pdf-versie uploaden via het NZa-portaal tezamen met de aanvraag (in excel .xlsx-formaat) en het assurance-rapport van de accountant</t>
    </r>
    <r>
      <rPr>
        <b/>
        <vertAlign val="superscript"/>
        <sz val="9"/>
        <rFont val="Verdana"/>
        <family val="2"/>
      </rPr>
      <t>1</t>
    </r>
    <r>
      <rPr>
        <b/>
        <sz val="9"/>
        <rFont val="Verdana"/>
        <family val="2"/>
      </rPr>
      <t>.</t>
    </r>
  </si>
  <si>
    <t>De heer/mevrouw</t>
  </si>
  <si>
    <t>Foutmelding ondertekening 1</t>
  </si>
  <si>
    <t>Foutmelding ondertekening 2</t>
  </si>
  <si>
    <t>Toelichting Cel J26 Voorblad</t>
  </si>
  <si>
    <t>Toelichting Cel J31 Voorblad</t>
  </si>
  <si>
    <r>
      <t xml:space="preserve">1 </t>
    </r>
    <r>
      <rPr>
        <sz val="8"/>
        <rFont val="Verdana"/>
        <family val="2"/>
      </rPr>
      <t>Een assurance-rapport van de accountant is (alleen) verplicht als de verleningsbeschikking 2016 exclusief ziekenhuisopleidingen hoger is dan € 125.000.</t>
    </r>
  </si>
  <si>
    <t>Accountantsverklaring?</t>
  </si>
  <si>
    <t>Ziekenhuisopleidingen?</t>
  </si>
  <si>
    <t>Voorblad Cel J24</t>
  </si>
  <si>
    <t>Voorblad cel J25</t>
  </si>
  <si>
    <t>Voorblad cel J30</t>
  </si>
  <si>
    <t>Opmerking 1</t>
  </si>
  <si>
    <t>Opmerking 2</t>
  </si>
  <si>
    <t>Opmerking 3</t>
  </si>
  <si>
    <t>Opmerking 4</t>
  </si>
  <si>
    <t>Opmerking 5</t>
  </si>
  <si>
    <t>Foutmelding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</si>
</sst>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quot;€&quot;\ * #,##0.00_-;_-&quot;€&quot;\ * #,##0.00\-;_-&quot;€&quot;\ * &quot;-&quot;??_-;_-@_-"/>
    <numFmt numFmtId="165" formatCode="\ \ƒ* #,##0_ \ ;\ \ƒ* ;\ \ƒ* "/>
    <numFmt numFmtId="166" formatCode="&quot;F&quot;\ #,##0_-;&quot;F&quot;\ #,##0\-"/>
    <numFmt numFmtId="167" formatCode="#,##0_ \ ;\(#,##0\)_ ;"/>
    <numFmt numFmtId="168" formatCode="[$-413]d/mmm/yyyy;@"/>
    <numFmt numFmtId="169" formatCode="[$-413]d\ mmmm\ yyyy;@"/>
    <numFmt numFmtId="170" formatCode="_-* #,##0_-;_-* #,##0\-;_-* &quot;-&quot;_-;_-@_-"/>
  </numFmts>
  <fonts count="52" x14ac:knownFonts="1">
    <font>
      <sz val="10"/>
      <name val="Arial"/>
    </font>
    <font>
      <sz val="11"/>
      <color indexed="8"/>
      <name val="Calibri"/>
      <family val="2"/>
    </font>
    <font>
      <sz val="10"/>
      <name val="Arial"/>
      <family val="2"/>
    </font>
    <font>
      <sz val="8"/>
      <name val="Helv"/>
    </font>
    <font>
      <b/>
      <sz val="14"/>
      <name val="Helv"/>
    </font>
    <font>
      <sz val="9"/>
      <name val="Helv"/>
    </font>
    <font>
      <sz val="9"/>
      <name val="Arial"/>
      <family val="2"/>
    </font>
    <font>
      <b/>
      <sz val="9"/>
      <name val="Arial"/>
      <family val="2"/>
    </font>
    <font>
      <sz val="24"/>
      <color indexed="13"/>
      <name val="Helv"/>
    </font>
    <font>
      <sz val="9"/>
      <name val="Verdana"/>
      <family val="2"/>
    </font>
    <font>
      <b/>
      <sz val="9"/>
      <name val="Verdana"/>
      <family val="2"/>
    </font>
    <font>
      <b/>
      <sz val="14"/>
      <name val="Verdana"/>
      <family val="2"/>
    </font>
    <font>
      <sz val="9"/>
      <color indexed="9"/>
      <name val="Verdana"/>
      <family val="2"/>
    </font>
    <font>
      <sz val="8.5"/>
      <name val="Verdana"/>
      <family val="2"/>
    </font>
    <font>
      <sz val="10"/>
      <name val="Verdana"/>
      <family val="2"/>
    </font>
    <font>
      <sz val="10"/>
      <name val="Arial"/>
      <family val="2"/>
    </font>
    <font>
      <sz val="8"/>
      <name val="Arial"/>
      <family val="2"/>
    </font>
    <font>
      <sz val="8"/>
      <name val="Verdana"/>
      <family val="2"/>
    </font>
    <font>
      <b/>
      <sz val="11"/>
      <name val="Verdana"/>
      <family val="2"/>
    </font>
    <font>
      <b/>
      <sz val="8.5"/>
      <name val="Verdana"/>
      <family val="2"/>
    </font>
    <font>
      <sz val="10"/>
      <name val="Arial"/>
      <family val="2"/>
    </font>
    <font>
      <b/>
      <sz val="10"/>
      <name val="Arial"/>
      <family val="2"/>
    </font>
    <font>
      <sz val="8"/>
      <color indexed="9"/>
      <name val="Verdana"/>
      <family val="2"/>
    </font>
    <font>
      <sz val="10"/>
      <name val="Arial"/>
      <family val="2"/>
    </font>
    <font>
      <sz val="8"/>
      <color indexed="10"/>
      <name val="Verdana"/>
      <family val="2"/>
    </font>
    <font>
      <sz val="8"/>
      <color indexed="9"/>
      <name val="Verdana"/>
      <family val="2"/>
    </font>
    <font>
      <sz val="9"/>
      <color indexed="10"/>
      <name val="Verdana"/>
      <family val="2"/>
    </font>
    <font>
      <sz val="8"/>
      <color indexed="10"/>
      <name val="Verdana"/>
      <family val="2"/>
    </font>
    <font>
      <sz val="9"/>
      <color indexed="9"/>
      <name val="Verdana"/>
      <family val="2"/>
    </font>
    <font>
      <sz val="8"/>
      <name val="Arial"/>
      <family val="2"/>
    </font>
    <font>
      <sz val="9"/>
      <color indexed="81"/>
      <name val="Tahoma"/>
      <family val="2"/>
    </font>
    <font>
      <sz val="9"/>
      <color indexed="81"/>
      <name val="Verdana"/>
      <family val="2"/>
    </font>
    <font>
      <b/>
      <sz val="10"/>
      <color indexed="9"/>
      <name val="Verdana"/>
      <family val="2"/>
    </font>
    <font>
      <sz val="10"/>
      <color indexed="8"/>
      <name val="Arial"/>
      <family val="2"/>
    </font>
    <font>
      <b/>
      <sz val="10"/>
      <name val="Verdana"/>
      <family val="2"/>
    </font>
    <font>
      <b/>
      <sz val="8"/>
      <name val="Verdana"/>
      <family val="2"/>
    </font>
    <font>
      <sz val="10"/>
      <color indexed="8"/>
      <name val="Verdana"/>
      <family val="2"/>
    </font>
    <font>
      <b/>
      <sz val="12"/>
      <name val="Verdana"/>
      <family val="2"/>
    </font>
    <font>
      <sz val="10"/>
      <name val="MS Sans Serif"/>
      <family val="2"/>
    </font>
    <font>
      <b/>
      <vertAlign val="superscript"/>
      <sz val="9"/>
      <name val="Verdana"/>
      <family val="2"/>
    </font>
    <font>
      <vertAlign val="superscript"/>
      <sz val="9"/>
      <name val="Verdana"/>
      <family val="2"/>
    </font>
    <font>
      <sz val="11"/>
      <color theme="1"/>
      <name val="Calibri"/>
      <family val="2"/>
      <scheme val="minor"/>
    </font>
    <font>
      <sz val="10"/>
      <color rgb="FF006100"/>
      <name val="Tahoma"/>
      <family val="2"/>
    </font>
    <font>
      <u/>
      <sz val="10"/>
      <color theme="10"/>
      <name val="Arial"/>
      <family val="2"/>
    </font>
    <font>
      <sz val="10"/>
      <color theme="1"/>
      <name val="Tahoma"/>
      <family val="2"/>
    </font>
    <font>
      <sz val="9"/>
      <color rgb="FFFF0000"/>
      <name val="Verdana"/>
      <family val="2"/>
    </font>
    <font>
      <sz val="10"/>
      <color theme="1" tint="0.34998626667073579"/>
      <name val="Verdana"/>
      <family val="2"/>
    </font>
    <font>
      <sz val="10"/>
      <color theme="1"/>
      <name val="Verdana"/>
      <family val="2"/>
    </font>
    <font>
      <u/>
      <sz val="10"/>
      <color theme="10"/>
      <name val="Verdana"/>
      <family val="2"/>
    </font>
    <font>
      <i/>
      <sz val="10"/>
      <color theme="1" tint="0.34998626667073579"/>
      <name val="Verdana"/>
      <family val="2"/>
    </font>
    <font>
      <sz val="10"/>
      <color theme="1" tint="0.34998626667073579"/>
      <name val="Arial"/>
      <family val="2"/>
    </font>
    <font>
      <b/>
      <sz val="8"/>
      <color indexed="9"/>
      <name val="Verdana"/>
      <family val="2"/>
    </font>
  </fonts>
  <fills count="21">
    <fill>
      <patternFill patternType="none"/>
    </fill>
    <fill>
      <patternFill patternType="gray125"/>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14"/>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62"/>
        <bgColor indexed="64"/>
      </patternFill>
    </fill>
    <fill>
      <patternFill patternType="solid">
        <fgColor rgb="FFC6EFCE"/>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indexed="10"/>
        <bgColor indexed="64"/>
      </patternFill>
    </fill>
    <fill>
      <patternFill patternType="solid">
        <fgColor indexed="47"/>
        <bgColor indexed="64"/>
      </patternFill>
    </fill>
    <fill>
      <patternFill patternType="solid">
        <fgColor rgb="FF00B0F0"/>
        <bgColor indexed="64"/>
      </patternFill>
    </fill>
  </fills>
  <borders count="6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9">
    <xf numFmtId="0" fontId="0" fillId="0" borderId="0"/>
    <xf numFmtId="0" fontId="3" fillId="0" borderId="0"/>
    <xf numFmtId="0" fontId="3" fillId="0" borderId="1"/>
    <xf numFmtId="164" fontId="2" fillId="0" borderId="0" applyFont="0" applyFill="0" applyBorder="0" applyAlignment="0" applyProtection="0"/>
    <xf numFmtId="164" fontId="20"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3" fillId="0" borderId="0" applyFont="0" applyFill="0" applyBorder="0" applyAlignment="0" applyProtection="0"/>
    <xf numFmtId="164" fontId="2" fillId="0" borderId="0" applyFont="0" applyFill="0" applyBorder="0" applyAlignment="0" applyProtection="0"/>
    <xf numFmtId="0" fontId="42" fillId="11" borderId="0" applyNumberFormat="0" applyBorder="0" applyAlignment="0" applyProtection="0"/>
    <xf numFmtId="0" fontId="43" fillId="0" borderId="0" applyNumberFormat="0" applyFill="0" applyBorder="0" applyAlignment="0" applyProtection="0"/>
    <xf numFmtId="43" fontId="41" fillId="0" borderId="0" applyFont="0" applyFill="0" applyBorder="0" applyAlignment="0" applyProtection="0"/>
    <xf numFmtId="0" fontId="4" fillId="2" borderId="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9" fontId="2" fillId="0" borderId="0" applyFont="0" applyFill="0" applyBorder="0" applyAlignment="0" applyProtection="0"/>
    <xf numFmtId="0" fontId="3" fillId="0" borderId="0"/>
    <xf numFmtId="0" fontId="41" fillId="0" borderId="0"/>
    <xf numFmtId="0" fontId="15" fillId="0" borderId="0"/>
    <xf numFmtId="0" fontId="2" fillId="0" borderId="0"/>
    <xf numFmtId="0" fontId="44" fillId="0" borderId="0"/>
    <xf numFmtId="0" fontId="38" fillId="0" borderId="0"/>
    <xf numFmtId="0" fontId="41" fillId="0" borderId="0"/>
    <xf numFmtId="0" fontId="1" fillId="0" borderId="0"/>
    <xf numFmtId="0" fontId="41" fillId="0" borderId="0"/>
    <xf numFmtId="0" fontId="41" fillId="0" borderId="0"/>
    <xf numFmtId="0" fontId="41" fillId="0" borderId="0"/>
    <xf numFmtId="0" fontId="41" fillId="0" borderId="0"/>
    <xf numFmtId="0" fontId="2" fillId="0" borderId="0"/>
    <xf numFmtId="0" fontId="41" fillId="0" borderId="0"/>
    <xf numFmtId="0" fontId="2" fillId="0" borderId="0" applyFill="0" applyBorder="0"/>
    <xf numFmtId="0" fontId="23" fillId="0" borderId="0" applyFill="0" applyBorder="0"/>
    <xf numFmtId="0" fontId="2" fillId="0" borderId="0"/>
    <xf numFmtId="0" fontId="6" fillId="0" borderId="2" applyFill="0" applyBorder="0"/>
    <xf numFmtId="165" fontId="6" fillId="0" borderId="2" applyFill="0" applyBorder="0"/>
    <xf numFmtId="0" fontId="6" fillId="0" borderId="2" applyFill="0" applyBorder="0"/>
    <xf numFmtId="0" fontId="7" fillId="3" borderId="3"/>
    <xf numFmtId="166" fontId="2" fillId="3" borderId="3"/>
    <xf numFmtId="166" fontId="20" fillId="3" borderId="3"/>
    <xf numFmtId="166" fontId="15" fillId="3" borderId="3"/>
    <xf numFmtId="166" fontId="2" fillId="3" borderId="3"/>
    <xf numFmtId="166" fontId="2" fillId="3" borderId="3"/>
    <xf numFmtId="166" fontId="23" fillId="3" borderId="3"/>
    <xf numFmtId="166" fontId="2" fillId="3" borderId="3"/>
    <xf numFmtId="167" fontId="7" fillId="3" borderId="3"/>
    <xf numFmtId="167" fontId="6" fillId="0" borderId="2" applyFill="0" applyBorder="0"/>
    <xf numFmtId="0" fontId="3" fillId="0" borderId="1"/>
    <xf numFmtId="0" fontId="8" fillId="4" borderId="0"/>
    <xf numFmtId="0" fontId="4" fillId="0" borderId="4"/>
    <xf numFmtId="0" fontId="4" fillId="0" borderId="1"/>
    <xf numFmtId="0" fontId="9" fillId="0" borderId="0"/>
  </cellStyleXfs>
  <cellXfs count="450">
    <xf numFmtId="0" fontId="0" fillId="0" borderId="0" xfId="0"/>
    <xf numFmtId="0" fontId="9" fillId="0" borderId="0" xfId="38" applyFont="1" applyBorder="1" applyProtection="1"/>
    <xf numFmtId="0" fontId="9" fillId="0" borderId="0" xfId="38" applyFont="1" applyProtection="1"/>
    <xf numFmtId="0" fontId="9" fillId="0" borderId="0" xfId="38" applyFont="1" applyAlignment="1" applyProtection="1"/>
    <xf numFmtId="0" fontId="9" fillId="0" borderId="5" xfId="40" applyFont="1" applyFill="1" applyBorder="1" applyAlignment="1" applyProtection="1">
      <alignment vertical="center"/>
    </xf>
    <xf numFmtId="0" fontId="9" fillId="0" borderId="0" xfId="38" applyFont="1" applyFill="1" applyProtection="1"/>
    <xf numFmtId="0" fontId="9" fillId="0" borderId="0" xfId="38" applyFont="1" applyBorder="1" applyAlignment="1" applyProtection="1">
      <alignment vertical="center"/>
    </xf>
    <xf numFmtId="0" fontId="9" fillId="0" borderId="0" xfId="38" applyFont="1" applyAlignment="1" applyProtection="1">
      <alignment vertical="center"/>
    </xf>
    <xf numFmtId="0" fontId="9" fillId="0" borderId="0" xfId="38" applyFont="1" applyFill="1" applyAlignment="1" applyProtection="1">
      <alignment vertical="center"/>
    </xf>
    <xf numFmtId="0" fontId="9" fillId="0" borderId="0" xfId="38" applyFont="1" applyFill="1" applyAlignment="1" applyProtection="1"/>
    <xf numFmtId="0" fontId="9" fillId="0" borderId="0" xfId="38" applyFont="1" applyFill="1" applyBorder="1" applyProtection="1"/>
    <xf numFmtId="0" fontId="9" fillId="0" borderId="6" xfId="38" applyFont="1" applyBorder="1" applyAlignment="1" applyProtection="1"/>
    <xf numFmtId="37" fontId="9" fillId="0" borderId="7" xfId="38" applyNumberFormat="1" applyFont="1" applyFill="1" applyBorder="1" applyAlignment="1" applyProtection="1">
      <alignment vertical="center"/>
    </xf>
    <xf numFmtId="37" fontId="9" fillId="0" borderId="0" xfId="38" applyNumberFormat="1" applyFont="1" applyFill="1" applyBorder="1" applyAlignment="1" applyProtection="1">
      <alignment vertical="center"/>
    </xf>
    <xf numFmtId="37" fontId="9" fillId="0" borderId="0" xfId="38" applyNumberFormat="1" applyFont="1" applyFill="1" applyBorder="1" applyAlignment="1" applyProtection="1">
      <alignment horizontal="right" vertical="center"/>
    </xf>
    <xf numFmtId="14" fontId="9" fillId="0" borderId="5" xfId="38" applyNumberFormat="1" applyFont="1" applyFill="1" applyBorder="1" applyAlignment="1" applyProtection="1">
      <alignment horizontal="left" vertical="center"/>
    </xf>
    <xf numFmtId="0" fontId="9" fillId="0" borderId="5" xfId="38" applyNumberFormat="1" applyFont="1" applyFill="1" applyBorder="1" applyAlignment="1" applyProtection="1">
      <alignment horizontal="left" vertical="center"/>
    </xf>
    <xf numFmtId="0" fontId="17" fillId="0" borderId="0" xfId="0" applyFont="1" applyAlignment="1">
      <alignment horizontal="right"/>
    </xf>
    <xf numFmtId="0" fontId="17" fillId="0" borderId="0" xfId="0" applyFont="1" applyFill="1" applyBorder="1" applyAlignment="1" applyProtection="1">
      <alignment horizontal="right" vertical="top"/>
    </xf>
    <xf numFmtId="0" fontId="9" fillId="0" borderId="0" xfId="0" applyFont="1" applyFill="1" applyBorder="1" applyAlignment="1" applyProtection="1">
      <alignment horizontal="right" vertical="top"/>
    </xf>
    <xf numFmtId="0" fontId="18" fillId="0" borderId="0" xfId="0" applyFont="1" applyAlignment="1" applyProtection="1">
      <alignment horizontal="left" vertical="top"/>
    </xf>
    <xf numFmtId="0" fontId="9" fillId="0" borderId="0" xfId="0" applyFont="1" applyAlignment="1" applyProtection="1">
      <alignment vertical="top"/>
    </xf>
    <xf numFmtId="0" fontId="17" fillId="0" borderId="0" xfId="0" applyFont="1" applyAlignment="1" applyProtection="1">
      <alignment vertical="top"/>
    </xf>
    <xf numFmtId="0" fontId="9" fillId="5" borderId="6" xfId="0" applyFont="1" applyFill="1" applyBorder="1" applyAlignment="1" applyProtection="1">
      <alignment vertical="top" wrapText="1"/>
    </xf>
    <xf numFmtId="0" fontId="9" fillId="0" borderId="0" xfId="0" applyFont="1" applyAlignment="1" applyProtection="1">
      <alignment vertical="top" wrapText="1"/>
    </xf>
    <xf numFmtId="0" fontId="11" fillId="0" borderId="0" xfId="38" applyFont="1" applyBorder="1" applyAlignment="1" applyProtection="1"/>
    <xf numFmtId="0" fontId="11" fillId="0" borderId="0" xfId="38" applyFont="1" applyBorder="1" applyAlignment="1" applyProtection="1">
      <alignment horizontal="left"/>
    </xf>
    <xf numFmtId="37" fontId="9" fillId="0" borderId="0" xfId="38" applyNumberFormat="1" applyFont="1" applyBorder="1" applyProtection="1"/>
    <xf numFmtId="0" fontId="12" fillId="0" borderId="0" xfId="38" applyFont="1" applyBorder="1" applyAlignment="1" applyProtection="1">
      <alignment horizontal="left"/>
    </xf>
    <xf numFmtId="0" fontId="12" fillId="0" borderId="0" xfId="38" applyFont="1" applyBorder="1" applyAlignment="1" applyProtection="1"/>
    <xf numFmtId="0" fontId="9" fillId="0" borderId="8" xfId="38" applyFont="1" applyBorder="1" applyAlignment="1" applyProtection="1"/>
    <xf numFmtId="0" fontId="9" fillId="0" borderId="6" xfId="38" applyFont="1" applyBorder="1" applyAlignment="1" applyProtection="1">
      <alignment vertical="center"/>
    </xf>
    <xf numFmtId="0" fontId="0" fillId="0" borderId="0" xfId="0" applyAlignment="1" applyProtection="1">
      <alignment vertical="top"/>
    </xf>
    <xf numFmtId="0" fontId="0" fillId="0" borderId="0" xfId="0" applyProtection="1"/>
    <xf numFmtId="0" fontId="9" fillId="6" borderId="0" xfId="0" applyFont="1" applyFill="1" applyAlignment="1" applyProtection="1">
      <alignment vertical="top"/>
    </xf>
    <xf numFmtId="0" fontId="9" fillId="6" borderId="0" xfId="0" applyFont="1" applyFill="1" applyAlignment="1" applyProtection="1">
      <alignment vertical="top" wrapText="1"/>
    </xf>
    <xf numFmtId="2" fontId="22" fillId="0" borderId="0" xfId="0" quotePrefix="1" applyNumberFormat="1" applyFont="1" applyFill="1" applyBorder="1" applyAlignment="1" applyProtection="1">
      <alignment horizontal="left" vertical="top"/>
    </xf>
    <xf numFmtId="0" fontId="12" fillId="0" borderId="0" xfId="38" applyFont="1" applyAlignment="1" applyProtection="1"/>
    <xf numFmtId="0" fontId="9" fillId="0" borderId="0" xfId="38" applyNumberFormat="1" applyFont="1" applyBorder="1" applyProtection="1"/>
    <xf numFmtId="0" fontId="14" fillId="0" borderId="8" xfId="0" applyNumberFormat="1" applyFont="1" applyFill="1" applyBorder="1" applyAlignment="1" applyProtection="1">
      <alignment vertical="center"/>
    </xf>
    <xf numFmtId="14" fontId="14" fillId="0" borderId="8" xfId="0" applyNumberFormat="1" applyFont="1" applyFill="1" applyBorder="1" applyAlignment="1" applyProtection="1">
      <alignment vertical="center"/>
    </xf>
    <xf numFmtId="0" fontId="9" fillId="0" borderId="0" xfId="38" applyFont="1" applyFill="1" applyBorder="1" applyAlignment="1" applyProtection="1">
      <alignment vertical="center"/>
    </xf>
    <xf numFmtId="0" fontId="10" fillId="0" borderId="0" xfId="38" applyFont="1" applyBorder="1" applyProtection="1"/>
    <xf numFmtId="168" fontId="9" fillId="0" borderId="0" xfId="40" applyNumberFormat="1" applyFont="1" applyFill="1" applyBorder="1" applyAlignment="1" applyProtection="1">
      <alignment horizontal="center" vertical="center" wrapText="1"/>
    </xf>
    <xf numFmtId="0" fontId="17" fillId="0" borderId="0" xfId="38" applyFont="1" applyBorder="1" applyAlignment="1" applyProtection="1">
      <alignment vertical="top"/>
    </xf>
    <xf numFmtId="0" fontId="14" fillId="0" borderId="0" xfId="0" applyFont="1" applyBorder="1" applyAlignment="1" applyProtection="1">
      <alignment vertical="top" wrapText="1"/>
    </xf>
    <xf numFmtId="0" fontId="9" fillId="0" borderId="0" xfId="38" applyFont="1" applyBorder="1" applyAlignment="1" applyProtection="1">
      <alignment vertical="top"/>
    </xf>
    <xf numFmtId="0" fontId="9" fillId="0" borderId="0" xfId="38" applyFont="1" applyFill="1" applyBorder="1" applyAlignment="1" applyProtection="1">
      <alignment vertical="top"/>
    </xf>
    <xf numFmtId="0" fontId="9" fillId="0" borderId="0" xfId="0" applyFont="1" applyAlignment="1" applyProtection="1">
      <alignment horizontal="left" vertical="top" wrapText="1"/>
    </xf>
    <xf numFmtId="0" fontId="28" fillId="0" borderId="0" xfId="38" applyFont="1" applyAlignment="1" applyProtection="1"/>
    <xf numFmtId="0" fontId="0" fillId="0" borderId="0" xfId="0" applyBorder="1" applyAlignment="1" applyProtection="1">
      <alignment horizontal="center" vertical="top" wrapText="1"/>
    </xf>
    <xf numFmtId="0" fontId="9" fillId="0" borderId="0" xfId="38" applyFont="1" applyBorder="1" applyAlignment="1" applyProtection="1"/>
    <xf numFmtId="0" fontId="9" fillId="0" borderId="0" xfId="0" applyFont="1" applyProtection="1">
      <protection hidden="1"/>
    </xf>
    <xf numFmtId="0" fontId="21" fillId="0" borderId="0" xfId="0" applyFont="1" applyBorder="1" applyAlignment="1" applyProtection="1">
      <alignment horizontal="center" vertical="center" wrapText="1"/>
    </xf>
    <xf numFmtId="0" fontId="25" fillId="7" borderId="0" xfId="0" applyFont="1" applyFill="1" applyAlignment="1" applyProtection="1">
      <alignment vertical="top" wrapText="1"/>
    </xf>
    <xf numFmtId="2" fontId="17" fillId="0" borderId="0" xfId="0" applyNumberFormat="1" applyFont="1" applyAlignment="1" applyProtection="1">
      <alignment vertical="top"/>
    </xf>
    <xf numFmtId="2" fontId="9" fillId="0" borderId="0" xfId="0" applyNumberFormat="1" applyFont="1" applyAlignment="1" applyProtection="1">
      <alignment vertical="top"/>
    </xf>
    <xf numFmtId="2" fontId="0" fillId="0" borderId="0" xfId="0" applyNumberFormat="1" applyAlignment="1" applyProtection="1">
      <alignment vertical="top"/>
    </xf>
    <xf numFmtId="2" fontId="17" fillId="0" borderId="0" xfId="0" applyNumberFormat="1" applyFont="1" applyFill="1" applyBorder="1" applyAlignment="1" applyProtection="1">
      <alignment horizontal="right" vertical="top"/>
    </xf>
    <xf numFmtId="0" fontId="45" fillId="0" borderId="0" xfId="38" applyFont="1" applyFill="1" applyAlignment="1" applyProtection="1">
      <alignment vertical="center"/>
    </xf>
    <xf numFmtId="0" fontId="10" fillId="0" borderId="0" xfId="38" applyFont="1" applyBorder="1" applyAlignment="1" applyProtection="1">
      <alignment horizontal="left" vertical="center" wrapText="1"/>
    </xf>
    <xf numFmtId="0" fontId="10" fillId="7" borderId="0" xfId="40" applyFont="1" applyFill="1" applyBorder="1" applyAlignment="1" applyProtection="1">
      <alignment vertical="center"/>
    </xf>
    <xf numFmtId="0" fontId="9" fillId="7" borderId="0" xfId="38" applyFont="1" applyFill="1" applyBorder="1" applyAlignment="1" applyProtection="1"/>
    <xf numFmtId="0" fontId="9" fillId="0" borderId="3" xfId="38" applyFont="1" applyFill="1" applyBorder="1" applyAlignment="1" applyProtection="1">
      <alignment horizontal="right" vertical="center"/>
    </xf>
    <xf numFmtId="1" fontId="27" fillId="0" borderId="0" xfId="38" applyNumberFormat="1" applyFont="1" applyBorder="1" applyAlignment="1" applyProtection="1">
      <alignment vertical="center"/>
    </xf>
    <xf numFmtId="0" fontId="9" fillId="0" borderId="9" xfId="38" applyFont="1" applyFill="1" applyBorder="1" applyAlignment="1" applyProtection="1">
      <alignment vertical="center"/>
    </xf>
    <xf numFmtId="0" fontId="9" fillId="0" borderId="2" xfId="38" applyFont="1" applyFill="1" applyBorder="1" applyAlignment="1" applyProtection="1">
      <alignment vertical="center"/>
    </xf>
    <xf numFmtId="0" fontId="9" fillId="0" borderId="10" xfId="38" applyFont="1" applyFill="1" applyBorder="1" applyAlignment="1" applyProtection="1">
      <alignment vertical="center"/>
    </xf>
    <xf numFmtId="0" fontId="9" fillId="0" borderId="0" xfId="38" applyFont="1" applyBorder="1" applyAlignment="1" applyProtection="1">
      <alignment horizontal="center"/>
    </xf>
    <xf numFmtId="0" fontId="12" fillId="7" borderId="0" xfId="0" applyFont="1" applyFill="1" applyBorder="1" applyAlignment="1" applyProtection="1">
      <alignment horizontal="left" vertical="top" wrapText="1"/>
    </xf>
    <xf numFmtId="0" fontId="12" fillId="0" borderId="0" xfId="0" applyFont="1" applyBorder="1" applyAlignment="1" applyProtection="1">
      <alignment horizontal="left" vertical="top" wrapText="1"/>
    </xf>
    <xf numFmtId="0" fontId="14" fillId="0" borderId="0" xfId="0" applyFont="1" applyProtection="1">
      <protection locked="0"/>
    </xf>
    <xf numFmtId="0" fontId="34" fillId="12" borderId="3" xfId="0" applyFont="1" applyFill="1" applyBorder="1" applyProtection="1">
      <protection locked="0"/>
    </xf>
    <xf numFmtId="0" fontId="14" fillId="0" borderId="0" xfId="0" applyFont="1" applyAlignment="1" applyProtection="1">
      <alignment horizontal="right"/>
      <protection locked="0"/>
    </xf>
    <xf numFmtId="0" fontId="14" fillId="0" borderId="0" xfId="0" applyNumberFormat="1" applyFont="1" applyProtection="1">
      <protection locked="0"/>
    </xf>
    <xf numFmtId="0" fontId="35" fillId="13" borderId="0" xfId="0" applyFont="1" applyFill="1" applyBorder="1" applyAlignment="1" applyProtection="1">
      <alignment horizontal="right"/>
      <protection locked="0"/>
    </xf>
    <xf numFmtId="0" fontId="14" fillId="0" borderId="0" xfId="0" applyFont="1" applyFill="1" applyProtection="1">
      <protection locked="0"/>
    </xf>
    <xf numFmtId="0" fontId="14" fillId="0" borderId="0" xfId="0" applyNumberFormat="1" applyFont="1" applyFill="1" applyProtection="1">
      <protection locked="0"/>
    </xf>
    <xf numFmtId="0" fontId="14" fillId="0" borderId="3" xfId="0" applyNumberFormat="1" applyFont="1" applyBorder="1"/>
    <xf numFmtId="0" fontId="14" fillId="0" borderId="0" xfId="0" applyFont="1"/>
    <xf numFmtId="0" fontId="14" fillId="0" borderId="0" xfId="0" applyNumberFormat="1" applyFont="1"/>
    <xf numFmtId="0" fontId="36" fillId="0" borderId="3" xfId="22" applyFont="1" applyFill="1" applyBorder="1" applyAlignment="1">
      <alignment wrapText="1"/>
    </xf>
    <xf numFmtId="0" fontId="36" fillId="0" borderId="3" xfId="22" applyFont="1" applyFill="1" applyBorder="1" applyAlignment="1">
      <alignment horizontal="right" wrapText="1"/>
    </xf>
    <xf numFmtId="2" fontId="36" fillId="0" borderId="3" xfId="22" applyNumberFormat="1" applyFont="1" applyFill="1" applyBorder="1" applyAlignment="1">
      <alignment horizontal="right" wrapText="1"/>
    </xf>
    <xf numFmtId="0" fontId="14" fillId="0" borderId="0" xfId="0" applyFont="1" applyBorder="1"/>
    <xf numFmtId="0" fontId="14" fillId="0" borderId="0" xfId="0" applyNumberFormat="1" applyFont="1" applyBorder="1"/>
    <xf numFmtId="0" fontId="14" fillId="0" borderId="3" xfId="0" applyNumberFormat="1" applyFont="1" applyFill="1" applyBorder="1"/>
    <xf numFmtId="0" fontId="14" fillId="0" borderId="0" xfId="0" applyFont="1" applyFill="1"/>
    <xf numFmtId="0" fontId="14" fillId="0" borderId="0" xfId="0" applyFont="1" applyFill="1" applyBorder="1"/>
    <xf numFmtId="0" fontId="14" fillId="0" borderId="0" xfId="0" applyNumberFormat="1" applyFont="1" applyFill="1" applyBorder="1"/>
    <xf numFmtId="0" fontId="36" fillId="0" borderId="0" xfId="22" applyFont="1" applyFill="1" applyBorder="1" applyAlignment="1">
      <alignment wrapText="1"/>
    </xf>
    <xf numFmtId="0" fontId="14" fillId="0" borderId="11" xfId="0" applyFont="1" applyBorder="1" applyProtection="1">
      <protection locked="0"/>
    </xf>
    <xf numFmtId="0" fontId="14" fillId="0" borderId="11" xfId="0" applyFont="1" applyBorder="1" applyAlignment="1" applyProtection="1">
      <alignment horizontal="right"/>
      <protection locked="0"/>
    </xf>
    <xf numFmtId="0" fontId="34" fillId="12" borderId="3" xfId="0" applyFont="1" applyFill="1" applyBorder="1" applyAlignment="1" applyProtection="1">
      <alignment horizontal="center"/>
      <protection locked="0"/>
    </xf>
    <xf numFmtId="0" fontId="14" fillId="0" borderId="0" xfId="0" applyFont="1" applyAlignment="1" applyProtection="1">
      <alignment horizontal="center"/>
      <protection locked="0"/>
    </xf>
    <xf numFmtId="0" fontId="17" fillId="0" borderId="0" xfId="0" applyFont="1" applyAlignment="1" applyProtection="1">
      <alignment horizontal="center" vertical="center"/>
      <protection locked="0"/>
    </xf>
    <xf numFmtId="0" fontId="17" fillId="0" borderId="0" xfId="0" applyNumberFormat="1" applyFont="1" applyAlignment="1" applyProtection="1">
      <alignment horizontal="center" vertical="center"/>
      <protection locked="0"/>
    </xf>
    <xf numFmtId="0" fontId="14" fillId="0" borderId="11" xfId="0" applyFont="1" applyFill="1" applyBorder="1" applyProtection="1">
      <protection locked="0"/>
    </xf>
    <xf numFmtId="0" fontId="14" fillId="14" borderId="3" xfId="0" applyFont="1" applyFill="1" applyBorder="1" applyAlignment="1" applyProtection="1">
      <alignment horizontal="center"/>
    </xf>
    <xf numFmtId="0" fontId="36" fillId="14" borderId="3" xfId="22" applyFont="1" applyFill="1" applyBorder="1" applyAlignment="1" applyProtection="1">
      <alignment horizontal="center" wrapText="1"/>
    </xf>
    <xf numFmtId="0" fontId="14" fillId="0" borderId="11" xfId="0" applyFont="1" applyBorder="1" applyAlignment="1" applyProtection="1">
      <alignment horizontal="center"/>
      <protection locked="0"/>
    </xf>
    <xf numFmtId="37" fontId="10" fillId="0" borderId="0" xfId="0" applyNumberFormat="1"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2" fontId="10" fillId="5" borderId="5" xfId="0" applyNumberFormat="1" applyFont="1" applyFill="1" applyBorder="1" applyAlignment="1" applyProtection="1">
      <alignment horizontal="center" vertical="center" wrapText="1"/>
    </xf>
    <xf numFmtId="2" fontId="10" fillId="5" borderId="12" xfId="0" applyNumberFormat="1" applyFont="1" applyFill="1" applyBorder="1" applyAlignment="1" applyProtection="1">
      <alignment horizontal="center" vertical="center" wrapText="1"/>
    </xf>
    <xf numFmtId="0" fontId="14" fillId="0" borderId="12" xfId="0" applyFont="1" applyFill="1" applyBorder="1" applyAlignment="1" applyProtection="1">
      <alignment horizontal="center" vertical="top"/>
    </xf>
    <xf numFmtId="0" fontId="14" fillId="0" borderId="12" xfId="0" applyFont="1" applyBorder="1" applyAlignment="1" applyProtection="1">
      <alignment horizontal="center" vertical="top"/>
    </xf>
    <xf numFmtId="0" fontId="46" fillId="0" borderId="12" xfId="0" applyFont="1" applyBorder="1" applyAlignment="1" applyProtection="1">
      <alignment horizontal="center" vertical="top"/>
    </xf>
    <xf numFmtId="0" fontId="14" fillId="0" borderId="13" xfId="0" applyFont="1" applyBorder="1" applyAlignment="1" applyProtection="1">
      <alignment horizontal="center" vertical="top"/>
    </xf>
    <xf numFmtId="0" fontId="10" fillId="5" borderId="12" xfId="0" applyFont="1" applyFill="1" applyBorder="1" applyAlignment="1" applyProtection="1">
      <alignment horizontal="center" vertical="center"/>
    </xf>
    <xf numFmtId="0" fontId="9" fillId="0" borderId="0" xfId="0" applyFont="1" applyBorder="1" applyAlignment="1" applyProtection="1">
      <alignment horizontal="left" vertical="top"/>
    </xf>
    <xf numFmtId="0" fontId="10" fillId="5" borderId="5" xfId="0" applyFont="1" applyFill="1" applyBorder="1" applyAlignment="1" applyProtection="1">
      <alignment horizontal="left" vertical="center"/>
    </xf>
    <xf numFmtId="0" fontId="10" fillId="5" borderId="5" xfId="0" applyFont="1" applyFill="1" applyBorder="1" applyAlignment="1" applyProtection="1">
      <alignment horizontal="left" vertical="center" wrapText="1"/>
    </xf>
    <xf numFmtId="0" fontId="17" fillId="8" borderId="3" xfId="0" applyFont="1" applyFill="1" applyBorder="1" applyAlignment="1" applyProtection="1">
      <alignment horizontal="center" vertical="center"/>
    </xf>
    <xf numFmtId="0" fontId="17" fillId="9" borderId="3" xfId="0" applyFont="1" applyFill="1" applyBorder="1" applyAlignment="1" applyProtection="1">
      <alignment horizontal="center" vertical="center" wrapText="1"/>
    </xf>
    <xf numFmtId="0" fontId="9" fillId="6" borderId="0" xfId="0" applyFont="1" applyFill="1" applyAlignment="1" applyProtection="1">
      <alignment horizontal="center" vertical="top"/>
    </xf>
    <xf numFmtId="0" fontId="17" fillId="6" borderId="0" xfId="0" applyFont="1" applyFill="1" applyAlignment="1" applyProtection="1">
      <alignment horizontal="center" vertical="top"/>
    </xf>
    <xf numFmtId="0" fontId="9" fillId="6" borderId="0" xfId="0" applyFont="1" applyFill="1" applyAlignment="1" applyProtection="1">
      <alignment vertical="center"/>
    </xf>
    <xf numFmtId="0" fontId="17" fillId="9" borderId="3" xfId="0" applyFont="1" applyFill="1" applyBorder="1" applyAlignment="1" applyProtection="1">
      <alignment vertical="center"/>
    </xf>
    <xf numFmtId="0" fontId="17" fillId="6" borderId="0" xfId="0" applyFont="1" applyFill="1" applyAlignment="1" applyProtection="1">
      <alignment horizontal="right" vertical="center"/>
    </xf>
    <xf numFmtId="0" fontId="17" fillId="9" borderId="14" xfId="0" applyFont="1" applyFill="1" applyBorder="1" applyAlignment="1" applyProtection="1">
      <alignment vertical="center"/>
    </xf>
    <xf numFmtId="0" fontId="17" fillId="9" borderId="11" xfId="0" applyFont="1" applyFill="1" applyBorder="1" applyAlignment="1" applyProtection="1">
      <alignment vertical="center"/>
    </xf>
    <xf numFmtId="0" fontId="17" fillId="16" borderId="11" xfId="0" applyFont="1" applyFill="1" applyBorder="1" applyAlignment="1" applyProtection="1">
      <alignment vertical="center"/>
    </xf>
    <xf numFmtId="0" fontId="17" fillId="9" borderId="15" xfId="0" applyFont="1" applyFill="1" applyBorder="1" applyAlignment="1" applyProtection="1">
      <alignment vertical="center"/>
    </xf>
    <xf numFmtId="0" fontId="17" fillId="16" borderId="16" xfId="0" applyFont="1" applyFill="1" applyBorder="1" applyAlignment="1" applyProtection="1">
      <alignment vertical="center"/>
    </xf>
    <xf numFmtId="0" fontId="17" fillId="16" borderId="0" xfId="0" applyFont="1" applyFill="1" applyBorder="1" applyAlignment="1" applyProtection="1">
      <alignment vertical="center"/>
    </xf>
    <xf numFmtId="0" fontId="17" fillId="9" borderId="0" xfId="0" applyFont="1" applyFill="1" applyBorder="1" applyAlignment="1" applyProtection="1">
      <alignment vertical="center"/>
    </xf>
    <xf numFmtId="0" fontId="17" fillId="9" borderId="17" xfId="0" applyFont="1" applyFill="1" applyBorder="1" applyAlignment="1" applyProtection="1">
      <alignment vertical="center"/>
    </xf>
    <xf numFmtId="0" fontId="17" fillId="9" borderId="16" xfId="0" applyFont="1" applyFill="1" applyBorder="1" applyAlignment="1" applyProtection="1">
      <alignment vertical="center"/>
    </xf>
    <xf numFmtId="0" fontId="9" fillId="6" borderId="16" xfId="0" applyFont="1" applyFill="1" applyBorder="1" applyAlignment="1" applyProtection="1">
      <alignment vertical="center"/>
    </xf>
    <xf numFmtId="0" fontId="9" fillId="6" borderId="0" xfId="0" applyFont="1" applyFill="1" applyBorder="1" applyAlignment="1" applyProtection="1">
      <alignment vertical="center"/>
    </xf>
    <xf numFmtId="0" fontId="9" fillId="6" borderId="17" xfId="0" applyFont="1" applyFill="1" applyBorder="1" applyAlignment="1" applyProtection="1">
      <alignment vertical="center"/>
    </xf>
    <xf numFmtId="0" fontId="17" fillId="8" borderId="3" xfId="0" applyFont="1" applyFill="1" applyBorder="1" applyAlignment="1" applyProtection="1">
      <alignment vertical="top" wrapText="1"/>
    </xf>
    <xf numFmtId="0" fontId="17" fillId="8" borderId="9" xfId="0" applyFont="1" applyFill="1" applyBorder="1" applyAlignment="1" applyProtection="1">
      <alignment horizontal="center" vertical="top"/>
    </xf>
    <xf numFmtId="0" fontId="17" fillId="8" borderId="2" xfId="0" applyFont="1" applyFill="1" applyBorder="1" applyAlignment="1" applyProtection="1">
      <alignment horizontal="center" vertical="top"/>
    </xf>
    <xf numFmtId="0" fontId="17" fillId="8" borderId="10" xfId="0" applyFont="1" applyFill="1" applyBorder="1" applyAlignment="1" applyProtection="1">
      <alignment horizontal="center" vertical="top"/>
    </xf>
    <xf numFmtId="0" fontId="17" fillId="8" borderId="3" xfId="0" applyFont="1" applyFill="1" applyBorder="1" applyAlignment="1" applyProtection="1">
      <alignment horizontal="center" vertical="top"/>
    </xf>
    <xf numFmtId="0" fontId="17" fillId="8" borderId="10" xfId="0" applyFont="1" applyFill="1" applyBorder="1" applyAlignment="1" applyProtection="1">
      <alignment horizontal="center" vertical="top" wrapText="1"/>
    </xf>
    <xf numFmtId="0" fontId="17" fillId="8" borderId="2" xfId="0" applyFont="1" applyFill="1" applyBorder="1" applyAlignment="1" applyProtection="1">
      <alignment horizontal="center" vertical="top" wrapText="1"/>
    </xf>
    <xf numFmtId="0" fontId="9" fillId="0" borderId="0" xfId="0" applyFont="1" applyBorder="1" applyAlignment="1" applyProtection="1">
      <alignment vertical="top"/>
    </xf>
    <xf numFmtId="0" fontId="0" fillId="0" borderId="0" xfId="0" applyBorder="1" applyAlignment="1" applyProtection="1">
      <alignment vertical="top"/>
    </xf>
    <xf numFmtId="2" fontId="17" fillId="0" borderId="0" xfId="0" applyNumberFormat="1" applyFont="1" applyBorder="1" applyAlignment="1" applyProtection="1">
      <alignment vertical="top"/>
    </xf>
    <xf numFmtId="2" fontId="0" fillId="0" borderId="0" xfId="0" applyNumberFormat="1" applyBorder="1" applyAlignment="1" applyProtection="1">
      <alignment vertical="top"/>
    </xf>
    <xf numFmtId="0" fontId="10" fillId="5" borderId="18" xfId="0" applyFont="1" applyFill="1" applyBorder="1" applyAlignment="1" applyProtection="1">
      <alignment horizontal="center" vertical="center" wrapText="1"/>
    </xf>
    <xf numFmtId="0" fontId="14" fillId="0" borderId="0" xfId="0" applyFont="1" applyAlignment="1">
      <alignment horizontal="center"/>
    </xf>
    <xf numFmtId="0" fontId="14" fillId="0" borderId="0" xfId="0" applyFont="1" applyFill="1" applyAlignment="1">
      <alignment horizontal="center"/>
    </xf>
    <xf numFmtId="0" fontId="36" fillId="14" borderId="3" xfId="22" applyFont="1" applyFill="1" applyBorder="1" applyAlignment="1">
      <alignment horizontal="center" wrapText="1"/>
    </xf>
    <xf numFmtId="0" fontId="36" fillId="12" borderId="9" xfId="22" applyFont="1" applyFill="1" applyBorder="1" applyAlignment="1">
      <alignment horizontal="center" wrapText="1"/>
    </xf>
    <xf numFmtId="0" fontId="36" fillId="15" borderId="9" xfId="22" applyFont="1" applyFill="1" applyBorder="1" applyAlignment="1">
      <alignment wrapText="1"/>
    </xf>
    <xf numFmtId="0" fontId="14" fillId="0" borderId="9" xfId="0" applyNumberFormat="1" applyFont="1" applyBorder="1"/>
    <xf numFmtId="0" fontId="36" fillId="0" borderId="9" xfId="22" applyFont="1" applyFill="1" applyBorder="1" applyAlignment="1">
      <alignment wrapText="1"/>
    </xf>
    <xf numFmtId="0" fontId="36" fillId="14" borderId="9" xfId="22" applyFont="1" applyFill="1" applyBorder="1" applyAlignment="1" applyProtection="1">
      <alignment horizontal="center" wrapText="1"/>
    </xf>
    <xf numFmtId="0" fontId="36" fillId="0" borderId="9" xfId="22" applyFont="1" applyFill="1" applyBorder="1" applyAlignment="1">
      <alignment horizontal="right" wrapText="1"/>
    </xf>
    <xf numFmtId="2" fontId="36" fillId="0" borderId="9" xfId="22" applyNumberFormat="1" applyFont="1" applyFill="1" applyBorder="1" applyAlignment="1">
      <alignment horizontal="right" wrapText="1"/>
    </xf>
    <xf numFmtId="0" fontId="34" fillId="0" borderId="0" xfId="0" applyFont="1" applyFill="1" applyBorder="1" applyAlignment="1" applyProtection="1">
      <alignment horizontal="center"/>
      <protection locked="0"/>
    </xf>
    <xf numFmtId="0" fontId="14" fillId="14" borderId="3" xfId="0" applyFont="1" applyFill="1" applyBorder="1" applyAlignment="1" applyProtection="1">
      <alignment horizontal="center"/>
      <protection locked="0"/>
    </xf>
    <xf numFmtId="0" fontId="14" fillId="0" borderId="11" xfId="0" applyFont="1" applyFill="1" applyBorder="1" applyAlignment="1" applyProtection="1">
      <alignment horizontal="center"/>
      <protection locked="0"/>
    </xf>
    <xf numFmtId="0" fontId="14" fillId="0" borderId="0" xfId="0" applyFont="1" applyFill="1" applyAlignment="1" applyProtection="1">
      <alignment horizontal="center"/>
      <protection locked="0"/>
    </xf>
    <xf numFmtId="0" fontId="14" fillId="0" borderId="0" xfId="0" applyFont="1" applyFill="1" applyAlignment="1">
      <alignment horizontal="left"/>
    </xf>
    <xf numFmtId="0" fontId="36" fillId="16" borderId="3" xfId="22" applyFont="1" applyFill="1" applyBorder="1" applyAlignment="1">
      <alignment horizontal="center" wrapText="1"/>
    </xf>
    <xf numFmtId="0" fontId="14" fillId="0" borderId="0" xfId="0" applyFont="1" applyAlignment="1">
      <alignment horizontal="left"/>
    </xf>
    <xf numFmtId="0" fontId="14" fillId="0" borderId="0" xfId="0" applyFont="1" applyAlignment="1" applyProtection="1">
      <alignment horizontal="left"/>
      <protection locked="0"/>
    </xf>
    <xf numFmtId="0" fontId="0" fillId="0" borderId="0" xfId="0" applyFill="1"/>
    <xf numFmtId="0" fontId="47" fillId="0" borderId="12" xfId="30" applyFont="1" applyFill="1" applyBorder="1" applyAlignment="1">
      <alignment horizontal="center" vertical="center"/>
    </xf>
    <xf numFmtId="0" fontId="47" fillId="0" borderId="12" xfId="30" applyFont="1" applyFill="1" applyBorder="1" applyAlignment="1">
      <alignment horizontal="left" vertical="center"/>
    </xf>
    <xf numFmtId="0" fontId="47" fillId="0" borderId="12" xfId="30" applyFont="1" applyFill="1" applyBorder="1" applyAlignment="1">
      <alignment vertical="center"/>
    </xf>
    <xf numFmtId="0" fontId="32" fillId="10" borderId="0" xfId="30" applyFont="1" applyFill="1" applyAlignment="1">
      <alignment horizontal="center" vertical="center"/>
    </xf>
    <xf numFmtId="0" fontId="0" fillId="0" borderId="0" xfId="0" applyFill="1" applyAlignment="1">
      <alignment vertical="center"/>
    </xf>
    <xf numFmtId="0" fontId="36" fillId="0" borderId="0" xfId="22" applyFont="1" applyFill="1" applyBorder="1" applyAlignment="1">
      <alignment horizontal="center" wrapText="1"/>
    </xf>
    <xf numFmtId="0" fontId="9" fillId="0" borderId="0" xfId="0" applyFont="1" applyFill="1" applyBorder="1" applyAlignment="1" applyProtection="1">
      <alignment horizontal="left" vertical="top"/>
    </xf>
    <xf numFmtId="0" fontId="9" fillId="0" borderId="3" xfId="38" applyFont="1" applyBorder="1" applyAlignment="1" applyProtection="1">
      <alignment horizontal="right" vertical="center"/>
    </xf>
    <xf numFmtId="49" fontId="12" fillId="0" borderId="0" xfId="38" applyNumberFormat="1" applyFont="1" applyFill="1" applyBorder="1" applyProtection="1"/>
    <xf numFmtId="49" fontId="9" fillId="8" borderId="5" xfId="38" applyNumberFormat="1" applyFont="1" applyFill="1" applyBorder="1" applyAlignment="1" applyProtection="1">
      <alignment vertical="center"/>
      <protection locked="0"/>
    </xf>
    <xf numFmtId="0" fontId="17" fillId="9" borderId="19" xfId="0" applyFont="1" applyFill="1" applyBorder="1" applyAlignment="1" applyProtection="1">
      <alignment vertical="center"/>
    </xf>
    <xf numFmtId="1" fontId="10" fillId="0" borderId="0" xfId="0" applyNumberFormat="1" applyFont="1" applyFill="1" applyBorder="1" applyAlignment="1" applyProtection="1">
      <alignment horizontal="right" vertical="center"/>
    </xf>
    <xf numFmtId="2" fontId="10" fillId="0" borderId="0" xfId="0" applyNumberFormat="1" applyFont="1" applyFill="1" applyBorder="1" applyAlignment="1" applyProtection="1">
      <alignment horizontal="right" vertical="center"/>
    </xf>
    <xf numFmtId="0" fontId="9" fillId="0" borderId="0" xfId="0" applyFont="1" applyFill="1" applyAlignment="1" applyProtection="1">
      <alignment vertical="top"/>
    </xf>
    <xf numFmtId="0" fontId="10" fillId="0" borderId="0" xfId="0" applyFont="1" applyFill="1" applyBorder="1" applyAlignment="1" applyProtection="1">
      <alignment horizontal="center" vertical="center"/>
    </xf>
    <xf numFmtId="0" fontId="0" fillId="0" borderId="0" xfId="0" applyFill="1" applyBorder="1" applyAlignment="1">
      <alignment vertical="center"/>
    </xf>
    <xf numFmtId="0" fontId="9" fillId="0" borderId="0" xfId="38" applyFont="1" applyAlignment="1" applyProtection="1">
      <alignment horizontal="center" vertical="center"/>
    </xf>
    <xf numFmtId="49" fontId="9" fillId="8" borderId="12" xfId="38" applyNumberFormat="1" applyFont="1" applyFill="1" applyBorder="1" applyAlignment="1" applyProtection="1">
      <alignment vertical="center"/>
      <protection locked="0"/>
    </xf>
    <xf numFmtId="0" fontId="35" fillId="9" borderId="0" xfId="0" applyFont="1" applyFill="1" applyBorder="1" applyAlignment="1" applyProtection="1">
      <alignment vertical="center"/>
    </xf>
    <xf numFmtId="3" fontId="9" fillId="8" borderId="12" xfId="38" applyNumberFormat="1" applyFont="1" applyFill="1" applyBorder="1" applyAlignment="1" applyProtection="1">
      <alignment vertical="center"/>
      <protection locked="0"/>
    </xf>
    <xf numFmtId="3" fontId="9" fillId="13" borderId="12" xfId="38" applyNumberFormat="1" applyFont="1" applyFill="1" applyBorder="1" applyAlignment="1" applyProtection="1">
      <alignment vertical="center"/>
    </xf>
    <xf numFmtId="3" fontId="9" fillId="8" borderId="12" xfId="38" applyNumberFormat="1" applyFont="1" applyFill="1" applyBorder="1" applyAlignment="1" applyProtection="1">
      <alignment horizontal="right" vertical="center"/>
      <protection locked="0"/>
    </xf>
    <xf numFmtId="3" fontId="10" fillId="5" borderId="3" xfId="0" applyNumberFormat="1" applyFont="1" applyFill="1" applyBorder="1" applyAlignment="1" applyProtection="1">
      <alignment horizontal="right" vertical="center"/>
    </xf>
    <xf numFmtId="3" fontId="10" fillId="5" borderId="3" xfId="0" applyNumberFormat="1" applyFont="1" applyFill="1" applyBorder="1" applyAlignment="1" applyProtection="1">
      <alignment horizontal="right" vertical="top"/>
    </xf>
    <xf numFmtId="4" fontId="9" fillId="8" borderId="7" xfId="38" applyNumberFormat="1" applyFont="1" applyFill="1" applyBorder="1" applyAlignment="1" applyProtection="1">
      <alignment vertical="center"/>
      <protection locked="0"/>
    </xf>
    <xf numFmtId="4" fontId="9" fillId="13" borderId="12" xfId="38" applyNumberFormat="1" applyFont="1" applyFill="1" applyBorder="1" applyAlignment="1" applyProtection="1">
      <alignment vertical="center"/>
    </xf>
    <xf numFmtId="4" fontId="9" fillId="8" borderId="7" xfId="38" applyNumberFormat="1" applyFont="1" applyFill="1" applyBorder="1" applyAlignment="1" applyProtection="1">
      <alignment horizontal="right" vertical="center"/>
      <protection locked="0"/>
    </xf>
    <xf numFmtId="4" fontId="10" fillId="5" borderId="3" xfId="0" applyNumberFormat="1" applyFont="1" applyFill="1" applyBorder="1" applyAlignment="1" applyProtection="1">
      <alignment horizontal="right" vertical="center"/>
    </xf>
    <xf numFmtId="4" fontId="10" fillId="5" borderId="3" xfId="0" applyNumberFormat="1" applyFont="1" applyFill="1" applyBorder="1" applyAlignment="1" applyProtection="1">
      <alignment horizontal="right" vertical="top"/>
    </xf>
    <xf numFmtId="3" fontId="9" fillId="5" borderId="12" xfId="0" applyNumberFormat="1" applyFont="1" applyFill="1" applyBorder="1" applyAlignment="1" applyProtection="1">
      <alignment horizontal="right" vertical="top"/>
    </xf>
    <xf numFmtId="4" fontId="9" fillId="5" borderId="12" xfId="0" applyNumberFormat="1" applyFont="1" applyFill="1" applyBorder="1" applyAlignment="1" applyProtection="1">
      <alignment horizontal="right" vertical="top"/>
    </xf>
    <xf numFmtId="4" fontId="9" fillId="8" borderId="12" xfId="38" applyNumberFormat="1" applyFont="1" applyFill="1" applyBorder="1" applyAlignment="1" applyProtection="1">
      <alignment horizontal="right" vertical="center"/>
      <protection locked="0"/>
    </xf>
    <xf numFmtId="4" fontId="9" fillId="5" borderId="12" xfId="0" applyNumberFormat="1" applyFont="1" applyFill="1" applyBorder="1" applyAlignment="1" applyProtection="1">
      <alignment horizontal="center" vertical="top"/>
    </xf>
    <xf numFmtId="0" fontId="47" fillId="0" borderId="0" xfId="30" applyFont="1" applyFill="1" applyBorder="1" applyAlignment="1">
      <alignment horizontal="center" vertical="center"/>
    </xf>
    <xf numFmtId="49" fontId="14" fillId="0" borderId="0" xfId="27" applyNumberFormat="1" applyFont="1" applyFill="1" applyBorder="1" applyAlignment="1">
      <alignment horizontal="center" vertical="center"/>
    </xf>
    <xf numFmtId="0" fontId="17" fillId="0" borderId="0" xfId="0" applyFont="1" applyAlignment="1" applyProtection="1">
      <alignment horizontal="left" vertical="center"/>
    </xf>
    <xf numFmtId="2" fontId="9" fillId="17" borderId="3" xfId="0" applyNumberFormat="1" applyFont="1" applyFill="1" applyBorder="1" applyAlignment="1" applyProtection="1">
      <alignment vertical="center"/>
    </xf>
    <xf numFmtId="0" fontId="9" fillId="17" borderId="10" xfId="0" applyFont="1" applyFill="1" applyBorder="1" applyAlignment="1" applyProtection="1">
      <alignment vertical="center"/>
    </xf>
    <xf numFmtId="0" fontId="9" fillId="17" borderId="0" xfId="0" applyFont="1" applyFill="1" applyAlignment="1" applyProtection="1">
      <alignment vertical="center"/>
    </xf>
    <xf numFmtId="169" fontId="9" fillId="0" borderId="3" xfId="38" applyNumberFormat="1" applyFont="1" applyBorder="1" applyAlignment="1" applyProtection="1">
      <alignment horizontal="center" vertical="center"/>
    </xf>
    <xf numFmtId="0" fontId="9" fillId="0" borderId="3" xfId="38" applyNumberFormat="1" applyFont="1" applyFill="1" applyBorder="1" applyAlignment="1" applyProtection="1">
      <alignment horizontal="center" vertical="center"/>
    </xf>
    <xf numFmtId="0" fontId="41" fillId="0" borderId="0" xfId="30" applyFill="1"/>
    <xf numFmtId="49" fontId="14" fillId="0" borderId="12" xfId="27" applyNumberFormat="1" applyFont="1" applyFill="1" applyBorder="1" applyAlignment="1">
      <alignment horizontal="center" vertical="center"/>
    </xf>
    <xf numFmtId="0" fontId="14" fillId="0" borderId="12" xfId="27" applyFont="1" applyFill="1" applyBorder="1" applyAlignment="1">
      <alignment horizontal="center" vertical="center"/>
    </xf>
    <xf numFmtId="0" fontId="14" fillId="0" borderId="12" xfId="0" applyFont="1" applyFill="1" applyBorder="1" applyAlignment="1">
      <alignment horizontal="center" vertical="center"/>
    </xf>
    <xf numFmtId="49" fontId="14" fillId="0" borderId="12" xfId="27" applyNumberFormat="1" applyFont="1" applyFill="1" applyBorder="1" applyAlignment="1">
      <alignment vertical="center"/>
    </xf>
    <xf numFmtId="0" fontId="14" fillId="0" borderId="12" xfId="27" applyFont="1" applyFill="1" applyBorder="1" applyAlignment="1">
      <alignment vertical="center"/>
    </xf>
    <xf numFmtId="0" fontId="14" fillId="0" borderId="0" xfId="0" applyFont="1" applyFill="1" applyAlignment="1">
      <alignment vertical="center"/>
    </xf>
    <xf numFmtId="0" fontId="17" fillId="0" borderId="0" xfId="38" applyFont="1" applyAlignment="1" applyProtection="1">
      <alignment vertical="center"/>
    </xf>
    <xf numFmtId="0" fontId="9" fillId="0" borderId="0" xfId="38" applyFont="1" applyBorder="1" applyAlignment="1" applyProtection="1">
      <alignment horizontal="center" vertical="center"/>
    </xf>
    <xf numFmtId="0" fontId="9" fillId="0" borderId="0" xfId="38" applyFont="1" applyFill="1" applyBorder="1" applyAlignment="1" applyProtection="1">
      <alignment horizontal="center" vertical="center"/>
    </xf>
    <xf numFmtId="0" fontId="0" fillId="0" borderId="8" xfId="0" applyBorder="1" applyAlignment="1">
      <alignment vertical="top"/>
    </xf>
    <xf numFmtId="3" fontId="10" fillId="5" borderId="10" xfId="0" applyNumberFormat="1" applyFont="1" applyFill="1" applyBorder="1" applyAlignment="1" applyProtection="1">
      <alignment horizontal="right" vertical="top"/>
    </xf>
    <xf numFmtId="4" fontId="10" fillId="5" borderId="10" xfId="0" applyNumberFormat="1" applyFont="1" applyFill="1" applyBorder="1" applyAlignment="1" applyProtection="1">
      <alignment horizontal="right" vertical="top"/>
    </xf>
    <xf numFmtId="3" fontId="9" fillId="8" borderId="48" xfId="38" applyNumberFormat="1" applyFont="1" applyFill="1" applyBorder="1" applyAlignment="1" applyProtection="1">
      <alignment horizontal="right" vertical="center"/>
      <protection locked="0"/>
    </xf>
    <xf numFmtId="4" fontId="9" fillId="8" borderId="48" xfId="38" applyNumberFormat="1" applyFont="1" applyFill="1" applyBorder="1" applyAlignment="1" applyProtection="1">
      <alignment horizontal="right" vertical="center"/>
      <protection locked="0"/>
    </xf>
    <xf numFmtId="3" fontId="9" fillId="5" borderId="48" xfId="0" applyNumberFormat="1" applyFont="1" applyFill="1" applyBorder="1" applyAlignment="1" applyProtection="1">
      <alignment horizontal="right" vertical="top"/>
    </xf>
    <xf numFmtId="4" fontId="9" fillId="5" borderId="48" xfId="0" applyNumberFormat="1" applyFont="1" applyFill="1" applyBorder="1" applyAlignment="1" applyProtection="1">
      <alignment horizontal="right" vertical="top"/>
    </xf>
    <xf numFmtId="0" fontId="35" fillId="6" borderId="3" xfId="58" applyFont="1" applyFill="1" applyBorder="1"/>
    <xf numFmtId="0" fontId="17" fillId="7" borderId="0" xfId="0" applyFont="1" applyFill="1"/>
    <xf numFmtId="0" fontId="17" fillId="0" borderId="3" xfId="58" applyFont="1" applyBorder="1" applyAlignment="1">
      <alignment horizontal="right" vertical="center"/>
    </xf>
    <xf numFmtId="3" fontId="17" fillId="7" borderId="34" xfId="0" applyNumberFormat="1" applyFont="1" applyFill="1" applyBorder="1" applyAlignment="1">
      <alignment vertical="center"/>
    </xf>
    <xf numFmtId="0" fontId="17" fillId="7" borderId="40" xfId="0" applyFont="1" applyFill="1" applyBorder="1" applyAlignment="1">
      <alignment vertical="center"/>
    </xf>
    <xf numFmtId="0" fontId="17" fillId="7" borderId="35" xfId="0" applyFont="1" applyFill="1" applyBorder="1" applyAlignment="1">
      <alignment vertical="center"/>
    </xf>
    <xf numFmtId="0" fontId="17" fillId="7" borderId="0" xfId="0" applyFont="1" applyFill="1" applyAlignment="1">
      <alignment vertical="center"/>
    </xf>
    <xf numFmtId="0" fontId="35" fillId="7" borderId="0" xfId="0" applyFont="1" applyFill="1" applyAlignment="1">
      <alignment vertical="center"/>
    </xf>
    <xf numFmtId="0" fontId="17" fillId="0" borderId="3" xfId="58" applyFont="1" applyFill="1" applyBorder="1" applyAlignment="1">
      <alignment horizontal="right" vertical="center"/>
    </xf>
    <xf numFmtId="0" fontId="17" fillId="7" borderId="3" xfId="0" applyFont="1" applyFill="1" applyBorder="1" applyAlignment="1">
      <alignment vertical="center"/>
    </xf>
    <xf numFmtId="0" fontId="17" fillId="7" borderId="11" xfId="0" applyFont="1" applyFill="1" applyBorder="1" applyAlignment="1">
      <alignment vertical="center"/>
    </xf>
    <xf numFmtId="0" fontId="17" fillId="7" borderId="15" xfId="0" applyFont="1" applyFill="1" applyBorder="1" applyAlignment="1">
      <alignment vertical="center"/>
    </xf>
    <xf numFmtId="0" fontId="17" fillId="7" borderId="5" xfId="0" applyFont="1" applyFill="1" applyBorder="1" applyAlignment="1">
      <alignment vertical="center"/>
    </xf>
    <xf numFmtId="0" fontId="17" fillId="7" borderId="6" xfId="0" applyFont="1" applyFill="1" applyBorder="1" applyAlignment="1">
      <alignment vertical="center"/>
    </xf>
    <xf numFmtId="0" fontId="17" fillId="7" borderId="49" xfId="0" applyFont="1" applyFill="1" applyBorder="1" applyAlignment="1">
      <alignment vertical="center"/>
    </xf>
    <xf numFmtId="0" fontId="51" fillId="18" borderId="50" xfId="0" applyFont="1" applyFill="1" applyBorder="1" applyAlignment="1">
      <alignment vertical="center"/>
    </xf>
    <xf numFmtId="0" fontId="17" fillId="7" borderId="51" xfId="0" applyFont="1" applyFill="1" applyBorder="1" applyAlignment="1">
      <alignment vertical="center"/>
    </xf>
    <xf numFmtId="0" fontId="17" fillId="7" borderId="52" xfId="0" applyFont="1" applyFill="1" applyBorder="1" applyAlignment="1">
      <alignment vertical="center"/>
    </xf>
    <xf numFmtId="0" fontId="17" fillId="7" borderId="53" xfId="0" applyFont="1" applyFill="1" applyBorder="1" applyAlignment="1">
      <alignment vertical="center"/>
    </xf>
    <xf numFmtId="0" fontId="17" fillId="7" borderId="0" xfId="0" applyFont="1" applyFill="1" applyBorder="1" applyAlignment="1">
      <alignment vertical="center"/>
    </xf>
    <xf numFmtId="0" fontId="17" fillId="7" borderId="54" xfId="0" applyFont="1" applyFill="1" applyBorder="1" applyAlignment="1">
      <alignment vertical="center"/>
    </xf>
    <xf numFmtId="0" fontId="17" fillId="7" borderId="19" xfId="0" applyFont="1" applyFill="1" applyBorder="1" applyAlignment="1">
      <alignment vertical="center"/>
    </xf>
    <xf numFmtId="0" fontId="17" fillId="7" borderId="55" xfId="0" applyFont="1" applyFill="1" applyBorder="1" applyAlignment="1">
      <alignment vertical="center"/>
    </xf>
    <xf numFmtId="0" fontId="35" fillId="7" borderId="53" xfId="0" applyFont="1" applyFill="1" applyBorder="1" applyAlignment="1">
      <alignment vertical="center"/>
    </xf>
    <xf numFmtId="0" fontId="17" fillId="6" borderId="56" xfId="0" applyFont="1" applyFill="1" applyBorder="1" applyAlignment="1">
      <alignment vertical="center"/>
    </xf>
    <xf numFmtId="0" fontId="17" fillId="6" borderId="40" xfId="0" applyFont="1" applyFill="1" applyBorder="1" applyAlignment="1">
      <alignment vertical="center"/>
    </xf>
    <xf numFmtId="0" fontId="17" fillId="6" borderId="35" xfId="0" applyFont="1" applyFill="1" applyBorder="1" applyAlignment="1">
      <alignment vertical="center"/>
    </xf>
    <xf numFmtId="0" fontId="17" fillId="0" borderId="34" xfId="0" applyFont="1" applyFill="1" applyBorder="1" applyAlignment="1">
      <alignment vertical="center"/>
    </xf>
    <xf numFmtId="0" fontId="17" fillId="0" borderId="35" xfId="0" applyFont="1" applyFill="1" applyBorder="1" applyAlignment="1">
      <alignment vertical="center"/>
    </xf>
    <xf numFmtId="0" fontId="17" fillId="19" borderId="57" xfId="0" applyFont="1" applyFill="1" applyBorder="1" applyAlignment="1">
      <alignment vertical="center"/>
    </xf>
    <xf numFmtId="0" fontId="17" fillId="19" borderId="3" xfId="0" applyFont="1" applyFill="1" applyBorder="1" applyAlignment="1">
      <alignment vertical="center"/>
    </xf>
    <xf numFmtId="0" fontId="17" fillId="6" borderId="57" xfId="0" applyFont="1" applyFill="1" applyBorder="1" applyAlignment="1">
      <alignment vertical="center"/>
    </xf>
    <xf numFmtId="0" fontId="17" fillId="6" borderId="3" xfId="0" applyFont="1" applyFill="1" applyBorder="1" applyAlignment="1">
      <alignment vertical="center"/>
    </xf>
    <xf numFmtId="3" fontId="17" fillId="6" borderId="57" xfId="0" applyNumberFormat="1" applyFont="1" applyFill="1" applyBorder="1" applyAlignment="1">
      <alignment vertical="center" wrapText="1"/>
    </xf>
    <xf numFmtId="3" fontId="17" fillId="6" borderId="3" xfId="0" applyNumberFormat="1" applyFont="1" applyFill="1" applyBorder="1" applyAlignment="1">
      <alignment vertical="center" wrapText="1"/>
    </xf>
    <xf numFmtId="3" fontId="17" fillId="9" borderId="57" xfId="0" applyNumberFormat="1" applyFont="1" applyFill="1" applyBorder="1" applyAlignment="1">
      <alignment vertical="center"/>
    </xf>
    <xf numFmtId="3" fontId="17" fillId="9" borderId="3" xfId="0" applyNumberFormat="1" applyFont="1" applyFill="1" applyBorder="1" applyAlignment="1">
      <alignment vertical="center"/>
    </xf>
    <xf numFmtId="0" fontId="17" fillId="7" borderId="58" xfId="0" applyFont="1" applyFill="1" applyBorder="1" applyAlignment="1">
      <alignment vertical="center"/>
    </xf>
    <xf numFmtId="0" fontId="17" fillId="7" borderId="59" xfId="0" applyFont="1" applyFill="1" applyBorder="1" applyAlignment="1">
      <alignment vertical="center"/>
    </xf>
    <xf numFmtId="0" fontId="17" fillId="7" borderId="60" xfId="0" applyFont="1" applyFill="1" applyBorder="1" applyAlignment="1">
      <alignment vertical="center"/>
    </xf>
    <xf numFmtId="0" fontId="51" fillId="18" borderId="50" xfId="0" applyFont="1" applyFill="1" applyBorder="1"/>
    <xf numFmtId="0" fontId="17" fillId="7" borderId="51" xfId="0" applyFont="1" applyFill="1" applyBorder="1"/>
    <xf numFmtId="0" fontId="17" fillId="7" borderId="53" xfId="0" applyFont="1" applyFill="1" applyBorder="1"/>
    <xf numFmtId="0" fontId="17" fillId="7" borderId="0" xfId="0" applyFont="1" applyFill="1" applyBorder="1"/>
    <xf numFmtId="3" fontId="35" fillId="7" borderId="53" xfId="0" applyNumberFormat="1" applyFont="1" applyFill="1" applyBorder="1"/>
    <xf numFmtId="3" fontId="17" fillId="7" borderId="0" xfId="0" applyNumberFormat="1" applyFont="1" applyFill="1" applyBorder="1"/>
    <xf numFmtId="0" fontId="17" fillId="6" borderId="40" xfId="0" applyFont="1" applyFill="1" applyBorder="1"/>
    <xf numFmtId="3" fontId="17" fillId="6" borderId="40" xfId="0" applyNumberFormat="1" applyFont="1" applyFill="1" applyBorder="1"/>
    <xf numFmtId="0" fontId="17" fillId="6" borderId="34" xfId="0" applyFont="1" applyFill="1" applyBorder="1"/>
    <xf numFmtId="0" fontId="17" fillId="6" borderId="35" xfId="0" applyFont="1" applyFill="1" applyBorder="1"/>
    <xf numFmtId="3" fontId="17" fillId="19" borderId="57" xfId="0" applyNumberFormat="1" applyFont="1" applyFill="1" applyBorder="1"/>
    <xf numFmtId="3" fontId="17" fillId="19" borderId="3" xfId="0" applyNumberFormat="1" applyFont="1" applyFill="1" applyBorder="1"/>
    <xf numFmtId="0" fontId="17" fillId="19" borderId="3" xfId="0" applyFont="1" applyFill="1" applyBorder="1"/>
    <xf numFmtId="3" fontId="17" fillId="6" borderId="57" xfId="0" applyNumberFormat="1" applyFont="1" applyFill="1" applyBorder="1"/>
    <xf numFmtId="3" fontId="17" fillId="6" borderId="3" xfId="0" applyNumberFormat="1" applyFont="1" applyFill="1" applyBorder="1"/>
    <xf numFmtId="0" fontId="17" fillId="6" borderId="3" xfId="0" applyFont="1" applyFill="1" applyBorder="1"/>
    <xf numFmtId="3" fontId="17" fillId="6" borderId="57" xfId="0" applyNumberFormat="1" applyFont="1" applyFill="1" applyBorder="1" applyAlignment="1">
      <alignment wrapText="1"/>
    </xf>
    <xf numFmtId="3" fontId="17" fillId="6" borderId="3" xfId="0" applyNumberFormat="1" applyFont="1" applyFill="1" applyBorder="1" applyAlignment="1">
      <alignment wrapText="1"/>
    </xf>
    <xf numFmtId="0" fontId="17" fillId="7" borderId="0" xfId="0" applyFont="1" applyFill="1" applyAlignment="1">
      <alignment wrapText="1"/>
    </xf>
    <xf numFmtId="3" fontId="17" fillId="9" borderId="57" xfId="0" applyNumberFormat="1" applyFont="1" applyFill="1" applyBorder="1"/>
    <xf numFmtId="3" fontId="17" fillId="9" borderId="3" xfId="0" applyNumberFormat="1" applyFont="1" applyFill="1" applyBorder="1"/>
    <xf numFmtId="4" fontId="17" fillId="9" borderId="3" xfId="0" applyNumberFormat="1" applyFont="1" applyFill="1" applyBorder="1"/>
    <xf numFmtId="14" fontId="17" fillId="9" borderId="3" xfId="0" applyNumberFormat="1" applyFont="1" applyFill="1" applyBorder="1"/>
    <xf numFmtId="0" fontId="17" fillId="9" borderId="3" xfId="0" applyFont="1" applyFill="1" applyBorder="1"/>
    <xf numFmtId="3" fontId="17" fillId="7" borderId="53" xfId="0" applyNumberFormat="1" applyFont="1" applyFill="1" applyBorder="1"/>
    <xf numFmtId="0" fontId="35" fillId="7" borderId="53" xfId="0" applyFont="1" applyFill="1" applyBorder="1"/>
    <xf numFmtId="0" fontId="17" fillId="6" borderId="56" xfId="0" applyFont="1" applyFill="1" applyBorder="1"/>
    <xf numFmtId="3" fontId="17" fillId="6" borderId="34" xfId="0" applyNumberFormat="1" applyFont="1" applyFill="1" applyBorder="1"/>
    <xf numFmtId="0" fontId="17" fillId="7" borderId="16" xfId="0" applyFont="1" applyFill="1" applyBorder="1"/>
    <xf numFmtId="170" fontId="17" fillId="19" borderId="40" xfId="0" applyNumberFormat="1" applyFont="1" applyFill="1" applyBorder="1"/>
    <xf numFmtId="170" fontId="17" fillId="19" borderId="3" xfId="0" applyNumberFormat="1" applyFont="1" applyFill="1" applyBorder="1"/>
    <xf numFmtId="0" fontId="0" fillId="13" borderId="0" xfId="0" applyFill="1"/>
    <xf numFmtId="2" fontId="17" fillId="9" borderId="3" xfId="0" applyNumberFormat="1" applyFont="1" applyFill="1" applyBorder="1"/>
    <xf numFmtId="0" fontId="2" fillId="0" borderId="0" xfId="0" applyFont="1"/>
    <xf numFmtId="0" fontId="17" fillId="19" borderId="34" xfId="0" applyFont="1" applyFill="1" applyBorder="1"/>
    <xf numFmtId="3" fontId="17" fillId="6" borderId="34" xfId="0" applyNumberFormat="1" applyFont="1" applyFill="1" applyBorder="1" applyAlignment="1">
      <alignment wrapText="1"/>
    </xf>
    <xf numFmtId="3" fontId="17" fillId="9" borderId="34" xfId="0" applyNumberFormat="1" applyFont="1" applyFill="1" applyBorder="1"/>
    <xf numFmtId="0" fontId="17" fillId="7" borderId="19" xfId="0" applyFont="1" applyFill="1" applyBorder="1"/>
    <xf numFmtId="3" fontId="17" fillId="19" borderId="34" xfId="0" applyNumberFormat="1" applyFont="1" applyFill="1" applyBorder="1"/>
    <xf numFmtId="3" fontId="17" fillId="19" borderId="10" xfId="0" applyNumberFormat="1" applyFont="1" applyFill="1" applyBorder="1"/>
    <xf numFmtId="0" fontId="17" fillId="7" borderId="59" xfId="0" applyFont="1" applyFill="1" applyBorder="1"/>
    <xf numFmtId="0" fontId="14" fillId="0" borderId="5" xfId="0" applyFont="1" applyFill="1" applyBorder="1" applyAlignment="1" applyProtection="1">
      <alignment vertical="top"/>
    </xf>
    <xf numFmtId="0" fontId="14" fillId="0" borderId="61" xfId="0" applyFont="1" applyBorder="1" applyAlignment="1">
      <alignment horizontal="center"/>
    </xf>
    <xf numFmtId="0" fontId="14" fillId="0" borderId="62" xfId="0" applyFont="1" applyBorder="1" applyAlignment="1">
      <alignment horizontal="center"/>
    </xf>
    <xf numFmtId="0" fontId="14" fillId="12" borderId="62" xfId="0" applyFont="1" applyFill="1" applyBorder="1" applyAlignment="1">
      <alignment horizontal="center"/>
    </xf>
    <xf numFmtId="0" fontId="14" fillId="20" borderId="62" xfId="0" applyFont="1" applyFill="1" applyBorder="1" applyAlignment="1">
      <alignment horizontal="center"/>
    </xf>
    <xf numFmtId="0" fontId="14" fillId="16" borderId="62" xfId="0" applyFont="1" applyFill="1" applyBorder="1" applyAlignment="1">
      <alignment horizontal="center"/>
    </xf>
    <xf numFmtId="0" fontId="14" fillId="16" borderId="63" xfId="0" applyFont="1" applyFill="1" applyBorder="1" applyAlignment="1">
      <alignment horizontal="center"/>
    </xf>
    <xf numFmtId="0" fontId="9" fillId="0" borderId="20" xfId="38" applyFont="1" applyFill="1" applyBorder="1" applyAlignment="1" applyProtection="1">
      <alignment horizontal="center" vertical="center"/>
    </xf>
    <xf numFmtId="0" fontId="9" fillId="0" borderId="24" xfId="38" applyFont="1" applyFill="1" applyBorder="1" applyAlignment="1" applyProtection="1"/>
    <xf numFmtId="0" fontId="9" fillId="0" borderId="23" xfId="38" applyFont="1" applyFill="1" applyBorder="1" applyAlignment="1" applyProtection="1">
      <alignment horizontal="center" vertical="center"/>
    </xf>
    <xf numFmtId="0" fontId="9" fillId="0" borderId="21" xfId="38" applyFont="1" applyFill="1" applyBorder="1" applyAlignment="1" applyProtection="1">
      <alignment horizontal="center" vertical="center"/>
    </xf>
    <xf numFmtId="0" fontId="9" fillId="0" borderId="25" xfId="38" applyFont="1" applyFill="1" applyBorder="1" applyAlignment="1" applyProtection="1"/>
    <xf numFmtId="0" fontId="9" fillId="0" borderId="26" xfId="38" applyFont="1" applyFill="1" applyBorder="1" applyAlignment="1" applyProtection="1">
      <alignment horizontal="center" vertical="center"/>
    </xf>
    <xf numFmtId="0" fontId="9" fillId="0" borderId="22" xfId="38" applyFont="1" applyFill="1" applyBorder="1" applyAlignment="1" applyProtection="1">
      <alignment horizontal="center" vertical="center"/>
    </xf>
    <xf numFmtId="0" fontId="9" fillId="0" borderId="5" xfId="38" applyFont="1" applyFill="1" applyBorder="1" applyAlignment="1" applyProtection="1">
      <alignment horizontal="left" vertical="center"/>
    </xf>
    <xf numFmtId="0" fontId="9" fillId="0" borderId="27" xfId="38" applyFont="1" applyFill="1" applyBorder="1" applyAlignment="1" applyProtection="1">
      <alignment horizontal="center" vertical="center"/>
    </xf>
    <xf numFmtId="0" fontId="9" fillId="0" borderId="28" xfId="38" applyFont="1" applyFill="1" applyBorder="1" applyAlignment="1" applyProtection="1">
      <alignment horizontal="center" vertical="center"/>
    </xf>
    <xf numFmtId="0" fontId="9" fillId="0" borderId="25" xfId="38" applyFont="1" applyFill="1" applyBorder="1" applyAlignment="1" applyProtection="1">
      <alignment horizontal="left" vertical="center"/>
    </xf>
    <xf numFmtId="0" fontId="47" fillId="0" borderId="3" xfId="0" applyFont="1" applyBorder="1" applyAlignment="1">
      <alignment horizontal="center"/>
    </xf>
    <xf numFmtId="0" fontId="47" fillId="0" borderId="3" xfId="0" applyFont="1" applyBorder="1"/>
    <xf numFmtId="0" fontId="47" fillId="14" borderId="3" xfId="0" applyFont="1" applyFill="1" applyBorder="1"/>
    <xf numFmtId="0" fontId="47" fillId="15" borderId="3" xfId="0" applyFont="1" applyFill="1" applyBorder="1"/>
    <xf numFmtId="0" fontId="47" fillId="12" borderId="3" xfId="0" applyFont="1" applyFill="1" applyBorder="1" applyAlignment="1">
      <alignment horizontal="center"/>
    </xf>
    <xf numFmtId="0" fontId="47" fillId="12" borderId="3" xfId="0" applyFont="1" applyFill="1" applyBorder="1"/>
    <xf numFmtId="0" fontId="47" fillId="0" borderId="3" xfId="0" applyFont="1" applyFill="1" applyBorder="1" applyAlignment="1">
      <alignment horizontal="center"/>
    </xf>
    <xf numFmtId="0" fontId="47" fillId="0" borderId="3" xfId="0" applyFont="1" applyFill="1" applyBorder="1"/>
    <xf numFmtId="0" fontId="47" fillId="0" borderId="10" xfId="0" applyFont="1" applyBorder="1" applyAlignment="1">
      <alignment horizontal="center"/>
    </xf>
    <xf numFmtId="0" fontId="47" fillId="0" borderId="10" xfId="0" applyFont="1" applyBorder="1"/>
    <xf numFmtId="0" fontId="47" fillId="14" borderId="10" xfId="0" applyFont="1" applyFill="1" applyBorder="1"/>
    <xf numFmtId="0" fontId="47" fillId="20" borderId="3" xfId="0" applyFont="1" applyFill="1" applyBorder="1" applyAlignment="1">
      <alignment horizontal="center"/>
    </xf>
    <xf numFmtId="0" fontId="47" fillId="20" borderId="3" xfId="0" applyFont="1" applyFill="1" applyBorder="1"/>
    <xf numFmtId="0" fontId="47" fillId="20" borderId="3" xfId="0" applyFont="1" applyFill="1" applyBorder="1" applyAlignment="1">
      <alignment horizontal="right"/>
    </xf>
    <xf numFmtId="49" fontId="14" fillId="16" borderId="0" xfId="27" applyNumberFormat="1" applyFont="1" applyFill="1" applyAlignment="1">
      <alignment horizontal="center" vertical="center"/>
    </xf>
    <xf numFmtId="0" fontId="47" fillId="16" borderId="3" xfId="0" applyFont="1" applyFill="1" applyBorder="1" applyAlignment="1">
      <alignment horizontal="center"/>
    </xf>
    <xf numFmtId="0" fontId="47" fillId="15" borderId="3" xfId="0" applyFont="1" applyFill="1" applyBorder="1" applyAlignment="1">
      <alignment horizontal="center"/>
    </xf>
    <xf numFmtId="0" fontId="14" fillId="0" borderId="13" xfId="0" applyFont="1" applyFill="1" applyBorder="1" applyAlignment="1" applyProtection="1">
      <alignment horizontal="center" vertical="top"/>
    </xf>
    <xf numFmtId="0" fontId="14" fillId="0" borderId="3" xfId="0" applyFont="1" applyBorder="1" applyAlignment="1">
      <alignment horizontal="center"/>
    </xf>
    <xf numFmtId="0" fontId="14" fillId="0" borderId="0" xfId="0" applyFont="1" applyBorder="1" applyAlignment="1">
      <alignment horizontal="center"/>
    </xf>
    <xf numFmtId="0" fontId="9" fillId="0" borderId="0" xfId="38" applyFont="1" applyFill="1" applyBorder="1" applyAlignment="1" applyProtection="1">
      <alignment horizontal="left" vertical="center"/>
    </xf>
    <xf numFmtId="0" fontId="17" fillId="9" borderId="3" xfId="0" applyNumberFormat="1" applyFont="1" applyFill="1" applyBorder="1"/>
    <xf numFmtId="49" fontId="14" fillId="0" borderId="0" xfId="27" applyNumberFormat="1" applyFont="1" applyFill="1" applyBorder="1" applyAlignment="1">
      <alignment vertical="center"/>
    </xf>
    <xf numFmtId="0" fontId="14" fillId="0" borderId="0" xfId="27" applyFont="1" applyFill="1" applyBorder="1" applyAlignment="1">
      <alignment vertical="center"/>
    </xf>
    <xf numFmtId="0" fontId="47" fillId="0" borderId="0" xfId="30" applyFont="1" applyFill="1" applyBorder="1" applyAlignment="1">
      <alignment horizontal="left" vertical="center"/>
    </xf>
    <xf numFmtId="0" fontId="47" fillId="0" borderId="0" xfId="30" applyFont="1" applyFill="1" applyBorder="1" applyAlignment="1">
      <alignment vertical="center"/>
    </xf>
    <xf numFmtId="37" fontId="9" fillId="8" borderId="32" xfId="38" applyNumberFormat="1" applyFont="1" applyFill="1" applyBorder="1" applyAlignment="1" applyProtection="1">
      <alignment vertical="center"/>
    </xf>
    <xf numFmtId="37" fontId="9" fillId="8" borderId="7" xfId="38" applyNumberFormat="1" applyFont="1" applyFill="1" applyBorder="1" applyAlignment="1" applyProtection="1">
      <alignment vertical="center"/>
    </xf>
    <xf numFmtId="0" fontId="9" fillId="0" borderId="30" xfId="38" applyNumberFormat="1" applyFont="1" applyFill="1" applyBorder="1" applyAlignment="1" applyProtection="1">
      <alignment horizontal="left" vertical="center" wrapText="1"/>
    </xf>
    <xf numFmtId="0" fontId="9" fillId="0" borderId="36" xfId="38" applyNumberFormat="1" applyFont="1" applyFill="1" applyBorder="1" applyAlignment="1" applyProtection="1">
      <alignment horizontal="left" vertical="center" wrapText="1"/>
    </xf>
    <xf numFmtId="0" fontId="9" fillId="0" borderId="31" xfId="38" applyNumberFormat="1" applyFont="1" applyFill="1" applyBorder="1" applyAlignment="1" applyProtection="1">
      <alignment horizontal="left" vertical="center" wrapText="1"/>
    </xf>
    <xf numFmtId="0" fontId="14" fillId="0" borderId="32"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9" fillId="0" borderId="34" xfId="38" applyFont="1" applyBorder="1" applyAlignment="1" applyProtection="1">
      <alignment horizontal="left" vertical="center"/>
    </xf>
    <xf numFmtId="0" fontId="0" fillId="0" borderId="35" xfId="0" applyBorder="1" applyAlignment="1">
      <alignment horizontal="left" vertical="center"/>
    </xf>
    <xf numFmtId="37" fontId="26" fillId="8" borderId="30" xfId="38" applyNumberFormat="1" applyFont="1" applyFill="1" applyBorder="1" applyAlignment="1" applyProtection="1">
      <alignment horizontal="left" vertical="center"/>
    </xf>
    <xf numFmtId="37" fontId="26" fillId="8" borderId="36" xfId="38" applyNumberFormat="1" applyFont="1" applyFill="1" applyBorder="1" applyAlignment="1" applyProtection="1">
      <alignment horizontal="left" vertical="center"/>
    </xf>
    <xf numFmtId="37" fontId="26" fillId="8" borderId="31" xfId="38" applyNumberFormat="1" applyFont="1" applyFill="1" applyBorder="1" applyAlignment="1" applyProtection="1">
      <alignment horizontal="left" vertical="center"/>
    </xf>
    <xf numFmtId="37" fontId="26" fillId="8" borderId="37" xfId="38" applyNumberFormat="1" applyFont="1" applyFill="1" applyBorder="1" applyAlignment="1" applyProtection="1">
      <alignment horizontal="left" vertical="center"/>
    </xf>
    <xf numFmtId="37" fontId="26" fillId="8" borderId="0" xfId="38" applyNumberFormat="1" applyFont="1" applyFill="1" applyBorder="1" applyAlignment="1" applyProtection="1">
      <alignment horizontal="left" vertical="center"/>
    </xf>
    <xf numFmtId="37" fontId="26" fillId="8" borderId="38" xfId="38" applyNumberFormat="1" applyFont="1" applyFill="1" applyBorder="1" applyAlignment="1" applyProtection="1">
      <alignment horizontal="left" vertical="center"/>
    </xf>
    <xf numFmtId="49" fontId="48" fillId="8" borderId="5" xfId="11" applyNumberFormat="1" applyFont="1" applyFill="1" applyBorder="1" applyAlignment="1" applyProtection="1">
      <alignment vertical="center"/>
      <protection locked="0"/>
    </xf>
    <xf numFmtId="49" fontId="14" fillId="0" borderId="6" xfId="0" applyNumberFormat="1" applyFont="1" applyBorder="1" applyAlignment="1" applyProtection="1">
      <alignment vertical="center"/>
      <protection locked="0"/>
    </xf>
    <xf numFmtId="49" fontId="14" fillId="0" borderId="8" xfId="0" applyNumberFormat="1" applyFont="1" applyBorder="1" applyAlignment="1" applyProtection="1">
      <alignment vertical="center"/>
      <protection locked="0"/>
    </xf>
    <xf numFmtId="0" fontId="9" fillId="0" borderId="5" xfId="40" applyFont="1" applyFill="1" applyBorder="1" applyAlignment="1" applyProtection="1">
      <alignment vertical="center"/>
    </xf>
    <xf numFmtId="0" fontId="0" fillId="0" borderId="8" xfId="0" applyBorder="1" applyAlignment="1">
      <alignment vertical="center"/>
    </xf>
    <xf numFmtId="14" fontId="14" fillId="8" borderId="5" xfId="0" applyNumberFormat="1" applyFont="1" applyFill="1" applyBorder="1" applyAlignment="1" applyProtection="1">
      <alignment horizontal="left" vertical="center" wrapText="1"/>
      <protection locked="0"/>
    </xf>
    <xf numFmtId="14" fontId="14" fillId="8" borderId="6" xfId="0" applyNumberFormat="1" applyFont="1" applyFill="1" applyBorder="1" applyAlignment="1" applyProtection="1">
      <alignment horizontal="left" vertical="center" wrapText="1"/>
      <protection locked="0"/>
    </xf>
    <xf numFmtId="14" fontId="14" fillId="8" borderId="8" xfId="0" applyNumberFormat="1" applyFont="1" applyFill="1" applyBorder="1" applyAlignment="1" applyProtection="1">
      <alignment horizontal="left" vertical="center" wrapText="1"/>
      <protection locked="0"/>
    </xf>
    <xf numFmtId="49" fontId="9" fillId="8" borderId="5" xfId="38" applyNumberFormat="1" applyFont="1" applyFill="1" applyBorder="1" applyAlignment="1" applyProtection="1">
      <alignment horizontal="left" vertical="center"/>
      <protection locked="0"/>
    </xf>
    <xf numFmtId="49" fontId="14" fillId="0" borderId="6" xfId="0" applyNumberFormat="1" applyFont="1" applyBorder="1" applyAlignment="1" applyProtection="1">
      <alignment horizontal="left" vertical="center"/>
      <protection locked="0"/>
    </xf>
    <xf numFmtId="49" fontId="14" fillId="0" borderId="8" xfId="0" applyNumberFormat="1" applyFont="1" applyBorder="1" applyAlignment="1" applyProtection="1">
      <alignment horizontal="left" vertical="center"/>
      <protection locked="0"/>
    </xf>
    <xf numFmtId="49" fontId="9" fillId="8" borderId="30" xfId="38" applyNumberFormat="1" applyFont="1" applyFill="1" applyBorder="1" applyAlignment="1" applyProtection="1">
      <alignment horizontal="center" vertical="center" wrapText="1"/>
      <protection locked="0"/>
    </xf>
    <xf numFmtId="49" fontId="14" fillId="0" borderId="31" xfId="0" applyNumberFormat="1" applyFont="1" applyBorder="1" applyAlignment="1" applyProtection="1">
      <alignment horizontal="center" vertical="center" wrapText="1"/>
      <protection locked="0"/>
    </xf>
    <xf numFmtId="49" fontId="14" fillId="0" borderId="32" xfId="0" applyNumberFormat="1" applyFont="1" applyBorder="1" applyAlignment="1" applyProtection="1">
      <alignment horizontal="center" vertical="center" wrapText="1"/>
      <protection locked="0"/>
    </xf>
    <xf numFmtId="49" fontId="14" fillId="0" borderId="33" xfId="0" applyNumberFormat="1" applyFont="1" applyBorder="1" applyAlignment="1" applyProtection="1">
      <alignment horizontal="center" vertical="center" wrapText="1"/>
      <protection locked="0"/>
    </xf>
    <xf numFmtId="37" fontId="9" fillId="0" borderId="5" xfId="38" applyNumberFormat="1" applyFont="1" applyFill="1" applyBorder="1" applyAlignment="1" applyProtection="1">
      <alignment horizontal="left" vertical="center"/>
    </xf>
    <xf numFmtId="37" fontId="9" fillId="0" borderId="6" xfId="38" applyNumberFormat="1" applyFont="1" applyFill="1" applyBorder="1" applyAlignment="1" applyProtection="1">
      <alignment horizontal="left" vertical="center"/>
    </xf>
    <xf numFmtId="37" fontId="9" fillId="0" borderId="8" xfId="38" applyNumberFormat="1" applyFont="1" applyFill="1" applyBorder="1" applyAlignment="1" applyProtection="1">
      <alignment horizontal="left" vertical="center"/>
    </xf>
    <xf numFmtId="0" fontId="10" fillId="7" borderId="7" xfId="40" applyFont="1" applyFill="1" applyBorder="1" applyAlignment="1" applyProtection="1">
      <alignment horizontal="center" vertical="center"/>
    </xf>
    <xf numFmtId="0" fontId="0" fillId="0" borderId="7" xfId="0" applyBorder="1" applyAlignment="1">
      <alignment horizontal="center" vertical="center"/>
    </xf>
    <xf numFmtId="37" fontId="9" fillId="0" borderId="0" xfId="38" applyNumberFormat="1" applyFont="1" applyFill="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37" fontId="26" fillId="0" borderId="0" xfId="38" applyNumberFormat="1" applyFont="1" applyFill="1" applyBorder="1" applyAlignment="1" applyProtection="1">
      <alignment horizontal="left" vertical="center"/>
    </xf>
    <xf numFmtId="0" fontId="0" fillId="0" borderId="0" xfId="0" applyAlignment="1">
      <alignment vertical="center"/>
    </xf>
    <xf numFmtId="49" fontId="9" fillId="8" borderId="13" xfId="38" applyNumberFormat="1" applyFont="1" applyFill="1" applyBorder="1" applyAlignment="1" applyProtection="1">
      <alignment horizontal="center" vertical="center" wrapText="1"/>
      <protection locked="0"/>
    </xf>
    <xf numFmtId="49" fontId="9" fillId="8" borderId="39" xfId="38" applyNumberFormat="1" applyFont="1" applyFill="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49" fontId="9" fillId="8" borderId="5" xfId="38" applyNumberFormat="1" applyFont="1" applyFill="1" applyBorder="1" applyAlignment="1" applyProtection="1">
      <alignment vertical="center"/>
      <protection locked="0"/>
    </xf>
    <xf numFmtId="0" fontId="0" fillId="0" borderId="6" xfId="0" applyBorder="1" applyAlignment="1">
      <alignment vertical="center"/>
    </xf>
    <xf numFmtId="0" fontId="10" fillId="0" borderId="5" xfId="40" applyFont="1" applyFill="1" applyBorder="1" applyAlignment="1" applyProtection="1">
      <alignmen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37" fontId="9" fillId="0" borderId="5" xfId="38" applyNumberFormat="1" applyFont="1" applyFill="1" applyBorder="1" applyAlignment="1" applyProtection="1">
      <alignment vertical="center"/>
    </xf>
    <xf numFmtId="49" fontId="9" fillId="8" borderId="5" xfId="38" applyNumberFormat="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9" fillId="0" borderId="0" xfId="38" applyFont="1" applyFill="1" applyBorder="1" applyAlignment="1" applyProtection="1">
      <alignment horizontal="center" vertical="center" wrapText="1"/>
    </xf>
    <xf numFmtId="0" fontId="0" fillId="0" borderId="0" xfId="0" applyBorder="1" applyAlignment="1">
      <alignment horizontal="center" vertical="center" wrapText="1"/>
    </xf>
    <xf numFmtId="0" fontId="11" fillId="0" borderId="0" xfId="38" applyFont="1" applyBorder="1" applyAlignment="1" applyProtection="1">
      <alignment horizontal="left" vertical="top" wrapText="1"/>
    </xf>
    <xf numFmtId="0" fontId="9" fillId="0" borderId="0" xfId="38" applyFont="1" applyBorder="1" applyAlignment="1" applyProtection="1"/>
    <xf numFmtId="0" fontId="14" fillId="0" borderId="0" xfId="0" applyFont="1" applyBorder="1" applyAlignment="1" applyProtection="1"/>
    <xf numFmtId="0" fontId="24" fillId="0" borderId="7" xfId="40" applyFont="1" applyFill="1" applyBorder="1" applyAlignment="1" applyProtection="1">
      <alignment horizontal="right" vertical="center"/>
    </xf>
    <xf numFmtId="0" fontId="24" fillId="0" borderId="7" xfId="38" applyFont="1" applyFill="1" applyBorder="1" applyAlignment="1" applyProtection="1">
      <alignment horizontal="right"/>
    </xf>
    <xf numFmtId="0" fontId="9" fillId="0" borderId="13" xfId="38" applyFont="1" applyFill="1" applyBorder="1" applyAlignment="1" applyProtection="1">
      <alignment horizontal="center" vertical="center" wrapText="1"/>
    </xf>
    <xf numFmtId="0" fontId="0" fillId="0" borderId="29"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40" fillId="0" borderId="0" xfId="38" applyFont="1" applyAlignment="1" applyProtection="1">
      <alignment horizontal="left" vertical="top"/>
    </xf>
    <xf numFmtId="0" fontId="0" fillId="0" borderId="0" xfId="0" applyAlignment="1"/>
    <xf numFmtId="0" fontId="10" fillId="0" borderId="0" xfId="38" applyFont="1" applyBorder="1" applyAlignment="1" applyProtection="1">
      <alignment horizontal="left" vertical="center" wrapText="1"/>
    </xf>
    <xf numFmtId="0" fontId="0" fillId="0" borderId="0" xfId="0" applyBorder="1" applyAlignment="1" applyProtection="1"/>
    <xf numFmtId="0" fontId="13" fillId="0" borderId="0" xfId="40" quotePrefix="1" applyFont="1" applyFill="1" applyBorder="1" applyAlignment="1" applyProtection="1">
      <alignment horizontal="left" vertical="top" wrapText="1"/>
    </xf>
    <xf numFmtId="0" fontId="0" fillId="0" borderId="0" xfId="0" applyAlignment="1">
      <alignment horizontal="left" vertical="top" wrapText="1"/>
    </xf>
    <xf numFmtId="0" fontId="19" fillId="0" borderId="0" xfId="38" applyFont="1" applyAlignment="1" applyProtection="1">
      <alignment vertical="center" wrapText="1"/>
    </xf>
    <xf numFmtId="37" fontId="25" fillId="7" borderId="0" xfId="39" applyNumberFormat="1" applyFont="1" applyFill="1" applyBorder="1" applyAlignment="1" applyProtection="1">
      <alignment vertical="top" wrapText="1"/>
    </xf>
    <xf numFmtId="0" fontId="25" fillId="7" borderId="0" xfId="0" applyFont="1" applyFill="1" applyAlignment="1" applyProtection="1">
      <alignment vertical="top" wrapText="1"/>
    </xf>
    <xf numFmtId="37" fontId="26" fillId="8" borderId="7" xfId="38" applyNumberFormat="1" applyFont="1" applyFill="1" applyBorder="1" applyAlignment="1" applyProtection="1">
      <alignment horizontal="left" vertical="center" wrapText="1"/>
    </xf>
    <xf numFmtId="37" fontId="26" fillId="8" borderId="33" xfId="38" applyNumberFormat="1" applyFont="1" applyFill="1" applyBorder="1" applyAlignment="1" applyProtection="1">
      <alignment horizontal="left" vertical="center" wrapText="1"/>
    </xf>
    <xf numFmtId="0" fontId="14" fillId="0" borderId="5" xfId="0" applyFont="1" applyBorder="1" applyAlignment="1" applyProtection="1">
      <alignment vertical="top"/>
    </xf>
    <xf numFmtId="0" fontId="0" fillId="0" borderId="8" xfId="0" applyBorder="1" applyAlignment="1">
      <alignment vertical="top"/>
    </xf>
    <xf numFmtId="0" fontId="10" fillId="5" borderId="5" xfId="0" applyFont="1" applyFill="1" applyBorder="1" applyAlignment="1" applyProtection="1">
      <alignment vertical="top" wrapText="1"/>
    </xf>
    <xf numFmtId="0" fontId="0" fillId="0" borderId="46" xfId="0" applyBorder="1" applyAlignment="1">
      <alignment vertical="top"/>
    </xf>
    <xf numFmtId="0" fontId="10" fillId="5" borderId="32" xfId="0" applyFont="1" applyFill="1" applyBorder="1" applyAlignment="1" applyProtection="1">
      <alignment vertical="top"/>
    </xf>
    <xf numFmtId="0" fontId="0" fillId="0" borderId="47" xfId="0" applyBorder="1" applyAlignment="1">
      <alignment vertical="top"/>
    </xf>
    <xf numFmtId="0" fontId="10" fillId="5" borderId="5" xfId="0" applyFont="1" applyFill="1" applyBorder="1" applyAlignment="1" applyProtection="1">
      <alignment vertical="center"/>
    </xf>
    <xf numFmtId="0" fontId="0" fillId="0" borderId="46" xfId="0" applyBorder="1" applyAlignment="1">
      <alignment vertical="center"/>
    </xf>
    <xf numFmtId="37" fontId="10" fillId="5" borderId="41" xfId="0" applyNumberFormat="1" applyFont="1" applyFill="1" applyBorder="1" applyAlignment="1" applyProtection="1">
      <alignment horizontal="left" vertical="center" wrapText="1"/>
    </xf>
    <xf numFmtId="37" fontId="10" fillId="5" borderId="42" xfId="0" applyNumberFormat="1" applyFont="1" applyFill="1" applyBorder="1" applyAlignment="1" applyProtection="1">
      <alignment horizontal="left" vertical="center" wrapText="1"/>
    </xf>
    <xf numFmtId="37" fontId="10" fillId="5" borderId="43" xfId="0" applyNumberFormat="1" applyFont="1" applyFill="1" applyBorder="1" applyAlignment="1" applyProtection="1">
      <alignment horizontal="left" vertical="center" wrapText="1"/>
    </xf>
    <xf numFmtId="37" fontId="10" fillId="5" borderId="44" xfId="0" applyNumberFormat="1" applyFont="1" applyFill="1" applyBorder="1" applyAlignment="1" applyProtection="1">
      <alignment horizontal="left" vertical="center" wrapText="1"/>
    </xf>
    <xf numFmtId="37" fontId="10" fillId="5" borderId="45" xfId="0" applyNumberFormat="1" applyFont="1" applyFill="1" applyBorder="1" applyAlignment="1" applyProtection="1">
      <alignment horizontal="left" vertical="center" wrapText="1"/>
    </xf>
    <xf numFmtId="0" fontId="14" fillId="0" borderId="0" xfId="0" applyFont="1" applyAlignment="1" applyProtection="1">
      <alignment horizontal="left" vertical="top" wrapText="1"/>
    </xf>
    <xf numFmtId="0" fontId="10" fillId="0" borderId="7" xfId="40" applyFont="1" applyFill="1" applyBorder="1" applyAlignment="1" applyProtection="1">
      <alignment vertical="center"/>
    </xf>
    <xf numFmtId="0" fontId="34" fillId="0" borderId="0" xfId="40" applyFont="1" applyFill="1" applyBorder="1" applyAlignment="1" applyProtection="1">
      <alignment vertical="center"/>
    </xf>
    <xf numFmtId="0" fontId="14" fillId="0" borderId="5" xfId="0" applyFont="1" applyFill="1" applyBorder="1" applyAlignment="1" applyProtection="1">
      <alignment vertical="top"/>
    </xf>
    <xf numFmtId="0" fontId="0" fillId="0" borderId="8" xfId="0" applyFill="1" applyBorder="1" applyAlignment="1">
      <alignment vertical="top"/>
    </xf>
    <xf numFmtId="0" fontId="49" fillId="0" borderId="5" xfId="0" applyFont="1" applyFill="1" applyBorder="1" applyAlignment="1" applyProtection="1">
      <alignment horizontal="left" vertical="top"/>
    </xf>
    <xf numFmtId="0" fontId="50" fillId="0" borderId="8" xfId="0" applyFont="1" applyFill="1" applyBorder="1" applyAlignment="1">
      <alignment vertical="top"/>
    </xf>
    <xf numFmtId="0" fontId="37" fillId="0" borderId="0" xfId="0" applyFont="1" applyAlignment="1" applyProtection="1">
      <alignment horizontal="left" vertical="top" wrapText="1"/>
    </xf>
    <xf numFmtId="0" fontId="0" fillId="0" borderId="0" xfId="0" applyAlignment="1">
      <alignment vertical="top" wrapText="1"/>
    </xf>
    <xf numFmtId="0" fontId="12" fillId="7" borderId="0" xfId="0" applyFont="1" applyFill="1" applyBorder="1" applyAlignment="1" applyProtection="1">
      <alignment horizontal="left" vertical="top" wrapText="1"/>
    </xf>
    <xf numFmtId="0" fontId="0" fillId="0" borderId="0" xfId="0" applyAlignment="1">
      <alignment vertical="top"/>
    </xf>
    <xf numFmtId="0" fontId="17" fillId="9" borderId="34" xfId="0" applyFont="1" applyFill="1" applyBorder="1" applyAlignment="1" applyProtection="1">
      <alignment vertical="top"/>
    </xf>
    <xf numFmtId="0" fontId="0" fillId="0" borderId="40" xfId="0" applyBorder="1" applyAlignment="1">
      <alignment vertical="top"/>
    </xf>
    <xf numFmtId="0" fontId="0" fillId="0" borderId="35" xfId="0" applyBorder="1" applyAlignment="1">
      <alignment vertical="top"/>
    </xf>
    <xf numFmtId="0" fontId="12" fillId="0" borderId="0" xfId="0" applyFont="1" applyBorder="1" applyAlignment="1" applyProtection="1">
      <alignment horizontal="left" vertical="center" wrapText="1"/>
    </xf>
    <xf numFmtId="0" fontId="0" fillId="0" borderId="0" xfId="0" applyBorder="1" applyAlignment="1">
      <alignment vertical="center"/>
    </xf>
    <xf numFmtId="0" fontId="0" fillId="0" borderId="0" xfId="0" applyAlignment="1">
      <alignment horizontal="left" vertical="center" wrapText="1"/>
    </xf>
  </cellXfs>
  <cellStyles count="59">
    <cellStyle name="Custom - Opmaakprofiel8" xfId="1"/>
    <cellStyle name="Data   - Opmaakprofiel2" xfId="2"/>
    <cellStyle name="Euro" xfId="3"/>
    <cellStyle name="Euro 2" xfId="4"/>
    <cellStyle name="Euro 2 2" xfId="5"/>
    <cellStyle name="Euro 2 2 2" xfId="6"/>
    <cellStyle name="Euro 2 3" xfId="7"/>
    <cellStyle name="Euro 3" xfId="8"/>
    <cellStyle name="Euro 3 2" xfId="9"/>
    <cellStyle name="Goed 2" xfId="10"/>
    <cellStyle name="Hyperlink" xfId="11" builtinId="8"/>
    <cellStyle name="Komma 2" xfId="12"/>
    <cellStyle name="Labels - Opmaakprofiel3" xfId="13"/>
    <cellStyle name="Normal - Opmaakprofiel1" xfId="14"/>
    <cellStyle name="Normal - Opmaakprofiel2" xfId="15"/>
    <cellStyle name="Normal - Opmaakprofiel3" xfId="16"/>
    <cellStyle name="Normal - Opmaakprofiel4" xfId="17"/>
    <cellStyle name="Normal - Opmaakprofiel5" xfId="18"/>
    <cellStyle name="Normal - Opmaakprofiel6" xfId="19"/>
    <cellStyle name="Normal - Opmaakprofiel7" xfId="20"/>
    <cellStyle name="Normal - Opmaakprofiel8" xfId="21"/>
    <cellStyle name="Normal_Sheet1" xfId="22"/>
    <cellStyle name="Procent 2" xfId="23"/>
    <cellStyle name="Reset  - Opmaakprofiel7" xfId="24"/>
    <cellStyle name="Standaard" xfId="0" builtinId="0"/>
    <cellStyle name="Standaard 10" xfId="25"/>
    <cellStyle name="Standaard 2" xfId="26"/>
    <cellStyle name="Standaard 2 2" xfId="27"/>
    <cellStyle name="Standaard 2 2 2" xfId="28"/>
    <cellStyle name="Standaard 2 3" xfId="29"/>
    <cellStyle name="Standaard 3" xfId="30"/>
    <cellStyle name="Standaard 4" xfId="31"/>
    <cellStyle name="Standaard 4 2" xfId="32"/>
    <cellStyle name="Standaard 5" xfId="33"/>
    <cellStyle name="Standaard 6" xfId="34"/>
    <cellStyle name="Standaard 7" xfId="35"/>
    <cellStyle name="Standaard 8" xfId="36"/>
    <cellStyle name="Standaard 9" xfId="37"/>
    <cellStyle name="Standaard_10Nnacalculatieformulier GGZ 2006 versie 060724" xfId="38"/>
    <cellStyle name="Standaard_10Nnacalculatieformulier GGZ 2006 versie 060724 2" xfId="39"/>
    <cellStyle name="Standaard_Concept nac 2004 ent II" xfId="40"/>
    <cellStyle name="Standaard_Nacalculatie 2009 (600)" xfId="58"/>
    <cellStyle name="Tabelstandaard" xfId="41"/>
    <cellStyle name="Tabelstandaard financieel" xfId="42"/>
    <cellStyle name="Tabelstandaard negatief" xfId="43"/>
    <cellStyle name="Tabelstandaard Totaal" xfId="44"/>
    <cellStyle name="Tabelstandaard Totaal Negatief" xfId="45"/>
    <cellStyle name="Tabelstandaard Totaal Negatief 2" xfId="46"/>
    <cellStyle name="Tabelstandaard Totaal Negatief 2 2" xfId="47"/>
    <cellStyle name="Tabelstandaard Totaal Negatief 2 2 2" xfId="48"/>
    <cellStyle name="Tabelstandaard Totaal Negatief 2 3" xfId="49"/>
    <cellStyle name="Tabelstandaard Totaal Negatief 3" xfId="50"/>
    <cellStyle name="Tabelstandaard Totaal Negatief 3 2" xfId="51"/>
    <cellStyle name="Tabelstandaard Totaal_1077029755_GGZ-01c nacalculatieformulier ribw 2003 versie 040217(1)" xfId="52"/>
    <cellStyle name="Tabelstandaard_1077029755_GGZ-01c nacalculatieformulier ribw 2003 versie 040217(1)" xfId="53"/>
    <cellStyle name="Table  - Opmaakprofiel6" xfId="54"/>
    <cellStyle name="Title  - Opmaakprofiel1" xfId="55"/>
    <cellStyle name="TotCol - Opmaakprofiel5" xfId="56"/>
    <cellStyle name="TotRow - Opmaakprofiel4" xfId="57"/>
  </cellStyles>
  <dxfs count="44">
    <dxf>
      <font>
        <color theme="0" tint="-0.24994659260841701"/>
      </font>
    </dxf>
    <dxf>
      <font>
        <b/>
        <i val="0"/>
        <condense val="0"/>
        <extend val="0"/>
        <color indexed="10"/>
      </font>
    </dxf>
    <dxf>
      <font>
        <color theme="0" tint="-0.24994659260841701"/>
      </font>
    </dxf>
    <dxf>
      <font>
        <b/>
        <i val="0"/>
        <condense val="0"/>
        <extend val="0"/>
        <color indexed="10"/>
      </font>
    </dxf>
    <dxf>
      <font>
        <color theme="0" tint="-0.24994659260841701"/>
      </font>
    </dxf>
    <dxf>
      <font>
        <b/>
        <i val="0"/>
        <condense val="0"/>
        <extend val="0"/>
        <color indexed="10"/>
      </font>
    </dxf>
    <dxf>
      <font>
        <b/>
        <i val="0"/>
        <condense val="0"/>
        <extend val="0"/>
        <color indexed="10"/>
      </font>
    </dxf>
    <dxf>
      <font>
        <color theme="0" tint="-0.24994659260841701"/>
      </font>
    </dxf>
    <dxf>
      <font>
        <color theme="0" tint="-0.24994659260841701"/>
      </font>
    </dxf>
    <dxf>
      <font>
        <b/>
        <i val="0"/>
        <condense val="0"/>
        <extend val="0"/>
        <color indexed="10"/>
      </font>
    </dxf>
    <dxf>
      <font>
        <color theme="0" tint="-0.24994659260841701"/>
      </font>
    </dxf>
    <dxf>
      <font>
        <b/>
        <i val="0"/>
        <condense val="0"/>
        <extend val="0"/>
        <color indexed="10"/>
      </font>
    </dxf>
    <dxf>
      <font>
        <b/>
        <i val="0"/>
        <condense val="0"/>
        <extend val="0"/>
        <color indexed="10"/>
      </font>
      <border>
        <left style="thin">
          <color indexed="64"/>
        </left>
        <right style="thin">
          <color indexed="64"/>
        </right>
        <top style="thin">
          <color indexed="64"/>
        </top>
        <bottom style="thin">
          <color indexed="64"/>
        </bottom>
      </border>
    </dxf>
    <dxf>
      <font>
        <color theme="0" tint="-0.24994659260841701"/>
      </font>
    </dxf>
    <dxf>
      <font>
        <color theme="0" tint="-0.24994659260841701"/>
      </font>
    </dxf>
    <dxf>
      <font>
        <b/>
        <i val="0"/>
        <condense val="0"/>
        <extend val="0"/>
        <color indexed="10"/>
      </font>
    </dxf>
    <dxf>
      <font>
        <color theme="0" tint="-0.24994659260841701"/>
      </font>
    </dxf>
    <dxf>
      <font>
        <b/>
        <i val="0"/>
        <condense val="0"/>
        <extend val="0"/>
        <color indexed="10"/>
      </font>
    </dxf>
    <dxf>
      <font>
        <color theme="0" tint="-0.24994659260841701"/>
      </font>
    </dxf>
    <dxf>
      <font>
        <b/>
        <i val="0"/>
        <condense val="0"/>
        <extend val="0"/>
        <color indexed="10"/>
      </font>
    </dxf>
    <dxf>
      <font>
        <color theme="0" tint="-0.24994659260841701"/>
      </font>
    </dxf>
    <dxf>
      <font>
        <b/>
        <i val="0"/>
        <condense val="0"/>
        <extend val="0"/>
        <color indexed="10"/>
      </font>
    </dxf>
    <dxf>
      <font>
        <color theme="0" tint="-0.24994659260841701"/>
      </font>
    </dxf>
    <dxf>
      <font>
        <b/>
        <i val="0"/>
        <condense val="0"/>
        <extend val="0"/>
        <color indexed="10"/>
      </font>
    </dxf>
    <dxf>
      <font>
        <b/>
        <i val="0"/>
        <color indexed="10"/>
      </font>
    </dxf>
    <dxf>
      <font>
        <b/>
        <i val="0"/>
        <condense val="0"/>
        <extend val="0"/>
        <color indexed="10"/>
      </font>
    </dxf>
    <dxf>
      <font>
        <color theme="0" tint="-0.24994659260841701"/>
      </font>
    </dxf>
    <dxf>
      <font>
        <b/>
        <i val="0"/>
        <color indexed="10"/>
      </font>
    </dxf>
    <dxf>
      <font>
        <b/>
        <i val="0"/>
        <condense val="0"/>
        <extend val="0"/>
        <color indexed="10"/>
      </font>
    </dxf>
    <dxf>
      <font>
        <color theme="0" tint="-0.14996795556505021"/>
      </font>
    </dxf>
    <dxf>
      <font>
        <b/>
        <i val="0"/>
        <condense val="0"/>
        <extend val="0"/>
        <color indexed="10"/>
      </font>
    </dxf>
    <dxf>
      <font>
        <b/>
        <i val="0"/>
        <condense val="0"/>
        <extend val="0"/>
        <color indexed="10"/>
      </font>
    </dxf>
    <dxf>
      <font>
        <color theme="0" tint="-0.24994659260841701"/>
      </font>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64"/>
        </left>
        <right style="thin">
          <color indexed="64"/>
        </right>
        <top style="thin">
          <color indexed="64"/>
        </top>
        <bottom style="thin">
          <color indexed="64"/>
        </bottom>
      </border>
    </dxf>
    <dxf>
      <font>
        <color theme="0" tint="-0.14996795556505021"/>
      </font>
    </dxf>
    <dxf>
      <font>
        <b/>
        <i val="0"/>
        <condense val="0"/>
        <extend val="0"/>
        <color indexed="10"/>
      </font>
    </dxf>
    <dxf>
      <font>
        <b/>
        <i val="0"/>
        <color indexed="10"/>
      </font>
    </dxf>
    <dxf>
      <font>
        <b/>
        <i val="0"/>
        <condense val="0"/>
        <extend val="0"/>
        <color indexed="10"/>
      </font>
      <border>
        <left style="thin">
          <color indexed="64"/>
        </left>
        <right style="thin">
          <color indexed="64"/>
        </right>
        <top style="thin">
          <color indexed="64"/>
        </top>
        <bottom style="thin">
          <color indexed="64"/>
        </bottom>
      </border>
    </dxf>
    <dxf>
      <font>
        <condense val="0"/>
        <extend val="0"/>
        <color indexed="9"/>
      </font>
      <fill>
        <patternFill>
          <bgColor indexed="10"/>
        </patternFill>
      </fill>
    </dxf>
    <dxf>
      <font>
        <color theme="1"/>
      </font>
      <fill>
        <patternFill>
          <bgColor indexed="45"/>
        </patternFill>
      </fill>
      <border>
        <left style="hair">
          <color indexed="64"/>
        </left>
        <right style="hair">
          <color indexed="64"/>
        </right>
        <top style="hair">
          <color indexed="64"/>
        </top>
        <bottom style="hair">
          <color indexed="64"/>
        </bottom>
      </border>
    </dxf>
    <dxf>
      <font>
        <color theme="1"/>
      </font>
      <fill>
        <patternFill>
          <bgColor indexed="45"/>
        </patternFill>
      </fill>
      <border>
        <left style="hair">
          <color indexed="64"/>
        </left>
        <right style="hair">
          <color indexed="64"/>
        </right>
        <top style="hair">
          <color indexed="64"/>
        </top>
        <bottom style="hair">
          <color indexed="64"/>
        </bottom>
      </border>
    </dxf>
    <dxf>
      <font>
        <color theme="0"/>
      </font>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704850</xdr:colOff>
      <xdr:row>1</xdr:row>
      <xdr:rowOff>19050</xdr:rowOff>
    </xdr:from>
    <xdr:to>
      <xdr:col>15</xdr:col>
      <xdr:colOff>514350</xdr:colOff>
      <xdr:row>4</xdr:row>
      <xdr:rowOff>95250</xdr:rowOff>
    </xdr:to>
    <xdr:pic>
      <xdr:nvPicPr>
        <xdr:cNvPr id="1529"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425" y="161925"/>
          <a:ext cx="16764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104773</xdr:colOff>
      <xdr:row>1</xdr:row>
      <xdr:rowOff>114300</xdr:rowOff>
    </xdr:from>
    <xdr:to>
      <xdr:col>4</xdr:col>
      <xdr:colOff>12700</xdr:colOff>
      <xdr:row>42</xdr:row>
      <xdr:rowOff>0</xdr:rowOff>
    </xdr:to>
    <xdr:sp macro="" textlink="">
      <xdr:nvSpPr>
        <xdr:cNvPr id="2" name="Tekstvak 1"/>
        <xdr:cNvSpPr txBox="1"/>
      </xdr:nvSpPr>
      <xdr:spPr>
        <a:xfrm>
          <a:off x="104773" y="276225"/>
          <a:ext cx="9623427" cy="6524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 BIJ VASTSTELLING BESCHIKBAARHEIDBIJDRAGE (MEDISCHE) VERVOLGOPLEIDINGEN 2016</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LET OP: aanvragen moeten </a:t>
          </a:r>
          <a:r>
            <a:rPr lang="nl-NL" sz="900" b="1" u="sng">
              <a:solidFill>
                <a:schemeClr val="dk1"/>
              </a:solidFill>
              <a:effectLst/>
              <a:latin typeface="Verdana" panose="020B0604030504040204" pitchFamily="34" charset="0"/>
              <a:ea typeface="Verdana" panose="020B0604030504040204" pitchFamily="34" charset="0"/>
              <a:cs typeface="Verdana" panose="020B0604030504040204" pitchFamily="34" charset="0"/>
            </a:rPr>
            <a:t>vóór 1 juni 2017</a:t>
          </a:r>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  door de NZa zijn ontvangen via het NZa-portaal </a:t>
          </a:r>
          <a:r>
            <a:rPr lang="nl-NL" sz="900">
              <a:effectLst/>
              <a:latin typeface="Verdana"/>
              <a:ea typeface="Times New Roman"/>
              <a:cs typeface="Times New Roman"/>
            </a:rPr>
            <a:t>(</a:t>
          </a:r>
          <a:r>
            <a:rPr lang="nl-NL" sz="900" u="sng">
              <a:solidFill>
                <a:srgbClr val="0000FF"/>
              </a:solidFill>
              <a:effectLst/>
              <a:latin typeface="Verdana"/>
              <a:ea typeface="Times New Roman"/>
              <a:cs typeface="Times New Roman"/>
              <a:hlinkClick xmlns:r="http://schemas.openxmlformats.org/officeDocument/2006/relationships" r:id=""/>
            </a:rPr>
            <a:t>https://aanvragen.nza.nl/</a:t>
          </a:r>
          <a:r>
            <a:rPr lang="nl-NL" sz="900">
              <a:effectLst/>
              <a:latin typeface="Verdana"/>
              <a:ea typeface="Times New Roman"/>
              <a:cs typeface="Times New Roman"/>
            </a:rPr>
            <a:t>).</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ALGEMEEN </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Met dit formulier kunnen opleidende zorgaanbieders die in 2016 (een) (medische) vervolgopleiding(en) hebben verzorgd én voldoen aan de voorwaarden om in aanmerking te komen voor een beschikbaarheidbijdrage, een aanvraag voor vaststelling van de definitieve beschikbaarheidbijdrage 2016 indienen bij de NZa.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De vervolgopleidingen zoals beschreven in paragraaf 3.1 van de </a:t>
          </a: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beleidsregel 'Beschikbaarheidbijdrage</a:t>
          </a:r>
          <a:r>
            <a:rPr lang="nl-NL" sz="9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(medische) vervolgopleidingen' (BR/REG-17108),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worden bekostigd via de beschikbaarheidbijdrage. Dit geldt zowel voor de vervolgopleidingen tot (medisch) specialist (3.1.1) als voor ziekenhuisopleidingen (3.1.2). Ook voor de vooropleidingen zoals genoemd in artikel 3.18 wordt dit formulier gebruikt.</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Na ontvangst en beoordeling van de aanvraag door de NZa berekent de NZa de definitieve beschikbaarheidbijdrage 2016. De NZa geeft hiervoor een beschikking af. Met de beschikking krijgen de opleidende zorgaanbieders die met de bevoorschotting te weinig hebben ontvangen, recht op betaling van het restant van de beschikbaarheidbijdrage. Opleidende zorgaanbieders die te veel hebben ontvangen, ontvangen van de NZa een beschikking die verplicht tot het terugstorten in het Zorgverzekeringsfonds (Zvf)</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en/of het Fonds Langdurige Zorg</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(FLZ).</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In het formulier treft u de volgende tabbladen aan: Voorblad, Toelichting, Opleiding (medisch) specialist en NZa-nummers 2016. Alle in te vullen velden zijn blauw gearceerd. Indien u een onjuistheid ontdekt in (één van</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de)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tabbladen, verzoeken wij u om dit via een e-mail aan de NZa door te geven (</a:t>
          </a:r>
          <a:r>
            <a:rPr lang="nl-NL" sz="900" u="sng">
              <a:solidFill>
                <a:schemeClr val="dk1"/>
              </a:solidFill>
              <a:effectLst/>
              <a:latin typeface="Verdana" panose="020B0604030504040204" pitchFamily="34" charset="0"/>
              <a:ea typeface="Verdana" panose="020B0604030504040204" pitchFamily="34" charset="0"/>
              <a:cs typeface="Verdana" panose="020B0604030504040204" pitchFamily="34" charset="0"/>
              <a:hlinkClick xmlns:r="http://schemas.openxmlformats.org/officeDocument/2006/relationships" r:id=""/>
            </a:rPr>
            <a:t>info@nza.nl</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Juist en volledig ingevulde formulieren bespoedigen de afhandeling van uw aanvraag en voorkomen misverstanden in de communicatie. Ter ondersteuning zijn daartoe in het formulier validaties in de cellen ingebouwd. Wij willen u vragen alle waarden in te vullen en niet te kopiëren of te verwijzen naar een ander bestand.                                                                                    </a:t>
          </a:r>
        </a:p>
        <a:p>
          <a:pPr>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Wanneer u de aanvraag onjuist invult, bijvoorbeeld een overschrijding van het aantal toegewezen instroomplaatsen per opleiding, wordt dit aangegeven door een rood sterretje in de rechterkolom op de regel waar dit zich voordoet. Pas dan het aantal plaatsen aan zodat het sterretje verdwijnt.                                        Indien u toch van mening bent dat het aantal plaatsen juist is, geef dan op het voorblad een toelichting op de overschrijding. In sommige gevallen dient u bewijsstukken van de uitzonderingssituatie als bijlage toe te voegen. </a:t>
          </a: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In het Accoutantsprotocol Beschikbaarheidbijdrage (medische) vervolgopleidingen 2016 en de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beleidsregel staan uitzonderingen beschreven waardoor een overschrijding kan plaatsvinden</a:t>
          </a:r>
          <a:r>
            <a:rPr lang="nl-NL" sz="900" u="sng">
              <a:solidFill>
                <a:schemeClr val="dk1"/>
              </a:solidFill>
              <a:effectLst/>
              <a:latin typeface="Verdana" panose="020B0604030504040204" pitchFamily="34" charset="0"/>
              <a:ea typeface="Verdana" panose="020B0604030504040204" pitchFamily="34" charset="0"/>
              <a:cs typeface="Verdana" panose="020B0604030504040204" pitchFamily="34" charset="0"/>
            </a:rPr>
            <a:t>.</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Mocht voor u onduidelijk zijn waarom een foutmelding verschijnt of heeft u andere vragen over de aanvraag, neem dan contact op met de NZa via </a:t>
          </a:r>
          <a:r>
            <a:rPr lang="nl-NL" sz="900" u="sng">
              <a:solidFill>
                <a:schemeClr val="dk1"/>
              </a:solidFill>
              <a:effectLst/>
              <a:latin typeface="Verdana" panose="020B0604030504040204" pitchFamily="34" charset="0"/>
              <a:ea typeface="Verdana" panose="020B0604030504040204" pitchFamily="34" charset="0"/>
              <a:cs typeface="Verdana" panose="020B0604030504040204" pitchFamily="34" charset="0"/>
              <a:hlinkClick xmlns:r="http://schemas.openxmlformats.org/officeDocument/2006/relationships" r:id=""/>
            </a:rPr>
            <a:t>info@nza.nl</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of telefonisch op werkdagen van 9.00 tot 17.00 uur via nummer 088 - 770 87 70. </a:t>
          </a:r>
        </a:p>
        <a:p>
          <a:endParaRPr lang="nl-NL" sz="1100" b="1">
            <a:solidFill>
              <a:sysClr val="windowText" lastClr="000000"/>
            </a:solidFill>
            <a:effectLst/>
            <a:latin typeface="+mn-lt"/>
            <a:ea typeface="+mn-ea"/>
            <a:cs typeface="+mn-cs"/>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INDIENEN AANVRAAG</a:t>
          </a:r>
        </a:p>
        <a:p>
          <a:pPr>
            <a:lnSpc>
              <a:spcPts val="1000"/>
            </a:lnSpc>
          </a:pP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Wij vragen u om uw aanvraag aan te leveren via het NZa-portaal.</a:t>
          </a:r>
          <a:r>
            <a:rPr lang="nl-NL" sz="9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Het is niet meer mogelijk om de aanvraag per mail bij de NZa in te dienen. U bent hierover geïnformeerd via de brief van 29 maart 2017 met kenmerk CI/17/13c</a:t>
          </a:r>
          <a:endPar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Uw aanvraag is compleet als wij via het NZa-portaal de volgende stukken ontvangen:</a:t>
          </a:r>
        </a:p>
        <a:p>
          <a:pPr lvl="0">
            <a:lnSpc>
              <a:spcPts val="1000"/>
            </a:lnSpc>
          </a:pP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Het ingevulde formulier als Excel-bestand. Zorg er hierbij voor dat u uw instellingsnummer in de bestandsnaam opneemt;</a:t>
          </a:r>
        </a:p>
        <a:p>
          <a:pPr lvl="0"/>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Een scan van het door de Raad</a:t>
          </a:r>
          <a:r>
            <a:rPr lang="nl-NL" sz="9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van Bestuur</a:t>
          </a: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ondertekende en door de accountant gewaarmerkte voorblad als pdf-bestand (.pdf);</a:t>
          </a:r>
        </a:p>
        <a:p>
          <a:pPr lvl="0">
            <a:lnSpc>
              <a:spcPts val="1000"/>
            </a:lnSpc>
          </a:pP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Assurance-rapport bij de Vaststelling beschikbaarheidbijdrage (medische) vervolgopleidingen 2016. Een assurance-rapport van</a:t>
          </a:r>
          <a:r>
            <a:rPr lang="nl-NL" sz="9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de accountant is (alleen) verplicht als de verleningsbeschikking 2016 exclusief ziekenhuisopleidingen hoger is dan € 125.000,-;</a:t>
          </a:r>
          <a:endPar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lvl="0"/>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Eventuele bewijsstukken.</a:t>
          </a:r>
        </a:p>
        <a:p>
          <a:pPr>
            <a:lnSpc>
              <a:spcPts val="1200"/>
            </a:lnSpc>
          </a:pPr>
          <a:endParaRPr lang="nl-NL" sz="1100"/>
        </a:p>
      </xdr:txBody>
    </xdr:sp>
    <xdr:clientData/>
  </xdr:twoCellAnchor>
  <xdr:twoCellAnchor>
    <xdr:from>
      <xdr:col>0</xdr:col>
      <xdr:colOff>63501</xdr:colOff>
      <xdr:row>45</xdr:row>
      <xdr:rowOff>1</xdr:rowOff>
    </xdr:from>
    <xdr:to>
      <xdr:col>4</xdr:col>
      <xdr:colOff>82550</xdr:colOff>
      <xdr:row>83</xdr:row>
      <xdr:rowOff>28575</xdr:rowOff>
    </xdr:to>
    <xdr:sp macro="" textlink="">
      <xdr:nvSpPr>
        <xdr:cNvPr id="3" name="Tekstvak 2"/>
        <xdr:cNvSpPr txBox="1"/>
      </xdr:nvSpPr>
      <xdr:spPr>
        <a:xfrm>
          <a:off x="63501" y="7286626"/>
          <a:ext cx="9734549" cy="6181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INVULINSTRUCTIE</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Hieronder wordt per tabblad beschreven hoe het formulier ingevuld moet worden.</a:t>
          </a: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TABBLAD ‘VOORBLAD’</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In het tabblad ‘Voorblad’ doorloopt u de volgende stappen:</a:t>
          </a:r>
        </a:p>
        <a:p>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Stap 1:	Vul het NZa-nummer van uw instelling in. U vindt dit nummer in het tabblad 'NZa-nummers'. De naam en vestigingsplaats van uw 	instelling verschijnen automatisch zodra het NZa-nummer is ingevuld. Zijn deze gegevens niet juist, neem dan contact op met de NZa en 	geef de correcte gegevens door. Als uw instelling niet voorkomt in het tabblad 'NZa-nummers 2016', dan verzoeken wij</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u om</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contact op te 	nemen met de 	NZa.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Stap 2: 	Vul bij ‘Contactpersoon opleidingsinstelling’ de velden ‘Naam’, ‘Telefoon’ en ‘E-mailadres’ in. Wij adviseren een algemeen e-mailadres van</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u</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w 	organisatie in te vullen zodat de correspondentie toegankelijk is voor iedereen die in uw organisatie met de aanvraag te maken heeft.</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Stap 3:  	Geef aan of een assurance-rapport is bijgevoegd. Een assurance-rapport van de accountant is (alleen)</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verplicht als de verleningsbeschikking 	2016 exclusief ziekenhuisopleidingen hoger is dan € 125.000.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De accountant dient voor het assurance-rapport de modeltekst "Goedkeurend 	assurance-</a:t>
          </a: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rapport beschikbaarheidbijdrage</a:t>
          </a:r>
          <a:r>
            <a:rPr lang="nl-NL" sz="9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(medische) vervolgopleidingen 2016</a:t>
          </a: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te gebruiken. Deze tekst is opgenomen in bijlage 1 van het 	"Accountantsprotocol Beschikbaarheidbijdrage</a:t>
          </a:r>
          <a:r>
            <a:rPr lang="nl-NL" sz="9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(medische) vervolgopleidingen 2016".</a:t>
          </a:r>
          <a:r>
            <a:rPr lang="nl-NL" sz="9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Bij</a:t>
          </a:r>
          <a:r>
            <a:rPr lang="nl-NL" sz="9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aanvragen waarbij geen assurance-rapport verplicht 	is, zullen wij de juistheid van de cijfers steekproefsgewijs controleren.</a:t>
          </a:r>
          <a:endPar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Geef,</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als een assurance-rapport is bijgevoegd,</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aan wat de status van het assurance-rapport is. U kunt kiezen uit de volgende opties: 	goedkeurend, met beperking, oordeels-onthouding of afkeurend.</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Geef aan of er naast het gescande ondertekende en gewaarmerkte voorblad en het assurance-rapport (indien van toepassing)</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nog andere 	bijlagen zijn bijgevoegd. </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De aanvraag dient </a:t>
          </a:r>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altijd</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vergezeld te gaan van het gescande ondertekende en gewaarmerkte voorblad en, als de verleningsbeschikking 	2016 exclusief ziekenhuisopleidingen hoger is dan € 125.000, het assurance-rapport.</a:t>
          </a:r>
        </a:p>
        <a:p>
          <a:pPr>
            <a:lnSpc>
              <a:spcPts val="1000"/>
            </a:lnSpc>
          </a:pP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U dient er voor te zorgen dat het gescande ondertekende en gewaarmerkte voorblad hoort bij het ingediende Excel-formulier. Het 	controlegetal (rechtsboven op het voorblad) dient op beide voorbladen hetzelfde te zijn. Indien wij aanvragen ontvangen waarbij het 	controlegetal op beide bladen niet  hetzelfde is, kunnen wij de aanvraag niet in behandeling nemen. Hetzelfde geldt voor het assurance-	rapport: dit moet over hetzelfde aantal personen en fte gaan als in het Excel-formulier is opgenomen.</a:t>
          </a: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r>
          <a:b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b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Stap 4: 	Beantwoord de vraag of u een vergoeding voor ziekenhuisopleidingen aanvraagt met 'Ja' of 'Nee'. Wij toetsen dit aan de opleidingsopgave 	van het CZO (zie artikel 3.25 van de beleidsregel Beschikbaarheidbijdrage (medische) Vervolgopleidingen</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U hoeft geen aantallen in te 	vullen; die nemen wij over uit deze opgave. Ook hoeft de accountant hier niets aan te controleren.</a:t>
          </a:r>
        </a:p>
        <a:p>
          <a:pPr>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Stap 5: 	Nadat het tabblad ‘Opleiding (medisch) specialist’ compleet is ingevuld, moet de aanvraag ondertekend worden door het bevoegd gezag</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van 	de instelling zoals gesteld in het uittreksel van de Kamer van Koophandel. Vul de naam van deze bestuurder c.q. de gevolmachtigde,	functie, plaats en datum in onder de handtekening. De aanvraag kan niet ondertekend worden als er onderdelen niet of fout zijn	ingevuld. Los deze eerst op. Lukt dit niet, neem dan contact op met de NZa.</a:t>
          </a:r>
        </a:p>
        <a:p>
          <a:pPr>
            <a:lnSpc>
              <a:spcPts val="1200"/>
            </a:lnSpc>
          </a:pPr>
          <a:endParaRPr lang="nl-NL" sz="1100"/>
        </a:p>
      </xdr:txBody>
    </xdr:sp>
    <xdr:clientData/>
  </xdr:twoCellAnchor>
  <xdr:twoCellAnchor>
    <xdr:from>
      <xdr:col>0</xdr:col>
      <xdr:colOff>28574</xdr:colOff>
      <xdr:row>87</xdr:row>
      <xdr:rowOff>142874</xdr:rowOff>
    </xdr:from>
    <xdr:to>
      <xdr:col>3</xdr:col>
      <xdr:colOff>8724900</xdr:colOff>
      <xdr:row>127</xdr:row>
      <xdr:rowOff>85725</xdr:rowOff>
    </xdr:to>
    <xdr:sp macro="" textlink="">
      <xdr:nvSpPr>
        <xdr:cNvPr id="4" name="Tekstvak 3"/>
        <xdr:cNvSpPr txBox="1"/>
      </xdr:nvSpPr>
      <xdr:spPr>
        <a:xfrm>
          <a:off x="28574" y="14230349"/>
          <a:ext cx="9648826" cy="6419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TABBLAD ‘OPLEIDING (MEDISCH) SPECIALIST’</a:t>
          </a: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Op het tabblad ‘Opleiding (medisch) specialist’ vult u de gerealiseerde instroomaantallen (in personen en fte) en doorstroomaantallen (in fte) in. Zodra op het voorblad het NZa-nummer is ingevuld, worden de volgende kolommen gevuld met de maximumaantallen zoals deze in het verdeelplan zijn opgenomen:</a:t>
          </a:r>
        </a:p>
        <a:p>
          <a:pPr lvl="0">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Kolom 'Max. instroom personen (verdeelplan)';</a:t>
          </a:r>
        </a:p>
        <a:p>
          <a:pPr lvl="0">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Kolom 'Max. instroom fte (verdeelplan)';</a:t>
          </a:r>
        </a:p>
        <a:p>
          <a:pPr lvl="0">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Kolom 'Max. doorstroom fte (verdeelplan)' (alleen</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bij de o</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pleidingen tot sportarts, huisarts, verpleegkundig specialist GGZ en specialist ouderengeneeskunde).</a:t>
          </a:r>
        </a:p>
        <a:p>
          <a:pPr>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Indien u van mening bent dat de door de NZa ingevulde aantallen niet kloppen, neem dan contact op met de NZa.</a:t>
          </a:r>
        </a:p>
        <a:p>
          <a:pPr>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r>
          <a:b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b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Bij het invullen van de aantallen opleidingsplaatsen in fte en aantal personen geldt het volgende:</a:t>
          </a:r>
        </a:p>
        <a:p>
          <a:pPr lvl="0">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U kunt geen aantallen aanvragen die boven het maximum van het verdeelplan liggen. Vult u wel een hoger aantal in, dan verschijnt er een rood sterretje   achter de ingevulde regel. Dit sterretje verdwijnt zodra u een aantal invult dat op of onder het maximum ligt.                                                                                    Bent u om welke reden dan ook van mening dat het hogere aantal wel gerechtvaardigd is of het aantal volgens het verdeelplan niet klopt, dan dient u dit op het voorblad in het daarvoor bestemde blok toe te lichten. Licht dit indien nodig toe in een bijlage. In sommige gevallen</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dient u bewijsstukken van de uitzonderingssituatie als bijlage toe te voegen.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Wij zullen toetsen of er een uitzondering van toepassing is;</a:t>
          </a:r>
        </a:p>
        <a:p>
          <a:pPr lvl="0">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De instroom dient u zowel in aantal personen als in fte in te vullen;</a:t>
          </a:r>
        </a:p>
        <a:p>
          <a:pPr lvl="0">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Het aantal fte’s kan niet groter zijn dan het aantal personen en er geldt maximaal 1 fte per persoon; </a:t>
          </a:r>
        </a:p>
        <a:p>
          <a:pPr lvl="0">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De fte’s mogen maximaal 2 decimalen bevatten;</a:t>
          </a:r>
        </a:p>
        <a:p>
          <a:pPr lvl="0">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Indien u bij een opleiding geen realisatie invult terwijl deze wel is opgenomen in het verdeelplan, dan krijgt u een melding met de vraag of dat juist is.</a:t>
          </a:r>
        </a:p>
        <a:p>
          <a:pPr lvl="0">
            <a:lnSpc>
              <a:spcPts val="1000"/>
            </a:lnSpc>
          </a:pPr>
          <a:endPar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ts val="900"/>
            </a:lnSpc>
          </a:pPr>
          <a:r>
            <a:rPr lang="nl-NL" sz="900" b="1">
              <a:latin typeface="Verdana" panose="020B0604030504040204" pitchFamily="34" charset="0"/>
              <a:ea typeface="Verdana" panose="020B0604030504040204" pitchFamily="34" charset="0"/>
              <a:cs typeface="Verdana" panose="020B0604030504040204" pitchFamily="34" charset="0"/>
            </a:rPr>
            <a:t>Full time equivalent </a:t>
          </a:r>
          <a:r>
            <a:rPr lang="nl-NL" sz="900">
              <a:latin typeface="Verdana" panose="020B0604030504040204" pitchFamily="34" charset="0"/>
              <a:ea typeface="Verdana" panose="020B0604030504040204" pitchFamily="34" charset="0"/>
              <a:cs typeface="Verdana" panose="020B0604030504040204" pitchFamily="34" charset="0"/>
            </a:rPr>
            <a:t>(voltijdse plaats)</a:t>
          </a:r>
        </a:p>
        <a:p>
          <a:pPr>
            <a:lnSpc>
              <a:spcPts val="1000"/>
            </a:lnSpc>
          </a:pPr>
          <a:r>
            <a:rPr lang="nl-NL" sz="900">
              <a:latin typeface="Verdana" panose="020B0604030504040204" pitchFamily="34" charset="0"/>
              <a:ea typeface="Verdana" panose="020B0604030504040204" pitchFamily="34" charset="0"/>
              <a:cs typeface="Verdana" panose="020B0604030504040204" pitchFamily="34" charset="0"/>
            </a:rPr>
            <a:t>De berekening van de realisatie per (medische) beroepsbeoefenaar (in fte) vindt plaats op basis van de volgende formule:</a:t>
          </a:r>
        </a:p>
        <a:p>
          <a:pPr>
            <a:lnSpc>
              <a:spcPts val="900"/>
            </a:lnSpc>
          </a:pPr>
          <a:r>
            <a:rPr lang="nl-NL" sz="900">
              <a:latin typeface="Verdana" panose="020B0604030504040204" pitchFamily="34" charset="0"/>
              <a:ea typeface="Verdana" panose="020B0604030504040204" pitchFamily="34" charset="0"/>
              <a:cs typeface="Verdana" panose="020B0604030504040204" pitchFamily="34" charset="0"/>
            </a:rPr>
            <a:t>“Aantal uren opleiding volgens de personeels-/salarisadministratie van de zorgaanbieder” / “uren reguliere werkweek overeenkomstig de van toepassing zijnde collectieve arbeidsovereenkomst of sectorale rechtspositieregeling”.</a:t>
          </a:r>
        </a:p>
        <a:p>
          <a:pPr>
            <a:lnSpc>
              <a:spcPts val="1000"/>
            </a:lnSpc>
          </a:pPr>
          <a:r>
            <a:rPr lang="nl-NL" sz="900">
              <a:latin typeface="Verdana" panose="020B0604030504040204" pitchFamily="34" charset="0"/>
              <a:ea typeface="Verdana" panose="020B0604030504040204" pitchFamily="34" charset="0"/>
              <a:cs typeface="Verdana" panose="020B0604030504040204" pitchFamily="34" charset="0"/>
            </a:rPr>
            <a:t> </a:t>
          </a:r>
        </a:p>
        <a:p>
          <a:pPr>
            <a:lnSpc>
              <a:spcPts val="1000"/>
            </a:lnSpc>
          </a:pPr>
          <a:r>
            <a:rPr lang="nl-NL" sz="900">
              <a:latin typeface="Verdana" panose="020B0604030504040204" pitchFamily="34" charset="0"/>
              <a:ea typeface="Verdana" panose="020B0604030504040204" pitchFamily="34" charset="0"/>
              <a:cs typeface="Verdana" panose="020B0604030504040204" pitchFamily="34" charset="0"/>
            </a:rPr>
            <a:t>Hierbij mag het “aantal uren opleiding volgens de personeels- of alarisadministratie van de zorgaanbieder” maximaal het aantal toegekende uren van de (medische) beroepsbeoefenaar bedragen, zoals opgenomen in het opleidingsregister. Indien het opleidingsregister niet expliciet het aantal uren weergeeft, kan worden uitgegaan van het deeltijdpercentage vermenigvuldigd met de van toepassing zijnde collectieve arbeidsovereenkomst of sectorale rechtspositieregeling.</a:t>
          </a:r>
        </a:p>
        <a:p>
          <a:pPr>
            <a:lnSpc>
              <a:spcPts val="900"/>
            </a:lnSpc>
          </a:pPr>
          <a:endParaRPr lang="nl-NL" sz="900">
            <a:latin typeface="Verdana" panose="020B0604030504040204" pitchFamily="34" charset="0"/>
            <a:ea typeface="Verdana" panose="020B0604030504040204" pitchFamily="34" charset="0"/>
            <a:cs typeface="Verdana" panose="020B0604030504040204" pitchFamily="34" charset="0"/>
          </a:endParaRPr>
        </a:p>
        <a:p>
          <a:pPr>
            <a:lnSpc>
              <a:spcPts val="900"/>
            </a:lnSpc>
          </a:pPr>
          <a:r>
            <a:rPr lang="nl-NL" sz="900">
              <a:latin typeface="Verdana" panose="020B0604030504040204" pitchFamily="34" charset="0"/>
              <a:ea typeface="Verdana" panose="020B0604030504040204" pitchFamily="34" charset="0"/>
              <a:cs typeface="Verdana" panose="020B0604030504040204" pitchFamily="34" charset="0"/>
            </a:rPr>
            <a:t>De collectieve arbeidsovereenkomst of sectorale rechtspositieregeling wordt gehanteerd van de opleidende zorgaanbieder waar de (medische) beroepsbeoefenaar zijn formeel dienstverband heeft. Bij de berekening van de FTE</a:t>
          </a:r>
          <a:r>
            <a:rPr lang="nl-NL" sz="900" baseline="0">
              <a:latin typeface="Verdana" panose="020B0604030504040204" pitchFamily="34" charset="0"/>
              <a:ea typeface="Verdana" panose="020B0604030504040204" pitchFamily="34" charset="0"/>
              <a:cs typeface="Verdana" panose="020B0604030504040204" pitchFamily="34" charset="0"/>
            </a:rPr>
            <a:t> </a:t>
          </a:r>
          <a:r>
            <a:rPr lang="nl-NL" sz="900">
              <a:latin typeface="Verdana" panose="020B0604030504040204" pitchFamily="34" charset="0"/>
              <a:ea typeface="Verdana" panose="020B0604030504040204" pitchFamily="34" charset="0"/>
              <a:cs typeface="Verdana" panose="020B0604030504040204" pitchFamily="34" charset="0"/>
            </a:rPr>
            <a:t>worden boventallige (medisch) specialisten in opleiding niet meegenomen.</a:t>
          </a:r>
        </a:p>
        <a:p>
          <a:pPr>
            <a:lnSpc>
              <a:spcPts val="900"/>
            </a:lnSpc>
          </a:pPr>
          <a:r>
            <a:rPr lang="nl-NL" sz="900">
              <a:latin typeface="Verdana" panose="020B0604030504040204" pitchFamily="34" charset="0"/>
              <a:ea typeface="Verdana" panose="020B0604030504040204" pitchFamily="34" charset="0"/>
              <a:cs typeface="Verdana" panose="020B0604030504040204" pitchFamily="34" charset="0"/>
            </a:rPr>
            <a:t> </a:t>
          </a:r>
        </a:p>
        <a:p>
          <a:pPr>
            <a:lnSpc>
              <a:spcPts val="800"/>
            </a:lnSpc>
          </a:pPr>
          <a:r>
            <a:rPr lang="nl-NL" sz="900">
              <a:latin typeface="Verdana" panose="020B0604030504040204" pitchFamily="34" charset="0"/>
              <a:ea typeface="Verdana" panose="020B0604030504040204" pitchFamily="34" charset="0"/>
              <a:cs typeface="Verdana" panose="020B0604030504040204" pitchFamily="34" charset="0"/>
            </a:rPr>
            <a:t>Een persoon mag maximaal met 1 fte worden opgevoerd.</a:t>
          </a:r>
        </a:p>
        <a:p>
          <a:pPr>
            <a:lnSpc>
              <a:spcPts val="800"/>
            </a:lnSpc>
          </a:pPr>
          <a:endParaRPr lang="nl-NL" sz="900">
            <a:latin typeface="Verdana" panose="020B0604030504040204" pitchFamily="34" charset="0"/>
            <a:ea typeface="Verdana" panose="020B0604030504040204" pitchFamily="34" charset="0"/>
            <a:cs typeface="Verdana" panose="020B0604030504040204" pitchFamily="34" charset="0"/>
          </a:endParaRPr>
        </a:p>
        <a:p>
          <a:pPr>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Voor het invullen van de voor- en eindopleidingen ‘Heelkunde’ en ‘Interne geneeskunde’ geldt het volgende:</a:t>
          </a:r>
          <a:endParaRPr lang="nl-NL" sz="900">
            <a:effectLst/>
            <a:latin typeface="Verdana" panose="020B0604030504040204" pitchFamily="34" charset="0"/>
            <a:ea typeface="Verdana" panose="020B0604030504040204" pitchFamily="34" charset="0"/>
            <a:cs typeface="Verdana" panose="020B0604030504040204" pitchFamily="34" charset="0"/>
          </a:endParaRPr>
        </a:p>
        <a:p>
          <a:pPr>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Op</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de regelnummers 106</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t/m 109 vult u de instroom en/of doorstroom Heelkunde in ten behoeve van de eindopleidingen Cardiothoracale chirurgie,  Orthopedie, Plastische chirurgie of Urologie;</a:t>
          </a:r>
          <a:endParaRPr lang="nl-NL" sz="900">
            <a:effectLst/>
            <a:latin typeface="Verdana" panose="020B0604030504040204" pitchFamily="34" charset="0"/>
            <a:ea typeface="Verdana" panose="020B0604030504040204" pitchFamily="34" charset="0"/>
            <a:cs typeface="Verdana" panose="020B0604030504040204" pitchFamily="34" charset="0"/>
          </a:endParaRPr>
        </a:p>
        <a:p>
          <a:pPr>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Op</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de regelnummers 1</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12 t/m 117 vult u de instroom en/of doorstroom Interne geneeskunde in ten behoeve van de eindopleidingen Cardiologie, Klinische geriatrie, Longziekten en tuberculose, Maag-, darm- en leverziekten, Nucleaire geneeskunde of Reumatologie;</a:t>
          </a:r>
          <a:endParaRPr lang="nl-NL" sz="900">
            <a:effectLst/>
            <a:latin typeface="Verdana" panose="020B0604030504040204" pitchFamily="34" charset="0"/>
            <a:ea typeface="Verdana" panose="020B0604030504040204" pitchFamily="34" charset="0"/>
            <a:cs typeface="Verdana" panose="020B0604030504040204" pitchFamily="34" charset="0"/>
          </a:endParaRPr>
        </a:p>
        <a:p>
          <a:pPr>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Op de regelnummers 105 en 111 vult u de instroom en/of doorstroom in voor respectievelijk de eindopleidingen Heelkunde en Interne geneeskunde;</a:t>
          </a:r>
          <a:endParaRPr lang="nl-NL" sz="900">
            <a:effectLst/>
            <a:latin typeface="Verdana" panose="020B0604030504040204" pitchFamily="34" charset="0"/>
            <a:ea typeface="Verdana" panose="020B0604030504040204" pitchFamily="34" charset="0"/>
            <a:cs typeface="Verdana" panose="020B0604030504040204" pitchFamily="34" charset="0"/>
          </a:endParaRPr>
        </a:p>
        <a:p>
          <a:pPr>
            <a:lnSpc>
              <a:spcPts val="9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Op de regelnummers  104 en 110 worden alle voor- en eindopleidingen van respectievelijk Heelkunde en Interne geneeskunde automatisch opgeteld. Op deze regels kunt u niets invullen.</a:t>
          </a:r>
        </a:p>
        <a:p>
          <a:endParaRPr lang="nl-NL" sz="900">
            <a:effectLst/>
            <a:latin typeface="Verdana" panose="020B0604030504040204" pitchFamily="34" charset="0"/>
            <a:ea typeface="Verdana" panose="020B0604030504040204" pitchFamily="34" charset="0"/>
            <a:cs typeface="Verdana" panose="020B0604030504040204" pitchFamily="34" charset="0"/>
          </a:endParaRPr>
        </a:p>
        <a:p>
          <a:pPr>
            <a:lnSpc>
              <a:spcPts val="1000"/>
            </a:lnSpc>
          </a:pP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De vooropleidingen</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óf de opleidingen waarvoor een vooropleiding gevolgd moet worden, zijn aangegeven met een zwart sterretje (*). Als u</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 op deze regels instroom en/of doorstroom invult, ontstaat er op het voorblad een invulveld. In dit veld dient u een toelichting op de vooropleiding(en) te geven. Wij vragen u om een toelichting omdat het verdeelplan voor deze opleidingen geen rekening houdt met de plaats waar een AIOS uiteindelijk instroomt.</a:t>
          </a:r>
          <a:endParaRPr lang="nl-NL" sz="900">
            <a:effectLst/>
            <a:latin typeface="Verdana" panose="020B0604030504040204" pitchFamily="34" charset="0"/>
            <a:ea typeface="Verdana" panose="020B0604030504040204" pitchFamily="34" charset="0"/>
            <a:cs typeface="Verdana" panose="020B0604030504040204" pitchFamily="34" charset="0"/>
          </a:endParaRPr>
        </a:p>
        <a:p>
          <a:pPr>
            <a:lnSpc>
              <a:spcPts val="800"/>
            </a:lnSpc>
          </a:pPr>
          <a:endParaRPr lang="nl-NL" sz="900">
            <a:latin typeface="Verdana" panose="020B0604030504040204" pitchFamily="34" charset="0"/>
            <a:ea typeface="Verdana" panose="020B0604030504040204" pitchFamily="34" charset="0"/>
            <a:cs typeface="Verdana" panose="020B0604030504040204" pitchFamily="34" charset="0"/>
          </a:endParaRPr>
        </a:p>
        <a:p>
          <a:pPr>
            <a:lnSpc>
              <a:spcPts val="800"/>
            </a:lnSpc>
          </a:pPr>
          <a:endParaRPr lang="nl-NL" sz="900">
            <a:latin typeface="Verdana" panose="020B0604030504040204" pitchFamily="34" charset="0"/>
            <a:ea typeface="Verdana" panose="020B0604030504040204" pitchFamily="34" charset="0"/>
            <a:cs typeface="Verdana" panose="020B0604030504040204" pitchFamily="34" charset="0"/>
          </a:endParaRPr>
        </a:p>
        <a:p>
          <a:pPr>
            <a:lnSpc>
              <a:spcPts val="1100"/>
            </a:lnSpc>
          </a:pPr>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y\LOCALS~1\Temp\Mp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za01-vclfp0102\project\Programma%20Prestatiebekostiging%20Ziekenhuizen\Project%20Vaste%20Vergoedingen\Opleidingen%202014\VASTSTELLING%202014\formulier%20zorgopleidin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 val="naw600"/>
      <sheetName val="Voorblad"/>
      <sheetName val="Toelatingen"/>
      <sheetName val="Toelichting"/>
      <sheetName val="Verblijf + overig"/>
      <sheetName val="GGZ verblijf"/>
      <sheetName val="Extramuraal"/>
      <sheetName val="Vervoer"/>
      <sheetName val="ZZP"/>
      <sheetName val="Recapitulatie"/>
      <sheetName val="Verantwoordingsdocument"/>
      <sheetName val="Aanvaardbare kosten"/>
      <sheetName val="Vragenlijst"/>
      <sheetName val="AlgInfo"/>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Versiebeheer"/>
      <sheetName val="toelichting"/>
      <sheetName val="foutmeldingen"/>
      <sheetName val="Toelating"/>
      <sheetName val="Intramuraal"/>
      <sheetName val="Leesrange"/>
    </sheetNames>
    <sheetDataSet>
      <sheetData sheetId="0">
        <row r="13">
          <cell r="G13">
            <v>300</v>
          </cell>
          <cell r="H13">
            <v>100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indexed="45"/>
    <pageSetUpPr fitToPage="1"/>
  </sheetPr>
  <dimension ref="A1:FY489"/>
  <sheetViews>
    <sheetView showGridLines="0" tabSelected="1" zoomScale="110" zoomScaleNormal="110" zoomScaleSheetLayoutView="100" workbookViewId="0">
      <selection activeCell="G8" sqref="G8:H8"/>
    </sheetView>
  </sheetViews>
  <sheetFormatPr defaultColWidth="0" defaultRowHeight="11.25" zeroHeight="1" x14ac:dyDescent="0.15"/>
  <cols>
    <col min="1" max="1" width="6.7109375" style="2" customWidth="1"/>
    <col min="2" max="2" width="12.5703125" style="3" customWidth="1"/>
    <col min="3" max="3" width="10.7109375" style="2" customWidth="1"/>
    <col min="4" max="4" width="12.42578125" style="2" customWidth="1"/>
    <col min="5" max="5" width="3.140625" style="2" customWidth="1"/>
    <col min="6" max="6" width="23.7109375" style="2" customWidth="1"/>
    <col min="7" max="7" width="10.7109375" style="2" customWidth="1"/>
    <col min="8" max="8" width="8.28515625" style="2" customWidth="1"/>
    <col min="9" max="9" width="2.7109375" style="2" customWidth="1"/>
    <col min="10" max="10" width="4.7109375" style="2" customWidth="1"/>
    <col min="11" max="12" width="10.7109375" style="3" customWidth="1"/>
    <col min="13" max="13" width="5.85546875" style="3" customWidth="1"/>
    <col min="14" max="14" width="3.140625" style="3" customWidth="1"/>
    <col min="15" max="15" width="28" style="3" customWidth="1"/>
    <col min="16" max="16" width="18.28515625" style="2" customWidth="1"/>
    <col min="17" max="17" width="1.7109375" style="2" customWidth="1"/>
    <col min="18" max="18" width="7.5703125" style="2" hidden="1" customWidth="1"/>
    <col min="19" max="19" width="20.140625" style="2" hidden="1" customWidth="1"/>
    <col min="20" max="20" width="11.5703125" style="2" hidden="1" customWidth="1"/>
    <col min="21" max="21" width="12.85546875" style="2" hidden="1" customWidth="1"/>
    <col min="22" max="22" width="11.5703125" style="2" hidden="1" customWidth="1"/>
    <col min="23" max="23" width="3.140625" style="2" hidden="1" customWidth="1"/>
    <col min="24" max="24" width="11.5703125" style="2" hidden="1" customWidth="1"/>
    <col min="25" max="25" width="22" style="2" hidden="1" customWidth="1"/>
    <col min="26" max="26" width="3.5703125" style="2" hidden="1" customWidth="1"/>
    <col min="27" max="27" width="26.5703125" style="2" hidden="1" customWidth="1"/>
    <col min="28" max="28" width="11.5703125" style="2" hidden="1" customWidth="1"/>
    <col min="29" max="29" width="10.28515625" style="2" hidden="1" customWidth="1"/>
    <col min="30" max="180" width="11.5703125" style="2" hidden="1" customWidth="1"/>
    <col min="181" max="181" width="0" style="5" hidden="1" customWidth="1"/>
    <col min="182" max="16384" width="9.140625" style="5" hidden="1"/>
  </cols>
  <sheetData>
    <row r="1" spans="1:181" ht="11.25" customHeight="1" x14ac:dyDescent="0.25">
      <c r="B1" s="25"/>
      <c r="C1" s="25"/>
      <c r="D1" s="26"/>
      <c r="E1" s="26"/>
      <c r="H1" s="27"/>
      <c r="I1" s="1"/>
      <c r="J1" s="1"/>
      <c r="K1" s="51"/>
      <c r="L1" s="51"/>
      <c r="M1" s="28"/>
      <c r="N1" s="28"/>
      <c r="P1" s="51"/>
      <c r="Q1" s="1"/>
    </row>
    <row r="2" spans="1:181" ht="36.75" customHeight="1" x14ac:dyDescent="0.15">
      <c r="A2" s="399" t="s">
        <v>1300</v>
      </c>
      <c r="B2" s="399"/>
      <c r="C2" s="399"/>
      <c r="D2" s="399"/>
      <c r="E2" s="399"/>
      <c r="F2" s="399"/>
      <c r="G2" s="399"/>
      <c r="H2" s="399"/>
      <c r="I2" s="399"/>
      <c r="J2" s="399"/>
      <c r="K2" s="399"/>
      <c r="L2" s="399"/>
      <c r="M2" s="399"/>
      <c r="N2" s="399"/>
      <c r="O2" s="29"/>
      <c r="P2" s="51"/>
      <c r="Q2" s="1"/>
    </row>
    <row r="3" spans="1:181" x14ac:dyDescent="0.15">
      <c r="A3" s="2" t="s">
        <v>1590</v>
      </c>
      <c r="B3" s="10"/>
      <c r="E3" s="5"/>
      <c r="I3" s="1"/>
    </row>
    <row r="4" spans="1:181" x14ac:dyDescent="0.15">
      <c r="A4" s="9" t="str">
        <f>IF($G$8&lt;&gt;"",$G$8,"[NZa-nummer]")&amp;" "&amp;"Vaststelling beschikbaarheidbijdrage (medische) vervolgopleidingen 2016.xlsx"</f>
        <v>[NZa-nummer] Vaststelling beschikbaarheidbijdrage (medische) vervolgopleidingen 2016.xlsx</v>
      </c>
      <c r="B4" s="9"/>
      <c r="C4" s="41"/>
      <c r="D4" s="5"/>
      <c r="E4" s="5"/>
      <c r="F4" s="5"/>
      <c r="G4" s="9"/>
      <c r="H4" s="5"/>
      <c r="I4" s="10"/>
      <c r="J4" s="5"/>
      <c r="K4" s="9"/>
      <c r="L4" s="9"/>
      <c r="V4" s="404" t="s">
        <v>1411</v>
      </c>
      <c r="X4" s="404" t="s">
        <v>1242</v>
      </c>
      <c r="Y4" s="5"/>
      <c r="Z4" s="5"/>
      <c r="AA4" s="5"/>
      <c r="AB4" s="404" t="s">
        <v>1412</v>
      </c>
      <c r="AD4" s="397"/>
    </row>
    <row r="5" spans="1:181" s="3" customFormat="1" ht="13.5" customHeight="1" x14ac:dyDescent="0.15">
      <c r="A5" s="9"/>
      <c r="B5" s="60"/>
      <c r="C5" s="41"/>
      <c r="D5" s="60"/>
      <c r="E5" s="60"/>
      <c r="F5" s="60"/>
      <c r="G5" s="60"/>
      <c r="H5" s="60"/>
      <c r="I5" s="60"/>
      <c r="J5" s="60"/>
      <c r="K5" s="60"/>
      <c r="L5" s="60"/>
      <c r="M5" s="51"/>
      <c r="N5" s="51"/>
      <c r="O5" s="51"/>
      <c r="P5" s="51"/>
      <c r="V5" s="405"/>
      <c r="X5" s="405"/>
      <c r="Y5" s="9"/>
      <c r="Z5" s="9"/>
      <c r="AA5" s="9"/>
      <c r="AB5" s="406"/>
      <c r="AC5" s="179" t="str">
        <f>IFERROR(VLOOKUP($G$8,$AB$6:$AB$166,1,FALSE),"nee")</f>
        <v>nee</v>
      </c>
      <c r="AD5" s="398"/>
      <c r="FY5" s="9"/>
    </row>
    <row r="6" spans="1:181" s="3" customFormat="1" ht="12.95" customHeight="1" x14ac:dyDescent="0.2">
      <c r="A6" s="61"/>
      <c r="B6" s="62"/>
      <c r="C6" s="62"/>
      <c r="D6" s="62"/>
      <c r="E6" s="62"/>
      <c r="F6" s="62"/>
      <c r="G6" s="400"/>
      <c r="H6" s="401"/>
      <c r="I6" s="51"/>
      <c r="N6" s="354" t="s">
        <v>501</v>
      </c>
      <c r="O6" s="355"/>
      <c r="P6" s="202" t="s">
        <v>1297</v>
      </c>
      <c r="Q6" s="43"/>
      <c r="V6" s="163" t="s">
        <v>502</v>
      </c>
      <c r="X6" s="309" t="s">
        <v>471</v>
      </c>
      <c r="Y6" s="310" t="s">
        <v>1240</v>
      </c>
      <c r="Z6" s="311">
        <v>1</v>
      </c>
      <c r="AA6" s="9"/>
      <c r="AB6" s="303" t="s">
        <v>502</v>
      </c>
      <c r="AD6" s="212"/>
      <c r="FY6" s="9"/>
    </row>
    <row r="7" spans="1:181" s="3" customFormat="1" ht="11.25" customHeight="1" x14ac:dyDescent="0.2">
      <c r="A7" s="402" t="str">
        <f>IF(ISBLANK(G8),"U dient het NZa-nummer in te vullen.","")</f>
        <v>U dient het NZa-nummer in te vullen.</v>
      </c>
      <c r="B7" s="403"/>
      <c r="C7" s="403"/>
      <c r="D7" s="403"/>
      <c r="E7" s="403"/>
      <c r="F7" s="403"/>
      <c r="G7" s="380" t="s">
        <v>855</v>
      </c>
      <c r="H7" s="381"/>
      <c r="I7" s="171"/>
      <c r="N7" s="354" t="s">
        <v>695</v>
      </c>
      <c r="O7" s="355"/>
      <c r="P7" s="203">
        <f>ROUND('Opleiding (medisch) specialist'!T79+S19+IF(G8="",0,(S9+S8)/100),0)</f>
        <v>0</v>
      </c>
      <c r="V7" s="163" t="s">
        <v>469</v>
      </c>
      <c r="X7" s="312" t="s">
        <v>308</v>
      </c>
      <c r="Y7" s="313" t="s">
        <v>1240</v>
      </c>
      <c r="Z7" s="314">
        <v>1</v>
      </c>
      <c r="AA7" s="9"/>
      <c r="AB7" s="304" t="s">
        <v>483</v>
      </c>
      <c r="AC7" s="7"/>
      <c r="AD7" s="212"/>
      <c r="FY7" s="9"/>
    </row>
    <row r="8" spans="1:181" s="1" customFormat="1" ht="11.25" customHeight="1" x14ac:dyDescent="0.2">
      <c r="A8" s="4" t="s">
        <v>389</v>
      </c>
      <c r="B8" s="11"/>
      <c r="C8" s="11"/>
      <c r="D8" s="11"/>
      <c r="E8" s="11"/>
      <c r="F8" s="30"/>
      <c r="G8" s="395"/>
      <c r="H8" s="396"/>
      <c r="I8" s="64" t="str">
        <f>IF(S10="niet bekend","Voor dit nummer is geen beschikbaarheidbijdrage verleend. Neem contact op met de NZa.","")</f>
        <v/>
      </c>
      <c r="K8" s="51"/>
      <c r="S8" s="63" t="str">
        <f>LEFT(G8,3)</f>
        <v/>
      </c>
      <c r="T8" s="1" t="s">
        <v>1029</v>
      </c>
      <c r="V8" s="163" t="s">
        <v>491</v>
      </c>
      <c r="X8" s="315" t="s">
        <v>247</v>
      </c>
      <c r="Y8" s="316" t="s">
        <v>1241</v>
      </c>
      <c r="Z8" s="317">
        <v>2</v>
      </c>
      <c r="AA8" s="10"/>
      <c r="AB8" s="304" t="s">
        <v>470</v>
      </c>
      <c r="AC8" s="7"/>
      <c r="AD8" s="212"/>
      <c r="FY8" s="10"/>
    </row>
    <row r="9" spans="1:181" s="46" customFormat="1" ht="12.75" x14ac:dyDescent="0.2">
      <c r="A9" s="44" t="s">
        <v>1266</v>
      </c>
      <c r="B9" s="45"/>
      <c r="C9" s="45"/>
      <c r="D9" s="45"/>
      <c r="E9" s="45"/>
      <c r="F9" s="45"/>
      <c r="G9" s="45"/>
      <c r="H9" s="45"/>
      <c r="S9" s="63" t="str">
        <f>IF(S8="999",RIGHT(G8,5),RIGHT(G8,4))</f>
        <v/>
      </c>
      <c r="T9" s="6" t="s">
        <v>1030</v>
      </c>
      <c r="V9" s="163" t="s">
        <v>503</v>
      </c>
      <c r="X9" s="315" t="s">
        <v>403</v>
      </c>
      <c r="Y9" s="316" t="s">
        <v>1241</v>
      </c>
      <c r="Z9" s="318">
        <v>2</v>
      </c>
      <c r="AA9" s="47"/>
      <c r="AB9" s="304" t="s">
        <v>226</v>
      </c>
      <c r="AC9" s="7"/>
      <c r="AD9" s="212"/>
      <c r="FY9" s="47"/>
    </row>
    <row r="10" spans="1:181" s="1" customFormat="1" ht="12.75" customHeight="1" x14ac:dyDescent="0.2">
      <c r="A10" s="2"/>
      <c r="B10" s="2"/>
      <c r="C10" s="2"/>
      <c r="D10" s="2"/>
      <c r="E10" s="2"/>
      <c r="F10" s="2"/>
      <c r="G10" s="2"/>
      <c r="H10" s="2"/>
      <c r="I10" s="2"/>
      <c r="J10" s="2"/>
      <c r="K10" s="2"/>
      <c r="L10" s="2"/>
      <c r="M10" s="2"/>
      <c r="N10" s="2"/>
      <c r="O10" s="2"/>
      <c r="P10" s="54"/>
      <c r="S10" s="170" t="str">
        <f>IF(G8="","",IF(ISERROR((VLOOKUP(G8,'NZa-nummers 2016'!B:B,1,FALSE))),"niet bekend",(VLOOKUP(G8,'NZa-nummers 2016'!B:B,1,FALSE))))</f>
        <v/>
      </c>
      <c r="T10" s="1" t="s">
        <v>389</v>
      </c>
      <c r="V10" s="163" t="s">
        <v>504</v>
      </c>
      <c r="X10" s="312" t="s">
        <v>309</v>
      </c>
      <c r="Y10" s="319" t="s">
        <v>1241</v>
      </c>
      <c r="Z10" s="314">
        <v>2</v>
      </c>
      <c r="AA10" s="10"/>
      <c r="AB10" s="304" t="s">
        <v>229</v>
      </c>
      <c r="AC10" s="7"/>
      <c r="AD10" s="213"/>
      <c r="FY10" s="10"/>
    </row>
    <row r="11" spans="1:181" s="1" customFormat="1" ht="15.75" customHeight="1" x14ac:dyDescent="0.2">
      <c r="A11" s="391" t="s">
        <v>391</v>
      </c>
      <c r="B11" s="390"/>
      <c r="C11" s="390"/>
      <c r="D11" s="390"/>
      <c r="E11" s="390"/>
      <c r="F11" s="390"/>
      <c r="G11" s="390"/>
      <c r="H11" s="366"/>
      <c r="J11" s="391" t="s">
        <v>392</v>
      </c>
      <c r="K11" s="390"/>
      <c r="L11" s="390"/>
      <c r="M11" s="390"/>
      <c r="N11" s="390"/>
      <c r="O11" s="390"/>
      <c r="P11" s="366"/>
      <c r="V11" s="163" t="s">
        <v>483</v>
      </c>
      <c r="X11" s="10"/>
      <c r="Y11" s="10"/>
      <c r="Z11" s="10"/>
      <c r="AA11" s="10"/>
      <c r="AB11" s="304" t="s">
        <v>231</v>
      </c>
      <c r="AC11" s="7"/>
      <c r="AD11" s="212"/>
      <c r="FY11" s="10"/>
    </row>
    <row r="12" spans="1:181" s="1" customFormat="1" ht="14.25" customHeight="1" x14ac:dyDescent="0.2">
      <c r="A12" s="365" t="s">
        <v>393</v>
      </c>
      <c r="B12" s="366"/>
      <c r="C12" s="377" t="str">
        <f>IF(ISERROR(VLOOKUP(G8,'NZa-nummers 2016'!B2:D440,2,FALSE)),"",VLOOKUP(G8,'NZa-nummers 2016'!B2:D440,2,FALSE))</f>
        <v/>
      </c>
      <c r="D12" s="407"/>
      <c r="E12" s="407"/>
      <c r="F12" s="407"/>
      <c r="G12" s="407"/>
      <c r="H12" s="408"/>
      <c r="I12" s="7"/>
      <c r="J12" s="365" t="s">
        <v>63</v>
      </c>
      <c r="K12" s="366"/>
      <c r="L12" s="172"/>
      <c r="M12" s="389"/>
      <c r="N12" s="390"/>
      <c r="O12" s="390"/>
      <c r="P12" s="366"/>
      <c r="S12" s="65" t="s">
        <v>691</v>
      </c>
      <c r="V12" s="163" t="s">
        <v>484</v>
      </c>
      <c r="X12" s="213"/>
      <c r="Y12" s="340"/>
      <c r="Z12" s="8"/>
      <c r="AA12" s="10"/>
      <c r="AB12" s="304" t="s">
        <v>233</v>
      </c>
      <c r="AC12" s="7"/>
      <c r="AD12" s="212"/>
      <c r="FY12" s="10"/>
    </row>
    <row r="13" spans="1:181" ht="14.25" customHeight="1" x14ac:dyDescent="0.2">
      <c r="A13" s="365" t="s">
        <v>67</v>
      </c>
      <c r="B13" s="366"/>
      <c r="C13" s="377" t="str">
        <f>IF(ISERROR(VLOOKUP(G8,'NZa-nummers 2016'!B2:D440,3,FALSE)),"",VLOOKUP(G8,'NZa-nummers 2016'!B2:D440,3,FALSE))</f>
        <v/>
      </c>
      <c r="D13" s="407"/>
      <c r="E13" s="407"/>
      <c r="F13" s="407"/>
      <c r="G13" s="407"/>
      <c r="H13" s="408"/>
      <c r="I13" s="7"/>
      <c r="J13" s="365" t="s">
        <v>65</v>
      </c>
      <c r="K13" s="366"/>
      <c r="L13" s="370"/>
      <c r="M13" s="371"/>
      <c r="N13" s="371"/>
      <c r="O13" s="371"/>
      <c r="P13" s="372"/>
      <c r="S13" s="66" t="s">
        <v>692</v>
      </c>
      <c r="V13" s="163" t="s">
        <v>490</v>
      </c>
      <c r="X13" s="213"/>
      <c r="Y13" s="41"/>
      <c r="Z13" s="8"/>
      <c r="AA13" s="5"/>
      <c r="AB13" s="304" t="s">
        <v>238</v>
      </c>
      <c r="AC13" s="7"/>
      <c r="AD13" s="212"/>
    </row>
    <row r="14" spans="1:181" ht="14.25" customHeight="1" x14ac:dyDescent="0.2">
      <c r="A14" s="365" t="s">
        <v>1021</v>
      </c>
      <c r="B14" s="366"/>
      <c r="C14" s="377" t="str">
        <f>IF(S8="","Vul eerst het NZa-nummer in",IFERROR(VLOOKUP($G$8,$X$6:$Y$10,2,FALSE),(IF(S8="020","academisch ziekenhuis",(IF(OR(S8="010",S8="011"),"algemeen ziekenhuis","anders dan ziekenhuis"))))))</f>
        <v>Vul eerst het NZa-nummer in</v>
      </c>
      <c r="D14" s="378"/>
      <c r="E14" s="378"/>
      <c r="F14" s="378"/>
      <c r="G14" s="378"/>
      <c r="H14" s="379"/>
      <c r="I14" s="7"/>
      <c r="J14" s="4" t="s">
        <v>68</v>
      </c>
      <c r="K14" s="31"/>
      <c r="L14" s="362"/>
      <c r="M14" s="363"/>
      <c r="N14" s="363"/>
      <c r="O14" s="363"/>
      <c r="P14" s="364"/>
      <c r="S14" s="66" t="s">
        <v>694</v>
      </c>
      <c r="V14" s="163" t="s">
        <v>486</v>
      </c>
      <c r="AA14" s="5"/>
      <c r="AB14" s="304" t="s">
        <v>240</v>
      </c>
      <c r="AC14" s="7"/>
      <c r="AD14" s="212"/>
      <c r="FX14" s="5"/>
    </row>
    <row r="15" spans="1:181" ht="14.25" customHeight="1" x14ac:dyDescent="0.2">
      <c r="A15" s="5"/>
      <c r="B15" s="5"/>
      <c r="C15" s="5"/>
      <c r="D15" s="5"/>
      <c r="E15" s="5"/>
      <c r="F15" s="5"/>
      <c r="G15" s="5"/>
      <c r="H15" s="5"/>
      <c r="I15" s="7"/>
      <c r="K15" s="2"/>
      <c r="L15" s="2"/>
      <c r="M15" s="2"/>
      <c r="N15" s="2"/>
      <c r="O15" s="2"/>
      <c r="S15" s="67" t="s">
        <v>693</v>
      </c>
      <c r="V15" s="163" t="s">
        <v>470</v>
      </c>
      <c r="AB15" s="304" t="s">
        <v>509</v>
      </c>
      <c r="AC15" s="7"/>
      <c r="AD15" s="212"/>
      <c r="FX15" s="5"/>
    </row>
    <row r="16" spans="1:181" ht="14.25" customHeight="1" x14ac:dyDescent="0.2">
      <c r="A16" s="13" t="str">
        <f>IF(AND(G17="Nee",AC5&lt;&gt;"nee"),"tekst","")</f>
        <v/>
      </c>
      <c r="B16" s="13"/>
      <c r="C16" s="13"/>
      <c r="D16" s="13"/>
      <c r="E16" s="13"/>
      <c r="F16" s="13"/>
      <c r="G16" s="13"/>
      <c r="H16" s="13"/>
      <c r="I16" s="7"/>
      <c r="J16" s="13"/>
      <c r="K16" s="13"/>
      <c r="L16" s="416"/>
      <c r="M16" s="417"/>
      <c r="N16" s="417"/>
      <c r="O16" s="417"/>
      <c r="P16" s="417"/>
      <c r="S16" s="7"/>
      <c r="V16" s="163" t="s">
        <v>863</v>
      </c>
      <c r="AB16" s="304" t="s">
        <v>249</v>
      </c>
      <c r="AC16" s="7"/>
      <c r="AD16" s="212"/>
      <c r="FX16" s="5"/>
    </row>
    <row r="17" spans="1:180" ht="14.25" customHeight="1" x14ac:dyDescent="0.2">
      <c r="A17" s="348" t="s">
        <v>1243</v>
      </c>
      <c r="B17" s="349"/>
      <c r="C17" s="349"/>
      <c r="D17" s="349"/>
      <c r="E17" s="349"/>
      <c r="F17" s="350"/>
      <c r="G17" s="373"/>
      <c r="H17" s="374"/>
      <c r="I17" s="7"/>
      <c r="J17" s="348" t="s">
        <v>1031</v>
      </c>
      <c r="K17" s="349"/>
      <c r="L17" s="349"/>
      <c r="M17" s="349"/>
      <c r="N17" s="349"/>
      <c r="O17" s="350"/>
      <c r="P17" s="386"/>
      <c r="S17" s="7"/>
      <c r="V17" s="163" t="s">
        <v>224</v>
      </c>
      <c r="AB17" s="304" t="s">
        <v>254</v>
      </c>
      <c r="AC17" s="7"/>
      <c r="AD17" s="212"/>
      <c r="FX17" s="5"/>
    </row>
    <row r="18" spans="1:180" ht="14.25" customHeight="1" x14ac:dyDescent="0.2">
      <c r="A18" s="351"/>
      <c r="B18" s="352"/>
      <c r="C18" s="352"/>
      <c r="D18" s="352"/>
      <c r="E18" s="352"/>
      <c r="F18" s="353"/>
      <c r="G18" s="375"/>
      <c r="H18" s="376"/>
      <c r="I18" s="7"/>
      <c r="J18" s="351"/>
      <c r="K18" s="352"/>
      <c r="L18" s="352"/>
      <c r="M18" s="352"/>
      <c r="N18" s="352"/>
      <c r="O18" s="353"/>
      <c r="P18" s="388"/>
      <c r="S18" s="7"/>
      <c r="V18" s="163" t="s">
        <v>225</v>
      </c>
      <c r="AB18" s="304" t="s">
        <v>257</v>
      </c>
      <c r="AC18" s="7"/>
      <c r="AD18" s="212"/>
      <c r="FX18" s="5"/>
    </row>
    <row r="19" spans="1:180" ht="14.25" customHeight="1" x14ac:dyDescent="0.2">
      <c r="A19" s="348" t="s">
        <v>1034</v>
      </c>
      <c r="B19" s="349"/>
      <c r="C19" s="349"/>
      <c r="D19" s="349"/>
      <c r="E19" s="349"/>
      <c r="F19" s="350"/>
      <c r="G19" s="373"/>
      <c r="H19" s="374"/>
      <c r="I19" s="6"/>
      <c r="J19" s="348" t="s">
        <v>854</v>
      </c>
      <c r="K19" s="349"/>
      <c r="L19" s="349"/>
      <c r="M19" s="349"/>
      <c r="N19" s="349"/>
      <c r="O19" s="350"/>
      <c r="P19" s="386"/>
      <c r="S19" s="63">
        <f>IF(P19="Ja",1,0)</f>
        <v>0</v>
      </c>
      <c r="T19" s="2" t="s">
        <v>1032</v>
      </c>
      <c r="V19" s="163" t="s">
        <v>226</v>
      </c>
      <c r="AB19" s="304" t="s">
        <v>262</v>
      </c>
      <c r="AC19" s="7"/>
      <c r="FX19" s="5"/>
    </row>
    <row r="20" spans="1:180" ht="14.25" customHeight="1" x14ac:dyDescent="0.2">
      <c r="A20" s="351"/>
      <c r="B20" s="352"/>
      <c r="C20" s="352"/>
      <c r="D20" s="352"/>
      <c r="E20" s="352"/>
      <c r="F20" s="353"/>
      <c r="G20" s="375"/>
      <c r="H20" s="376"/>
      <c r="I20" s="6"/>
      <c r="J20" s="351"/>
      <c r="K20" s="352"/>
      <c r="L20" s="352"/>
      <c r="M20" s="352"/>
      <c r="N20" s="352"/>
      <c r="O20" s="353"/>
      <c r="P20" s="387"/>
      <c r="V20" s="163" t="s">
        <v>227</v>
      </c>
      <c r="AB20" s="304" t="s">
        <v>263</v>
      </c>
      <c r="AC20" s="7"/>
      <c r="FX20" s="5"/>
    </row>
    <row r="21" spans="1:180" ht="14.25" customHeight="1" x14ac:dyDescent="0.2">
      <c r="A21" s="5"/>
      <c r="B21" s="5"/>
      <c r="C21" s="5"/>
      <c r="D21" s="5"/>
      <c r="E21" s="5"/>
      <c r="F21" s="5"/>
      <c r="G21" s="5"/>
      <c r="H21" s="5"/>
      <c r="I21" s="6"/>
      <c r="J21" s="5"/>
      <c r="K21" s="5"/>
      <c r="L21" s="5"/>
      <c r="M21" s="5"/>
      <c r="N21" s="5"/>
      <c r="O21" s="5"/>
      <c r="P21" s="5"/>
      <c r="S21" s="68"/>
      <c r="V21" s="163" t="s">
        <v>228</v>
      </c>
      <c r="AB21" s="304" t="s">
        <v>264</v>
      </c>
      <c r="AC21" s="7"/>
      <c r="FX21" s="5"/>
    </row>
    <row r="22" spans="1:180" ht="24" customHeight="1" x14ac:dyDescent="0.2">
      <c r="A22" s="415" t="s">
        <v>1591</v>
      </c>
      <c r="B22" s="415"/>
      <c r="C22" s="415"/>
      <c r="D22" s="415"/>
      <c r="E22" s="415"/>
      <c r="F22" s="415"/>
      <c r="G22" s="415"/>
      <c r="H22" s="415"/>
      <c r="I22" s="415"/>
      <c r="J22" s="415"/>
      <c r="K22" s="415"/>
      <c r="L22" s="415"/>
      <c r="M22" s="415"/>
      <c r="N22" s="415"/>
      <c r="O22" s="415"/>
      <c r="P22" s="415"/>
      <c r="V22" s="163" t="s">
        <v>229</v>
      </c>
      <c r="AB22" s="304" t="s">
        <v>265</v>
      </c>
      <c r="AC22" s="7"/>
      <c r="FX22" s="5"/>
    </row>
    <row r="23" spans="1:180" ht="49.5" customHeight="1" x14ac:dyDescent="0.2">
      <c r="A23" s="413" t="s">
        <v>1592</v>
      </c>
      <c r="B23" s="414"/>
      <c r="C23" s="414"/>
      <c r="D23" s="414"/>
      <c r="E23" s="414"/>
      <c r="F23" s="414"/>
      <c r="G23" s="414"/>
      <c r="H23" s="414"/>
      <c r="I23" s="414"/>
      <c r="J23" s="414"/>
      <c r="K23" s="414"/>
      <c r="L23" s="414"/>
      <c r="M23" s="414"/>
      <c r="N23" s="414"/>
      <c r="O23" s="414"/>
      <c r="P23" s="414"/>
      <c r="V23" s="163" t="s">
        <v>230</v>
      </c>
      <c r="AB23" s="304" t="s">
        <v>267</v>
      </c>
      <c r="AC23" s="7"/>
      <c r="FX23" s="5"/>
    </row>
    <row r="24" spans="1:180" ht="15.75" customHeight="1" x14ac:dyDescent="0.2">
      <c r="A24" s="391" t="s">
        <v>391</v>
      </c>
      <c r="B24" s="390"/>
      <c r="C24" s="390"/>
      <c r="D24" s="390"/>
      <c r="E24" s="390"/>
      <c r="F24" s="390"/>
      <c r="G24" s="390"/>
      <c r="H24" s="366"/>
      <c r="I24" s="7"/>
      <c r="J24" s="49" t="b">
        <f>OR('Opleiding (medisch) specialist'!P79,'Opleiding (medisch) specialist'!Q79,'Opleiding (medisch) specialist'!R79)</f>
        <v>0</v>
      </c>
      <c r="K24" s="37"/>
      <c r="P24" s="8"/>
      <c r="V24" s="163" t="s">
        <v>231</v>
      </c>
      <c r="AB24" s="304" t="s">
        <v>268</v>
      </c>
      <c r="AC24" s="7"/>
      <c r="FX24" s="5"/>
    </row>
    <row r="25" spans="1:180" ht="14.25" customHeight="1" x14ac:dyDescent="0.2">
      <c r="A25" s="394" t="s">
        <v>390</v>
      </c>
      <c r="B25" s="390"/>
      <c r="C25" s="390"/>
      <c r="D25" s="390"/>
      <c r="E25" s="390"/>
      <c r="F25" s="390"/>
      <c r="G25" s="390"/>
      <c r="H25" s="366"/>
      <c r="I25" s="7"/>
      <c r="J25" s="384" t="str">
        <f>IF(OR('Opleiding (medisch) specialist'!M79,'Opleiding (medisch) specialist'!N79,'Opleiding (medisch) specialist'!O79),"U vraagt aan boven het verdeelplan! Toelichting:","")</f>
        <v/>
      </c>
      <c r="K25" s="385"/>
      <c r="L25" s="385"/>
      <c r="M25" s="385"/>
      <c r="N25" s="385"/>
      <c r="O25" s="385"/>
      <c r="P25" s="385"/>
      <c r="V25" s="163" t="s">
        <v>232</v>
      </c>
      <c r="AB25" s="304" t="s">
        <v>269</v>
      </c>
      <c r="AC25" s="7"/>
      <c r="FX25" s="5"/>
    </row>
    <row r="26" spans="1:180" ht="24.75" customHeight="1" x14ac:dyDescent="0.2">
      <c r="A26" s="356" t="str">
        <f>IF(ISERROR(J25),"",IF(AND(J25&lt;&gt;"",ISBLANK(J26)),"Geef een toelichting op de aanvraag boven het maximum.",""))</f>
        <v/>
      </c>
      <c r="B26" s="357"/>
      <c r="C26" s="357"/>
      <c r="D26" s="357"/>
      <c r="E26" s="357"/>
      <c r="F26" s="357"/>
      <c r="G26" s="357"/>
      <c r="H26" s="358"/>
      <c r="I26" s="7"/>
      <c r="J26" s="382"/>
      <c r="K26" s="382"/>
      <c r="L26" s="382"/>
      <c r="M26" s="382"/>
      <c r="N26" s="382"/>
      <c r="O26" s="382"/>
      <c r="P26" s="383"/>
      <c r="V26" s="163" t="s">
        <v>508</v>
      </c>
      <c r="AB26" s="304" t="s">
        <v>270</v>
      </c>
      <c r="AC26" s="7"/>
      <c r="FX26" s="5"/>
    </row>
    <row r="27" spans="1:180" ht="14.25" customHeight="1" x14ac:dyDescent="0.2">
      <c r="A27" s="359"/>
      <c r="B27" s="360"/>
      <c r="C27" s="360"/>
      <c r="D27" s="360"/>
      <c r="E27" s="360"/>
      <c r="F27" s="360"/>
      <c r="G27" s="360"/>
      <c r="H27" s="361"/>
      <c r="I27" s="7"/>
      <c r="J27" s="382"/>
      <c r="K27" s="382"/>
      <c r="L27" s="382"/>
      <c r="M27" s="382"/>
      <c r="N27" s="382"/>
      <c r="O27" s="382"/>
      <c r="P27" s="383"/>
      <c r="V27" s="163" t="s">
        <v>233</v>
      </c>
      <c r="AB27" s="304" t="s">
        <v>271</v>
      </c>
      <c r="AC27" s="7"/>
      <c r="FX27" s="5"/>
    </row>
    <row r="28" spans="1:180" ht="21.75" customHeight="1" x14ac:dyDescent="0.2">
      <c r="A28" s="359"/>
      <c r="B28" s="360"/>
      <c r="C28" s="360"/>
      <c r="D28" s="360"/>
      <c r="E28" s="360"/>
      <c r="F28" s="360"/>
      <c r="G28" s="360"/>
      <c r="H28" s="361"/>
      <c r="I28" s="7"/>
      <c r="J28" s="382"/>
      <c r="K28" s="382"/>
      <c r="L28" s="382"/>
      <c r="M28" s="382"/>
      <c r="N28" s="382"/>
      <c r="O28" s="382"/>
      <c r="P28" s="383"/>
      <c r="T28" s="5"/>
      <c r="V28" s="163" t="s">
        <v>234</v>
      </c>
      <c r="AB28" s="304" t="s">
        <v>273</v>
      </c>
      <c r="AC28" s="7"/>
      <c r="FX28" s="5"/>
    </row>
    <row r="29" spans="1:180" ht="27" customHeight="1" x14ac:dyDescent="0.2">
      <c r="A29" s="346" t="s">
        <v>66</v>
      </c>
      <c r="B29" s="347"/>
      <c r="C29" s="418" t="str">
        <f>IF(AND(G8&lt;&gt;"",G17="Nee",AC5&lt;&gt;"nee"),"U geeft aan dat u geen assurance-rapport heeft bijgevoegd; volgens onze gegevens bent u dit wel verplicht.",IF(AND(G8&lt;&gt;"",OR(J24=TRUE,AND(G17="Ja",ISBLANK(G19)),ISBLANK(G17),ISBLANK(P17),ISBLANK(P19),S10="niet bekend")),"Niet ondertekenen. Er zijn nog fouten!",""))</f>
        <v/>
      </c>
      <c r="D29" s="418"/>
      <c r="E29" s="418"/>
      <c r="F29" s="418"/>
      <c r="G29" s="418"/>
      <c r="H29" s="419"/>
      <c r="I29" s="7"/>
      <c r="J29" s="382"/>
      <c r="K29" s="382"/>
      <c r="L29" s="382"/>
      <c r="M29" s="382"/>
      <c r="N29" s="382"/>
      <c r="O29" s="382"/>
      <c r="P29" s="383"/>
      <c r="T29" s="5"/>
      <c r="V29" s="163" t="s">
        <v>235</v>
      </c>
      <c r="AB29" s="304" t="s">
        <v>274</v>
      </c>
      <c r="AC29" s="7"/>
      <c r="FX29" s="5"/>
    </row>
    <row r="30" spans="1:180" ht="14.25" customHeight="1" x14ac:dyDescent="0.2">
      <c r="A30" s="12"/>
      <c r="B30" s="12"/>
      <c r="C30" s="12"/>
      <c r="D30" s="13"/>
      <c r="E30" s="13"/>
      <c r="F30" s="13"/>
      <c r="G30" s="13"/>
      <c r="H30" s="14"/>
      <c r="I30" s="7"/>
      <c r="J30" s="59" t="str">
        <f>IF('Opleiding (medisch) specialist'!U58&gt;0,"Geef een toelichting op de vooropleidingen:","")</f>
        <v/>
      </c>
      <c r="L30" s="8"/>
      <c r="M30" s="8"/>
      <c r="N30" s="8"/>
      <c r="O30" s="8"/>
      <c r="P30" s="42"/>
      <c r="T30" s="5"/>
      <c r="V30" s="163" t="s">
        <v>869</v>
      </c>
      <c r="AB30" s="304" t="s">
        <v>276</v>
      </c>
      <c r="AC30" s="7"/>
      <c r="FX30" s="5"/>
    </row>
    <row r="31" spans="1:180" ht="14.25" customHeight="1" x14ac:dyDescent="0.2">
      <c r="A31" s="16" t="s">
        <v>63</v>
      </c>
      <c r="B31" s="39"/>
      <c r="C31" s="180"/>
      <c r="D31" s="368"/>
      <c r="E31" s="392"/>
      <c r="F31" s="392"/>
      <c r="G31" s="392"/>
      <c r="H31" s="393"/>
      <c r="I31" s="7"/>
      <c r="J31" s="382"/>
      <c r="K31" s="382"/>
      <c r="L31" s="382"/>
      <c r="M31" s="382"/>
      <c r="N31" s="382"/>
      <c r="O31" s="382"/>
      <c r="P31" s="383"/>
      <c r="Q31" s="5"/>
      <c r="T31" s="5"/>
      <c r="V31" s="163" t="s">
        <v>236</v>
      </c>
      <c r="AB31" s="304" t="s">
        <v>277</v>
      </c>
      <c r="AC31" s="7"/>
      <c r="FX31" s="5"/>
    </row>
    <row r="32" spans="1:180" ht="14.25" customHeight="1" x14ac:dyDescent="0.2">
      <c r="A32" s="16" t="s">
        <v>69</v>
      </c>
      <c r="B32" s="39"/>
      <c r="C32" s="367"/>
      <c r="D32" s="368"/>
      <c r="E32" s="368"/>
      <c r="F32" s="368"/>
      <c r="G32" s="368"/>
      <c r="H32" s="369"/>
      <c r="I32" s="7"/>
      <c r="J32" s="382"/>
      <c r="K32" s="382"/>
      <c r="L32" s="382"/>
      <c r="M32" s="382"/>
      <c r="N32" s="382"/>
      <c r="O32" s="382"/>
      <c r="P32" s="383"/>
      <c r="V32" s="163" t="s">
        <v>237</v>
      </c>
      <c r="AB32" s="304" t="s">
        <v>278</v>
      </c>
      <c r="AC32" s="7"/>
      <c r="FX32" s="5"/>
    </row>
    <row r="33" spans="1:181" ht="14.25" customHeight="1" x14ac:dyDescent="0.2">
      <c r="A33" s="16" t="s">
        <v>64</v>
      </c>
      <c r="B33" s="39"/>
      <c r="C33" s="367"/>
      <c r="D33" s="368"/>
      <c r="E33" s="368"/>
      <c r="F33" s="368"/>
      <c r="G33" s="368"/>
      <c r="H33" s="369"/>
      <c r="I33" s="7"/>
      <c r="J33" s="382"/>
      <c r="K33" s="382"/>
      <c r="L33" s="382"/>
      <c r="M33" s="382"/>
      <c r="N33" s="382"/>
      <c r="O33" s="382"/>
      <c r="P33" s="383"/>
      <c r="V33" s="163" t="s">
        <v>238</v>
      </c>
      <c r="AB33" s="304" t="s">
        <v>279</v>
      </c>
      <c r="AC33" s="7"/>
      <c r="FX33" s="5"/>
    </row>
    <row r="34" spans="1:181" ht="14.25" customHeight="1" x14ac:dyDescent="0.2">
      <c r="A34" s="15" t="s">
        <v>62</v>
      </c>
      <c r="B34" s="40"/>
      <c r="C34" s="367"/>
      <c r="D34" s="368"/>
      <c r="E34" s="368"/>
      <c r="F34" s="368"/>
      <c r="G34" s="368"/>
      <c r="H34" s="369"/>
      <c r="I34" s="8"/>
      <c r="J34" s="382"/>
      <c r="K34" s="382"/>
      <c r="L34" s="382"/>
      <c r="M34" s="382"/>
      <c r="N34" s="382"/>
      <c r="O34" s="382"/>
      <c r="P34" s="383"/>
      <c r="V34" s="163" t="s">
        <v>872</v>
      </c>
      <c r="AB34" s="304" t="s">
        <v>280</v>
      </c>
      <c r="AC34" s="7"/>
      <c r="FX34" s="5"/>
    </row>
    <row r="35" spans="1:181" ht="14.25" customHeight="1" x14ac:dyDescent="0.2">
      <c r="A35" s="8"/>
      <c r="B35" s="8"/>
      <c r="C35" s="8"/>
      <c r="D35" s="8"/>
      <c r="E35" s="8"/>
      <c r="F35" s="8"/>
      <c r="G35" s="8"/>
      <c r="H35" s="8"/>
      <c r="I35" s="8"/>
      <c r="O35" s="2"/>
      <c r="V35" s="163" t="s">
        <v>239</v>
      </c>
      <c r="AB35" s="304" t="s">
        <v>281</v>
      </c>
      <c r="AC35" s="7"/>
      <c r="FX35" s="5"/>
    </row>
    <row r="36" spans="1:181" ht="26.25" customHeight="1" x14ac:dyDescent="0.2">
      <c r="A36" s="411" t="s">
        <v>1593</v>
      </c>
      <c r="B36" s="411"/>
      <c r="C36" s="411"/>
      <c r="D36" s="411"/>
      <c r="E36" s="411"/>
      <c r="F36" s="411"/>
      <c r="G36" s="411"/>
      <c r="H36" s="411"/>
      <c r="I36" s="411"/>
      <c r="J36" s="411"/>
      <c r="K36" s="411"/>
      <c r="L36" s="411"/>
      <c r="M36" s="412"/>
      <c r="N36" s="412"/>
      <c r="O36" s="410"/>
      <c r="P36" s="410"/>
      <c r="V36" s="163" t="s">
        <v>240</v>
      </c>
      <c r="AB36" s="304" t="s">
        <v>282</v>
      </c>
      <c r="AC36" s="7"/>
      <c r="FX36" s="5"/>
    </row>
    <row r="37" spans="1:181" ht="12.75" customHeight="1" x14ac:dyDescent="0.2">
      <c r="A37" s="409" t="s">
        <v>1599</v>
      </c>
      <c r="B37" s="410"/>
      <c r="C37" s="410"/>
      <c r="D37" s="410"/>
      <c r="E37" s="410"/>
      <c r="F37" s="410"/>
      <c r="G37" s="410"/>
      <c r="H37" s="410"/>
      <c r="I37" s="410"/>
      <c r="J37" s="410"/>
      <c r="K37" s="410"/>
      <c r="L37" s="410"/>
      <c r="M37" s="410"/>
      <c r="N37" s="410"/>
      <c r="O37" s="410"/>
      <c r="P37" s="410"/>
      <c r="Q37" s="7"/>
      <c r="R37" s="7"/>
      <c r="V37" s="163" t="s">
        <v>241</v>
      </c>
      <c r="AB37" s="304" t="s">
        <v>283</v>
      </c>
      <c r="AC37" s="7"/>
      <c r="FX37" s="5"/>
    </row>
    <row r="38" spans="1:181" ht="12.75" customHeight="1" x14ac:dyDescent="0.2">
      <c r="Q38" s="7"/>
      <c r="R38" s="7"/>
      <c r="V38" s="163" t="s">
        <v>242</v>
      </c>
      <c r="X38" s="7"/>
      <c r="Y38" s="7"/>
      <c r="Z38" s="7"/>
      <c r="AB38" s="304" t="s">
        <v>284</v>
      </c>
      <c r="AC38" s="7"/>
      <c r="FX38" s="5"/>
    </row>
    <row r="39" spans="1:181" s="7" customFormat="1" ht="15" customHeight="1" x14ac:dyDescent="0.2">
      <c r="A39" s="2"/>
      <c r="B39" s="3"/>
      <c r="C39" s="2"/>
      <c r="D39" s="2"/>
      <c r="E39" s="2"/>
      <c r="F39" s="2"/>
      <c r="G39" s="2"/>
      <c r="H39" s="2"/>
      <c r="I39" s="2"/>
      <c r="J39" s="2"/>
      <c r="K39" s="3"/>
      <c r="L39" s="3"/>
      <c r="M39" s="3"/>
      <c r="N39" s="3"/>
      <c r="O39" s="3"/>
      <c r="P39" s="2"/>
      <c r="T39" s="2"/>
      <c r="V39" s="163" t="s">
        <v>243</v>
      </c>
      <c r="AB39" s="304" t="s">
        <v>285</v>
      </c>
      <c r="FX39" s="8"/>
      <c r="FY39" s="8"/>
    </row>
    <row r="40" spans="1:181" s="7" customFormat="1" ht="15" customHeight="1" x14ac:dyDescent="0.2">
      <c r="A40" s="2"/>
      <c r="B40" s="3"/>
      <c r="C40" s="2"/>
      <c r="D40" s="2"/>
      <c r="E40" s="2"/>
      <c r="F40" s="2"/>
      <c r="G40" s="2"/>
      <c r="H40" s="2"/>
      <c r="I40" s="2"/>
      <c r="J40" s="2"/>
      <c r="K40" s="3"/>
      <c r="L40" s="3"/>
      <c r="M40" s="3"/>
      <c r="N40" s="3"/>
      <c r="O40" s="3"/>
      <c r="P40" s="2"/>
      <c r="V40" s="163" t="s">
        <v>244</v>
      </c>
      <c r="AB40" s="304" t="s">
        <v>287</v>
      </c>
      <c r="FX40" s="8"/>
      <c r="FY40" s="8"/>
    </row>
    <row r="41" spans="1:181" s="7" customFormat="1" ht="15" customHeight="1" x14ac:dyDescent="0.2">
      <c r="A41" s="2"/>
      <c r="B41" s="3"/>
      <c r="C41" s="2"/>
      <c r="D41" s="2"/>
      <c r="E41" s="2"/>
      <c r="F41" s="2"/>
      <c r="G41" s="2"/>
      <c r="H41" s="2"/>
      <c r="I41" s="2"/>
      <c r="J41" s="2"/>
      <c r="K41" s="3"/>
      <c r="L41" s="3"/>
      <c r="M41" s="3"/>
      <c r="N41" s="3"/>
      <c r="O41" s="3"/>
      <c r="P41" s="2"/>
      <c r="V41" s="163" t="s">
        <v>509</v>
      </c>
      <c r="AB41" s="304" t="s">
        <v>288</v>
      </c>
      <c r="FX41" s="8"/>
      <c r="FY41" s="8"/>
    </row>
    <row r="42" spans="1:181" s="7" customFormat="1" ht="15" customHeight="1" x14ac:dyDescent="0.2">
      <c r="A42" s="2"/>
      <c r="B42" s="3"/>
      <c r="C42" s="2"/>
      <c r="D42" s="2"/>
      <c r="E42" s="2"/>
      <c r="F42" s="2"/>
      <c r="G42" s="2"/>
      <c r="H42" s="2"/>
      <c r="I42" s="2"/>
      <c r="J42" s="2"/>
      <c r="K42" s="3"/>
      <c r="L42" s="3"/>
      <c r="M42" s="3"/>
      <c r="N42" s="3"/>
      <c r="O42" s="3"/>
      <c r="P42" s="2"/>
      <c r="V42" s="163" t="s">
        <v>1534</v>
      </c>
      <c r="AB42" s="304" t="s">
        <v>289</v>
      </c>
      <c r="FX42" s="8"/>
      <c r="FY42" s="8"/>
    </row>
    <row r="43" spans="1:181" s="7" customFormat="1" ht="15" customHeight="1" x14ac:dyDescent="0.2">
      <c r="A43" s="2"/>
      <c r="B43" s="3"/>
      <c r="C43" s="2"/>
      <c r="D43" s="2"/>
      <c r="E43" s="2"/>
      <c r="F43" s="2"/>
      <c r="G43" s="2"/>
      <c r="H43" s="2"/>
      <c r="I43" s="2"/>
      <c r="J43" s="2"/>
      <c r="K43" s="3"/>
      <c r="L43" s="3"/>
      <c r="M43" s="3"/>
      <c r="N43" s="3"/>
      <c r="O43" s="3"/>
      <c r="P43" s="2"/>
      <c r="Q43" s="1"/>
      <c r="R43" s="1"/>
      <c r="V43" s="163" t="s">
        <v>245</v>
      </c>
      <c r="AB43" s="304" t="s">
        <v>290</v>
      </c>
      <c r="FX43" s="8"/>
      <c r="FY43" s="8"/>
    </row>
    <row r="44" spans="1:181" s="7" customFormat="1" ht="39.75" customHeight="1" x14ac:dyDescent="0.2">
      <c r="A44" s="2"/>
      <c r="B44" s="3"/>
      <c r="C44" s="2"/>
      <c r="D44" s="2"/>
      <c r="E44" s="2"/>
      <c r="F44" s="2"/>
      <c r="G44" s="2"/>
      <c r="H44" s="2"/>
      <c r="I44" s="2"/>
      <c r="J44" s="2"/>
      <c r="K44" s="3"/>
      <c r="L44" s="3"/>
      <c r="M44" s="3"/>
      <c r="N44" s="3"/>
      <c r="O44" s="3"/>
      <c r="P44" s="2"/>
      <c r="Q44" s="42"/>
      <c r="R44" s="1"/>
      <c r="V44" s="163" t="s">
        <v>246</v>
      </c>
      <c r="AB44" s="304" t="s">
        <v>291</v>
      </c>
      <c r="FX44" s="8"/>
      <c r="FY44" s="8"/>
    </row>
    <row r="45" spans="1:181" s="7" customFormat="1" ht="14.25" customHeight="1" x14ac:dyDescent="0.2">
      <c r="A45" s="2"/>
      <c r="B45" s="3"/>
      <c r="C45" s="2"/>
      <c r="D45" s="2"/>
      <c r="E45" s="2"/>
      <c r="F45" s="2"/>
      <c r="G45" s="2"/>
      <c r="H45" s="2"/>
      <c r="I45" s="2"/>
      <c r="J45" s="2"/>
      <c r="K45" s="3"/>
      <c r="L45" s="3"/>
      <c r="M45" s="3"/>
      <c r="N45" s="3"/>
      <c r="O45" s="3"/>
      <c r="P45" s="2"/>
      <c r="Q45" s="1"/>
      <c r="R45" s="1"/>
      <c r="V45" s="163" t="s">
        <v>247</v>
      </c>
      <c r="AB45" s="304" t="s">
        <v>292</v>
      </c>
      <c r="FX45" s="8"/>
      <c r="FY45" s="8"/>
    </row>
    <row r="46" spans="1:181" s="7" customFormat="1" ht="12.75" customHeight="1" x14ac:dyDescent="0.2">
      <c r="A46" s="2"/>
      <c r="B46" s="3"/>
      <c r="C46" s="2"/>
      <c r="D46" s="2"/>
      <c r="E46" s="2"/>
      <c r="F46" s="2"/>
      <c r="G46" s="2"/>
      <c r="H46" s="2"/>
      <c r="I46" s="2"/>
      <c r="J46" s="2"/>
      <c r="K46" s="3"/>
      <c r="L46" s="3"/>
      <c r="M46" s="3"/>
      <c r="N46" s="3"/>
      <c r="O46" s="3"/>
      <c r="P46" s="2"/>
      <c r="Q46" s="1"/>
      <c r="R46" s="1"/>
      <c r="V46" s="163" t="s">
        <v>248</v>
      </c>
      <c r="AB46" s="304" t="s">
        <v>404</v>
      </c>
      <c r="FX46" s="8"/>
      <c r="FY46" s="8"/>
    </row>
    <row r="47" spans="1:181" s="7" customFormat="1" ht="35.25" customHeight="1" x14ac:dyDescent="0.2">
      <c r="A47" s="2"/>
      <c r="B47" s="3"/>
      <c r="C47" s="2"/>
      <c r="D47" s="2"/>
      <c r="E47" s="2"/>
      <c r="F47" s="2"/>
      <c r="G47" s="2"/>
      <c r="H47" s="2"/>
      <c r="I47" s="2"/>
      <c r="J47" s="2"/>
      <c r="K47" s="3"/>
      <c r="L47" s="3"/>
      <c r="M47" s="3"/>
      <c r="N47" s="3"/>
      <c r="O47" s="3"/>
      <c r="P47" s="2"/>
      <c r="Q47" s="1"/>
      <c r="R47" s="38"/>
      <c r="V47" s="163" t="s">
        <v>249</v>
      </c>
      <c r="AB47" s="304" t="s">
        <v>406</v>
      </c>
      <c r="FX47" s="8"/>
      <c r="FY47" s="8"/>
    </row>
    <row r="48" spans="1:181" s="7" customFormat="1" ht="12.75" customHeight="1" x14ac:dyDescent="0.2">
      <c r="A48" s="2"/>
      <c r="B48" s="3"/>
      <c r="C48" s="2"/>
      <c r="D48" s="2"/>
      <c r="E48" s="2"/>
      <c r="F48" s="2"/>
      <c r="G48" s="2"/>
      <c r="H48" s="2"/>
      <c r="I48" s="2"/>
      <c r="J48" s="2"/>
      <c r="K48" s="3"/>
      <c r="L48" s="3"/>
      <c r="M48" s="3"/>
      <c r="N48" s="3"/>
      <c r="O48" s="3"/>
      <c r="P48" s="2"/>
      <c r="Q48" s="38"/>
      <c r="R48" s="41"/>
      <c r="V48" s="163" t="s">
        <v>250</v>
      </c>
      <c r="AB48" s="304" t="s">
        <v>408</v>
      </c>
      <c r="FX48" s="8"/>
      <c r="FY48" s="8"/>
    </row>
    <row r="49" spans="1:181" s="7" customFormat="1" ht="27.75" customHeight="1" x14ac:dyDescent="0.2">
      <c r="A49" s="2"/>
      <c r="B49" s="3"/>
      <c r="C49" s="2"/>
      <c r="D49" s="2"/>
      <c r="E49" s="2"/>
      <c r="F49" s="2"/>
      <c r="G49" s="2"/>
      <c r="H49" s="2"/>
      <c r="I49" s="2"/>
      <c r="J49" s="2"/>
      <c r="K49" s="3"/>
      <c r="L49" s="3"/>
      <c r="M49" s="3"/>
      <c r="N49" s="3"/>
      <c r="O49" s="3"/>
      <c r="P49" s="2"/>
      <c r="V49" s="163" t="s">
        <v>251</v>
      </c>
      <c r="X49" s="8"/>
      <c r="Y49" s="8"/>
      <c r="Z49" s="8"/>
      <c r="AB49" s="304" t="s">
        <v>665</v>
      </c>
      <c r="FX49" s="8"/>
      <c r="FY49" s="8"/>
    </row>
    <row r="50" spans="1:181" s="8" customFormat="1" ht="12.75" customHeight="1" x14ac:dyDescent="0.2">
      <c r="A50" s="2"/>
      <c r="B50" s="3"/>
      <c r="C50" s="2"/>
      <c r="D50" s="2"/>
      <c r="E50" s="2"/>
      <c r="F50" s="2"/>
      <c r="G50" s="2"/>
      <c r="H50" s="2"/>
      <c r="I50" s="2"/>
      <c r="J50" s="2"/>
      <c r="K50" s="3"/>
      <c r="L50" s="3"/>
      <c r="M50" s="3"/>
      <c r="N50" s="3"/>
      <c r="O50" s="3"/>
      <c r="P50" s="2"/>
      <c r="Q50" s="2"/>
      <c r="R50" s="2"/>
      <c r="T50" s="7"/>
      <c r="V50" s="163" t="s">
        <v>1536</v>
      </c>
      <c r="X50" s="7"/>
      <c r="Y50" s="7"/>
      <c r="Z50" s="7"/>
      <c r="AB50" s="304" t="s">
        <v>1135</v>
      </c>
      <c r="AC50" s="7"/>
    </row>
    <row r="51" spans="1:181" s="7" customFormat="1" ht="19.5" customHeight="1" x14ac:dyDescent="0.2">
      <c r="A51" s="2"/>
      <c r="B51" s="3"/>
      <c r="C51" s="2"/>
      <c r="D51" s="2"/>
      <c r="E51" s="2"/>
      <c r="F51" s="2"/>
      <c r="G51" s="2"/>
      <c r="H51" s="2"/>
      <c r="I51" s="2"/>
      <c r="J51" s="2"/>
      <c r="K51" s="3"/>
      <c r="L51" s="3"/>
      <c r="M51" s="3"/>
      <c r="N51" s="3"/>
      <c r="O51" s="3"/>
      <c r="P51" s="2"/>
      <c r="Q51" s="2"/>
      <c r="R51" s="2"/>
      <c r="T51" s="8"/>
      <c r="V51" s="163" t="s">
        <v>252</v>
      </c>
      <c r="X51" s="2"/>
      <c r="Y51" s="2"/>
      <c r="Z51" s="2"/>
      <c r="AB51" s="304" t="s">
        <v>410</v>
      </c>
      <c r="FX51" s="8"/>
      <c r="FY51" s="8"/>
    </row>
    <row r="52" spans="1:181" ht="12.75" x14ac:dyDescent="0.2">
      <c r="T52" s="7"/>
      <c r="V52" s="163" t="s">
        <v>253</v>
      </c>
      <c r="AB52" s="304" t="s">
        <v>411</v>
      </c>
      <c r="AC52" s="7"/>
    </row>
    <row r="53" spans="1:181" ht="12.75" x14ac:dyDescent="0.2">
      <c r="V53" s="163" t="s">
        <v>254</v>
      </c>
      <c r="AB53" s="304" t="s">
        <v>1136</v>
      </c>
      <c r="AC53" s="7"/>
    </row>
    <row r="54" spans="1:181" ht="12.75" x14ac:dyDescent="0.2">
      <c r="V54" s="163" t="s">
        <v>255</v>
      </c>
      <c r="AB54" s="304" t="s">
        <v>412</v>
      </c>
      <c r="AC54" s="7"/>
    </row>
    <row r="55" spans="1:181" ht="12.75" x14ac:dyDescent="0.2">
      <c r="V55" s="163" t="s">
        <v>256</v>
      </c>
      <c r="AB55" s="304" t="s">
        <v>413</v>
      </c>
      <c r="AC55" s="7"/>
    </row>
    <row r="56" spans="1:181" ht="12.75" x14ac:dyDescent="0.2">
      <c r="V56" s="163" t="s">
        <v>257</v>
      </c>
      <c r="AB56" s="304" t="s">
        <v>1137</v>
      </c>
      <c r="AC56" s="7"/>
    </row>
    <row r="57" spans="1:181" ht="12.75" x14ac:dyDescent="0.2">
      <c r="V57" s="163" t="s">
        <v>258</v>
      </c>
      <c r="AB57" s="304" t="s">
        <v>414</v>
      </c>
      <c r="AC57" s="7"/>
    </row>
    <row r="58" spans="1:181" ht="12.75" x14ac:dyDescent="0.2">
      <c r="V58" s="163" t="s">
        <v>882</v>
      </c>
      <c r="W58" s="211"/>
      <c r="AB58" s="304" t="s">
        <v>416</v>
      </c>
      <c r="AC58" s="7"/>
    </row>
    <row r="59" spans="1:181" ht="12.75" x14ac:dyDescent="0.2">
      <c r="V59" s="163" t="s">
        <v>259</v>
      </c>
      <c r="AB59" s="304" t="s">
        <v>449</v>
      </c>
      <c r="AC59" s="7"/>
    </row>
    <row r="60" spans="1:181" ht="12.75" hidden="1" x14ac:dyDescent="0.2">
      <c r="V60" s="163" t="s">
        <v>260</v>
      </c>
      <c r="AB60" s="304" t="s">
        <v>417</v>
      </c>
      <c r="AC60" s="7"/>
    </row>
    <row r="61" spans="1:181" ht="12.75" hidden="1" x14ac:dyDescent="0.2">
      <c r="V61" s="163" t="s">
        <v>261</v>
      </c>
      <c r="AB61" s="304" t="s">
        <v>418</v>
      </c>
      <c r="AC61" s="7"/>
    </row>
    <row r="62" spans="1:181" ht="12.75" hidden="1" x14ac:dyDescent="0.2">
      <c r="V62" s="163" t="s">
        <v>262</v>
      </c>
      <c r="AB62" s="304" t="s">
        <v>419</v>
      </c>
      <c r="AC62" s="7"/>
    </row>
    <row r="63" spans="1:181" ht="12.75" hidden="1" x14ac:dyDescent="0.2">
      <c r="V63" s="163" t="s">
        <v>263</v>
      </c>
      <c r="AB63" s="304" t="s">
        <v>420</v>
      </c>
      <c r="AC63" s="7"/>
    </row>
    <row r="64" spans="1:181" ht="12.75" hidden="1" x14ac:dyDescent="0.2">
      <c r="V64" s="163" t="s">
        <v>264</v>
      </c>
      <c r="AB64" s="304" t="s">
        <v>421</v>
      </c>
      <c r="AC64" s="7"/>
    </row>
    <row r="65" spans="22:29" ht="12.75" hidden="1" x14ac:dyDescent="0.2">
      <c r="V65" s="163" t="s">
        <v>265</v>
      </c>
      <c r="AB65" s="304" t="s">
        <v>422</v>
      </c>
      <c r="AC65" s="7"/>
    </row>
    <row r="66" spans="22:29" ht="12.75" hidden="1" x14ac:dyDescent="0.2">
      <c r="V66" s="163" t="s">
        <v>266</v>
      </c>
      <c r="AB66" s="304" t="s">
        <v>423</v>
      </c>
      <c r="AC66" s="7"/>
    </row>
    <row r="67" spans="22:29" ht="12.75" hidden="1" x14ac:dyDescent="0.2">
      <c r="V67" s="163" t="s">
        <v>267</v>
      </c>
      <c r="AB67" s="304" t="s">
        <v>424</v>
      </c>
      <c r="AC67" s="7"/>
    </row>
    <row r="68" spans="22:29" ht="12.75" hidden="1" x14ac:dyDescent="0.2">
      <c r="V68" s="163" t="s">
        <v>268</v>
      </c>
      <c r="AB68" s="304" t="s">
        <v>425</v>
      </c>
      <c r="AC68" s="7"/>
    </row>
    <row r="69" spans="22:29" ht="12.75" hidden="1" x14ac:dyDescent="0.2">
      <c r="V69" s="163" t="s">
        <v>888</v>
      </c>
      <c r="AB69" s="304" t="s">
        <v>1140</v>
      </c>
      <c r="AC69" s="7"/>
    </row>
    <row r="70" spans="22:29" ht="12.75" hidden="1" x14ac:dyDescent="0.2">
      <c r="V70" s="163" t="s">
        <v>269</v>
      </c>
      <c r="AB70" s="304" t="s">
        <v>426</v>
      </c>
      <c r="AC70" s="7"/>
    </row>
    <row r="71" spans="22:29" ht="12.75" hidden="1" x14ac:dyDescent="0.2">
      <c r="V71" s="163" t="s">
        <v>270</v>
      </c>
      <c r="AB71" s="304" t="s">
        <v>427</v>
      </c>
      <c r="AC71" s="7"/>
    </row>
    <row r="72" spans="22:29" ht="12.75" hidden="1" x14ac:dyDescent="0.2">
      <c r="V72" s="163" t="s">
        <v>271</v>
      </c>
      <c r="AB72" s="304" t="s">
        <v>428</v>
      </c>
      <c r="AC72" s="7"/>
    </row>
    <row r="73" spans="22:29" ht="12.75" hidden="1" x14ac:dyDescent="0.2">
      <c r="V73" s="163" t="s">
        <v>272</v>
      </c>
      <c r="AB73" s="304" t="s">
        <v>429</v>
      </c>
      <c r="AC73" s="7"/>
    </row>
    <row r="74" spans="22:29" ht="12.75" hidden="1" x14ac:dyDescent="0.2">
      <c r="V74" s="163" t="s">
        <v>273</v>
      </c>
      <c r="AB74" s="304" t="s">
        <v>430</v>
      </c>
      <c r="AC74" s="7"/>
    </row>
    <row r="75" spans="22:29" ht="12.75" hidden="1" x14ac:dyDescent="0.2">
      <c r="V75" s="163" t="s">
        <v>274</v>
      </c>
      <c r="AB75" s="304" t="s">
        <v>432</v>
      </c>
      <c r="AC75" s="7"/>
    </row>
    <row r="76" spans="22:29" ht="12.75" hidden="1" x14ac:dyDescent="0.2">
      <c r="V76" s="163" t="s">
        <v>275</v>
      </c>
      <c r="AB76" s="304" t="s">
        <v>433</v>
      </c>
      <c r="AC76" s="7"/>
    </row>
    <row r="77" spans="22:29" ht="12.75" hidden="1" x14ac:dyDescent="0.2">
      <c r="V77" s="163" t="s">
        <v>276</v>
      </c>
      <c r="AB77" s="304" t="s">
        <v>434</v>
      </c>
      <c r="AC77" s="7"/>
    </row>
    <row r="78" spans="22:29" ht="12.75" hidden="1" x14ac:dyDescent="0.2">
      <c r="V78" s="163" t="s">
        <v>277</v>
      </c>
      <c r="AB78" s="304" t="s">
        <v>435</v>
      </c>
      <c r="AC78" s="7"/>
    </row>
    <row r="79" spans="22:29" ht="12.75" hidden="1" x14ac:dyDescent="0.2">
      <c r="V79" s="163" t="s">
        <v>278</v>
      </c>
      <c r="AB79" s="305" t="s">
        <v>1310</v>
      </c>
      <c r="AC79" s="7"/>
    </row>
    <row r="80" spans="22:29" ht="12.75" hidden="1" x14ac:dyDescent="0.2">
      <c r="V80" s="163" t="s">
        <v>279</v>
      </c>
      <c r="AB80" s="304" t="s">
        <v>436</v>
      </c>
      <c r="AC80" s="7"/>
    </row>
    <row r="81" spans="22:29" ht="12.75" hidden="1" x14ac:dyDescent="0.2">
      <c r="V81" s="163" t="s">
        <v>280</v>
      </c>
      <c r="AB81" s="304" t="s">
        <v>437</v>
      </c>
      <c r="AC81" s="7"/>
    </row>
    <row r="82" spans="22:29" ht="12.75" hidden="1" x14ac:dyDescent="0.2">
      <c r="V82" s="163" t="s">
        <v>281</v>
      </c>
      <c r="AB82" s="304" t="s">
        <v>438</v>
      </c>
      <c r="AC82" s="7"/>
    </row>
    <row r="83" spans="22:29" ht="12.75" hidden="1" x14ac:dyDescent="0.2">
      <c r="V83" s="163" t="s">
        <v>282</v>
      </c>
      <c r="AB83" s="304" t="s">
        <v>439</v>
      </c>
      <c r="AC83" s="7"/>
    </row>
    <row r="84" spans="22:29" ht="12.75" hidden="1" x14ac:dyDescent="0.2">
      <c r="V84" s="163" t="s">
        <v>283</v>
      </c>
      <c r="AB84" s="304" t="s">
        <v>441</v>
      </c>
      <c r="AC84" s="7"/>
    </row>
    <row r="85" spans="22:29" ht="12.75" hidden="1" x14ac:dyDescent="0.2">
      <c r="V85" s="163" t="s">
        <v>284</v>
      </c>
      <c r="AB85" s="304" t="s">
        <v>446</v>
      </c>
      <c r="AC85" s="7"/>
    </row>
    <row r="86" spans="22:29" ht="12.75" hidden="1" x14ac:dyDescent="0.2">
      <c r="V86" s="163" t="s">
        <v>285</v>
      </c>
      <c r="AB86" s="304" t="s">
        <v>442</v>
      </c>
      <c r="AC86" s="7"/>
    </row>
    <row r="87" spans="22:29" ht="12.75" hidden="1" x14ac:dyDescent="0.2">
      <c r="V87" s="163" t="s">
        <v>286</v>
      </c>
      <c r="AB87" s="304" t="s">
        <v>443</v>
      </c>
      <c r="AC87" s="7"/>
    </row>
    <row r="88" spans="22:29" ht="12.75" hidden="1" x14ac:dyDescent="0.2">
      <c r="V88" s="163" t="s">
        <v>287</v>
      </c>
      <c r="AB88" s="304" t="s">
        <v>1312</v>
      </c>
      <c r="AC88" s="7"/>
    </row>
    <row r="89" spans="22:29" ht="12.75" hidden="1" x14ac:dyDescent="0.2">
      <c r="V89" s="163" t="s">
        <v>288</v>
      </c>
      <c r="AB89" s="304" t="s">
        <v>1138</v>
      </c>
      <c r="AC89" s="7"/>
    </row>
    <row r="90" spans="22:29" ht="12.75" hidden="1" x14ac:dyDescent="0.2">
      <c r="V90" s="163" t="s">
        <v>289</v>
      </c>
      <c r="AB90" s="306" t="s">
        <v>1315</v>
      </c>
      <c r="AC90" s="7"/>
    </row>
    <row r="91" spans="22:29" ht="12.75" hidden="1" x14ac:dyDescent="0.2">
      <c r="V91" s="163" t="s">
        <v>290</v>
      </c>
      <c r="AB91" s="304" t="s">
        <v>1317</v>
      </c>
      <c r="AC91" s="7"/>
    </row>
    <row r="92" spans="22:29" ht="12.75" hidden="1" x14ac:dyDescent="0.2">
      <c r="V92" s="163" t="s">
        <v>291</v>
      </c>
      <c r="AB92" s="306" t="s">
        <v>1319</v>
      </c>
      <c r="AC92" s="7"/>
    </row>
    <row r="93" spans="22:29" ht="12.75" hidden="1" x14ac:dyDescent="0.2">
      <c r="V93" s="163" t="s">
        <v>292</v>
      </c>
      <c r="AB93" s="306" t="s">
        <v>1321</v>
      </c>
      <c r="AC93" s="7"/>
    </row>
    <row r="94" spans="22:29" ht="12.75" hidden="1" x14ac:dyDescent="0.2">
      <c r="V94" s="163" t="s">
        <v>1539</v>
      </c>
      <c r="AB94" s="304" t="s">
        <v>450</v>
      </c>
      <c r="AC94" s="7"/>
    </row>
    <row r="95" spans="22:29" ht="12.75" hidden="1" x14ac:dyDescent="0.2">
      <c r="V95" s="163" t="s">
        <v>445</v>
      </c>
      <c r="AB95" s="304" t="s">
        <v>451</v>
      </c>
      <c r="AC95" s="7"/>
    </row>
    <row r="96" spans="22:29" ht="12.75" hidden="1" x14ac:dyDescent="0.2">
      <c r="V96" s="163" t="s">
        <v>404</v>
      </c>
      <c r="AB96" s="304" t="s">
        <v>452</v>
      </c>
      <c r="AC96" s="7"/>
    </row>
    <row r="97" spans="22:29" ht="12.75" hidden="1" x14ac:dyDescent="0.2">
      <c r="V97" s="163" t="s">
        <v>999</v>
      </c>
      <c r="AB97" s="304" t="s">
        <v>395</v>
      </c>
      <c r="AC97" s="7"/>
    </row>
    <row r="98" spans="22:29" ht="12.75" hidden="1" x14ac:dyDescent="0.2">
      <c r="V98" s="163" t="s">
        <v>1023</v>
      </c>
      <c r="AB98" s="304" t="s">
        <v>396</v>
      </c>
      <c r="AC98" s="7"/>
    </row>
    <row r="99" spans="22:29" ht="12.75" hidden="1" x14ac:dyDescent="0.2">
      <c r="V99" s="163" t="s">
        <v>405</v>
      </c>
      <c r="AB99" s="304" t="s">
        <v>397</v>
      </c>
      <c r="AC99" s="7"/>
    </row>
    <row r="100" spans="22:29" ht="12.75" hidden="1" x14ac:dyDescent="0.2">
      <c r="V100" s="163" t="s">
        <v>406</v>
      </c>
      <c r="AB100" s="304" t="s">
        <v>398</v>
      </c>
      <c r="AC100" s="7"/>
    </row>
    <row r="101" spans="22:29" ht="12.75" hidden="1" x14ac:dyDescent="0.2">
      <c r="V101" s="163" t="s">
        <v>407</v>
      </c>
      <c r="AB101" s="304" t="s">
        <v>399</v>
      </c>
      <c r="AC101" s="7"/>
    </row>
    <row r="102" spans="22:29" ht="12.75" hidden="1" x14ac:dyDescent="0.2">
      <c r="V102" s="163" t="s">
        <v>408</v>
      </c>
      <c r="AB102" s="304" t="s">
        <v>400</v>
      </c>
      <c r="AC102" s="7"/>
    </row>
    <row r="103" spans="22:29" ht="12.75" hidden="1" x14ac:dyDescent="0.2">
      <c r="V103" s="163" t="s">
        <v>409</v>
      </c>
      <c r="AB103" s="304" t="s">
        <v>401</v>
      </c>
      <c r="AC103" s="7"/>
    </row>
    <row r="104" spans="22:29" ht="12.75" hidden="1" x14ac:dyDescent="0.2">
      <c r="V104" s="163" t="s">
        <v>665</v>
      </c>
      <c r="AB104" s="304" t="s">
        <v>402</v>
      </c>
      <c r="AC104" s="7"/>
    </row>
    <row r="105" spans="22:29" ht="12.75" hidden="1" x14ac:dyDescent="0.2">
      <c r="V105" s="163" t="s">
        <v>1000</v>
      </c>
      <c r="AB105" s="304" t="s">
        <v>1141</v>
      </c>
      <c r="AC105" s="7"/>
    </row>
    <row r="106" spans="22:29" ht="12.75" hidden="1" x14ac:dyDescent="0.2">
      <c r="V106" s="163" t="s">
        <v>1135</v>
      </c>
      <c r="AB106" s="304" t="s">
        <v>460</v>
      </c>
      <c r="AC106" s="7"/>
    </row>
    <row r="107" spans="22:29" ht="12.75" hidden="1" x14ac:dyDescent="0.2">
      <c r="V107" s="163" t="s">
        <v>410</v>
      </c>
      <c r="AB107" s="304" t="s">
        <v>456</v>
      </c>
      <c r="AC107" s="7"/>
    </row>
    <row r="108" spans="22:29" ht="12.75" hidden="1" x14ac:dyDescent="0.2">
      <c r="V108" s="163" t="s">
        <v>411</v>
      </c>
      <c r="AB108" s="304" t="s">
        <v>1014</v>
      </c>
      <c r="AC108" s="7"/>
    </row>
    <row r="109" spans="22:29" ht="12.75" hidden="1" x14ac:dyDescent="0.2">
      <c r="V109" s="163" t="s">
        <v>1136</v>
      </c>
      <c r="AB109" s="304" t="s">
        <v>459</v>
      </c>
      <c r="AC109" s="7"/>
    </row>
    <row r="110" spans="22:29" ht="12.75" hidden="1" x14ac:dyDescent="0.2">
      <c r="V110" s="163" t="s">
        <v>412</v>
      </c>
      <c r="AB110" s="306" t="s">
        <v>1323</v>
      </c>
      <c r="AC110" s="7"/>
    </row>
    <row r="111" spans="22:29" ht="12.75" hidden="1" x14ac:dyDescent="0.2">
      <c r="V111" s="163" t="s">
        <v>448</v>
      </c>
      <c r="AB111" s="304" t="s">
        <v>457</v>
      </c>
      <c r="AC111" s="7"/>
    </row>
    <row r="112" spans="22:29" ht="12.75" hidden="1" x14ac:dyDescent="0.2">
      <c r="V112" s="163" t="s">
        <v>413</v>
      </c>
      <c r="AB112" s="304" t="s">
        <v>453</v>
      </c>
      <c r="AC112" s="7"/>
    </row>
    <row r="113" spans="22:29" ht="12.75" hidden="1" x14ac:dyDescent="0.2">
      <c r="V113" s="163" t="s">
        <v>1137</v>
      </c>
      <c r="AB113" s="304" t="s">
        <v>454</v>
      </c>
      <c r="AC113" s="7"/>
    </row>
    <row r="114" spans="22:29" ht="12.75" hidden="1" x14ac:dyDescent="0.2">
      <c r="V114" s="163" t="s">
        <v>447</v>
      </c>
      <c r="AB114" s="304" t="s">
        <v>455</v>
      </c>
      <c r="AC114" s="7"/>
    </row>
    <row r="115" spans="22:29" ht="12.75" hidden="1" x14ac:dyDescent="0.2">
      <c r="V115" s="163" t="s">
        <v>414</v>
      </c>
      <c r="AB115" s="304" t="s">
        <v>293</v>
      </c>
      <c r="AC115" s="7"/>
    </row>
    <row r="116" spans="22:29" ht="12.75" hidden="1" x14ac:dyDescent="0.2">
      <c r="V116" s="163" t="s">
        <v>444</v>
      </c>
      <c r="AB116" s="304" t="s">
        <v>511</v>
      </c>
      <c r="AC116" s="7"/>
    </row>
    <row r="117" spans="22:29" ht="12.75" hidden="1" x14ac:dyDescent="0.2">
      <c r="V117" s="163" t="s">
        <v>416</v>
      </c>
      <c r="AB117" s="304" t="s">
        <v>294</v>
      </c>
      <c r="AC117" s="7"/>
    </row>
    <row r="118" spans="22:29" ht="12.75" hidden="1" x14ac:dyDescent="0.2">
      <c r="V118" s="163" t="s">
        <v>449</v>
      </c>
      <c r="AB118" s="304" t="s">
        <v>295</v>
      </c>
      <c r="AC118" s="7"/>
    </row>
    <row r="119" spans="22:29" ht="12.75" hidden="1" x14ac:dyDescent="0.2">
      <c r="V119" s="163" t="s">
        <v>417</v>
      </c>
      <c r="AB119" s="304" t="s">
        <v>296</v>
      </c>
      <c r="AC119" s="7"/>
    </row>
    <row r="120" spans="22:29" ht="12.75" hidden="1" x14ac:dyDescent="0.2">
      <c r="V120" s="163" t="s">
        <v>418</v>
      </c>
      <c r="AB120" s="304" t="s">
        <v>297</v>
      </c>
      <c r="AC120" s="7"/>
    </row>
    <row r="121" spans="22:29" ht="12.75" hidden="1" x14ac:dyDescent="0.2">
      <c r="V121" s="163" t="s">
        <v>1002</v>
      </c>
      <c r="AB121" s="307" t="s">
        <v>1325</v>
      </c>
      <c r="AC121" s="7"/>
    </row>
    <row r="122" spans="22:29" ht="12.75" hidden="1" x14ac:dyDescent="0.2">
      <c r="V122" s="163" t="s">
        <v>419</v>
      </c>
      <c r="AB122" s="304" t="s">
        <v>493</v>
      </c>
      <c r="AC122" s="7"/>
    </row>
    <row r="123" spans="22:29" ht="12.75" hidden="1" x14ac:dyDescent="0.2">
      <c r="V123" s="163" t="s">
        <v>420</v>
      </c>
      <c r="AB123" s="304" t="s">
        <v>298</v>
      </c>
      <c r="AC123" s="7"/>
    </row>
    <row r="124" spans="22:29" ht="12.75" hidden="1" x14ac:dyDescent="0.2">
      <c r="V124" s="163" t="s">
        <v>421</v>
      </c>
      <c r="AB124" s="304" t="s">
        <v>485</v>
      </c>
      <c r="AC124" s="7"/>
    </row>
    <row r="125" spans="22:29" ht="12.75" hidden="1" x14ac:dyDescent="0.2">
      <c r="V125" s="163" t="s">
        <v>422</v>
      </c>
      <c r="AB125" s="304" t="s">
        <v>1130</v>
      </c>
      <c r="AC125" s="7"/>
    </row>
    <row r="126" spans="22:29" ht="12.75" hidden="1" x14ac:dyDescent="0.2">
      <c r="V126" s="163" t="s">
        <v>423</v>
      </c>
      <c r="AB126" s="304" t="s">
        <v>487</v>
      </c>
      <c r="AC126" s="7"/>
    </row>
    <row r="127" spans="22:29" ht="12.75" hidden="1" x14ac:dyDescent="0.2">
      <c r="V127" s="163" t="s">
        <v>424</v>
      </c>
      <c r="AB127" s="304" t="s">
        <v>697</v>
      </c>
      <c r="AC127" s="7"/>
    </row>
    <row r="128" spans="22:29" ht="12.75" hidden="1" x14ac:dyDescent="0.2">
      <c r="V128" s="163" t="s">
        <v>672</v>
      </c>
      <c r="AB128" s="304" t="s">
        <v>403</v>
      </c>
      <c r="AC128" s="7"/>
    </row>
    <row r="129" spans="22:29" ht="12.75" hidden="1" x14ac:dyDescent="0.2">
      <c r="V129" s="163" t="s">
        <v>425</v>
      </c>
      <c r="AB129" s="304" t="s">
        <v>308</v>
      </c>
      <c r="AC129" s="7"/>
    </row>
    <row r="130" spans="22:29" ht="12.75" hidden="1" x14ac:dyDescent="0.2">
      <c r="V130" s="163" t="s">
        <v>1004</v>
      </c>
      <c r="AB130" s="304" t="s">
        <v>309</v>
      </c>
      <c r="AC130" s="7"/>
    </row>
    <row r="131" spans="22:29" ht="12.75" hidden="1" x14ac:dyDescent="0.2">
      <c r="V131" s="163" t="s">
        <v>1140</v>
      </c>
      <c r="AB131" s="304" t="s">
        <v>467</v>
      </c>
      <c r="AC131" s="7"/>
    </row>
    <row r="132" spans="22:29" ht="12.75" hidden="1" x14ac:dyDescent="0.2">
      <c r="V132" s="163" t="s">
        <v>1006</v>
      </c>
      <c r="AB132" s="304" t="s">
        <v>468</v>
      </c>
      <c r="AC132" s="7"/>
    </row>
    <row r="133" spans="22:29" ht="12.75" hidden="1" x14ac:dyDescent="0.2">
      <c r="V133" s="163" t="s">
        <v>426</v>
      </c>
      <c r="AB133" s="304" t="s">
        <v>466</v>
      </c>
      <c r="AC133" s="7"/>
    </row>
    <row r="134" spans="22:29" ht="12.75" hidden="1" x14ac:dyDescent="0.2">
      <c r="V134" s="163" t="s">
        <v>427</v>
      </c>
      <c r="AB134" s="304" t="s">
        <v>310</v>
      </c>
      <c r="AC134" s="7"/>
    </row>
    <row r="135" spans="22:29" ht="12.75" hidden="1" x14ac:dyDescent="0.2">
      <c r="V135" s="163" t="s">
        <v>428</v>
      </c>
      <c r="AB135" s="304" t="s">
        <v>1132</v>
      </c>
      <c r="AC135" s="7"/>
    </row>
    <row r="136" spans="22:29" ht="12.75" hidden="1" x14ac:dyDescent="0.2">
      <c r="V136" s="163" t="s">
        <v>429</v>
      </c>
      <c r="AB136" s="304" t="s">
        <v>1134</v>
      </c>
      <c r="AC136" s="7"/>
    </row>
    <row r="137" spans="22:29" ht="12.75" hidden="1" x14ac:dyDescent="0.2">
      <c r="V137" s="163" t="s">
        <v>1024</v>
      </c>
      <c r="AB137" s="304" t="s">
        <v>312</v>
      </c>
      <c r="AC137" s="7"/>
    </row>
    <row r="138" spans="22:29" ht="12.75" hidden="1" x14ac:dyDescent="0.2">
      <c r="V138" s="163" t="s">
        <v>430</v>
      </c>
      <c r="AB138" s="304" t="s">
        <v>313</v>
      </c>
      <c r="AC138" s="7"/>
    </row>
    <row r="139" spans="22:29" ht="12.75" hidden="1" x14ac:dyDescent="0.2">
      <c r="V139" s="163" t="s">
        <v>432</v>
      </c>
      <c r="AB139" s="304" t="s">
        <v>314</v>
      </c>
      <c r="AC139" s="7"/>
    </row>
    <row r="140" spans="22:29" ht="12.75" hidden="1" x14ac:dyDescent="0.2">
      <c r="V140" s="163" t="s">
        <v>433</v>
      </c>
      <c r="AB140" s="304" t="s">
        <v>316</v>
      </c>
      <c r="AC140" s="7"/>
    </row>
    <row r="141" spans="22:29" ht="12.75" hidden="1" x14ac:dyDescent="0.2">
      <c r="V141" s="163" t="s">
        <v>434</v>
      </c>
      <c r="AB141" s="304" t="s">
        <v>317</v>
      </c>
      <c r="AC141" s="7"/>
    </row>
    <row r="142" spans="22:29" ht="12.75" hidden="1" x14ac:dyDescent="0.2">
      <c r="V142" s="163" t="s">
        <v>435</v>
      </c>
      <c r="AB142" s="304" t="s">
        <v>318</v>
      </c>
      <c r="AC142" s="7"/>
    </row>
    <row r="143" spans="22:29" ht="12.75" hidden="1" x14ac:dyDescent="0.2">
      <c r="V143" s="163" t="s">
        <v>1007</v>
      </c>
      <c r="AB143" s="304" t="s">
        <v>319</v>
      </c>
      <c r="AC143" s="7"/>
    </row>
    <row r="144" spans="22:29" ht="12.75" hidden="1" x14ac:dyDescent="0.2">
      <c r="V144" s="163" t="s">
        <v>1310</v>
      </c>
      <c r="AB144" s="304" t="s">
        <v>320</v>
      </c>
      <c r="AC144" s="7"/>
    </row>
    <row r="145" spans="22:29" ht="12.75" hidden="1" x14ac:dyDescent="0.2">
      <c r="V145" s="163" t="s">
        <v>510</v>
      </c>
      <c r="AB145" s="304" t="s">
        <v>321</v>
      </c>
      <c r="AC145" s="7"/>
    </row>
    <row r="146" spans="22:29" ht="12.75" hidden="1" x14ac:dyDescent="0.2">
      <c r="V146" s="163" t="s">
        <v>471</v>
      </c>
      <c r="W146" s="211"/>
      <c r="AB146" s="304" t="s">
        <v>322</v>
      </c>
      <c r="AC146" s="7"/>
    </row>
    <row r="147" spans="22:29" ht="12.75" hidden="1" x14ac:dyDescent="0.2">
      <c r="V147" s="163" t="s">
        <v>436</v>
      </c>
      <c r="AB147" s="304" t="s">
        <v>323</v>
      </c>
      <c r="AC147" s="7"/>
    </row>
    <row r="148" spans="22:29" ht="12.75" hidden="1" x14ac:dyDescent="0.2">
      <c r="V148" s="163" t="s">
        <v>437</v>
      </c>
      <c r="AB148" s="304" t="s">
        <v>324</v>
      </c>
      <c r="AC148" s="7"/>
    </row>
    <row r="149" spans="22:29" ht="12.75" hidden="1" x14ac:dyDescent="0.2">
      <c r="V149" s="163" t="s">
        <v>438</v>
      </c>
      <c r="AB149" s="304" t="s">
        <v>325</v>
      </c>
      <c r="AC149" s="7"/>
    </row>
    <row r="150" spans="22:29" ht="12.75" hidden="1" x14ac:dyDescent="0.2">
      <c r="V150" s="163" t="s">
        <v>439</v>
      </c>
      <c r="AB150" s="304" t="s">
        <v>327</v>
      </c>
      <c r="AC150" s="7"/>
    </row>
    <row r="151" spans="22:29" ht="12.75" hidden="1" x14ac:dyDescent="0.2">
      <c r="V151" s="163" t="s">
        <v>440</v>
      </c>
      <c r="AB151" s="304" t="s">
        <v>333</v>
      </c>
      <c r="AC151" s="7"/>
    </row>
    <row r="152" spans="22:29" ht="12.75" hidden="1" x14ac:dyDescent="0.2">
      <c r="V152" s="163" t="s">
        <v>441</v>
      </c>
      <c r="AB152" s="304" t="s">
        <v>341</v>
      </c>
      <c r="AC152" s="7"/>
    </row>
    <row r="153" spans="22:29" ht="12.75" hidden="1" x14ac:dyDescent="0.2">
      <c r="V153" s="163" t="s">
        <v>446</v>
      </c>
      <c r="AB153" s="304" t="s">
        <v>342</v>
      </c>
      <c r="AC153" s="7"/>
    </row>
    <row r="154" spans="22:29" ht="12.75" hidden="1" x14ac:dyDescent="0.2">
      <c r="V154" s="163" t="s">
        <v>442</v>
      </c>
      <c r="AB154" s="304" t="s">
        <v>1016</v>
      </c>
      <c r="AC154" s="7"/>
    </row>
    <row r="155" spans="22:29" ht="12.75" hidden="1" x14ac:dyDescent="0.2">
      <c r="V155" s="163" t="s">
        <v>1009</v>
      </c>
      <c r="AB155" s="304" t="s">
        <v>348</v>
      </c>
      <c r="AC155" s="7"/>
    </row>
    <row r="156" spans="22:29" ht="12.75" hidden="1" x14ac:dyDescent="0.2">
      <c r="V156" s="163" t="s">
        <v>443</v>
      </c>
      <c r="AB156" s="304" t="s">
        <v>350</v>
      </c>
      <c r="AC156" s="7"/>
    </row>
    <row r="157" spans="22:29" ht="12.75" hidden="1" x14ac:dyDescent="0.2">
      <c r="V157" s="163" t="s">
        <v>1139</v>
      </c>
      <c r="AB157" s="304" t="s">
        <v>354</v>
      </c>
      <c r="AC157" s="7"/>
    </row>
    <row r="158" spans="22:29" ht="12.75" hidden="1" x14ac:dyDescent="0.2">
      <c r="V158" s="163" t="s">
        <v>1312</v>
      </c>
      <c r="AB158" s="304" t="s">
        <v>356</v>
      </c>
      <c r="AC158" s="7"/>
    </row>
    <row r="159" spans="22:29" ht="12.75" hidden="1" x14ac:dyDescent="0.2">
      <c r="V159" s="163" t="s">
        <v>1138</v>
      </c>
      <c r="AB159" s="304" t="s">
        <v>359</v>
      </c>
      <c r="AC159" s="7"/>
    </row>
    <row r="160" spans="22:29" ht="12.75" hidden="1" x14ac:dyDescent="0.2">
      <c r="V160" s="163" t="s">
        <v>1315</v>
      </c>
      <c r="AB160" s="304" t="s">
        <v>360</v>
      </c>
      <c r="AC160" s="7"/>
    </row>
    <row r="161" spans="22:29" ht="12.75" hidden="1" x14ac:dyDescent="0.2">
      <c r="V161" s="163" t="s">
        <v>1317</v>
      </c>
      <c r="AB161" s="304" t="s">
        <v>374</v>
      </c>
      <c r="AC161" s="7"/>
    </row>
    <row r="162" spans="22:29" ht="12.75" hidden="1" x14ac:dyDescent="0.2">
      <c r="V162" s="163" t="s">
        <v>1319</v>
      </c>
      <c r="AB162" s="307" t="s">
        <v>385</v>
      </c>
      <c r="AC162" s="7"/>
    </row>
    <row r="163" spans="22:29" ht="12.75" hidden="1" x14ac:dyDescent="0.2">
      <c r="V163" s="163" t="s">
        <v>1321</v>
      </c>
      <c r="AB163" s="304" t="s">
        <v>387</v>
      </c>
      <c r="AC163" s="7"/>
    </row>
    <row r="164" spans="22:29" ht="12.75" hidden="1" x14ac:dyDescent="0.2">
      <c r="V164" s="163" t="s">
        <v>450</v>
      </c>
      <c r="AB164" s="304" t="s">
        <v>958</v>
      </c>
      <c r="AC164" s="7"/>
    </row>
    <row r="165" spans="22:29" ht="12.75" hidden="1" x14ac:dyDescent="0.2">
      <c r="V165" s="163" t="s">
        <v>451</v>
      </c>
      <c r="AB165" s="304" t="s">
        <v>971</v>
      </c>
      <c r="AC165" s="7"/>
    </row>
    <row r="166" spans="22:29" ht="12.75" hidden="1" x14ac:dyDescent="0.2">
      <c r="V166" s="163" t="s">
        <v>452</v>
      </c>
      <c r="AB166" s="308" t="s">
        <v>1409</v>
      </c>
      <c r="AC166" s="7"/>
    </row>
    <row r="167" spans="22:29" ht="12.75" hidden="1" x14ac:dyDescent="0.15">
      <c r="V167" s="163" t="s">
        <v>395</v>
      </c>
      <c r="AB167" s="213"/>
      <c r="AC167" s="7"/>
    </row>
    <row r="168" spans="22:29" ht="12.75" hidden="1" x14ac:dyDescent="0.15">
      <c r="V168" s="163" t="s">
        <v>396</v>
      </c>
      <c r="AB168" s="213"/>
      <c r="AC168" s="7"/>
    </row>
    <row r="169" spans="22:29" ht="12.75" hidden="1" x14ac:dyDescent="0.15">
      <c r="V169" s="163" t="s">
        <v>397</v>
      </c>
      <c r="AB169" s="213"/>
      <c r="AC169" s="7"/>
    </row>
    <row r="170" spans="22:29" ht="12.75" hidden="1" x14ac:dyDescent="0.15">
      <c r="V170" s="163" t="s">
        <v>398</v>
      </c>
      <c r="AB170" s="213"/>
      <c r="AC170" s="7"/>
    </row>
    <row r="171" spans="22:29" ht="12.75" hidden="1" x14ac:dyDescent="0.15">
      <c r="V171" s="163" t="s">
        <v>399</v>
      </c>
      <c r="AB171" s="213"/>
      <c r="AC171" s="7"/>
    </row>
    <row r="172" spans="22:29" ht="12.75" hidden="1" x14ac:dyDescent="0.15">
      <c r="V172" s="163" t="s">
        <v>400</v>
      </c>
      <c r="AB172" s="213"/>
      <c r="AC172" s="7"/>
    </row>
    <row r="173" spans="22:29" ht="12.75" hidden="1" x14ac:dyDescent="0.15">
      <c r="V173" s="163" t="s">
        <v>401</v>
      </c>
    </row>
    <row r="174" spans="22:29" ht="12.75" hidden="1" x14ac:dyDescent="0.15">
      <c r="V174" s="163" t="s">
        <v>402</v>
      </c>
    </row>
    <row r="175" spans="22:29" ht="12.75" hidden="1" x14ac:dyDescent="0.15">
      <c r="V175" s="163" t="s">
        <v>1141</v>
      </c>
      <c r="W175" s="211"/>
    </row>
    <row r="176" spans="22:29" ht="12.75" hidden="1" x14ac:dyDescent="0.15">
      <c r="V176" s="163" t="s">
        <v>1022</v>
      </c>
      <c r="W176" s="211"/>
    </row>
    <row r="177" spans="22:22" ht="12.75" hidden="1" x14ac:dyDescent="0.15">
      <c r="V177" s="163" t="s">
        <v>1010</v>
      </c>
    </row>
    <row r="178" spans="22:22" ht="12.75" hidden="1" x14ac:dyDescent="0.15">
      <c r="V178" s="163" t="s">
        <v>1012</v>
      </c>
    </row>
    <row r="179" spans="22:22" ht="12.75" hidden="1" x14ac:dyDescent="0.15">
      <c r="V179" s="163" t="s">
        <v>461</v>
      </c>
    </row>
    <row r="180" spans="22:22" ht="12.75" hidden="1" x14ac:dyDescent="0.15">
      <c r="V180" s="163" t="s">
        <v>462</v>
      </c>
    </row>
    <row r="181" spans="22:22" ht="12.75" hidden="1" x14ac:dyDescent="0.15">
      <c r="V181" s="163" t="s">
        <v>464</v>
      </c>
    </row>
    <row r="182" spans="22:22" ht="12.75" hidden="1" x14ac:dyDescent="0.15">
      <c r="V182" s="163" t="s">
        <v>465</v>
      </c>
    </row>
    <row r="183" spans="22:22" ht="12.75" hidden="1" x14ac:dyDescent="0.15">
      <c r="V183" s="163" t="s">
        <v>460</v>
      </c>
    </row>
    <row r="184" spans="22:22" ht="12.75" hidden="1" x14ac:dyDescent="0.15">
      <c r="V184" s="163" t="s">
        <v>463</v>
      </c>
    </row>
    <row r="185" spans="22:22" ht="12.75" hidden="1" x14ac:dyDescent="0.15">
      <c r="V185" s="163" t="s">
        <v>1150</v>
      </c>
    </row>
    <row r="186" spans="22:22" ht="12.75" hidden="1" x14ac:dyDescent="0.15">
      <c r="V186" s="163" t="s">
        <v>456</v>
      </c>
    </row>
    <row r="187" spans="22:22" ht="12.75" hidden="1" x14ac:dyDescent="0.15">
      <c r="V187" s="163" t="s">
        <v>1014</v>
      </c>
    </row>
    <row r="188" spans="22:22" ht="12.75" hidden="1" x14ac:dyDescent="0.15">
      <c r="V188" s="163" t="s">
        <v>1027</v>
      </c>
    </row>
    <row r="189" spans="22:22" ht="12.75" hidden="1" x14ac:dyDescent="0.15">
      <c r="V189" s="163" t="s">
        <v>458</v>
      </c>
    </row>
    <row r="190" spans="22:22" ht="12.75" hidden="1" x14ac:dyDescent="0.15">
      <c r="V190" s="163" t="s">
        <v>459</v>
      </c>
    </row>
    <row r="191" spans="22:22" ht="12.75" hidden="1" x14ac:dyDescent="0.15">
      <c r="V191" s="163" t="s">
        <v>1323</v>
      </c>
    </row>
    <row r="192" spans="22:22" ht="12.75" hidden="1" x14ac:dyDescent="0.15">
      <c r="V192" s="163" t="s">
        <v>457</v>
      </c>
    </row>
    <row r="193" spans="22:22" ht="12.75" hidden="1" x14ac:dyDescent="0.15">
      <c r="V193" s="163" t="s">
        <v>453</v>
      </c>
    </row>
    <row r="194" spans="22:22" ht="12.75" hidden="1" x14ac:dyDescent="0.15">
      <c r="V194" s="163" t="s">
        <v>454</v>
      </c>
    </row>
    <row r="195" spans="22:22" ht="12.75" hidden="1" x14ac:dyDescent="0.15">
      <c r="V195" s="163" t="s">
        <v>455</v>
      </c>
    </row>
    <row r="196" spans="22:22" ht="12.75" hidden="1" x14ac:dyDescent="0.15">
      <c r="V196" s="163" t="s">
        <v>293</v>
      </c>
    </row>
    <row r="197" spans="22:22" ht="12.75" hidden="1" x14ac:dyDescent="0.15">
      <c r="V197" s="163" t="s">
        <v>511</v>
      </c>
    </row>
    <row r="198" spans="22:22" ht="12.75" hidden="1" x14ac:dyDescent="0.15">
      <c r="V198" s="163" t="s">
        <v>294</v>
      </c>
    </row>
    <row r="199" spans="22:22" ht="12.75" hidden="1" x14ac:dyDescent="0.15">
      <c r="V199" s="163" t="s">
        <v>295</v>
      </c>
    </row>
    <row r="200" spans="22:22" ht="12.75" hidden="1" x14ac:dyDescent="0.15">
      <c r="V200" s="163" t="s">
        <v>296</v>
      </c>
    </row>
    <row r="201" spans="22:22" ht="12.75" hidden="1" x14ac:dyDescent="0.15">
      <c r="V201" s="163" t="s">
        <v>297</v>
      </c>
    </row>
    <row r="202" spans="22:22" ht="12.75" hidden="1" x14ac:dyDescent="0.15">
      <c r="V202" s="163" t="s">
        <v>1325</v>
      </c>
    </row>
    <row r="203" spans="22:22" ht="12.75" hidden="1" x14ac:dyDescent="0.15">
      <c r="V203" s="163" t="s">
        <v>1327</v>
      </c>
    </row>
    <row r="204" spans="22:22" ht="12.75" hidden="1" x14ac:dyDescent="0.15">
      <c r="V204" s="163" t="s">
        <v>1458</v>
      </c>
    </row>
    <row r="205" spans="22:22" ht="12.75" hidden="1" x14ac:dyDescent="0.15">
      <c r="V205" s="163" t="s">
        <v>496</v>
      </c>
    </row>
    <row r="206" spans="22:22" ht="12.75" hidden="1" x14ac:dyDescent="0.15">
      <c r="V206" s="163" t="s">
        <v>500</v>
      </c>
    </row>
    <row r="207" spans="22:22" ht="12.75" hidden="1" x14ac:dyDescent="0.15">
      <c r="V207" s="163" t="s">
        <v>494</v>
      </c>
    </row>
    <row r="208" spans="22:22" ht="12.75" hidden="1" x14ac:dyDescent="0.15">
      <c r="V208" s="163" t="s">
        <v>497</v>
      </c>
    </row>
    <row r="209" spans="22:22" ht="12.75" hidden="1" x14ac:dyDescent="0.15">
      <c r="V209" s="163" t="s">
        <v>499</v>
      </c>
    </row>
    <row r="210" spans="22:22" ht="12.75" hidden="1" x14ac:dyDescent="0.15">
      <c r="V210" s="163" t="s">
        <v>472</v>
      </c>
    </row>
    <row r="211" spans="22:22" ht="12.75" hidden="1" x14ac:dyDescent="0.15">
      <c r="V211" s="163" t="s">
        <v>493</v>
      </c>
    </row>
    <row r="212" spans="22:22" ht="12.75" hidden="1" x14ac:dyDescent="0.15">
      <c r="V212" s="163" t="s">
        <v>495</v>
      </c>
    </row>
    <row r="213" spans="22:22" ht="12.75" hidden="1" x14ac:dyDescent="0.15">
      <c r="V213" s="163" t="s">
        <v>1112</v>
      </c>
    </row>
    <row r="214" spans="22:22" ht="12.75" hidden="1" x14ac:dyDescent="0.15">
      <c r="V214" s="163" t="s">
        <v>1121</v>
      </c>
    </row>
    <row r="215" spans="22:22" ht="12.75" hidden="1" x14ac:dyDescent="0.15">
      <c r="V215" s="163" t="s">
        <v>498</v>
      </c>
    </row>
    <row r="216" spans="22:22" ht="12.75" hidden="1" x14ac:dyDescent="0.15">
      <c r="V216" s="163" t="s">
        <v>914</v>
      </c>
    </row>
    <row r="217" spans="22:22" ht="12.75" hidden="1" x14ac:dyDescent="0.15">
      <c r="V217" s="163" t="s">
        <v>1115</v>
      </c>
    </row>
    <row r="218" spans="22:22" ht="12.75" hidden="1" x14ac:dyDescent="0.15">
      <c r="V218" s="163" t="s">
        <v>478</v>
      </c>
    </row>
    <row r="219" spans="22:22" ht="12.75" hidden="1" x14ac:dyDescent="0.15">
      <c r="V219" s="163" t="s">
        <v>1145</v>
      </c>
    </row>
    <row r="220" spans="22:22" ht="12.75" hidden="1" x14ac:dyDescent="0.15">
      <c r="V220" s="163" t="s">
        <v>5</v>
      </c>
    </row>
    <row r="221" spans="22:22" ht="12.75" hidden="1" x14ac:dyDescent="0.15">
      <c r="V221" s="163" t="s">
        <v>298</v>
      </c>
    </row>
    <row r="222" spans="22:22" ht="12.75" hidden="1" x14ac:dyDescent="0.15">
      <c r="V222" s="163" t="s">
        <v>299</v>
      </c>
    </row>
    <row r="223" spans="22:22" ht="12.75" hidden="1" x14ac:dyDescent="0.15">
      <c r="V223" s="163" t="s">
        <v>1330</v>
      </c>
    </row>
    <row r="224" spans="22:22" ht="12.75" hidden="1" x14ac:dyDescent="0.15">
      <c r="V224" s="163" t="s">
        <v>300</v>
      </c>
    </row>
    <row r="225" spans="22:22" ht="12.75" hidden="1" x14ac:dyDescent="0.15">
      <c r="V225" s="163" t="s">
        <v>1546</v>
      </c>
    </row>
    <row r="226" spans="22:22" ht="12.75" hidden="1" x14ac:dyDescent="0.15">
      <c r="V226" s="163" t="s">
        <v>1548</v>
      </c>
    </row>
    <row r="227" spans="22:22" ht="12.75" hidden="1" x14ac:dyDescent="0.15">
      <c r="V227" s="163" t="s">
        <v>485</v>
      </c>
    </row>
    <row r="228" spans="22:22" ht="12.75" hidden="1" x14ac:dyDescent="0.15">
      <c r="V228" s="163" t="s">
        <v>1130</v>
      </c>
    </row>
    <row r="229" spans="22:22" ht="12.75" hidden="1" x14ac:dyDescent="0.15">
      <c r="V229" s="163" t="s">
        <v>1129</v>
      </c>
    </row>
    <row r="230" spans="22:22" ht="12.75" hidden="1" x14ac:dyDescent="0.15">
      <c r="V230" s="163" t="s">
        <v>1131</v>
      </c>
    </row>
    <row r="231" spans="22:22" ht="12.75" hidden="1" x14ac:dyDescent="0.15">
      <c r="V231" s="163" t="s">
        <v>487</v>
      </c>
    </row>
    <row r="232" spans="22:22" ht="12.75" hidden="1" x14ac:dyDescent="0.15">
      <c r="V232" s="163" t="s">
        <v>488</v>
      </c>
    </row>
    <row r="233" spans="22:22" ht="12.75" hidden="1" x14ac:dyDescent="0.15">
      <c r="V233" s="163" t="s">
        <v>489</v>
      </c>
    </row>
    <row r="234" spans="22:22" ht="12.75" hidden="1" x14ac:dyDescent="0.15">
      <c r="V234" s="163" t="s">
        <v>1148</v>
      </c>
    </row>
    <row r="235" spans="22:22" ht="12.75" hidden="1" x14ac:dyDescent="0.15">
      <c r="V235" s="163" t="s">
        <v>697</v>
      </c>
    </row>
    <row r="236" spans="22:22" ht="12.75" hidden="1" x14ac:dyDescent="0.15">
      <c r="V236" s="163" t="s">
        <v>492</v>
      </c>
    </row>
    <row r="237" spans="22:22" ht="12.75" hidden="1" x14ac:dyDescent="0.15">
      <c r="V237" s="163" t="s">
        <v>473</v>
      </c>
    </row>
    <row r="238" spans="22:22" ht="12.75" hidden="1" x14ac:dyDescent="0.15">
      <c r="V238" s="163" t="s">
        <v>1550</v>
      </c>
    </row>
    <row r="239" spans="22:22" ht="12.75" hidden="1" x14ac:dyDescent="0.15">
      <c r="V239" s="163" t="s">
        <v>475</v>
      </c>
    </row>
    <row r="240" spans="22:22" ht="12.75" hidden="1" x14ac:dyDescent="0.15">
      <c r="V240" s="163" t="s">
        <v>917</v>
      </c>
    </row>
    <row r="241" spans="22:22" ht="12.75" hidden="1" x14ac:dyDescent="0.15">
      <c r="V241" s="163" t="s">
        <v>1553</v>
      </c>
    </row>
    <row r="242" spans="22:22" ht="12.75" hidden="1" x14ac:dyDescent="0.15">
      <c r="V242" s="163" t="s">
        <v>476</v>
      </c>
    </row>
    <row r="243" spans="22:22" ht="12.75" hidden="1" x14ac:dyDescent="0.15">
      <c r="V243" s="163" t="s">
        <v>1333</v>
      </c>
    </row>
    <row r="244" spans="22:22" ht="12.75" hidden="1" x14ac:dyDescent="0.15">
      <c r="V244" s="163" t="s">
        <v>919</v>
      </c>
    </row>
    <row r="245" spans="22:22" ht="12.75" hidden="1" x14ac:dyDescent="0.15">
      <c r="V245" s="163" t="s">
        <v>1336</v>
      </c>
    </row>
    <row r="246" spans="22:22" ht="12.75" hidden="1" x14ac:dyDescent="0.15">
      <c r="V246" s="163" t="s">
        <v>403</v>
      </c>
    </row>
    <row r="247" spans="22:22" ht="12.75" hidden="1" x14ac:dyDescent="0.15">
      <c r="V247" s="163" t="s">
        <v>17</v>
      </c>
    </row>
    <row r="248" spans="22:22" ht="12.75" hidden="1" x14ac:dyDescent="0.15">
      <c r="V248" s="163" t="s">
        <v>480</v>
      </c>
    </row>
    <row r="249" spans="22:22" ht="12.75" hidden="1" x14ac:dyDescent="0.15">
      <c r="V249" s="163" t="s">
        <v>481</v>
      </c>
    </row>
    <row r="250" spans="22:22" ht="12.75" hidden="1" x14ac:dyDescent="0.15">
      <c r="V250" s="163" t="s">
        <v>479</v>
      </c>
    </row>
    <row r="251" spans="22:22" ht="12.75" hidden="1" x14ac:dyDescent="0.15">
      <c r="V251" s="163" t="s">
        <v>477</v>
      </c>
    </row>
    <row r="252" spans="22:22" ht="12.75" hidden="1" x14ac:dyDescent="0.15">
      <c r="V252" s="163" t="s">
        <v>474</v>
      </c>
    </row>
    <row r="253" spans="22:22" ht="12.75" hidden="1" x14ac:dyDescent="0.15">
      <c r="V253" s="163" t="s">
        <v>482</v>
      </c>
    </row>
    <row r="254" spans="22:22" ht="12.75" hidden="1" x14ac:dyDescent="0.15">
      <c r="V254" s="163" t="s">
        <v>1339</v>
      </c>
    </row>
    <row r="255" spans="22:22" ht="12.75" hidden="1" x14ac:dyDescent="0.15">
      <c r="V255" s="163" t="s">
        <v>1340</v>
      </c>
    </row>
    <row r="256" spans="22:22" ht="12.75" hidden="1" x14ac:dyDescent="0.15">
      <c r="V256" s="163" t="s">
        <v>301</v>
      </c>
    </row>
    <row r="257" spans="22:22" ht="12.75" hidden="1" x14ac:dyDescent="0.15">
      <c r="V257" s="163" t="s">
        <v>922</v>
      </c>
    </row>
    <row r="258" spans="22:22" ht="12.75" hidden="1" x14ac:dyDescent="0.15">
      <c r="V258" s="205" t="s">
        <v>302</v>
      </c>
    </row>
    <row r="259" spans="22:22" ht="12.75" hidden="1" x14ac:dyDescent="0.15">
      <c r="V259" s="163" t="s">
        <v>1555</v>
      </c>
    </row>
    <row r="260" spans="22:22" ht="12.75" hidden="1" x14ac:dyDescent="0.15">
      <c r="V260" s="163" t="s">
        <v>303</v>
      </c>
    </row>
    <row r="261" spans="22:22" ht="12.75" hidden="1" x14ac:dyDescent="0.15">
      <c r="V261" s="163" t="s">
        <v>924</v>
      </c>
    </row>
    <row r="262" spans="22:22" ht="12.75" hidden="1" x14ac:dyDescent="0.15">
      <c r="V262" s="163" t="s">
        <v>304</v>
      </c>
    </row>
    <row r="263" spans="22:22" ht="12.75" hidden="1" x14ac:dyDescent="0.15">
      <c r="V263" s="205" t="s">
        <v>305</v>
      </c>
    </row>
    <row r="264" spans="22:22" ht="12.75" hidden="1" x14ac:dyDescent="0.15">
      <c r="V264" s="205" t="s">
        <v>1153</v>
      </c>
    </row>
    <row r="265" spans="22:22" ht="12.75" hidden="1" x14ac:dyDescent="0.15">
      <c r="V265" s="163" t="s">
        <v>306</v>
      </c>
    </row>
    <row r="266" spans="22:22" ht="12.75" hidden="1" x14ac:dyDescent="0.15">
      <c r="V266" s="163" t="s">
        <v>307</v>
      </c>
    </row>
    <row r="267" spans="22:22" ht="12.75" hidden="1" x14ac:dyDescent="0.15">
      <c r="V267" s="163" t="s">
        <v>1557</v>
      </c>
    </row>
    <row r="268" spans="22:22" ht="12.75" hidden="1" x14ac:dyDescent="0.15">
      <c r="V268" s="163" t="s">
        <v>1149</v>
      </c>
    </row>
    <row r="269" spans="22:22" ht="12.75" hidden="1" x14ac:dyDescent="0.15">
      <c r="V269" s="163" t="s">
        <v>1559</v>
      </c>
    </row>
    <row r="270" spans="22:22" ht="12.75" hidden="1" x14ac:dyDescent="0.15">
      <c r="V270" s="163" t="s">
        <v>1342</v>
      </c>
    </row>
    <row r="271" spans="22:22" ht="12.75" hidden="1" x14ac:dyDescent="0.15">
      <c r="V271" s="206" t="s">
        <v>1151</v>
      </c>
    </row>
    <row r="272" spans="22:22" ht="12.75" hidden="1" x14ac:dyDescent="0.15">
      <c r="V272" s="163" t="s">
        <v>1152</v>
      </c>
    </row>
    <row r="273" spans="22:23" ht="12.75" hidden="1" x14ac:dyDescent="0.15">
      <c r="V273" s="163" t="s">
        <v>1344</v>
      </c>
    </row>
    <row r="274" spans="22:23" ht="12.75" hidden="1" x14ac:dyDescent="0.15">
      <c r="V274" s="163" t="s">
        <v>1346</v>
      </c>
    </row>
    <row r="275" spans="22:23" ht="12.75" hidden="1" x14ac:dyDescent="0.15">
      <c r="V275" s="163" t="s">
        <v>308</v>
      </c>
    </row>
    <row r="276" spans="22:23" ht="12.75" hidden="1" x14ac:dyDescent="0.15">
      <c r="V276" s="163" t="s">
        <v>1348</v>
      </c>
    </row>
    <row r="277" spans="22:23" ht="12.75" hidden="1" x14ac:dyDescent="0.15">
      <c r="V277" s="163" t="s">
        <v>309</v>
      </c>
    </row>
    <row r="278" spans="22:23" ht="12.75" hidden="1" x14ac:dyDescent="0.15">
      <c r="V278" s="163" t="s">
        <v>467</v>
      </c>
    </row>
    <row r="279" spans="22:23" ht="12.75" hidden="1" x14ac:dyDescent="0.15">
      <c r="V279" s="163" t="s">
        <v>468</v>
      </c>
    </row>
    <row r="280" spans="22:23" ht="12.75" hidden="1" x14ac:dyDescent="0.15">
      <c r="V280" s="163" t="s">
        <v>466</v>
      </c>
      <c r="W280" s="211"/>
    </row>
    <row r="281" spans="22:23" ht="12.75" hidden="1" x14ac:dyDescent="0.15">
      <c r="V281" s="163" t="s">
        <v>310</v>
      </c>
    </row>
    <row r="282" spans="22:23" ht="12.75" hidden="1" x14ac:dyDescent="0.15">
      <c r="V282" s="163" t="s">
        <v>1132</v>
      </c>
    </row>
    <row r="283" spans="22:23" ht="12.75" hidden="1" x14ac:dyDescent="0.15">
      <c r="V283" s="163" t="s">
        <v>311</v>
      </c>
    </row>
    <row r="284" spans="22:23" ht="12.75" hidden="1" x14ac:dyDescent="0.15">
      <c r="V284" s="163" t="s">
        <v>840</v>
      </c>
    </row>
    <row r="285" spans="22:23" ht="12.75" hidden="1" x14ac:dyDescent="0.15">
      <c r="V285" s="163" t="s">
        <v>1134</v>
      </c>
    </row>
    <row r="286" spans="22:23" ht="12.75" hidden="1" x14ac:dyDescent="0.15">
      <c r="V286" s="163" t="s">
        <v>1562</v>
      </c>
    </row>
    <row r="287" spans="22:23" ht="12.75" hidden="1" x14ac:dyDescent="0.15">
      <c r="V287" s="163" t="s">
        <v>312</v>
      </c>
    </row>
    <row r="288" spans="22:23" ht="12.75" hidden="1" x14ac:dyDescent="0.15">
      <c r="V288" s="163" t="s">
        <v>313</v>
      </c>
    </row>
    <row r="289" spans="22:22" ht="12.75" hidden="1" x14ac:dyDescent="0.15">
      <c r="V289" s="163" t="s">
        <v>1146</v>
      </c>
    </row>
    <row r="290" spans="22:22" ht="12.75" hidden="1" x14ac:dyDescent="0.15">
      <c r="V290" s="163" t="s">
        <v>1565</v>
      </c>
    </row>
    <row r="291" spans="22:22" ht="12.75" hidden="1" x14ac:dyDescent="0.15">
      <c r="V291" s="163" t="s">
        <v>314</v>
      </c>
    </row>
    <row r="292" spans="22:22" ht="12.75" hidden="1" x14ac:dyDescent="0.15">
      <c r="V292" s="163" t="s">
        <v>315</v>
      </c>
    </row>
    <row r="293" spans="22:22" ht="12.75" hidden="1" x14ac:dyDescent="0.15">
      <c r="V293" s="163" t="s">
        <v>316</v>
      </c>
    </row>
    <row r="294" spans="22:22" ht="12.75" hidden="1" x14ac:dyDescent="0.15">
      <c r="V294" s="163" t="s">
        <v>317</v>
      </c>
    </row>
    <row r="295" spans="22:22" ht="12.75" hidden="1" x14ac:dyDescent="0.15">
      <c r="V295" s="163" t="s">
        <v>318</v>
      </c>
    </row>
    <row r="296" spans="22:22" ht="12.75" hidden="1" x14ac:dyDescent="0.15">
      <c r="V296" s="163" t="s">
        <v>319</v>
      </c>
    </row>
    <row r="297" spans="22:22" ht="12.75" hidden="1" x14ac:dyDescent="0.15">
      <c r="V297" s="163" t="s">
        <v>320</v>
      </c>
    </row>
    <row r="298" spans="22:22" ht="12.75" hidden="1" x14ac:dyDescent="0.15">
      <c r="V298" s="163" t="s">
        <v>1567</v>
      </c>
    </row>
    <row r="299" spans="22:22" ht="12.75" hidden="1" x14ac:dyDescent="0.15">
      <c r="V299" s="163" t="s">
        <v>321</v>
      </c>
    </row>
    <row r="300" spans="22:22" ht="12.75" hidden="1" x14ac:dyDescent="0.15">
      <c r="V300" s="163" t="s">
        <v>322</v>
      </c>
    </row>
    <row r="301" spans="22:22" ht="12.75" hidden="1" x14ac:dyDescent="0.15">
      <c r="V301" s="163" t="s">
        <v>323</v>
      </c>
    </row>
    <row r="302" spans="22:22" ht="12.75" hidden="1" x14ac:dyDescent="0.15">
      <c r="V302" s="163" t="s">
        <v>324</v>
      </c>
    </row>
    <row r="303" spans="22:22" ht="12.75" hidden="1" x14ac:dyDescent="0.15">
      <c r="V303" s="163" t="s">
        <v>325</v>
      </c>
    </row>
    <row r="304" spans="22:22" ht="12.75" hidden="1" x14ac:dyDescent="0.15">
      <c r="V304" s="163" t="s">
        <v>326</v>
      </c>
    </row>
    <row r="305" spans="22:22" ht="12.75" hidden="1" x14ac:dyDescent="0.15">
      <c r="V305" s="163" t="s">
        <v>327</v>
      </c>
    </row>
    <row r="306" spans="22:22" ht="12.75" hidden="1" x14ac:dyDescent="0.15">
      <c r="V306" s="163" t="s">
        <v>328</v>
      </c>
    </row>
    <row r="307" spans="22:22" ht="12.75" hidden="1" x14ac:dyDescent="0.15">
      <c r="V307" s="163" t="s">
        <v>329</v>
      </c>
    </row>
    <row r="308" spans="22:22" ht="12.75" hidden="1" x14ac:dyDescent="0.15">
      <c r="V308" s="163" t="s">
        <v>330</v>
      </c>
    </row>
    <row r="309" spans="22:22" ht="12.75" hidden="1" x14ac:dyDescent="0.15">
      <c r="V309" s="163" t="s">
        <v>331</v>
      </c>
    </row>
    <row r="310" spans="22:22" ht="12.75" hidden="1" x14ac:dyDescent="0.15">
      <c r="V310" s="163" t="s">
        <v>1570</v>
      </c>
    </row>
    <row r="311" spans="22:22" ht="12.75" hidden="1" x14ac:dyDescent="0.15">
      <c r="V311" s="163" t="s">
        <v>1350</v>
      </c>
    </row>
    <row r="312" spans="22:22" ht="12.75" hidden="1" x14ac:dyDescent="0.15">
      <c r="V312" s="163" t="s">
        <v>332</v>
      </c>
    </row>
    <row r="313" spans="22:22" ht="12.75" hidden="1" x14ac:dyDescent="0.15">
      <c r="V313" s="163" t="s">
        <v>333</v>
      </c>
    </row>
    <row r="314" spans="22:22" ht="12.75" hidden="1" x14ac:dyDescent="0.15">
      <c r="V314" s="207" t="s">
        <v>334</v>
      </c>
    </row>
    <row r="315" spans="22:22" ht="12.75" hidden="1" x14ac:dyDescent="0.15">
      <c r="V315" s="206" t="s">
        <v>335</v>
      </c>
    </row>
    <row r="316" spans="22:22" ht="12.75" hidden="1" x14ac:dyDescent="0.15">
      <c r="V316" s="163" t="s">
        <v>336</v>
      </c>
    </row>
    <row r="317" spans="22:22" ht="12.75" hidden="1" x14ac:dyDescent="0.15">
      <c r="V317" s="163" t="s">
        <v>337</v>
      </c>
    </row>
    <row r="318" spans="22:22" ht="12.75" hidden="1" x14ac:dyDescent="0.15">
      <c r="V318" s="163" t="s">
        <v>338</v>
      </c>
    </row>
    <row r="319" spans="22:22" ht="12.75" hidden="1" x14ac:dyDescent="0.15">
      <c r="V319" s="163" t="s">
        <v>339</v>
      </c>
    </row>
    <row r="320" spans="22:22" ht="12.75" hidden="1" x14ac:dyDescent="0.15">
      <c r="V320" s="163" t="s">
        <v>1352</v>
      </c>
    </row>
    <row r="321" spans="22:22" ht="12.75" hidden="1" x14ac:dyDescent="0.15">
      <c r="V321" s="163" t="s">
        <v>340</v>
      </c>
    </row>
    <row r="322" spans="22:22" ht="12.75" hidden="1" x14ac:dyDescent="0.15">
      <c r="V322" s="163" t="s">
        <v>341</v>
      </c>
    </row>
    <row r="323" spans="22:22" ht="12.75" hidden="1" x14ac:dyDescent="0.15">
      <c r="V323" s="163" t="s">
        <v>1142</v>
      </c>
    </row>
    <row r="324" spans="22:22" ht="12.75" hidden="1" x14ac:dyDescent="0.15">
      <c r="V324" s="163" t="s">
        <v>342</v>
      </c>
    </row>
    <row r="325" spans="22:22" ht="12.75" hidden="1" x14ac:dyDescent="0.15">
      <c r="V325" s="163" t="s">
        <v>938</v>
      </c>
    </row>
    <row r="326" spans="22:22" ht="12.75" hidden="1" x14ac:dyDescent="0.15">
      <c r="V326" s="163" t="s">
        <v>1354</v>
      </c>
    </row>
    <row r="327" spans="22:22" ht="12.75" hidden="1" x14ac:dyDescent="0.15">
      <c r="V327" s="163" t="s">
        <v>343</v>
      </c>
    </row>
    <row r="328" spans="22:22" ht="12.75" hidden="1" x14ac:dyDescent="0.15">
      <c r="V328" s="163" t="s">
        <v>344</v>
      </c>
    </row>
    <row r="329" spans="22:22" ht="12.75" hidden="1" x14ac:dyDescent="0.15">
      <c r="V329" s="163" t="s">
        <v>1016</v>
      </c>
    </row>
    <row r="330" spans="22:22" ht="12.75" hidden="1" x14ac:dyDescent="0.15">
      <c r="V330" s="163" t="s">
        <v>1574</v>
      </c>
    </row>
    <row r="331" spans="22:22" ht="12.75" hidden="1" x14ac:dyDescent="0.15">
      <c r="V331" s="163" t="s">
        <v>345</v>
      </c>
    </row>
    <row r="332" spans="22:22" ht="12.75" hidden="1" x14ac:dyDescent="0.15">
      <c r="V332" s="163" t="s">
        <v>346</v>
      </c>
    </row>
    <row r="333" spans="22:22" ht="12.75" hidden="1" x14ac:dyDescent="0.15">
      <c r="V333" s="163" t="s">
        <v>347</v>
      </c>
    </row>
    <row r="334" spans="22:22" ht="12.75" hidden="1" x14ac:dyDescent="0.15">
      <c r="V334" s="163" t="s">
        <v>348</v>
      </c>
    </row>
    <row r="335" spans="22:22" ht="12.75" hidden="1" x14ac:dyDescent="0.15">
      <c r="V335" s="163" t="s">
        <v>349</v>
      </c>
    </row>
    <row r="336" spans="22:22" ht="12.75" hidden="1" x14ac:dyDescent="0.15">
      <c r="V336" s="163" t="s">
        <v>350</v>
      </c>
    </row>
    <row r="337" spans="22:22" ht="12.75" hidden="1" x14ac:dyDescent="0.15">
      <c r="V337" s="163" t="s">
        <v>1064</v>
      </c>
    </row>
    <row r="338" spans="22:22" ht="12.75" hidden="1" x14ac:dyDescent="0.15">
      <c r="V338" s="163" t="s">
        <v>351</v>
      </c>
    </row>
    <row r="339" spans="22:22" ht="12.75" hidden="1" x14ac:dyDescent="0.15">
      <c r="V339" s="163" t="s">
        <v>352</v>
      </c>
    </row>
    <row r="340" spans="22:22" ht="12.75" hidden="1" x14ac:dyDescent="0.15">
      <c r="V340" s="163" t="s">
        <v>353</v>
      </c>
    </row>
    <row r="341" spans="22:22" ht="12.75" hidden="1" x14ac:dyDescent="0.15">
      <c r="V341" s="163" t="s">
        <v>354</v>
      </c>
    </row>
    <row r="342" spans="22:22" ht="12.75" hidden="1" x14ac:dyDescent="0.15">
      <c r="V342" s="163" t="s">
        <v>1577</v>
      </c>
    </row>
    <row r="343" spans="22:22" ht="12.75" hidden="1" x14ac:dyDescent="0.15">
      <c r="V343" s="163" t="s">
        <v>355</v>
      </c>
    </row>
    <row r="344" spans="22:22" ht="12.75" hidden="1" x14ac:dyDescent="0.15">
      <c r="V344" s="163" t="s">
        <v>356</v>
      </c>
    </row>
    <row r="345" spans="22:22" ht="12.75" hidden="1" x14ac:dyDescent="0.15">
      <c r="V345" s="163" t="s">
        <v>357</v>
      </c>
    </row>
    <row r="346" spans="22:22" ht="12.75" hidden="1" x14ac:dyDescent="0.15">
      <c r="V346" s="163" t="s">
        <v>358</v>
      </c>
    </row>
    <row r="347" spans="22:22" ht="12.75" hidden="1" x14ac:dyDescent="0.15">
      <c r="V347" s="163" t="s">
        <v>359</v>
      </c>
    </row>
    <row r="348" spans="22:22" ht="12.75" hidden="1" x14ac:dyDescent="0.15">
      <c r="V348" s="163" t="s">
        <v>360</v>
      </c>
    </row>
    <row r="349" spans="22:22" ht="12.75" hidden="1" x14ac:dyDescent="0.15">
      <c r="V349" s="163" t="s">
        <v>361</v>
      </c>
    </row>
    <row r="350" spans="22:22" ht="12.75" hidden="1" x14ac:dyDescent="0.15">
      <c r="V350" s="163" t="s">
        <v>1147</v>
      </c>
    </row>
    <row r="351" spans="22:22" ht="12.75" hidden="1" x14ac:dyDescent="0.15">
      <c r="V351" s="163" t="s">
        <v>362</v>
      </c>
    </row>
    <row r="352" spans="22:22" ht="12.75" hidden="1" x14ac:dyDescent="0.15">
      <c r="V352" s="163" t="s">
        <v>363</v>
      </c>
    </row>
    <row r="353" spans="22:22" ht="12.75" hidden="1" x14ac:dyDescent="0.15">
      <c r="V353" s="163" t="s">
        <v>364</v>
      </c>
    </row>
    <row r="354" spans="22:22" ht="12.75" hidden="1" x14ac:dyDescent="0.15">
      <c r="V354" s="163" t="s">
        <v>365</v>
      </c>
    </row>
    <row r="355" spans="22:22" ht="12.75" hidden="1" x14ac:dyDescent="0.15">
      <c r="V355" s="163" t="s">
        <v>366</v>
      </c>
    </row>
    <row r="356" spans="22:22" ht="12.75" hidden="1" x14ac:dyDescent="0.15">
      <c r="V356" s="163" t="s">
        <v>367</v>
      </c>
    </row>
    <row r="357" spans="22:22" ht="12.75" hidden="1" x14ac:dyDescent="0.15">
      <c r="V357" s="163" t="s">
        <v>368</v>
      </c>
    </row>
    <row r="358" spans="22:22" ht="12.75" hidden="1" x14ac:dyDescent="0.15">
      <c r="V358" s="163" t="s">
        <v>369</v>
      </c>
    </row>
    <row r="359" spans="22:22" ht="12.75" hidden="1" x14ac:dyDescent="0.15">
      <c r="V359" s="163" t="s">
        <v>370</v>
      </c>
    </row>
    <row r="360" spans="22:22" ht="12.75" hidden="1" x14ac:dyDescent="0.15">
      <c r="V360" s="163" t="s">
        <v>371</v>
      </c>
    </row>
    <row r="361" spans="22:22" ht="12.75" hidden="1" x14ac:dyDescent="0.15">
      <c r="V361" s="163" t="s">
        <v>372</v>
      </c>
    </row>
    <row r="362" spans="22:22" ht="12.75" hidden="1" x14ac:dyDescent="0.15">
      <c r="V362" s="163" t="s">
        <v>373</v>
      </c>
    </row>
    <row r="363" spans="22:22" ht="12.75" hidden="1" x14ac:dyDescent="0.15">
      <c r="V363" s="163" t="s">
        <v>374</v>
      </c>
    </row>
    <row r="364" spans="22:22" ht="12.75" hidden="1" x14ac:dyDescent="0.15">
      <c r="V364" s="163" t="s">
        <v>948</v>
      </c>
    </row>
    <row r="365" spans="22:22" ht="12.75" hidden="1" x14ac:dyDescent="0.15">
      <c r="V365" s="163" t="s">
        <v>1044</v>
      </c>
    </row>
    <row r="366" spans="22:22" ht="12.75" hidden="1" x14ac:dyDescent="0.15">
      <c r="V366" s="163" t="s">
        <v>375</v>
      </c>
    </row>
    <row r="367" spans="22:22" ht="12.75" hidden="1" x14ac:dyDescent="0.15">
      <c r="V367" s="163" t="s">
        <v>376</v>
      </c>
    </row>
    <row r="368" spans="22:22" ht="12.75" hidden="1" x14ac:dyDescent="0.15">
      <c r="V368" s="163" t="s">
        <v>377</v>
      </c>
    </row>
    <row r="369" spans="22:22" ht="12.75" hidden="1" x14ac:dyDescent="0.15">
      <c r="V369" s="163" t="s">
        <v>1579</v>
      </c>
    </row>
    <row r="370" spans="22:22" ht="12.75" hidden="1" x14ac:dyDescent="0.15">
      <c r="V370" s="163" t="s">
        <v>378</v>
      </c>
    </row>
    <row r="371" spans="22:22" ht="12.75" hidden="1" x14ac:dyDescent="0.15">
      <c r="V371" s="163" t="s">
        <v>379</v>
      </c>
    </row>
    <row r="372" spans="22:22" ht="12.75" hidden="1" x14ac:dyDescent="0.15">
      <c r="V372" s="163" t="s">
        <v>380</v>
      </c>
    </row>
    <row r="373" spans="22:22" ht="12.75" hidden="1" x14ac:dyDescent="0.15">
      <c r="V373" s="163" t="s">
        <v>381</v>
      </c>
    </row>
    <row r="374" spans="22:22" ht="12.75" hidden="1" x14ac:dyDescent="0.15">
      <c r="V374" s="163" t="s">
        <v>382</v>
      </c>
    </row>
    <row r="375" spans="22:22" ht="12.75" hidden="1" x14ac:dyDescent="0.15">
      <c r="V375" s="163" t="s">
        <v>383</v>
      </c>
    </row>
    <row r="376" spans="22:22" ht="12.75" hidden="1" x14ac:dyDescent="0.15">
      <c r="V376" s="163" t="s">
        <v>384</v>
      </c>
    </row>
    <row r="377" spans="22:22" ht="12.75" hidden="1" x14ac:dyDescent="0.15">
      <c r="V377" s="163" t="s">
        <v>385</v>
      </c>
    </row>
    <row r="378" spans="22:22" ht="12.75" hidden="1" x14ac:dyDescent="0.15">
      <c r="V378" s="205" t="s">
        <v>386</v>
      </c>
    </row>
    <row r="379" spans="22:22" ht="12.75" hidden="1" x14ac:dyDescent="0.15">
      <c r="V379" s="163" t="s">
        <v>387</v>
      </c>
    </row>
    <row r="380" spans="22:22" ht="12.75" hidden="1" x14ac:dyDescent="0.15">
      <c r="V380" s="163" t="s">
        <v>388</v>
      </c>
    </row>
    <row r="381" spans="22:22" ht="12.75" hidden="1" x14ac:dyDescent="0.15">
      <c r="V381" s="163" t="s">
        <v>1358</v>
      </c>
    </row>
    <row r="382" spans="22:22" ht="12.75" hidden="1" x14ac:dyDescent="0.15">
      <c r="V382" s="163" t="s">
        <v>1360</v>
      </c>
    </row>
    <row r="383" spans="22:22" ht="12.75" hidden="1" x14ac:dyDescent="0.15">
      <c r="V383" s="163" t="s">
        <v>950</v>
      </c>
    </row>
    <row r="384" spans="22:22" ht="12.75" hidden="1" x14ac:dyDescent="0.15">
      <c r="V384" s="163" t="s">
        <v>953</v>
      </c>
    </row>
    <row r="385" spans="22:22" ht="12.75" hidden="1" x14ac:dyDescent="0.15">
      <c r="V385" s="163" t="s">
        <v>956</v>
      </c>
    </row>
    <row r="386" spans="22:22" ht="12.75" hidden="1" x14ac:dyDescent="0.15">
      <c r="V386" s="163" t="s">
        <v>958</v>
      </c>
    </row>
    <row r="387" spans="22:22" ht="12.75" hidden="1" x14ac:dyDescent="0.15">
      <c r="V387" s="163" t="s">
        <v>1362</v>
      </c>
    </row>
    <row r="388" spans="22:22" ht="12.75" hidden="1" x14ac:dyDescent="0.15">
      <c r="V388" s="163" t="s">
        <v>960</v>
      </c>
    </row>
    <row r="389" spans="22:22" ht="12.75" hidden="1" x14ac:dyDescent="0.15">
      <c r="V389" s="163" t="s">
        <v>962</v>
      </c>
    </row>
    <row r="390" spans="22:22" ht="12.75" hidden="1" x14ac:dyDescent="0.15">
      <c r="V390" s="163" t="s">
        <v>964</v>
      </c>
    </row>
    <row r="391" spans="22:22" ht="12.75" hidden="1" x14ac:dyDescent="0.15">
      <c r="V391" s="163" t="s">
        <v>967</v>
      </c>
    </row>
    <row r="392" spans="22:22" ht="12.75" hidden="1" x14ac:dyDescent="0.15">
      <c r="V392" s="163" t="s">
        <v>969</v>
      </c>
    </row>
    <row r="393" spans="22:22" ht="12.75" hidden="1" x14ac:dyDescent="0.15">
      <c r="V393" s="163" t="s">
        <v>971</v>
      </c>
    </row>
    <row r="394" spans="22:22" ht="12.75" hidden="1" x14ac:dyDescent="0.15">
      <c r="V394" s="163" t="s">
        <v>973</v>
      </c>
    </row>
    <row r="395" spans="22:22" ht="12.75" hidden="1" x14ac:dyDescent="0.15">
      <c r="V395" s="163" t="s">
        <v>975</v>
      </c>
    </row>
    <row r="396" spans="22:22" ht="12.75" hidden="1" x14ac:dyDescent="0.15">
      <c r="V396" s="205" t="s">
        <v>1583</v>
      </c>
    </row>
    <row r="397" spans="22:22" ht="12.75" hidden="1" x14ac:dyDescent="0.15">
      <c r="V397" s="163" t="s">
        <v>976</v>
      </c>
    </row>
    <row r="398" spans="22:22" ht="12.75" hidden="1" x14ac:dyDescent="0.15">
      <c r="V398" s="163" t="s">
        <v>978</v>
      </c>
    </row>
    <row r="399" spans="22:22" ht="12.75" hidden="1" x14ac:dyDescent="0.15">
      <c r="V399" s="163" t="s">
        <v>980</v>
      </c>
    </row>
    <row r="400" spans="22:22" ht="12.75" hidden="1" x14ac:dyDescent="0.15">
      <c r="V400" s="163" t="s">
        <v>982</v>
      </c>
    </row>
    <row r="401" spans="22:22" ht="12.75" hidden="1" x14ac:dyDescent="0.15">
      <c r="V401" s="163" t="s">
        <v>983</v>
      </c>
    </row>
    <row r="402" spans="22:22" ht="12.75" hidden="1" x14ac:dyDescent="0.15">
      <c r="V402" s="163" t="s">
        <v>985</v>
      </c>
    </row>
    <row r="403" spans="22:22" ht="12.75" hidden="1" x14ac:dyDescent="0.15">
      <c r="V403" s="163" t="s">
        <v>987</v>
      </c>
    </row>
    <row r="404" spans="22:22" ht="12.75" hidden="1" x14ac:dyDescent="0.15">
      <c r="V404" s="163" t="s">
        <v>990</v>
      </c>
    </row>
    <row r="405" spans="22:22" ht="12.75" hidden="1" x14ac:dyDescent="0.15">
      <c r="V405" s="205" t="s">
        <v>992</v>
      </c>
    </row>
    <row r="406" spans="22:22" ht="12.75" hidden="1" x14ac:dyDescent="0.15">
      <c r="V406" s="163" t="s">
        <v>1117</v>
      </c>
    </row>
    <row r="407" spans="22:22" ht="12.75" hidden="1" x14ac:dyDescent="0.15">
      <c r="V407" s="163" t="s">
        <v>1365</v>
      </c>
    </row>
    <row r="408" spans="22:22" ht="12.75" hidden="1" x14ac:dyDescent="0.15">
      <c r="V408" s="163" t="s">
        <v>1144</v>
      </c>
    </row>
    <row r="409" spans="22:22" ht="12.75" hidden="1" x14ac:dyDescent="0.15">
      <c r="V409" s="163" t="s">
        <v>1367</v>
      </c>
    </row>
    <row r="410" spans="22:22" ht="12.75" hidden="1" x14ac:dyDescent="0.15">
      <c r="V410" s="163" t="s">
        <v>1119</v>
      </c>
    </row>
    <row r="411" spans="22:22" ht="12.75" hidden="1" x14ac:dyDescent="0.15">
      <c r="V411" s="163" t="s">
        <v>1118</v>
      </c>
    </row>
    <row r="412" spans="22:22" ht="12.75" hidden="1" x14ac:dyDescent="0.15">
      <c r="V412" s="163" t="s">
        <v>1116</v>
      </c>
    </row>
    <row r="413" spans="22:22" ht="12.75" hidden="1" x14ac:dyDescent="0.15">
      <c r="V413" s="163" t="s">
        <v>1124</v>
      </c>
    </row>
    <row r="414" spans="22:22" ht="12.75" hidden="1" x14ac:dyDescent="0.15">
      <c r="V414" s="163" t="s">
        <v>1125</v>
      </c>
    </row>
    <row r="415" spans="22:22" ht="12.75" hidden="1" x14ac:dyDescent="0.15">
      <c r="V415" s="163" t="s">
        <v>1126</v>
      </c>
    </row>
    <row r="416" spans="22:22" ht="12.75" hidden="1" x14ac:dyDescent="0.15">
      <c r="V416" s="163" t="s">
        <v>1120</v>
      </c>
    </row>
    <row r="417" spans="22:22" ht="12.75" hidden="1" x14ac:dyDescent="0.15">
      <c r="V417" s="163" t="s">
        <v>1123</v>
      </c>
    </row>
    <row r="418" spans="22:22" ht="12.75" hidden="1" x14ac:dyDescent="0.15">
      <c r="V418" s="163" t="s">
        <v>1122</v>
      </c>
    </row>
    <row r="419" spans="22:22" ht="12.75" hidden="1" x14ac:dyDescent="0.15">
      <c r="V419" s="205" t="s">
        <v>1586</v>
      </c>
    </row>
    <row r="420" spans="22:22" ht="12.75" hidden="1" x14ac:dyDescent="0.15">
      <c r="V420" s="163" t="s">
        <v>1143</v>
      </c>
    </row>
    <row r="421" spans="22:22" ht="12.75" hidden="1" x14ac:dyDescent="0.15">
      <c r="V421" s="163" t="s">
        <v>1114</v>
      </c>
    </row>
    <row r="422" spans="22:22" ht="12.75" hidden="1" x14ac:dyDescent="0.15">
      <c r="V422" s="163" t="s">
        <v>1113</v>
      </c>
    </row>
    <row r="423" spans="22:22" ht="12.75" hidden="1" x14ac:dyDescent="0.15">
      <c r="V423" s="163" t="s">
        <v>1111</v>
      </c>
    </row>
    <row r="424" spans="22:22" ht="12.75" hidden="1" x14ac:dyDescent="0.15">
      <c r="V424" s="163" t="s">
        <v>1370</v>
      </c>
    </row>
    <row r="425" spans="22:22" ht="12.75" hidden="1" x14ac:dyDescent="0.15">
      <c r="V425" s="205" t="s">
        <v>1588</v>
      </c>
    </row>
    <row r="426" spans="22:22" ht="12.75" hidden="1" x14ac:dyDescent="0.15">
      <c r="V426" s="163" t="s">
        <v>1127</v>
      </c>
    </row>
    <row r="427" spans="22:22" ht="12.75" hidden="1" x14ac:dyDescent="0.15">
      <c r="V427" s="163" t="s">
        <v>1133</v>
      </c>
    </row>
    <row r="428" spans="22:22" ht="12.75" hidden="1" x14ac:dyDescent="0.15">
      <c r="V428" s="163" t="s">
        <v>1372</v>
      </c>
    </row>
    <row r="429" spans="22:22" ht="12.75" hidden="1" x14ac:dyDescent="0.15">
      <c r="V429" s="163" t="s">
        <v>1374</v>
      </c>
    </row>
    <row r="430" spans="22:22" ht="12.75" hidden="1" x14ac:dyDescent="0.15">
      <c r="V430" s="163" t="s">
        <v>1377</v>
      </c>
    </row>
    <row r="431" spans="22:22" ht="12.75" hidden="1" x14ac:dyDescent="0.15">
      <c r="V431" s="163" t="s">
        <v>1379</v>
      </c>
    </row>
    <row r="432" spans="22:22" ht="12.75" hidden="1" x14ac:dyDescent="0.15">
      <c r="V432" s="163" t="s">
        <v>1381</v>
      </c>
    </row>
    <row r="433" spans="22:22" ht="12.75" hidden="1" x14ac:dyDescent="0.15">
      <c r="V433" s="163" t="s">
        <v>1383</v>
      </c>
    </row>
    <row r="434" spans="22:22" ht="12.75" hidden="1" x14ac:dyDescent="0.15">
      <c r="V434" s="163" t="s">
        <v>1385</v>
      </c>
    </row>
    <row r="435" spans="22:22" ht="12.75" hidden="1" x14ac:dyDescent="0.15">
      <c r="V435" s="163" t="s">
        <v>1388</v>
      </c>
    </row>
    <row r="436" spans="22:22" ht="12.75" hidden="1" x14ac:dyDescent="0.15">
      <c r="V436" s="163" t="s">
        <v>1391</v>
      </c>
    </row>
    <row r="437" spans="22:22" ht="12.75" hidden="1" x14ac:dyDescent="0.15">
      <c r="V437" s="163" t="s">
        <v>1393</v>
      </c>
    </row>
    <row r="438" spans="22:22" ht="12.75" hidden="1" x14ac:dyDescent="0.15">
      <c r="V438" s="163" t="s">
        <v>1395</v>
      </c>
    </row>
    <row r="439" spans="22:22" ht="12.75" hidden="1" x14ac:dyDescent="0.15">
      <c r="V439" s="163" t="s">
        <v>1398</v>
      </c>
    </row>
    <row r="440" spans="22:22" ht="12.75" hidden="1" x14ac:dyDescent="0.15">
      <c r="V440" s="163" t="s">
        <v>1401</v>
      </c>
    </row>
    <row r="441" spans="22:22" ht="12.75" hidden="1" x14ac:dyDescent="0.15">
      <c r="V441" s="163" t="s">
        <v>1403</v>
      </c>
    </row>
    <row r="442" spans="22:22" ht="12.75" hidden="1" x14ac:dyDescent="0.15">
      <c r="V442" s="163" t="s">
        <v>1405</v>
      </c>
    </row>
    <row r="443" spans="22:22" ht="12.75" hidden="1" x14ac:dyDescent="0.15">
      <c r="V443" s="163" t="s">
        <v>1407</v>
      </c>
    </row>
    <row r="444" spans="22:22" ht="12.75" hidden="1" x14ac:dyDescent="0.15">
      <c r="V444" s="163" t="s">
        <v>1409</v>
      </c>
    </row>
    <row r="445" spans="22:22" ht="12.75" hidden="1" x14ac:dyDescent="0.15">
      <c r="V445" s="197"/>
    </row>
    <row r="446" spans="22:22" ht="12.75" hidden="1" x14ac:dyDescent="0.15">
      <c r="V446" s="197"/>
    </row>
    <row r="447" spans="22:22" ht="12.75" hidden="1" x14ac:dyDescent="0.15">
      <c r="V447" s="197"/>
    </row>
    <row r="448" spans="22:22" ht="12.75" hidden="1" x14ac:dyDescent="0.15">
      <c r="V448" s="197"/>
    </row>
    <row r="449" spans="22:22" ht="12.75" hidden="1" x14ac:dyDescent="0.15">
      <c r="V449" s="197"/>
    </row>
    <row r="450" spans="22:22" ht="12.75" hidden="1" x14ac:dyDescent="0.15">
      <c r="V450" s="197"/>
    </row>
    <row r="451" spans="22:22" ht="12.75" hidden="1" x14ac:dyDescent="0.15">
      <c r="V451" s="197"/>
    </row>
    <row r="452" spans="22:22" ht="12.75" hidden="1" x14ac:dyDescent="0.15">
      <c r="V452" s="197"/>
    </row>
    <row r="453" spans="22:22" ht="12.75" hidden="1" x14ac:dyDescent="0.15">
      <c r="V453" s="197"/>
    </row>
    <row r="454" spans="22:22" ht="12.75" hidden="1" x14ac:dyDescent="0.15">
      <c r="V454" s="197"/>
    </row>
    <row r="455" spans="22:22" ht="12.75" hidden="1" x14ac:dyDescent="0.15">
      <c r="V455" s="197"/>
    </row>
    <row r="456" spans="22:22" ht="12.75" hidden="1" x14ac:dyDescent="0.15">
      <c r="V456" s="197"/>
    </row>
    <row r="457" spans="22:22" ht="12.75" hidden="1" x14ac:dyDescent="0.15">
      <c r="V457" s="197"/>
    </row>
    <row r="458" spans="22:22" ht="12.75" hidden="1" x14ac:dyDescent="0.15">
      <c r="V458" s="197"/>
    </row>
    <row r="459" spans="22:22" ht="12.75" hidden="1" x14ac:dyDescent="0.15">
      <c r="V459" s="197"/>
    </row>
    <row r="460" spans="22:22" ht="12.75" hidden="1" x14ac:dyDescent="0.15">
      <c r="V460" s="197"/>
    </row>
    <row r="461" spans="22:22" ht="12.75" hidden="1" x14ac:dyDescent="0.15">
      <c r="V461" s="197"/>
    </row>
    <row r="462" spans="22:22" ht="12.75" hidden="1" x14ac:dyDescent="0.15">
      <c r="V462" s="196"/>
    </row>
    <row r="463" spans="22:22" ht="12.75" hidden="1" x14ac:dyDescent="0.15">
      <c r="V463" s="197"/>
    </row>
    <row r="464" spans="22:22" hidden="1" x14ac:dyDescent="0.15"/>
    <row r="465" spans="22:22" ht="12.75" hidden="1" x14ac:dyDescent="0.15">
      <c r="V465" s="196"/>
    </row>
    <row r="466" spans="22:22" ht="12.75" hidden="1" x14ac:dyDescent="0.15">
      <c r="V466" s="196"/>
    </row>
    <row r="467" spans="22:22" ht="12.75" hidden="1" x14ac:dyDescent="0.15">
      <c r="V467" s="196"/>
    </row>
    <row r="468" spans="22:22" ht="12.75" hidden="1" x14ac:dyDescent="0.15">
      <c r="V468" s="196"/>
    </row>
    <row r="469" spans="22:22" ht="12.75" hidden="1" x14ac:dyDescent="0.15">
      <c r="V469" s="196"/>
    </row>
    <row r="470" spans="22:22" ht="12.75" hidden="1" x14ac:dyDescent="0.15">
      <c r="V470" s="196"/>
    </row>
    <row r="471" spans="22:22" ht="12.75" hidden="1" x14ac:dyDescent="0.15">
      <c r="V471" s="196"/>
    </row>
    <row r="472" spans="22:22" ht="12.75" hidden="1" x14ac:dyDescent="0.15">
      <c r="V472" s="196"/>
    </row>
    <row r="473" spans="22:22" ht="12.75" hidden="1" x14ac:dyDescent="0.15">
      <c r="V473" s="196"/>
    </row>
    <row r="474" spans="22:22" ht="12.75" hidden="1" x14ac:dyDescent="0.15">
      <c r="V474" s="196"/>
    </row>
    <row r="475" spans="22:22" ht="12.75" hidden="1" x14ac:dyDescent="0.15">
      <c r="V475" s="196"/>
    </row>
    <row r="476" spans="22:22" ht="12.75" hidden="1" x14ac:dyDescent="0.15">
      <c r="V476" s="196"/>
    </row>
    <row r="477" spans="22:22" ht="12.75" hidden="1" x14ac:dyDescent="0.15">
      <c r="V477" s="196"/>
    </row>
    <row r="478" spans="22:22" ht="12.75" hidden="1" x14ac:dyDescent="0.15">
      <c r="V478" s="196"/>
    </row>
    <row r="479" spans="22:22" ht="12.75" hidden="1" x14ac:dyDescent="0.15">
      <c r="V479" s="196"/>
    </row>
    <row r="480" spans="22:22" ht="12.75" hidden="1" x14ac:dyDescent="0.15">
      <c r="V480" s="196"/>
    </row>
    <row r="481" spans="22:22" ht="12.75" hidden="1" x14ac:dyDescent="0.15">
      <c r="V481" s="196"/>
    </row>
    <row r="482" spans="22:22" ht="12.75" hidden="1" x14ac:dyDescent="0.15">
      <c r="V482" s="196"/>
    </row>
    <row r="483" spans="22:22" ht="12.75" hidden="1" x14ac:dyDescent="0.15">
      <c r="V483" s="196"/>
    </row>
    <row r="484" spans="22:22" ht="12.75" hidden="1" x14ac:dyDescent="0.15">
      <c r="V484" s="196"/>
    </row>
    <row r="485" spans="22:22" ht="12.75" hidden="1" x14ac:dyDescent="0.15">
      <c r="V485" s="196"/>
    </row>
    <row r="486" spans="22:22" ht="12.75" hidden="1" x14ac:dyDescent="0.15">
      <c r="V486" s="196"/>
    </row>
    <row r="487" spans="22:22" ht="12.75" hidden="1" x14ac:dyDescent="0.15">
      <c r="V487" s="196"/>
    </row>
    <row r="488" spans="22:22" ht="12.75" hidden="1" x14ac:dyDescent="0.15">
      <c r="V488" s="196"/>
    </row>
    <row r="489" spans="22:22" ht="12.75" hidden="1" x14ac:dyDescent="0.15">
      <c r="V489" s="196"/>
    </row>
  </sheetData>
  <sheetProtection password="C6F1" sheet="1" objects="1" scenarios="1"/>
  <mergeCells count="49">
    <mergeCell ref="A37:P37"/>
    <mergeCell ref="V4:V5"/>
    <mergeCell ref="C33:H33"/>
    <mergeCell ref="A36:P36"/>
    <mergeCell ref="A19:F20"/>
    <mergeCell ref="A23:P23"/>
    <mergeCell ref="C13:H13"/>
    <mergeCell ref="J13:K13"/>
    <mergeCell ref="C34:H34"/>
    <mergeCell ref="A22:P22"/>
    <mergeCell ref="G19:H20"/>
    <mergeCell ref="A17:F18"/>
    <mergeCell ref="L16:P16"/>
    <mergeCell ref="A13:B13"/>
    <mergeCell ref="A14:B14"/>
    <mergeCell ref="C29:H29"/>
    <mergeCell ref="AD4:AD5"/>
    <mergeCell ref="A2:N2"/>
    <mergeCell ref="G6:H6"/>
    <mergeCell ref="A7:F7"/>
    <mergeCell ref="A12:B12"/>
    <mergeCell ref="N6:O6"/>
    <mergeCell ref="X4:X5"/>
    <mergeCell ref="AB4:AB5"/>
    <mergeCell ref="C12:H12"/>
    <mergeCell ref="A11:H11"/>
    <mergeCell ref="C32:H32"/>
    <mergeCell ref="L13:P13"/>
    <mergeCell ref="G17:H18"/>
    <mergeCell ref="C14:H14"/>
    <mergeCell ref="G7:H7"/>
    <mergeCell ref="J31:P34"/>
    <mergeCell ref="J26:P29"/>
    <mergeCell ref="J25:P25"/>
    <mergeCell ref="P19:P20"/>
    <mergeCell ref="P17:P18"/>
    <mergeCell ref="M12:P12"/>
    <mergeCell ref="J11:P11"/>
    <mergeCell ref="D31:H31"/>
    <mergeCell ref="A24:H24"/>
    <mergeCell ref="A25:H25"/>
    <mergeCell ref="G8:H8"/>
    <mergeCell ref="A29:B29"/>
    <mergeCell ref="J19:O20"/>
    <mergeCell ref="N7:O7"/>
    <mergeCell ref="A26:H28"/>
    <mergeCell ref="L14:P14"/>
    <mergeCell ref="J12:K12"/>
    <mergeCell ref="J17:O18"/>
  </mergeCells>
  <phoneticPr fontId="0" type="noConversion"/>
  <conditionalFormatting sqref="G19:H20">
    <cfRule type="expression" dxfId="43" priority="5" stopIfTrue="1">
      <formula>$G$17="Nee"</formula>
    </cfRule>
  </conditionalFormatting>
  <conditionalFormatting sqref="J26:P29">
    <cfRule type="expression" dxfId="42" priority="2" stopIfTrue="1">
      <formula>$J$25&lt;&gt;""</formula>
    </cfRule>
  </conditionalFormatting>
  <conditionalFormatting sqref="J31:P34">
    <cfRule type="expression" dxfId="41" priority="1" stopIfTrue="1">
      <formula>$J$30&lt;&gt;""</formula>
    </cfRule>
  </conditionalFormatting>
  <dataValidations xWindow="982" yWindow="530" count="6">
    <dataValidation type="date" allowBlank="1" showInputMessage="1" showErrorMessage="1" errorTitle="Onjuiste invoer" error="Vul een geldige datum in." sqref="C34:H34">
      <formula1>42736</formula1>
      <formula2>43101</formula2>
    </dataValidation>
    <dataValidation type="list" allowBlank="1" showInputMessage="1" showErrorMessage="1" error="Vul 'Ja' of 'Nee' in." promptTitle="Verplicht veld" sqref="P17:P20 G17:H18">
      <formula1>"Ja,Nee"</formula1>
    </dataValidation>
    <dataValidation type="list" allowBlank="1" showInputMessage="1" showErrorMessage="1" error="Maak een keuze uit de lijst." promptTitle="Verplicht veld" sqref="G19:H20">
      <formula1>$S$12:$S$15</formula1>
    </dataValidation>
    <dataValidation type="list" allowBlank="1" showInputMessage="1" showErrorMessage="1" error="Maak een keuze uit 'De heer' of 'Mevrouw'." sqref="L12 C31">
      <formula1>"De heer,Mevrouw"</formula1>
    </dataValidation>
    <dataValidation type="custom" allowBlank="1" showInputMessage="1" showErrorMessage="1" error="Type hier het telefoonnummer (10 cijfers) zonder streepje of spatie." prompt="Telefoon-_x000a_nummer (10 cijfers) zonder streepje of spatie." sqref="L13:P13">
      <formula1>AND(IFERROR(VALUE(L13),FALSE),LEN(L13)=10)</formula1>
    </dataValidation>
    <dataValidation type="list" allowBlank="1" showInputMessage="1" showErrorMessage="1" errorTitle="Invoer onjuist" error="Maak een keuze uit de lijst met NZa-nummers." sqref="G8:H8">
      <formula1>$V$6:$V$444</formula1>
    </dataValidation>
  </dataValidations>
  <printOptions horizontalCentered="1" verticalCentered="1"/>
  <pageMargins left="0.70866141732283472" right="0.70866141732283472" top="0.74803149606299213" bottom="0.74803149606299213" header="0.31496062992125984" footer="0.31496062992125984"/>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1:I129"/>
  <sheetViews>
    <sheetView showGridLines="0" zoomScale="110" zoomScaleNormal="110" workbookViewId="0"/>
  </sheetViews>
  <sheetFormatPr defaultColWidth="0" defaultRowHeight="12.75" customHeight="1" zeroHeight="1" x14ac:dyDescent="0.2"/>
  <cols>
    <col min="1" max="2" width="3.7109375" customWidth="1"/>
    <col min="3" max="3" width="6.28515625" customWidth="1"/>
    <col min="4" max="4" width="125" customWidth="1"/>
    <col min="5" max="5" width="3.7109375" customWidth="1"/>
    <col min="6" max="6" width="22.7109375" hidden="1" customWidth="1"/>
    <col min="7" max="9" width="6.7109375" hidden="1" customWidth="1"/>
    <col min="10" max="255" width="0" hidden="1" customWidth="1"/>
  </cols>
  <sheetData>
    <row r="1" spans="2:4" x14ac:dyDescent="0.2">
      <c r="B1" s="52"/>
      <c r="C1" s="52"/>
      <c r="D1" s="17"/>
    </row>
    <row r="2" spans="2:4" x14ac:dyDescent="0.2">
      <c r="B2" s="52"/>
      <c r="C2" s="52"/>
      <c r="D2" s="17"/>
    </row>
    <row r="3" spans="2:4" ht="12.75" customHeight="1" x14ac:dyDescent="0.2"/>
    <row r="4" spans="2:4" ht="12.75" customHeight="1" x14ac:dyDescent="0.2"/>
    <row r="5" spans="2:4" ht="12.75" customHeight="1" x14ac:dyDescent="0.2"/>
    <row r="6" spans="2:4" ht="12.75" customHeight="1" x14ac:dyDescent="0.2"/>
    <row r="7" spans="2:4" ht="12.75" customHeight="1" x14ac:dyDescent="0.2"/>
    <row r="8" spans="2:4" ht="12.75" customHeight="1" x14ac:dyDescent="0.2"/>
    <row r="9" spans="2:4" ht="12.75" customHeight="1" x14ac:dyDescent="0.2"/>
    <row r="10" spans="2:4" ht="12.75" customHeight="1" x14ac:dyDescent="0.2"/>
    <row r="11" spans="2:4" ht="12.75" customHeight="1" x14ac:dyDescent="0.2"/>
    <row r="12" spans="2:4" ht="12.75" customHeight="1" x14ac:dyDescent="0.2"/>
    <row r="13" spans="2:4" ht="12.75" customHeight="1" x14ac:dyDescent="0.2"/>
    <row r="14" spans="2:4" ht="12.75" customHeight="1" x14ac:dyDescent="0.2"/>
    <row r="15" spans="2:4" ht="12.75" customHeight="1" x14ac:dyDescent="0.2"/>
    <row r="16" spans="2:4"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spans="4:4" ht="12.75" customHeight="1" x14ac:dyDescent="0.2"/>
    <row r="34" spans="4:4" ht="12.75" customHeight="1" x14ac:dyDescent="0.2"/>
    <row r="35" spans="4:4" ht="12.75" customHeight="1" x14ac:dyDescent="0.2"/>
    <row r="36" spans="4:4" ht="12.75" customHeight="1" x14ac:dyDescent="0.2"/>
    <row r="37" spans="4:4" ht="12.75" customHeight="1" x14ac:dyDescent="0.2"/>
    <row r="38" spans="4:4" ht="12.75" customHeight="1" x14ac:dyDescent="0.2"/>
    <row r="39" spans="4:4" ht="12.75" customHeight="1" x14ac:dyDescent="0.2"/>
    <row r="40" spans="4:4" ht="12.75" customHeight="1" x14ac:dyDescent="0.2"/>
    <row r="41" spans="4:4" ht="12.75" customHeight="1" x14ac:dyDescent="0.2"/>
    <row r="42" spans="4:4" ht="12.75" customHeight="1" x14ac:dyDescent="0.2"/>
    <row r="43" spans="4:4" ht="12.75" customHeight="1" x14ac:dyDescent="0.2"/>
    <row r="44" spans="4:4" x14ac:dyDescent="0.2">
      <c r="D44" s="17"/>
    </row>
    <row r="45" spans="4:4" x14ac:dyDescent="0.2">
      <c r="D45" s="17"/>
    </row>
    <row r="46" spans="4:4" ht="12.75" customHeight="1" x14ac:dyDescent="0.2"/>
    <row r="47" spans="4:4" ht="12.75" customHeight="1" x14ac:dyDescent="0.2"/>
    <row r="48" spans="4: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spans="4:4" ht="12.75" customHeight="1" x14ac:dyDescent="0.2"/>
    <row r="82" spans="4:4" ht="12.75" customHeight="1" x14ac:dyDescent="0.2"/>
    <row r="83" spans="4:4" ht="12.75" customHeight="1" x14ac:dyDescent="0.2"/>
    <row r="84" spans="4:4" ht="12.75" customHeight="1" x14ac:dyDescent="0.2"/>
    <row r="85" spans="4:4" ht="12.75" customHeight="1" x14ac:dyDescent="0.2"/>
    <row r="86" spans="4:4" ht="12.75" customHeight="1" x14ac:dyDescent="0.2"/>
    <row r="87" spans="4:4" ht="12.75" customHeight="1" x14ac:dyDescent="0.2"/>
    <row r="88" spans="4:4" x14ac:dyDescent="0.2">
      <c r="D88" s="17"/>
    </row>
    <row r="89" spans="4:4" ht="12.75" customHeight="1" x14ac:dyDescent="0.2"/>
    <row r="90" spans="4:4" ht="12.75" customHeight="1" x14ac:dyDescent="0.2"/>
    <row r="91" spans="4:4" ht="12.75" customHeight="1" x14ac:dyDescent="0.2"/>
    <row r="92" spans="4:4" ht="12.75" customHeight="1" x14ac:dyDescent="0.2"/>
    <row r="93" spans="4:4" ht="12.75" customHeight="1" x14ac:dyDescent="0.2"/>
    <row r="94" spans="4:4" ht="12.75" customHeight="1" x14ac:dyDescent="0.2"/>
    <row r="95" spans="4:4" ht="12.75" customHeight="1" x14ac:dyDescent="0.2"/>
    <row r="96" spans="4:4"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sheetData>
  <sheetProtection password="C6F1" sheet="1" objects="1" scenarios="1"/>
  <phoneticPr fontId="29" type="noConversion"/>
  <printOptions horizontalCentered="1"/>
  <pageMargins left="0.39370078740157483" right="0.39370078740157483" top="0.59055118110236227" bottom="0.59055118110236227" header="0.51181102362204722" footer="0.51181102362204722"/>
  <pageSetup paperSize="9" scale="95" orientation="landscape" horizontalDpi="1200" r:id="rId1"/>
  <headerFooter alignWithMargins="0">
    <oddHeader xml:space="preserve">&amp;L&amp;"Verdana,Standaard"  Beschikbaarheidbijdrage 2016&amp;C&amp;"Verdana,Standaard"&amp;A&amp;R&amp;G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indexed="45"/>
  </sheetPr>
  <dimension ref="A1:AB65536"/>
  <sheetViews>
    <sheetView showGridLines="0" zoomScale="110" zoomScaleNormal="110" zoomScaleSheetLayoutView="100" workbookViewId="0">
      <selection activeCell="D9" sqref="D9"/>
    </sheetView>
  </sheetViews>
  <sheetFormatPr defaultColWidth="0" defaultRowHeight="12.75" zeroHeight="1" x14ac:dyDescent="0.2"/>
  <cols>
    <col min="1" max="1" width="8.5703125" customWidth="1"/>
    <col min="2" max="2" width="50.140625" customWidth="1"/>
    <col min="3" max="3" width="3.5703125" customWidth="1"/>
    <col min="4" max="5" width="15.7109375" customWidth="1"/>
    <col min="6" max="7" width="14.7109375" customWidth="1"/>
    <col min="8" max="8" width="17.5703125" customWidth="1"/>
    <col min="9" max="9" width="15.7109375" customWidth="1"/>
    <col min="10" max="10" width="4.140625" customWidth="1"/>
    <col min="11" max="11" width="2.7109375" hidden="1" customWidth="1"/>
    <col min="12" max="12" width="12.42578125" hidden="1" customWidth="1"/>
    <col min="13" max="13" width="10.140625" hidden="1" customWidth="1"/>
    <col min="14" max="14" width="9.140625" hidden="1" customWidth="1"/>
    <col min="15" max="15" width="12.28515625" hidden="1" customWidth="1"/>
    <col min="16" max="16" width="10.28515625" hidden="1" customWidth="1"/>
    <col min="17" max="18" width="10.5703125" hidden="1" customWidth="1"/>
    <col min="19" max="19" width="12.5703125" hidden="1" customWidth="1"/>
    <col min="20" max="20" width="11.85546875" hidden="1" customWidth="1"/>
    <col min="21" max="21" width="12.7109375" hidden="1" customWidth="1"/>
    <col min="22" max="16384" width="9.140625" hidden="1"/>
  </cols>
  <sheetData>
    <row r="1" spans="1:28" s="21" customFormat="1" ht="12" customHeight="1" x14ac:dyDescent="0.2">
      <c r="A1" s="20"/>
      <c r="E1" s="55"/>
      <c r="F1" s="18"/>
      <c r="G1" s="55"/>
      <c r="H1" s="19"/>
      <c r="K1" s="34"/>
      <c r="L1" s="34"/>
      <c r="M1" s="34"/>
      <c r="N1" s="34"/>
      <c r="O1" s="34"/>
      <c r="P1" s="34"/>
      <c r="Q1" s="34"/>
      <c r="R1" s="34"/>
      <c r="S1" s="34"/>
      <c r="T1" s="34"/>
      <c r="U1" s="34"/>
    </row>
    <row r="2" spans="1:28" s="21" customFormat="1" ht="31.5" customHeight="1" x14ac:dyDescent="0.2">
      <c r="A2" s="440" t="s">
        <v>1300</v>
      </c>
      <c r="B2" s="441"/>
      <c r="C2" s="441"/>
      <c r="D2" s="441"/>
      <c r="E2" s="441"/>
      <c r="F2" s="143" t="str">
        <f>IF(Voorblad!G8="","",Voorblad!G8)</f>
        <v/>
      </c>
      <c r="G2" s="428" t="str">
        <f>IF(Voorblad!C12="","Vul eerst het NZa-nummer in.",Voorblad!C12)</f>
        <v>Vul eerst het NZa-nummer in.</v>
      </c>
      <c r="H2" s="428"/>
      <c r="I2" s="429"/>
      <c r="J2" s="53"/>
      <c r="K2" s="34"/>
      <c r="L2" s="34"/>
      <c r="M2" s="34"/>
      <c r="N2" s="34"/>
      <c r="O2" s="34"/>
      <c r="P2" s="34"/>
      <c r="Q2" s="34"/>
      <c r="R2" s="34"/>
      <c r="S2" s="34"/>
      <c r="T2" s="34"/>
      <c r="U2" s="34"/>
    </row>
    <row r="3" spans="1:28" s="21" customFormat="1" ht="24.75" customHeight="1" x14ac:dyDescent="0.2">
      <c r="E3" s="56"/>
      <c r="G3" s="430" t="str">
        <f>IF(Voorblad!C13="","Vul eerst het NZa-nummer in.",Voorblad!C13)</f>
        <v>Vul eerst het NZa-nummer in.</v>
      </c>
      <c r="H3" s="431"/>
      <c r="I3" s="432"/>
      <c r="J3" s="48"/>
      <c r="K3" s="34"/>
      <c r="L3" s="34"/>
      <c r="M3" s="34"/>
      <c r="N3" s="34"/>
      <c r="O3" s="34"/>
      <c r="P3" s="34"/>
      <c r="Q3" s="34"/>
      <c r="R3" s="34"/>
      <c r="S3" s="34"/>
      <c r="T3" s="34"/>
      <c r="U3" s="34"/>
    </row>
    <row r="4" spans="1:28" s="21" customFormat="1" ht="24.75" customHeight="1" x14ac:dyDescent="0.2">
      <c r="E4" s="56"/>
      <c r="G4" s="101"/>
      <c r="H4" s="101"/>
      <c r="I4" s="101"/>
      <c r="J4" s="48"/>
      <c r="K4" s="34"/>
      <c r="L4" s="34"/>
      <c r="M4" s="34"/>
      <c r="N4" s="34"/>
      <c r="O4" s="34"/>
      <c r="P4" s="34"/>
      <c r="Q4" s="34"/>
      <c r="R4" s="34"/>
      <c r="S4" s="34"/>
      <c r="T4" s="34"/>
      <c r="U4" s="34"/>
    </row>
    <row r="5" spans="1:28" s="21" customFormat="1" ht="39" customHeight="1" x14ac:dyDescent="0.2">
      <c r="A5" s="433" t="s">
        <v>1071</v>
      </c>
      <c r="B5" s="433"/>
      <c r="C5" s="433"/>
      <c r="D5" s="433"/>
      <c r="E5" s="433"/>
      <c r="F5" s="433"/>
      <c r="G5" s="433"/>
      <c r="H5" s="433"/>
      <c r="I5" s="433"/>
      <c r="J5" s="48"/>
      <c r="K5" s="34"/>
      <c r="L5" s="34"/>
      <c r="M5" s="34"/>
      <c r="N5" s="34"/>
      <c r="O5" s="34"/>
      <c r="P5" s="34"/>
      <c r="Q5" s="34"/>
      <c r="R5" s="34"/>
      <c r="S5" s="34"/>
      <c r="T5" s="34"/>
      <c r="U5" s="34"/>
    </row>
    <row r="6" spans="1:28" s="21" customFormat="1" ht="11.25" x14ac:dyDescent="0.2">
      <c r="A6" s="110"/>
      <c r="B6" s="110"/>
      <c r="C6" s="110"/>
      <c r="D6" s="110"/>
      <c r="E6" s="110"/>
      <c r="F6" s="169"/>
      <c r="G6" s="169"/>
      <c r="H6" s="110"/>
      <c r="I6" s="169"/>
      <c r="J6" s="48"/>
      <c r="K6" s="34"/>
      <c r="L6" s="34"/>
      <c r="M6" s="34"/>
      <c r="N6" s="34"/>
      <c r="O6" s="34"/>
      <c r="P6" s="34"/>
      <c r="Q6" s="34"/>
      <c r="R6" s="34"/>
      <c r="S6" s="34"/>
      <c r="T6" s="34"/>
      <c r="U6" s="34"/>
    </row>
    <row r="7" spans="1:28" s="21" customFormat="1" x14ac:dyDescent="0.2">
      <c r="A7" s="435" t="str">
        <f>IF(Voorblad!G8="","Vul eerst het NZa-nummer in op het voorblad.","")</f>
        <v>Vul eerst het NZa-nummer in op het voorblad.</v>
      </c>
      <c r="B7" s="435"/>
      <c r="C7" s="435"/>
      <c r="D7" s="435"/>
      <c r="E7" s="435"/>
      <c r="F7" s="435"/>
      <c r="G7" s="435"/>
      <c r="H7" s="435"/>
      <c r="I7" s="435"/>
      <c r="J7" s="18"/>
      <c r="K7" s="34"/>
      <c r="L7" s="113" t="s">
        <v>706</v>
      </c>
      <c r="M7" s="444" t="s">
        <v>1088</v>
      </c>
      <c r="N7" s="445"/>
      <c r="O7" s="445"/>
      <c r="P7" s="445"/>
      <c r="Q7" s="445"/>
      <c r="R7" s="445"/>
      <c r="S7" s="445"/>
      <c r="T7" s="446"/>
      <c r="U7" s="114"/>
    </row>
    <row r="8" spans="1:28" s="24" customFormat="1" ht="42" customHeight="1" x14ac:dyDescent="0.2">
      <c r="A8" s="102" t="s">
        <v>1072</v>
      </c>
      <c r="B8" s="426" t="s">
        <v>1073</v>
      </c>
      <c r="C8" s="366"/>
      <c r="D8" s="102" t="s">
        <v>688</v>
      </c>
      <c r="E8" s="103" t="s">
        <v>689</v>
      </c>
      <c r="F8" s="102" t="s">
        <v>59</v>
      </c>
      <c r="G8" s="104" t="s">
        <v>60</v>
      </c>
      <c r="H8" s="102" t="s">
        <v>690</v>
      </c>
      <c r="I8" s="102" t="s">
        <v>61</v>
      </c>
      <c r="J8" s="18"/>
      <c r="K8" s="35"/>
      <c r="L8" s="132"/>
      <c r="M8" s="114" t="s">
        <v>1089</v>
      </c>
      <c r="N8" s="114" t="s">
        <v>1090</v>
      </c>
      <c r="O8" s="114" t="s">
        <v>1094</v>
      </c>
      <c r="P8" s="114" t="s">
        <v>1095</v>
      </c>
      <c r="Q8" s="114" t="s">
        <v>1097</v>
      </c>
      <c r="R8" s="114" t="s">
        <v>1099</v>
      </c>
      <c r="S8" s="114" t="s">
        <v>1101</v>
      </c>
      <c r="T8" s="114" t="s">
        <v>696</v>
      </c>
      <c r="U8" s="114" t="s">
        <v>1110</v>
      </c>
      <c r="V8" s="21"/>
      <c r="W8" s="21"/>
      <c r="X8" s="21"/>
      <c r="Y8" s="21"/>
      <c r="Z8" s="21"/>
      <c r="AA8" s="21"/>
      <c r="AB8" s="21"/>
    </row>
    <row r="9" spans="1:28" s="21" customFormat="1" ht="12.75" customHeight="1" x14ac:dyDescent="0.2">
      <c r="A9" s="105">
        <v>100</v>
      </c>
      <c r="B9" s="420" t="s">
        <v>70</v>
      </c>
      <c r="C9" s="421"/>
      <c r="D9" s="182"/>
      <c r="E9" s="187"/>
      <c r="F9" s="192">
        <f>ROUND(IF(ISERROR((VLOOKUP(L9,'Verdeelplan 2016'!F:J,3,FALSE))),0,VLOOKUP(L9,'Verdeelplan 2016'!F:J,3,FALSE)),0)</f>
        <v>0</v>
      </c>
      <c r="G9" s="193">
        <f>ROUND(IF(ISERROR((VLOOKUP(L9,'Verdeelplan 2016'!F:J,4,FALSE))),0,VLOOKUP(L9,'Verdeelplan 2016'!F:J,4,FALSE)),2)</f>
        <v>0</v>
      </c>
      <c r="H9" s="187"/>
      <c r="I9" s="195"/>
      <c r="J9" s="36" t="s">
        <v>394</v>
      </c>
      <c r="K9" s="34"/>
      <c r="L9" s="133" t="str">
        <f>CONCATENATE(Voorblad!$G$8,"-",'Opleiding (medisch) specialist'!A9)</f>
        <v>-100</v>
      </c>
      <c r="M9" s="120" t="b">
        <f>IF(D9&gt;F9,TRUE,FALSE)</f>
        <v>0</v>
      </c>
      <c r="N9" s="121" t="b">
        <f>IF(E9&gt;G9,TRUE,FALSE)</f>
        <v>0</v>
      </c>
      <c r="O9" s="122"/>
      <c r="P9" s="121" t="b">
        <f t="shared" ref="P9:P55" si="0">OR(AND(ISBLANK(D9),NOT(ISBLANK(E9))),AND(ISBLANK(E9),NOT(ISBLANK(D9))))</f>
        <v>0</v>
      </c>
      <c r="Q9" s="121" t="b">
        <f t="shared" ref="Q9:Q55" si="1">IF(E9&gt;D9,TRUE,FALSE)</f>
        <v>0</v>
      </c>
      <c r="R9" s="121" t="b">
        <f>IF(OR(E9&lt;&gt;ROUND(E9,2),H9&lt;&gt;ROUND(H9,2)),TRUE,FALSE)</f>
        <v>0</v>
      </c>
      <c r="S9" s="121" t="b">
        <f>AND(F9&gt;0,D9="")</f>
        <v>0</v>
      </c>
      <c r="T9" s="121">
        <f>A9*(D9+E9+F9+G9+H9+I9)/2</f>
        <v>0</v>
      </c>
      <c r="U9" s="123"/>
    </row>
    <row r="10" spans="1:28" s="21" customFormat="1" ht="12.75" customHeight="1" x14ac:dyDescent="0.2">
      <c r="A10" s="106">
        <f>A9+1</f>
        <v>101</v>
      </c>
      <c r="B10" s="420" t="s">
        <v>1244</v>
      </c>
      <c r="C10" s="421"/>
      <c r="D10" s="182"/>
      <c r="E10" s="187"/>
      <c r="F10" s="192">
        <f>ROUND(IF(ISERROR((VLOOKUP(L10,'Verdeelplan 2016'!F:J,3,FALSE))),0,VLOOKUP(L10,'Verdeelplan 2016'!F:J,3,FALSE)),0)</f>
        <v>0</v>
      </c>
      <c r="G10" s="193">
        <f>ROUND(IF(ISERROR((VLOOKUP(L10,'Verdeelplan 2016'!F:J,4,FALSE))),0,VLOOKUP(L10,'Verdeelplan 2016'!F:J,4,FALSE)),2)</f>
        <v>0</v>
      </c>
      <c r="H10" s="187"/>
      <c r="I10" s="195"/>
      <c r="J10" s="36" t="s">
        <v>394</v>
      </c>
      <c r="K10" s="34"/>
      <c r="L10" s="134" t="str">
        <f>CONCATENATE(Voorblad!$G$8,"-",'Opleiding (medisch) specialist'!A10)</f>
        <v>-101</v>
      </c>
      <c r="M10" s="124"/>
      <c r="N10" s="125"/>
      <c r="O10" s="125"/>
      <c r="P10" s="126" t="b">
        <f t="shared" si="0"/>
        <v>0</v>
      </c>
      <c r="Q10" s="126" t="b">
        <f t="shared" si="1"/>
        <v>0</v>
      </c>
      <c r="R10" s="126" t="b">
        <f t="shared" ref="R10:R55" si="2">IF(OR(E10&lt;&gt;ROUND(E10,2),H10&lt;&gt;ROUND(H10,2)),TRUE,FALSE)</f>
        <v>0</v>
      </c>
      <c r="S10" s="126" t="b">
        <f>AND(F10&gt;0,D10="")</f>
        <v>0</v>
      </c>
      <c r="T10" s="126">
        <f t="shared" ref="T10:T55" si="3">A10*(D10+E10+F10+G10+H10+I10)/2</f>
        <v>0</v>
      </c>
      <c r="U10" s="127">
        <f>IF(D10+E10+H10&gt;0,1,0)</f>
        <v>0</v>
      </c>
    </row>
    <row r="11" spans="1:28" s="21" customFormat="1" ht="12.75" customHeight="1" x14ac:dyDescent="0.2">
      <c r="A11" s="106">
        <f>A10+1</f>
        <v>102</v>
      </c>
      <c r="B11" s="420" t="s">
        <v>1245</v>
      </c>
      <c r="C11" s="421"/>
      <c r="D11" s="182"/>
      <c r="E11" s="187"/>
      <c r="F11" s="192">
        <f>ROUND(IF(ISERROR((VLOOKUP(L11,'Verdeelplan 2016'!F:J,3,FALSE))),0,VLOOKUP(L11,'Verdeelplan 2016'!F:J,3,FALSE)),0)</f>
        <v>0</v>
      </c>
      <c r="G11" s="193">
        <f>ROUND(IF(ISERROR((VLOOKUP(L11,'Verdeelplan 2016'!F:J,4,FALSE))),0,VLOOKUP(L11,'Verdeelplan 2016'!F:J,4,FALSE)),2)</f>
        <v>0</v>
      </c>
      <c r="H11" s="187"/>
      <c r="I11" s="195"/>
      <c r="J11" s="36" t="s">
        <v>394</v>
      </c>
      <c r="K11" s="34"/>
      <c r="L11" s="134" t="str">
        <f>CONCATENATE(Voorblad!$G$8,"-",'Opleiding (medisch) specialist'!A11)</f>
        <v>-102</v>
      </c>
      <c r="M11" s="124"/>
      <c r="N11" s="125"/>
      <c r="O11" s="125"/>
      <c r="P11" s="126" t="b">
        <f t="shared" si="0"/>
        <v>0</v>
      </c>
      <c r="Q11" s="126" t="b">
        <f t="shared" si="1"/>
        <v>0</v>
      </c>
      <c r="R11" s="126" t="b">
        <f t="shared" si="2"/>
        <v>0</v>
      </c>
      <c r="S11" s="126" t="b">
        <f>AND(F11&gt;0,D11="")</f>
        <v>0</v>
      </c>
      <c r="T11" s="126">
        <f t="shared" si="3"/>
        <v>0</v>
      </c>
      <c r="U11" s="127">
        <f>IF(D11+E11+H11&gt;0,1,0)</f>
        <v>0</v>
      </c>
    </row>
    <row r="12" spans="1:28" s="21" customFormat="1" ht="12.75" customHeight="1" x14ac:dyDescent="0.2">
      <c r="A12" s="106">
        <f t="shared" ref="A12:A47" si="4">A11+1</f>
        <v>103</v>
      </c>
      <c r="B12" s="420" t="s">
        <v>735</v>
      </c>
      <c r="C12" s="421"/>
      <c r="D12" s="182"/>
      <c r="E12" s="187"/>
      <c r="F12" s="192">
        <f>ROUND(IF(ISERROR((VLOOKUP(L12,'Verdeelplan 2016'!F:J,3,FALSE))),0,VLOOKUP(L12,'Verdeelplan 2016'!F:J,3,FALSE)),0)</f>
        <v>0</v>
      </c>
      <c r="G12" s="193">
        <f>ROUND(IF(ISERROR((VLOOKUP(L12,'Verdeelplan 2016'!F:J,4,FALSE))),0,VLOOKUP(L12,'Verdeelplan 2016'!F:J,4,FALSE)),2)</f>
        <v>0</v>
      </c>
      <c r="H12" s="187"/>
      <c r="I12" s="195"/>
      <c r="J12" s="36" t="s">
        <v>394</v>
      </c>
      <c r="K12" s="34"/>
      <c r="L12" s="134" t="str">
        <f>CONCATENATE(Voorblad!$G$8,"-",'Opleiding (medisch) specialist'!A12)</f>
        <v>-103</v>
      </c>
      <c r="M12" s="128" t="b">
        <f>IF(D12&gt;F12,TRUE,FALSE)</f>
        <v>0</v>
      </c>
      <c r="N12" s="126" t="b">
        <f>IF(E12&gt;G12,TRUE,FALSE)</f>
        <v>0</v>
      </c>
      <c r="O12" s="125"/>
      <c r="P12" s="126" t="b">
        <f t="shared" si="0"/>
        <v>0</v>
      </c>
      <c r="Q12" s="126" t="b">
        <f t="shared" si="1"/>
        <v>0</v>
      </c>
      <c r="R12" s="126" t="b">
        <f t="shared" si="2"/>
        <v>0</v>
      </c>
      <c r="S12" s="126" t="b">
        <f>AND(F12&gt;0,D12="")</f>
        <v>0</v>
      </c>
      <c r="T12" s="126">
        <f t="shared" si="3"/>
        <v>0</v>
      </c>
      <c r="U12" s="127"/>
    </row>
    <row r="13" spans="1:28" s="21" customFormat="1" ht="12.75" customHeight="1" x14ac:dyDescent="0.2">
      <c r="A13" s="106">
        <f t="shared" si="4"/>
        <v>104</v>
      </c>
      <c r="B13" s="436" t="s">
        <v>1074</v>
      </c>
      <c r="C13" s="437"/>
      <c r="D13" s="183">
        <f>SUM(D14:D18)</f>
        <v>0</v>
      </c>
      <c r="E13" s="188">
        <f>SUM(E14:E18)</f>
        <v>0</v>
      </c>
      <c r="F13" s="192"/>
      <c r="G13" s="193"/>
      <c r="H13" s="188">
        <f>SUM(H14:H18)</f>
        <v>0</v>
      </c>
      <c r="I13" s="195"/>
      <c r="J13" s="36" t="s">
        <v>394</v>
      </c>
      <c r="K13" s="34"/>
      <c r="L13" s="134" t="str">
        <f>CONCATENATE(Voorblad!$G$8,"-",'Opleiding (medisch) specialist'!A13)</f>
        <v>-104</v>
      </c>
      <c r="M13" s="124"/>
      <c r="N13" s="125"/>
      <c r="O13" s="125"/>
      <c r="P13" s="126"/>
      <c r="Q13" s="126"/>
      <c r="R13" s="126"/>
      <c r="S13" s="126"/>
      <c r="T13" s="126">
        <f t="shared" si="3"/>
        <v>0</v>
      </c>
      <c r="U13" s="127"/>
    </row>
    <row r="14" spans="1:28" s="21" customFormat="1" ht="12.75" customHeight="1" x14ac:dyDescent="0.2">
      <c r="A14" s="107">
        <f t="shared" si="4"/>
        <v>105</v>
      </c>
      <c r="B14" s="438" t="s">
        <v>1075</v>
      </c>
      <c r="C14" s="439"/>
      <c r="D14" s="182"/>
      <c r="E14" s="187"/>
      <c r="F14" s="192">
        <f>ROUND(IF(ISERROR((VLOOKUP(L14,'Verdeelplan 2016'!F:J,3,FALSE))),0,VLOOKUP(L14,'Verdeelplan 2016'!F:J,3,FALSE)),0)</f>
        <v>0</v>
      </c>
      <c r="G14" s="193">
        <f>ROUND(IF(ISERROR((VLOOKUP(L14,'Verdeelplan 2016'!F:J,4,FALSE))),0,VLOOKUP(L14,'Verdeelplan 2016'!F:J,4,FALSE)),2)</f>
        <v>0</v>
      </c>
      <c r="H14" s="187"/>
      <c r="I14" s="195"/>
      <c r="J14" s="36" t="s">
        <v>394</v>
      </c>
      <c r="K14" s="34"/>
      <c r="L14" s="134" t="str">
        <f>CONCATENATE(Voorblad!$G$8,"-",'Opleiding (medisch) specialist'!A14)</f>
        <v>-105</v>
      </c>
      <c r="M14" s="128" t="b">
        <f>IF(D14&gt;F14,TRUE,FALSE)</f>
        <v>0</v>
      </c>
      <c r="N14" s="126" t="b">
        <f>IF(E14&gt;G14,TRUE,FALSE)</f>
        <v>0</v>
      </c>
      <c r="O14" s="125"/>
      <c r="P14" s="126" t="b">
        <f>OR(AND(ISBLANK(D14),NOT(ISBLANK(E14))),AND(ISBLANK(E14),NOT(ISBLANK(D14))))</f>
        <v>0</v>
      </c>
      <c r="Q14" s="126" t="b">
        <f>IF(E14&gt;D14,TRUE,FALSE)</f>
        <v>0</v>
      </c>
      <c r="R14" s="126" t="b">
        <f>IF(OR(E14&lt;&gt;ROUND(E14,2),H14&lt;&gt;ROUND(H14,2)),TRUE,FALSE)</f>
        <v>0</v>
      </c>
      <c r="S14" s="126" t="b">
        <f>AND(F14&gt;0,D14="")</f>
        <v>0</v>
      </c>
      <c r="T14" s="181">
        <f t="shared" si="3"/>
        <v>0</v>
      </c>
      <c r="U14" s="127"/>
    </row>
    <row r="15" spans="1:28" s="21" customFormat="1" ht="12.75" customHeight="1" x14ac:dyDescent="0.2">
      <c r="A15" s="107">
        <f t="shared" si="4"/>
        <v>106</v>
      </c>
      <c r="B15" s="438" t="s">
        <v>1246</v>
      </c>
      <c r="C15" s="439"/>
      <c r="D15" s="182"/>
      <c r="E15" s="187"/>
      <c r="F15" s="192"/>
      <c r="G15" s="193"/>
      <c r="H15" s="187"/>
      <c r="I15" s="195"/>
      <c r="J15" s="36" t="s">
        <v>394</v>
      </c>
      <c r="K15" s="34"/>
      <c r="L15" s="134" t="str">
        <f>CONCATENATE(Voorblad!$G$8,"-",'Opleiding (medisch) specialist'!A15)</f>
        <v>-106</v>
      </c>
      <c r="M15" s="124"/>
      <c r="N15" s="125"/>
      <c r="O15" s="125"/>
      <c r="P15" s="126" t="b">
        <f t="shared" si="0"/>
        <v>0</v>
      </c>
      <c r="Q15" s="126" t="b">
        <f t="shared" si="1"/>
        <v>0</v>
      </c>
      <c r="R15" s="126" t="b">
        <f t="shared" si="2"/>
        <v>0</v>
      </c>
      <c r="S15" s="126"/>
      <c r="T15" s="126">
        <f t="shared" si="3"/>
        <v>0</v>
      </c>
      <c r="U15" s="127">
        <f>IF(D15+E15+H15&gt;0,1,0)</f>
        <v>0</v>
      </c>
    </row>
    <row r="16" spans="1:28" s="21" customFormat="1" ht="12.75" customHeight="1" x14ac:dyDescent="0.2">
      <c r="A16" s="107">
        <f t="shared" si="4"/>
        <v>107</v>
      </c>
      <c r="B16" s="438" t="s">
        <v>1247</v>
      </c>
      <c r="C16" s="439"/>
      <c r="D16" s="182"/>
      <c r="E16" s="187"/>
      <c r="F16" s="192"/>
      <c r="G16" s="193"/>
      <c r="H16" s="187"/>
      <c r="I16" s="195"/>
      <c r="J16" s="36" t="s">
        <v>394</v>
      </c>
      <c r="K16" s="34"/>
      <c r="L16" s="134" t="str">
        <f>CONCATENATE(Voorblad!$G$8,"-",'Opleiding (medisch) specialist'!A16)</f>
        <v>-107</v>
      </c>
      <c r="M16" s="124"/>
      <c r="N16" s="125"/>
      <c r="O16" s="125"/>
      <c r="P16" s="126" t="b">
        <f t="shared" si="0"/>
        <v>0</v>
      </c>
      <c r="Q16" s="126" t="b">
        <f t="shared" si="1"/>
        <v>0</v>
      </c>
      <c r="R16" s="126" t="b">
        <f t="shared" si="2"/>
        <v>0</v>
      </c>
      <c r="S16" s="126"/>
      <c r="T16" s="126">
        <f t="shared" si="3"/>
        <v>0</v>
      </c>
      <c r="U16" s="127">
        <f>IF(D16+E16+H16&gt;0,1,0)</f>
        <v>0</v>
      </c>
    </row>
    <row r="17" spans="1:21" s="21" customFormat="1" ht="12.75" customHeight="1" x14ac:dyDescent="0.2">
      <c r="A17" s="107">
        <f t="shared" si="4"/>
        <v>108</v>
      </c>
      <c r="B17" s="438" t="s">
        <v>1248</v>
      </c>
      <c r="C17" s="439"/>
      <c r="D17" s="182"/>
      <c r="E17" s="187"/>
      <c r="F17" s="192"/>
      <c r="G17" s="193"/>
      <c r="H17" s="187"/>
      <c r="I17" s="195"/>
      <c r="J17" s="36" t="s">
        <v>394</v>
      </c>
      <c r="K17" s="34"/>
      <c r="L17" s="134" t="str">
        <f>CONCATENATE(Voorblad!$G$8,"-",'Opleiding (medisch) specialist'!A17)</f>
        <v>-108</v>
      </c>
      <c r="M17" s="124"/>
      <c r="N17" s="125"/>
      <c r="O17" s="125"/>
      <c r="P17" s="126" t="b">
        <f t="shared" si="0"/>
        <v>0</v>
      </c>
      <c r="Q17" s="126" t="b">
        <f t="shared" si="1"/>
        <v>0</v>
      </c>
      <c r="R17" s="126" t="b">
        <f t="shared" si="2"/>
        <v>0</v>
      </c>
      <c r="S17" s="126"/>
      <c r="T17" s="126">
        <f t="shared" si="3"/>
        <v>0</v>
      </c>
      <c r="U17" s="127">
        <f>IF(D17+E17+H17&gt;0,1,0)</f>
        <v>0</v>
      </c>
    </row>
    <row r="18" spans="1:21" s="21" customFormat="1" ht="12.75" customHeight="1" x14ac:dyDescent="0.2">
      <c r="A18" s="107">
        <f t="shared" si="4"/>
        <v>109</v>
      </c>
      <c r="B18" s="438" t="s">
        <v>1249</v>
      </c>
      <c r="C18" s="439"/>
      <c r="D18" s="182"/>
      <c r="E18" s="187"/>
      <c r="F18" s="192"/>
      <c r="G18" s="193"/>
      <c r="H18" s="187"/>
      <c r="I18" s="195"/>
      <c r="J18" s="36" t="s">
        <v>394</v>
      </c>
      <c r="K18" s="34"/>
      <c r="L18" s="134" t="str">
        <f>CONCATENATE(Voorblad!$G$8,"-",'Opleiding (medisch) specialist'!A18)</f>
        <v>-109</v>
      </c>
      <c r="M18" s="124"/>
      <c r="N18" s="125"/>
      <c r="O18" s="125"/>
      <c r="P18" s="126" t="b">
        <f t="shared" si="0"/>
        <v>0</v>
      </c>
      <c r="Q18" s="126" t="b">
        <f t="shared" si="1"/>
        <v>0</v>
      </c>
      <c r="R18" s="126" t="b">
        <f t="shared" si="2"/>
        <v>0</v>
      </c>
      <c r="S18" s="126"/>
      <c r="T18" s="126">
        <f t="shared" si="3"/>
        <v>0</v>
      </c>
      <c r="U18" s="127">
        <f>IF(D18+E18+H18&gt;0,1,0)</f>
        <v>0</v>
      </c>
    </row>
    <row r="19" spans="1:21" s="21" customFormat="1" ht="12.75" customHeight="1" x14ac:dyDescent="0.2">
      <c r="A19" s="106">
        <f t="shared" si="4"/>
        <v>110</v>
      </c>
      <c r="B19" s="436" t="s">
        <v>1076</v>
      </c>
      <c r="C19" s="437"/>
      <c r="D19" s="183">
        <f>SUM(D20:D26)</f>
        <v>0</v>
      </c>
      <c r="E19" s="188">
        <f>SUM(E20:E26)</f>
        <v>0</v>
      </c>
      <c r="F19" s="192"/>
      <c r="G19" s="193"/>
      <c r="H19" s="188">
        <f>SUM(H20:H26)</f>
        <v>0</v>
      </c>
      <c r="I19" s="195"/>
      <c r="J19" s="36" t="s">
        <v>394</v>
      </c>
      <c r="K19" s="34"/>
      <c r="L19" s="134" t="str">
        <f>CONCATENATE(Voorblad!$G$8,"-",'Opleiding (medisch) specialist'!A19)</f>
        <v>-110</v>
      </c>
      <c r="M19" s="124"/>
      <c r="N19" s="125"/>
      <c r="O19" s="125"/>
      <c r="P19" s="126"/>
      <c r="Q19" s="126"/>
      <c r="R19" s="126"/>
      <c r="S19" s="126"/>
      <c r="T19" s="126">
        <f t="shared" si="3"/>
        <v>0</v>
      </c>
      <c r="U19" s="127"/>
    </row>
    <row r="20" spans="1:21" s="21" customFormat="1" ht="12.75" customHeight="1" x14ac:dyDescent="0.2">
      <c r="A20" s="107">
        <f t="shared" si="4"/>
        <v>111</v>
      </c>
      <c r="B20" s="438" t="s">
        <v>1077</v>
      </c>
      <c r="C20" s="439"/>
      <c r="D20" s="182"/>
      <c r="E20" s="187"/>
      <c r="F20" s="192">
        <f>ROUND(IF(ISERROR((VLOOKUP(L20,'Verdeelplan 2016'!F:J,3,FALSE))),0,VLOOKUP(L20,'Verdeelplan 2016'!F:J,3,FALSE)),0)</f>
        <v>0</v>
      </c>
      <c r="G20" s="193">
        <f>ROUND(IF(ISERROR((VLOOKUP(L20,'Verdeelplan 2016'!F:J,4,FALSE))),0,VLOOKUP(L20,'Verdeelplan 2016'!F:J,4,FALSE)),2)</f>
        <v>0</v>
      </c>
      <c r="H20" s="187"/>
      <c r="I20" s="195"/>
      <c r="J20" s="36" t="s">
        <v>394</v>
      </c>
      <c r="K20" s="34"/>
      <c r="L20" s="134" t="str">
        <f>CONCATENATE(Voorblad!$G$8,"-",'Opleiding (medisch) specialist'!A20)</f>
        <v>-111</v>
      </c>
      <c r="M20" s="128" t="b">
        <f>IF(D20&gt;F20,TRUE,FALSE)</f>
        <v>0</v>
      </c>
      <c r="N20" s="126" t="b">
        <f>IF(E20&gt;G20,TRUE,FALSE)</f>
        <v>0</v>
      </c>
      <c r="O20" s="125"/>
      <c r="P20" s="126" t="b">
        <f t="shared" ref="P20:P26" si="5">OR(AND(ISBLANK(D20),NOT(ISBLANK(E20))),AND(ISBLANK(E20),NOT(ISBLANK(D20))))</f>
        <v>0</v>
      </c>
      <c r="Q20" s="126" t="b">
        <f t="shared" ref="Q20:Q26" si="6">IF(E20&gt;D20,TRUE,FALSE)</f>
        <v>0</v>
      </c>
      <c r="R20" s="126" t="b">
        <f t="shared" ref="R20:R26" si="7">IF(OR(E20&lt;&gt;ROUND(E20,2),H20&lt;&gt;ROUND(H20,2)),TRUE,FALSE)</f>
        <v>0</v>
      </c>
      <c r="S20" s="126" t="b">
        <f>AND(F20&gt;0,D20="")</f>
        <v>0</v>
      </c>
      <c r="T20" s="181">
        <f t="shared" si="3"/>
        <v>0</v>
      </c>
      <c r="U20" s="127"/>
    </row>
    <row r="21" spans="1:21" s="21" customFormat="1" ht="12.75" customHeight="1" x14ac:dyDescent="0.2">
      <c r="A21" s="107">
        <f t="shared" si="4"/>
        <v>112</v>
      </c>
      <c r="B21" s="438" t="s">
        <v>1250</v>
      </c>
      <c r="C21" s="439"/>
      <c r="D21" s="182"/>
      <c r="E21" s="187"/>
      <c r="F21" s="192"/>
      <c r="G21" s="193"/>
      <c r="H21" s="187"/>
      <c r="I21" s="195"/>
      <c r="J21" s="36" t="s">
        <v>394</v>
      </c>
      <c r="K21" s="34"/>
      <c r="L21" s="134" t="str">
        <f>CONCATENATE(Voorblad!$G$8,"-",'Opleiding (medisch) specialist'!A21)</f>
        <v>-112</v>
      </c>
      <c r="M21" s="124"/>
      <c r="N21" s="125"/>
      <c r="O21" s="125"/>
      <c r="P21" s="126" t="b">
        <f t="shared" si="5"/>
        <v>0</v>
      </c>
      <c r="Q21" s="126" t="b">
        <f t="shared" si="6"/>
        <v>0</v>
      </c>
      <c r="R21" s="126" t="b">
        <f t="shared" si="7"/>
        <v>0</v>
      </c>
      <c r="S21" s="126"/>
      <c r="T21" s="126">
        <f t="shared" ref="T21:T26" si="8">A21*(D21+E21+F21+G21+H21+I21)/2</f>
        <v>0</v>
      </c>
      <c r="U21" s="127">
        <f t="shared" ref="U21:U26" si="9">IF(D21+E21+H21&gt;0,1,0)</f>
        <v>0</v>
      </c>
    </row>
    <row r="22" spans="1:21" s="21" customFormat="1" ht="12.75" customHeight="1" x14ac:dyDescent="0.2">
      <c r="A22" s="107">
        <f t="shared" si="4"/>
        <v>113</v>
      </c>
      <c r="B22" s="438" t="s">
        <v>1251</v>
      </c>
      <c r="C22" s="439"/>
      <c r="D22" s="182"/>
      <c r="E22" s="187"/>
      <c r="F22" s="192"/>
      <c r="G22" s="193"/>
      <c r="H22" s="187"/>
      <c r="I22" s="195"/>
      <c r="J22" s="36" t="s">
        <v>394</v>
      </c>
      <c r="K22" s="34"/>
      <c r="L22" s="134" t="str">
        <f>CONCATENATE(Voorblad!$G$8,"-",'Opleiding (medisch) specialist'!A22)</f>
        <v>-113</v>
      </c>
      <c r="M22" s="124"/>
      <c r="N22" s="125"/>
      <c r="O22" s="125"/>
      <c r="P22" s="126" t="b">
        <f t="shared" si="5"/>
        <v>0</v>
      </c>
      <c r="Q22" s="126" t="b">
        <f t="shared" si="6"/>
        <v>0</v>
      </c>
      <c r="R22" s="126" t="b">
        <f t="shared" si="7"/>
        <v>0</v>
      </c>
      <c r="S22" s="126"/>
      <c r="T22" s="126">
        <f t="shared" si="8"/>
        <v>0</v>
      </c>
      <c r="U22" s="127">
        <f t="shared" si="9"/>
        <v>0</v>
      </c>
    </row>
    <row r="23" spans="1:21" s="21" customFormat="1" ht="12.75" customHeight="1" x14ac:dyDescent="0.2">
      <c r="A23" s="107">
        <f t="shared" si="4"/>
        <v>114</v>
      </c>
      <c r="B23" s="438" t="s">
        <v>1252</v>
      </c>
      <c r="C23" s="439"/>
      <c r="D23" s="182"/>
      <c r="E23" s="187"/>
      <c r="F23" s="192"/>
      <c r="G23" s="193"/>
      <c r="H23" s="187"/>
      <c r="I23" s="195"/>
      <c r="J23" s="36" t="s">
        <v>394</v>
      </c>
      <c r="K23" s="34"/>
      <c r="L23" s="134" t="str">
        <f>CONCATENATE(Voorblad!$G$8,"-",'Opleiding (medisch) specialist'!A23)</f>
        <v>-114</v>
      </c>
      <c r="M23" s="124"/>
      <c r="N23" s="125"/>
      <c r="O23" s="125"/>
      <c r="P23" s="126" t="b">
        <f t="shared" si="5"/>
        <v>0</v>
      </c>
      <c r="Q23" s="126" t="b">
        <f t="shared" si="6"/>
        <v>0</v>
      </c>
      <c r="R23" s="126" t="b">
        <f t="shared" si="7"/>
        <v>0</v>
      </c>
      <c r="S23" s="126"/>
      <c r="T23" s="126">
        <f t="shared" si="8"/>
        <v>0</v>
      </c>
      <c r="U23" s="127">
        <f t="shared" si="9"/>
        <v>0</v>
      </c>
    </row>
    <row r="24" spans="1:21" s="21" customFormat="1" ht="12.75" customHeight="1" x14ac:dyDescent="0.2">
      <c r="A24" s="107">
        <f t="shared" si="4"/>
        <v>115</v>
      </c>
      <c r="B24" s="438" t="s">
        <v>1253</v>
      </c>
      <c r="C24" s="439"/>
      <c r="D24" s="182"/>
      <c r="E24" s="187"/>
      <c r="F24" s="192"/>
      <c r="G24" s="193"/>
      <c r="H24" s="187"/>
      <c r="I24" s="195"/>
      <c r="J24" s="36" t="s">
        <v>394</v>
      </c>
      <c r="K24" s="34"/>
      <c r="L24" s="134" t="str">
        <f>CONCATENATE(Voorblad!$G$8,"-",'Opleiding (medisch) specialist'!A24)</f>
        <v>-115</v>
      </c>
      <c r="M24" s="124"/>
      <c r="N24" s="125"/>
      <c r="O24" s="125"/>
      <c r="P24" s="126" t="b">
        <f t="shared" si="5"/>
        <v>0</v>
      </c>
      <c r="Q24" s="126" t="b">
        <f t="shared" si="6"/>
        <v>0</v>
      </c>
      <c r="R24" s="126" t="b">
        <f t="shared" si="7"/>
        <v>0</v>
      </c>
      <c r="S24" s="126"/>
      <c r="T24" s="126">
        <f t="shared" si="8"/>
        <v>0</v>
      </c>
      <c r="U24" s="127">
        <f t="shared" si="9"/>
        <v>0</v>
      </c>
    </row>
    <row r="25" spans="1:21" s="21" customFormat="1" ht="12.75" customHeight="1" x14ac:dyDescent="0.2">
      <c r="A25" s="107">
        <f t="shared" si="4"/>
        <v>116</v>
      </c>
      <c r="B25" s="438" t="s">
        <v>1254</v>
      </c>
      <c r="C25" s="439"/>
      <c r="D25" s="182"/>
      <c r="E25" s="187"/>
      <c r="F25" s="192"/>
      <c r="G25" s="193"/>
      <c r="H25" s="187"/>
      <c r="I25" s="195"/>
      <c r="J25" s="36" t="s">
        <v>394</v>
      </c>
      <c r="K25" s="34"/>
      <c r="L25" s="134" t="str">
        <f>CONCATENATE(Voorblad!$G$8,"-",'Opleiding (medisch) specialist'!A25)</f>
        <v>-116</v>
      </c>
      <c r="M25" s="124"/>
      <c r="N25" s="125"/>
      <c r="O25" s="125"/>
      <c r="P25" s="126" t="b">
        <f t="shared" si="5"/>
        <v>0</v>
      </c>
      <c r="Q25" s="126" t="b">
        <f t="shared" si="6"/>
        <v>0</v>
      </c>
      <c r="R25" s="126" t="b">
        <f t="shared" si="7"/>
        <v>0</v>
      </c>
      <c r="S25" s="126"/>
      <c r="T25" s="126">
        <f t="shared" si="8"/>
        <v>0</v>
      </c>
      <c r="U25" s="127">
        <f t="shared" si="9"/>
        <v>0</v>
      </c>
    </row>
    <row r="26" spans="1:21" s="21" customFormat="1" ht="12.75" customHeight="1" x14ac:dyDescent="0.2">
      <c r="A26" s="107">
        <f t="shared" si="4"/>
        <v>117</v>
      </c>
      <c r="B26" s="438" t="s">
        <v>1255</v>
      </c>
      <c r="C26" s="439"/>
      <c r="D26" s="182"/>
      <c r="E26" s="187"/>
      <c r="F26" s="192"/>
      <c r="G26" s="193"/>
      <c r="H26" s="187"/>
      <c r="I26" s="195"/>
      <c r="J26" s="36" t="s">
        <v>394</v>
      </c>
      <c r="K26" s="34"/>
      <c r="L26" s="134" t="str">
        <f>CONCATENATE(Voorblad!$G$8,"-",'Opleiding (medisch) specialist'!A26)</f>
        <v>-117</v>
      </c>
      <c r="M26" s="124"/>
      <c r="N26" s="125"/>
      <c r="O26" s="125"/>
      <c r="P26" s="126" t="b">
        <f t="shared" si="5"/>
        <v>0</v>
      </c>
      <c r="Q26" s="126" t="b">
        <f t="shared" si="6"/>
        <v>0</v>
      </c>
      <c r="R26" s="126" t="b">
        <f t="shared" si="7"/>
        <v>0</v>
      </c>
      <c r="S26" s="126"/>
      <c r="T26" s="126">
        <f t="shared" si="8"/>
        <v>0</v>
      </c>
      <c r="U26" s="127">
        <f t="shared" si="9"/>
        <v>0</v>
      </c>
    </row>
    <row r="27" spans="1:21" s="21" customFormat="1" ht="12.75" customHeight="1" x14ac:dyDescent="0.2">
      <c r="A27" s="106">
        <f t="shared" si="4"/>
        <v>118</v>
      </c>
      <c r="B27" s="436" t="s">
        <v>73</v>
      </c>
      <c r="C27" s="437"/>
      <c r="D27" s="182"/>
      <c r="E27" s="187"/>
      <c r="F27" s="192">
        <f>ROUND(IF(ISERROR((VLOOKUP(L27,'Verdeelplan 2016'!F:J,3,FALSE))),0,VLOOKUP(L27,'Verdeelplan 2016'!F:J,3,FALSE)),0)</f>
        <v>0</v>
      </c>
      <c r="G27" s="193">
        <f>ROUND(IF(ISERROR((VLOOKUP(L27,'Verdeelplan 2016'!F:J,4,FALSE))),0,VLOOKUP(L27,'Verdeelplan 2016'!F:J,4,FALSE)),2)</f>
        <v>0</v>
      </c>
      <c r="H27" s="187"/>
      <c r="I27" s="195"/>
      <c r="J27" s="36" t="s">
        <v>394</v>
      </c>
      <c r="K27" s="34"/>
      <c r="L27" s="134" t="str">
        <f>CONCATENATE(Voorblad!$G$8,"-",'Opleiding (medisch) specialist'!A27)</f>
        <v>-118</v>
      </c>
      <c r="M27" s="128" t="b">
        <f t="shared" ref="M27:M55" si="10">IF(D27&gt;F27,TRUE,FALSE)</f>
        <v>0</v>
      </c>
      <c r="N27" s="126" t="b">
        <f>IF(E27&gt;G27,TRUE,FALSE)</f>
        <v>0</v>
      </c>
      <c r="O27" s="125"/>
      <c r="P27" s="126" t="b">
        <f t="shared" si="0"/>
        <v>0</v>
      </c>
      <c r="Q27" s="126" t="b">
        <f t="shared" si="1"/>
        <v>0</v>
      </c>
      <c r="R27" s="126" t="b">
        <f t="shared" si="2"/>
        <v>0</v>
      </c>
      <c r="S27" s="126" t="b">
        <f t="shared" ref="S27:S55" si="11">AND(F27&gt;0,D27="")</f>
        <v>0</v>
      </c>
      <c r="T27" s="126">
        <f t="shared" si="3"/>
        <v>0</v>
      </c>
      <c r="U27" s="127"/>
    </row>
    <row r="28" spans="1:21" s="21" customFormat="1" x14ac:dyDescent="0.2">
      <c r="A28" s="106">
        <f t="shared" si="4"/>
        <v>119</v>
      </c>
      <c r="B28" s="420" t="s">
        <v>94</v>
      </c>
      <c r="C28" s="421"/>
      <c r="D28" s="182"/>
      <c r="E28" s="187"/>
      <c r="F28" s="192">
        <f>ROUND(IF(ISERROR((VLOOKUP(L28,'Verdeelplan 2016'!F:J,3,FALSE))),0,VLOOKUP(L28,'Verdeelplan 2016'!F:J,3,FALSE)),0)</f>
        <v>0</v>
      </c>
      <c r="G28" s="193">
        <f>ROUND(IF(ISERROR((VLOOKUP(L28,'Verdeelplan 2016'!F:J,4,FALSE))),0,VLOOKUP(L28,'Verdeelplan 2016'!F:J,4,FALSE)),2)</f>
        <v>0</v>
      </c>
      <c r="H28" s="187"/>
      <c r="I28" s="195"/>
      <c r="J28" s="36" t="s">
        <v>394</v>
      </c>
      <c r="K28" s="34"/>
      <c r="L28" s="134" t="str">
        <f>CONCATENATE(Voorblad!$G$8,"-",'Opleiding (medisch) specialist'!A28)</f>
        <v>-119</v>
      </c>
      <c r="M28" s="128" t="b">
        <f t="shared" si="10"/>
        <v>0</v>
      </c>
      <c r="N28" s="126" t="b">
        <f t="shared" ref="N28:N55" si="12">IF(E28&gt;G28,TRUE,FALSE)</f>
        <v>0</v>
      </c>
      <c r="O28" s="125"/>
      <c r="P28" s="126" t="b">
        <f t="shared" si="0"/>
        <v>0</v>
      </c>
      <c r="Q28" s="126" t="b">
        <f t="shared" si="1"/>
        <v>0</v>
      </c>
      <c r="R28" s="126" t="b">
        <f t="shared" si="2"/>
        <v>0</v>
      </c>
      <c r="S28" s="126" t="b">
        <f t="shared" si="11"/>
        <v>0</v>
      </c>
      <c r="T28" s="126">
        <f t="shared" si="3"/>
        <v>0</v>
      </c>
      <c r="U28" s="127"/>
    </row>
    <row r="29" spans="1:21" s="21" customFormat="1" x14ac:dyDescent="0.2">
      <c r="A29" s="106">
        <f t="shared" si="4"/>
        <v>120</v>
      </c>
      <c r="B29" s="420" t="s">
        <v>74</v>
      </c>
      <c r="C29" s="421"/>
      <c r="D29" s="182"/>
      <c r="E29" s="187"/>
      <c r="F29" s="192">
        <f>ROUND(IF(ISERROR((VLOOKUP(L29,'Verdeelplan 2016'!F:J,3,FALSE))),0,VLOOKUP(L29,'Verdeelplan 2016'!F:J,3,FALSE)),0)</f>
        <v>0</v>
      </c>
      <c r="G29" s="193">
        <f>ROUND(IF(ISERROR((VLOOKUP(L29,'Verdeelplan 2016'!F:J,4,FALSE))),0,VLOOKUP(L29,'Verdeelplan 2016'!F:J,4,FALSE)),2)</f>
        <v>0</v>
      </c>
      <c r="H29" s="187"/>
      <c r="I29" s="195"/>
      <c r="J29" s="36" t="s">
        <v>394</v>
      </c>
      <c r="K29" s="34"/>
      <c r="L29" s="134" t="str">
        <f>CONCATENATE(Voorblad!$G$8,"-",'Opleiding (medisch) specialist'!A29)</f>
        <v>-120</v>
      </c>
      <c r="M29" s="128" t="b">
        <f t="shared" si="10"/>
        <v>0</v>
      </c>
      <c r="N29" s="126" t="b">
        <f t="shared" si="12"/>
        <v>0</v>
      </c>
      <c r="O29" s="125"/>
      <c r="P29" s="126" t="b">
        <f t="shared" si="0"/>
        <v>0</v>
      </c>
      <c r="Q29" s="126" t="b">
        <f t="shared" si="1"/>
        <v>0</v>
      </c>
      <c r="R29" s="126" t="b">
        <f t="shared" si="2"/>
        <v>0</v>
      </c>
      <c r="S29" s="126" t="b">
        <f t="shared" si="11"/>
        <v>0</v>
      </c>
      <c r="T29" s="126">
        <f t="shared" si="3"/>
        <v>0</v>
      </c>
      <c r="U29" s="127"/>
    </row>
    <row r="30" spans="1:21" s="21" customFormat="1" x14ac:dyDescent="0.2">
      <c r="A30" s="106">
        <f t="shared" si="4"/>
        <v>121</v>
      </c>
      <c r="B30" s="420" t="s">
        <v>95</v>
      </c>
      <c r="C30" s="421"/>
      <c r="D30" s="182"/>
      <c r="E30" s="187"/>
      <c r="F30" s="192">
        <f>ROUND(IF(ISERROR((VLOOKUP(L30,'Verdeelplan 2016'!F:J,3,FALSE))),0,VLOOKUP(L30,'Verdeelplan 2016'!F:J,3,FALSE)),0)</f>
        <v>0</v>
      </c>
      <c r="G30" s="193">
        <f>ROUND(IF(ISERROR((VLOOKUP(L30,'Verdeelplan 2016'!F:J,4,FALSE))),0,VLOOKUP(L30,'Verdeelplan 2016'!F:J,4,FALSE)),2)</f>
        <v>0</v>
      </c>
      <c r="H30" s="187"/>
      <c r="I30" s="195"/>
      <c r="J30" s="36" t="s">
        <v>394</v>
      </c>
      <c r="K30" s="34"/>
      <c r="L30" s="134" t="str">
        <f>CONCATENATE(Voorblad!$G$8,"-",'Opleiding (medisch) specialist'!A30)</f>
        <v>-121</v>
      </c>
      <c r="M30" s="128" t="b">
        <f t="shared" si="10"/>
        <v>0</v>
      </c>
      <c r="N30" s="126" t="b">
        <f t="shared" si="12"/>
        <v>0</v>
      </c>
      <c r="O30" s="125"/>
      <c r="P30" s="126" t="b">
        <f t="shared" si="0"/>
        <v>0</v>
      </c>
      <c r="Q30" s="126" t="b">
        <f t="shared" si="1"/>
        <v>0</v>
      </c>
      <c r="R30" s="126" t="b">
        <f t="shared" si="2"/>
        <v>0</v>
      </c>
      <c r="S30" s="126" t="b">
        <f t="shared" si="11"/>
        <v>0</v>
      </c>
      <c r="T30" s="126">
        <f t="shared" si="3"/>
        <v>0</v>
      </c>
      <c r="U30" s="127"/>
    </row>
    <row r="31" spans="1:21" s="21" customFormat="1" x14ac:dyDescent="0.2">
      <c r="A31" s="106">
        <f t="shared" si="4"/>
        <v>122</v>
      </c>
      <c r="B31" s="420" t="s">
        <v>96</v>
      </c>
      <c r="C31" s="421"/>
      <c r="D31" s="182"/>
      <c r="E31" s="187"/>
      <c r="F31" s="192">
        <f>ROUND(IF(ISERROR((VLOOKUP(L31,'Verdeelplan 2016'!F:J,3,FALSE))),0,VLOOKUP(L31,'Verdeelplan 2016'!F:J,3,FALSE)),0)</f>
        <v>0</v>
      </c>
      <c r="G31" s="193">
        <f>ROUND(IF(ISERROR((VLOOKUP(L31,'Verdeelplan 2016'!F:J,4,FALSE))),0,VLOOKUP(L31,'Verdeelplan 2016'!F:J,4,FALSE)),2)</f>
        <v>0</v>
      </c>
      <c r="H31" s="187"/>
      <c r="I31" s="195"/>
      <c r="J31" s="36" t="s">
        <v>394</v>
      </c>
      <c r="K31" s="34"/>
      <c r="L31" s="134" t="str">
        <f>CONCATENATE(Voorblad!$G$8,"-",'Opleiding (medisch) specialist'!A31)</f>
        <v>-122</v>
      </c>
      <c r="M31" s="128" t="b">
        <f t="shared" si="10"/>
        <v>0</v>
      </c>
      <c r="N31" s="126" t="b">
        <f t="shared" si="12"/>
        <v>0</v>
      </c>
      <c r="O31" s="125"/>
      <c r="P31" s="126" t="b">
        <f t="shared" si="0"/>
        <v>0</v>
      </c>
      <c r="Q31" s="126" t="b">
        <f t="shared" si="1"/>
        <v>0</v>
      </c>
      <c r="R31" s="126" t="b">
        <f t="shared" si="2"/>
        <v>0</v>
      </c>
      <c r="S31" s="126" t="b">
        <f t="shared" si="11"/>
        <v>0</v>
      </c>
      <c r="T31" s="126">
        <f t="shared" si="3"/>
        <v>0</v>
      </c>
      <c r="U31" s="127"/>
    </row>
    <row r="32" spans="1:21" s="21" customFormat="1" x14ac:dyDescent="0.2">
      <c r="A32" s="106">
        <f t="shared" si="4"/>
        <v>123</v>
      </c>
      <c r="B32" s="420" t="s">
        <v>97</v>
      </c>
      <c r="C32" s="421"/>
      <c r="D32" s="182"/>
      <c r="E32" s="187"/>
      <c r="F32" s="192">
        <f>ROUND(IF(ISERROR((VLOOKUP(L32,'Verdeelplan 2016'!F:J,3,FALSE))),0,VLOOKUP(L32,'Verdeelplan 2016'!F:J,3,FALSE)),0)</f>
        <v>0</v>
      </c>
      <c r="G32" s="193">
        <f>ROUND(IF(ISERROR((VLOOKUP(L32,'Verdeelplan 2016'!F:J,4,FALSE))),0,VLOOKUP(L32,'Verdeelplan 2016'!F:J,4,FALSE)),2)</f>
        <v>0</v>
      </c>
      <c r="H32" s="187"/>
      <c r="I32" s="195"/>
      <c r="J32" s="36" t="s">
        <v>394</v>
      </c>
      <c r="K32" s="34"/>
      <c r="L32" s="134" t="str">
        <f>CONCATENATE(Voorblad!$G$8,"-",'Opleiding (medisch) specialist'!A32)</f>
        <v>-123</v>
      </c>
      <c r="M32" s="128" t="b">
        <f t="shared" si="10"/>
        <v>0</v>
      </c>
      <c r="N32" s="126" t="b">
        <f t="shared" si="12"/>
        <v>0</v>
      </c>
      <c r="O32" s="125"/>
      <c r="P32" s="126" t="b">
        <f t="shared" si="0"/>
        <v>0</v>
      </c>
      <c r="Q32" s="126" t="b">
        <f t="shared" si="1"/>
        <v>0</v>
      </c>
      <c r="R32" s="126" t="b">
        <f t="shared" si="2"/>
        <v>0</v>
      </c>
      <c r="S32" s="126" t="b">
        <f t="shared" si="11"/>
        <v>0</v>
      </c>
      <c r="T32" s="126">
        <f t="shared" si="3"/>
        <v>0</v>
      </c>
      <c r="U32" s="127"/>
    </row>
    <row r="33" spans="1:21" s="21" customFormat="1" x14ac:dyDescent="0.2">
      <c r="A33" s="106">
        <f t="shared" si="4"/>
        <v>124</v>
      </c>
      <c r="B33" s="420" t="s">
        <v>1256</v>
      </c>
      <c r="C33" s="421"/>
      <c r="D33" s="182"/>
      <c r="E33" s="187"/>
      <c r="F33" s="192">
        <f>ROUND(IF(ISERROR((VLOOKUP(L33,'Verdeelplan 2016'!F:J,3,FALSE))),0,VLOOKUP(L33,'Verdeelplan 2016'!F:J,3,FALSE)),0)</f>
        <v>0</v>
      </c>
      <c r="G33" s="193">
        <f>ROUND(IF(ISERROR((VLOOKUP(L33,'Verdeelplan 2016'!F:J,4,FALSE))),0,VLOOKUP(L33,'Verdeelplan 2016'!F:J,4,FALSE)),2)</f>
        <v>0</v>
      </c>
      <c r="H33" s="187"/>
      <c r="I33" s="195"/>
      <c r="J33" s="36" t="s">
        <v>394</v>
      </c>
      <c r="K33" s="34"/>
      <c r="L33" s="134" t="str">
        <f>CONCATENATE(Voorblad!$G$8,"-",'Opleiding (medisch) specialist'!A33)</f>
        <v>-124</v>
      </c>
      <c r="M33" s="124"/>
      <c r="N33" s="125"/>
      <c r="O33" s="125"/>
      <c r="P33" s="126" t="b">
        <f t="shared" si="0"/>
        <v>0</v>
      </c>
      <c r="Q33" s="126" t="b">
        <f t="shared" si="1"/>
        <v>0</v>
      </c>
      <c r="R33" s="126" t="b">
        <f t="shared" si="2"/>
        <v>0</v>
      </c>
      <c r="S33" s="126" t="b">
        <f t="shared" si="11"/>
        <v>0</v>
      </c>
      <c r="T33" s="126">
        <f t="shared" si="3"/>
        <v>0</v>
      </c>
      <c r="U33" s="127">
        <f t="shared" ref="U33:U45" si="13">IF(D33+E33+H33&gt;0,1,0)</f>
        <v>0</v>
      </c>
    </row>
    <row r="34" spans="1:21" s="21" customFormat="1" x14ac:dyDescent="0.2">
      <c r="A34" s="106">
        <f t="shared" si="4"/>
        <v>125</v>
      </c>
      <c r="B34" s="420" t="s">
        <v>1257</v>
      </c>
      <c r="C34" s="421"/>
      <c r="D34" s="182"/>
      <c r="E34" s="187"/>
      <c r="F34" s="192">
        <f>ROUND(IF(ISERROR((VLOOKUP(L34,'Verdeelplan 2016'!F:J,3,FALSE))),0,VLOOKUP(L34,'Verdeelplan 2016'!F:J,3,FALSE)),0)</f>
        <v>0</v>
      </c>
      <c r="G34" s="193">
        <f>ROUND(IF(ISERROR((VLOOKUP(L34,'Verdeelplan 2016'!F:J,4,FALSE))),0,VLOOKUP(L34,'Verdeelplan 2016'!F:J,4,FALSE)),2)</f>
        <v>0</v>
      </c>
      <c r="H34" s="187"/>
      <c r="I34" s="195"/>
      <c r="J34" s="36" t="s">
        <v>394</v>
      </c>
      <c r="K34" s="34"/>
      <c r="L34" s="134" t="str">
        <f>CONCATENATE(Voorblad!$G$8,"-",'Opleiding (medisch) specialist'!A34)</f>
        <v>-125</v>
      </c>
      <c r="M34" s="124"/>
      <c r="N34" s="125"/>
      <c r="O34" s="125"/>
      <c r="P34" s="126" t="b">
        <f t="shared" si="0"/>
        <v>0</v>
      </c>
      <c r="Q34" s="126" t="b">
        <f t="shared" si="1"/>
        <v>0</v>
      </c>
      <c r="R34" s="126" t="b">
        <f t="shared" si="2"/>
        <v>0</v>
      </c>
      <c r="S34" s="126" t="b">
        <f t="shared" si="11"/>
        <v>0</v>
      </c>
      <c r="T34" s="126">
        <f t="shared" si="3"/>
        <v>0</v>
      </c>
      <c r="U34" s="127">
        <f t="shared" si="13"/>
        <v>0</v>
      </c>
    </row>
    <row r="35" spans="1:21" s="21" customFormat="1" x14ac:dyDescent="0.2">
      <c r="A35" s="106">
        <f t="shared" si="4"/>
        <v>126</v>
      </c>
      <c r="B35" s="420" t="s">
        <v>1258</v>
      </c>
      <c r="C35" s="421"/>
      <c r="D35" s="182"/>
      <c r="E35" s="187"/>
      <c r="F35" s="192">
        <f>ROUND(IF(ISERROR((VLOOKUP(L35,'Verdeelplan 2016'!F:J,3,FALSE))),0,VLOOKUP(L35,'Verdeelplan 2016'!F:J,3,FALSE)),0)</f>
        <v>0</v>
      </c>
      <c r="G35" s="193">
        <f>ROUND(IF(ISERROR((VLOOKUP(L35,'Verdeelplan 2016'!F:J,4,FALSE))),0,VLOOKUP(L35,'Verdeelplan 2016'!F:J,4,FALSE)),2)</f>
        <v>0</v>
      </c>
      <c r="H35" s="187"/>
      <c r="I35" s="195"/>
      <c r="J35" s="36" t="s">
        <v>394</v>
      </c>
      <c r="K35" s="34"/>
      <c r="L35" s="134" t="str">
        <f>CONCATENATE(Voorblad!$G$8,"-",'Opleiding (medisch) specialist'!A35)</f>
        <v>-126</v>
      </c>
      <c r="M35" s="124"/>
      <c r="N35" s="125"/>
      <c r="O35" s="125"/>
      <c r="P35" s="126" t="b">
        <f t="shared" si="0"/>
        <v>0</v>
      </c>
      <c r="Q35" s="126" t="b">
        <f t="shared" si="1"/>
        <v>0</v>
      </c>
      <c r="R35" s="126" t="b">
        <f t="shared" si="2"/>
        <v>0</v>
      </c>
      <c r="S35" s="126" t="b">
        <f t="shared" si="11"/>
        <v>0</v>
      </c>
      <c r="T35" s="126">
        <f t="shared" si="3"/>
        <v>0</v>
      </c>
      <c r="U35" s="127">
        <f t="shared" si="13"/>
        <v>0</v>
      </c>
    </row>
    <row r="36" spans="1:21" s="21" customFormat="1" x14ac:dyDescent="0.2">
      <c r="A36" s="106">
        <f t="shared" si="4"/>
        <v>127</v>
      </c>
      <c r="B36" s="420" t="s">
        <v>93</v>
      </c>
      <c r="C36" s="421"/>
      <c r="D36" s="182"/>
      <c r="E36" s="187"/>
      <c r="F36" s="192">
        <f>ROUND(IF(ISERROR((VLOOKUP(L36,'Verdeelplan 2016'!F:J,3,FALSE))),0,VLOOKUP(L36,'Verdeelplan 2016'!F:J,3,FALSE)),0)</f>
        <v>0</v>
      </c>
      <c r="G36" s="193">
        <f>ROUND(IF(ISERROR((VLOOKUP(L36,'Verdeelplan 2016'!F:J,4,FALSE))),0,VLOOKUP(L36,'Verdeelplan 2016'!F:J,4,FALSE)),2)</f>
        <v>0</v>
      </c>
      <c r="H36" s="187"/>
      <c r="I36" s="195"/>
      <c r="J36" s="36" t="s">
        <v>394</v>
      </c>
      <c r="K36" s="34"/>
      <c r="L36" s="134" t="str">
        <f>CONCATENATE(Voorblad!$G$8,"-",'Opleiding (medisch) specialist'!A36)</f>
        <v>-127</v>
      </c>
      <c r="M36" s="128" t="b">
        <f t="shared" si="10"/>
        <v>0</v>
      </c>
      <c r="N36" s="126" t="b">
        <f t="shared" si="12"/>
        <v>0</v>
      </c>
      <c r="O36" s="125"/>
      <c r="P36" s="126" t="b">
        <f t="shared" si="0"/>
        <v>0</v>
      </c>
      <c r="Q36" s="126" t="b">
        <f t="shared" si="1"/>
        <v>0</v>
      </c>
      <c r="R36" s="126" t="b">
        <f t="shared" si="2"/>
        <v>0</v>
      </c>
      <c r="S36" s="126" t="b">
        <f t="shared" si="11"/>
        <v>0</v>
      </c>
      <c r="T36" s="126">
        <f t="shared" si="3"/>
        <v>0</v>
      </c>
      <c r="U36" s="127"/>
    </row>
    <row r="37" spans="1:21" s="21" customFormat="1" x14ac:dyDescent="0.2">
      <c r="A37" s="106">
        <f t="shared" si="4"/>
        <v>128</v>
      </c>
      <c r="B37" s="420" t="s">
        <v>85</v>
      </c>
      <c r="C37" s="421"/>
      <c r="D37" s="182"/>
      <c r="E37" s="187"/>
      <c r="F37" s="192">
        <f>ROUND(IF(ISERROR((VLOOKUP(L37,'Verdeelplan 2016'!F:J,3,FALSE))),0,VLOOKUP(L37,'Verdeelplan 2016'!F:J,3,FALSE)),0)</f>
        <v>0</v>
      </c>
      <c r="G37" s="193">
        <f>ROUND(IF(ISERROR((VLOOKUP(L37,'Verdeelplan 2016'!F:J,4,FALSE))),0,VLOOKUP(L37,'Verdeelplan 2016'!F:J,4,FALSE)),2)</f>
        <v>0</v>
      </c>
      <c r="H37" s="187"/>
      <c r="I37" s="195"/>
      <c r="J37" s="36" t="s">
        <v>394</v>
      </c>
      <c r="K37" s="34"/>
      <c r="L37" s="134" t="str">
        <f>CONCATENATE(Voorblad!$G$8,"-",'Opleiding (medisch) specialist'!A37)</f>
        <v>-128</v>
      </c>
      <c r="M37" s="128" t="b">
        <f t="shared" si="10"/>
        <v>0</v>
      </c>
      <c r="N37" s="126" t="b">
        <f t="shared" si="12"/>
        <v>0</v>
      </c>
      <c r="O37" s="125"/>
      <c r="P37" s="126" t="b">
        <f t="shared" si="0"/>
        <v>0</v>
      </c>
      <c r="Q37" s="126" t="b">
        <f t="shared" si="1"/>
        <v>0</v>
      </c>
      <c r="R37" s="126" t="b">
        <f t="shared" si="2"/>
        <v>0</v>
      </c>
      <c r="S37" s="126" t="b">
        <f t="shared" si="11"/>
        <v>0</v>
      </c>
      <c r="T37" s="126">
        <f t="shared" si="3"/>
        <v>0</v>
      </c>
      <c r="U37" s="127"/>
    </row>
    <row r="38" spans="1:21" s="21" customFormat="1" x14ac:dyDescent="0.2">
      <c r="A38" s="106">
        <f t="shared" si="4"/>
        <v>129</v>
      </c>
      <c r="B38" s="420" t="s">
        <v>75</v>
      </c>
      <c r="C38" s="421"/>
      <c r="D38" s="182"/>
      <c r="E38" s="187"/>
      <c r="F38" s="192">
        <f>ROUND(IF(ISERROR((VLOOKUP(L38,'Verdeelplan 2016'!F:J,3,FALSE))),0,VLOOKUP(L38,'Verdeelplan 2016'!F:J,3,FALSE)),0)</f>
        <v>0</v>
      </c>
      <c r="G38" s="193">
        <f>ROUND(IF(ISERROR((VLOOKUP(L38,'Verdeelplan 2016'!F:J,4,FALSE))),0,VLOOKUP(L38,'Verdeelplan 2016'!F:J,4,FALSE)),2)</f>
        <v>0</v>
      </c>
      <c r="H38" s="187"/>
      <c r="I38" s="195"/>
      <c r="J38" s="36" t="s">
        <v>394</v>
      </c>
      <c r="K38" s="34"/>
      <c r="L38" s="134" t="str">
        <f>CONCATENATE(Voorblad!$G$8,"-",'Opleiding (medisch) specialist'!A38)</f>
        <v>-129</v>
      </c>
      <c r="M38" s="128" t="b">
        <f t="shared" si="10"/>
        <v>0</v>
      </c>
      <c r="N38" s="126" t="b">
        <f t="shared" si="12"/>
        <v>0</v>
      </c>
      <c r="O38" s="125"/>
      <c r="P38" s="126" t="b">
        <f t="shared" si="0"/>
        <v>0</v>
      </c>
      <c r="Q38" s="126" t="b">
        <f t="shared" si="1"/>
        <v>0</v>
      </c>
      <c r="R38" s="126" t="b">
        <f t="shared" si="2"/>
        <v>0</v>
      </c>
      <c r="S38" s="126" t="b">
        <f t="shared" si="11"/>
        <v>0</v>
      </c>
      <c r="T38" s="126">
        <f t="shared" si="3"/>
        <v>0</v>
      </c>
      <c r="U38" s="127"/>
    </row>
    <row r="39" spans="1:21" s="21" customFormat="1" x14ac:dyDescent="0.2">
      <c r="A39" s="106">
        <f t="shared" si="4"/>
        <v>130</v>
      </c>
      <c r="B39" s="420" t="s">
        <v>1259</v>
      </c>
      <c r="C39" s="421"/>
      <c r="D39" s="182"/>
      <c r="E39" s="187"/>
      <c r="F39" s="192">
        <f>ROUND(IF(ISERROR((VLOOKUP(L39,'Verdeelplan 2016'!F:J,3,FALSE))),0,VLOOKUP(L39,'Verdeelplan 2016'!F:J,3,FALSE)),0)</f>
        <v>0</v>
      </c>
      <c r="G39" s="193">
        <f>ROUND(IF(ISERROR((VLOOKUP(L39,'Verdeelplan 2016'!F:J,4,FALSE))),0,VLOOKUP(L39,'Verdeelplan 2016'!F:J,4,FALSE)),2)</f>
        <v>0</v>
      </c>
      <c r="H39" s="187"/>
      <c r="I39" s="195"/>
      <c r="J39" s="36" t="s">
        <v>394</v>
      </c>
      <c r="K39" s="34"/>
      <c r="L39" s="134" t="str">
        <f>CONCATENATE(Voorblad!$G$8,"-",'Opleiding (medisch) specialist'!A39)</f>
        <v>-130</v>
      </c>
      <c r="M39" s="124"/>
      <c r="N39" s="125"/>
      <c r="O39" s="125"/>
      <c r="P39" s="126" t="b">
        <f t="shared" si="0"/>
        <v>0</v>
      </c>
      <c r="Q39" s="126" t="b">
        <f t="shared" si="1"/>
        <v>0</v>
      </c>
      <c r="R39" s="126" t="b">
        <f t="shared" si="2"/>
        <v>0</v>
      </c>
      <c r="S39" s="126" t="b">
        <f t="shared" si="11"/>
        <v>0</v>
      </c>
      <c r="T39" s="126">
        <f t="shared" si="3"/>
        <v>0</v>
      </c>
      <c r="U39" s="127">
        <f t="shared" si="13"/>
        <v>0</v>
      </c>
    </row>
    <row r="40" spans="1:21" s="21" customFormat="1" x14ac:dyDescent="0.2">
      <c r="A40" s="106">
        <f t="shared" si="4"/>
        <v>131</v>
      </c>
      <c r="B40" s="420" t="s">
        <v>92</v>
      </c>
      <c r="C40" s="421"/>
      <c r="D40" s="182"/>
      <c r="E40" s="187"/>
      <c r="F40" s="192">
        <f>ROUND(IF(ISERROR((VLOOKUP(L40,'Verdeelplan 2016'!F:J,3,FALSE))),0,VLOOKUP(L40,'Verdeelplan 2016'!F:J,3,FALSE)),0)</f>
        <v>0</v>
      </c>
      <c r="G40" s="193">
        <f>ROUND(IF(ISERROR((VLOOKUP(L40,'Verdeelplan 2016'!F:J,4,FALSE))),0,VLOOKUP(L40,'Verdeelplan 2016'!F:J,4,FALSE)),2)</f>
        <v>0</v>
      </c>
      <c r="H40" s="187"/>
      <c r="I40" s="195"/>
      <c r="J40" s="36" t="s">
        <v>394</v>
      </c>
      <c r="K40" s="34"/>
      <c r="L40" s="134" t="str">
        <f>CONCATENATE(Voorblad!$G$8,"-",'Opleiding (medisch) specialist'!A40)</f>
        <v>-131</v>
      </c>
      <c r="M40" s="128" t="b">
        <f t="shared" si="10"/>
        <v>0</v>
      </c>
      <c r="N40" s="126" t="b">
        <f t="shared" si="12"/>
        <v>0</v>
      </c>
      <c r="O40" s="125"/>
      <c r="P40" s="126" t="b">
        <f t="shared" si="0"/>
        <v>0</v>
      </c>
      <c r="Q40" s="126" t="b">
        <f t="shared" si="1"/>
        <v>0</v>
      </c>
      <c r="R40" s="126" t="b">
        <f t="shared" si="2"/>
        <v>0</v>
      </c>
      <c r="S40" s="126" t="b">
        <f t="shared" si="11"/>
        <v>0</v>
      </c>
      <c r="T40" s="126">
        <f t="shared" si="3"/>
        <v>0</v>
      </c>
      <c r="U40" s="127"/>
    </row>
    <row r="41" spans="1:21" s="21" customFormat="1" x14ac:dyDescent="0.2">
      <c r="A41" s="106">
        <f t="shared" si="4"/>
        <v>132</v>
      </c>
      <c r="B41" s="420" t="s">
        <v>76</v>
      </c>
      <c r="C41" s="421"/>
      <c r="D41" s="182"/>
      <c r="E41" s="187"/>
      <c r="F41" s="192">
        <f>ROUND(IF(ISERROR((VLOOKUP(L41,'Verdeelplan 2016'!F:J,3,FALSE))),0,VLOOKUP(L41,'Verdeelplan 2016'!F:J,3,FALSE)),0)</f>
        <v>0</v>
      </c>
      <c r="G41" s="193">
        <f>ROUND(IF(ISERROR((VLOOKUP(L41,'Verdeelplan 2016'!F:J,4,FALSE))),0,VLOOKUP(L41,'Verdeelplan 2016'!F:J,4,FALSE)),2)</f>
        <v>0</v>
      </c>
      <c r="H41" s="187"/>
      <c r="I41" s="195"/>
      <c r="J41" s="36" t="s">
        <v>394</v>
      </c>
      <c r="K41" s="34"/>
      <c r="L41" s="134" t="str">
        <f>CONCATENATE(Voorblad!$G$8,"-",'Opleiding (medisch) specialist'!A41)</f>
        <v>-132</v>
      </c>
      <c r="M41" s="128" t="b">
        <f t="shared" si="10"/>
        <v>0</v>
      </c>
      <c r="N41" s="126" t="b">
        <f t="shared" si="12"/>
        <v>0</v>
      </c>
      <c r="O41" s="125"/>
      <c r="P41" s="126" t="b">
        <f t="shared" si="0"/>
        <v>0</v>
      </c>
      <c r="Q41" s="126" t="b">
        <f t="shared" si="1"/>
        <v>0</v>
      </c>
      <c r="R41" s="126" t="b">
        <f t="shared" si="2"/>
        <v>0</v>
      </c>
      <c r="S41" s="126" t="b">
        <f t="shared" si="11"/>
        <v>0</v>
      </c>
      <c r="T41" s="126">
        <f t="shared" si="3"/>
        <v>0</v>
      </c>
      <c r="U41" s="127"/>
    </row>
    <row r="42" spans="1:21" s="21" customFormat="1" x14ac:dyDescent="0.2">
      <c r="A42" s="106">
        <f t="shared" si="4"/>
        <v>133</v>
      </c>
      <c r="B42" s="420" t="s">
        <v>86</v>
      </c>
      <c r="C42" s="421"/>
      <c r="D42" s="182"/>
      <c r="E42" s="187"/>
      <c r="F42" s="192">
        <f>ROUND(IF(ISERROR((VLOOKUP(L42,'Verdeelplan 2016'!F:J,3,FALSE))),0,VLOOKUP(L42,'Verdeelplan 2016'!F:J,3,FALSE)),0)</f>
        <v>0</v>
      </c>
      <c r="G42" s="193">
        <f>ROUND(IF(ISERROR((VLOOKUP(L42,'Verdeelplan 2016'!F:J,4,FALSE))),0,VLOOKUP(L42,'Verdeelplan 2016'!F:J,4,FALSE)),2)</f>
        <v>0</v>
      </c>
      <c r="H42" s="187"/>
      <c r="I42" s="195"/>
      <c r="J42" s="36" t="s">
        <v>394</v>
      </c>
      <c r="K42" s="34"/>
      <c r="L42" s="134" t="str">
        <f>CONCATENATE(Voorblad!$G$8,"-",'Opleiding (medisch) specialist'!A42)</f>
        <v>-133</v>
      </c>
      <c r="M42" s="128" t="b">
        <f t="shared" si="10"/>
        <v>0</v>
      </c>
      <c r="N42" s="126" t="b">
        <f t="shared" si="12"/>
        <v>0</v>
      </c>
      <c r="O42" s="125"/>
      <c r="P42" s="126" t="b">
        <f t="shared" si="0"/>
        <v>0</v>
      </c>
      <c r="Q42" s="126" t="b">
        <f t="shared" si="1"/>
        <v>0</v>
      </c>
      <c r="R42" s="126" t="b">
        <f t="shared" si="2"/>
        <v>0</v>
      </c>
      <c r="S42" s="126" t="b">
        <f t="shared" si="11"/>
        <v>0</v>
      </c>
      <c r="T42" s="126">
        <f t="shared" si="3"/>
        <v>0</v>
      </c>
      <c r="U42" s="127"/>
    </row>
    <row r="43" spans="1:21" s="21" customFormat="1" x14ac:dyDescent="0.2">
      <c r="A43" s="106">
        <f t="shared" si="4"/>
        <v>134</v>
      </c>
      <c r="B43" s="420" t="s">
        <v>1260</v>
      </c>
      <c r="C43" s="421"/>
      <c r="D43" s="182"/>
      <c r="E43" s="187"/>
      <c r="F43" s="192">
        <f>ROUND(IF(ISERROR((VLOOKUP(L43,'Verdeelplan 2016'!F:J,3,FALSE))),0,VLOOKUP(L43,'Verdeelplan 2016'!F:J,3,FALSE)),0)</f>
        <v>0</v>
      </c>
      <c r="G43" s="193">
        <f>ROUND(IF(ISERROR((VLOOKUP(L43,'Verdeelplan 2016'!F:J,4,FALSE))),0,VLOOKUP(L43,'Verdeelplan 2016'!F:J,4,FALSE)),2)</f>
        <v>0</v>
      </c>
      <c r="H43" s="187"/>
      <c r="I43" s="195"/>
      <c r="J43" s="36" t="s">
        <v>394</v>
      </c>
      <c r="K43" s="34"/>
      <c r="L43" s="134" t="str">
        <f>CONCATENATE(Voorblad!$G$8,"-",'Opleiding (medisch) specialist'!A43)</f>
        <v>-134</v>
      </c>
      <c r="M43" s="124"/>
      <c r="N43" s="125"/>
      <c r="O43" s="125"/>
      <c r="P43" s="126" t="b">
        <f t="shared" si="0"/>
        <v>0</v>
      </c>
      <c r="Q43" s="126" t="b">
        <f t="shared" si="1"/>
        <v>0</v>
      </c>
      <c r="R43" s="126" t="b">
        <f t="shared" si="2"/>
        <v>0</v>
      </c>
      <c r="S43" s="126" t="b">
        <f t="shared" si="11"/>
        <v>0</v>
      </c>
      <c r="T43" s="126">
        <f t="shared" si="3"/>
        <v>0</v>
      </c>
      <c r="U43" s="127">
        <f t="shared" si="13"/>
        <v>0</v>
      </c>
    </row>
    <row r="44" spans="1:21" s="21" customFormat="1" x14ac:dyDescent="0.2">
      <c r="A44" s="106">
        <f t="shared" si="4"/>
        <v>135</v>
      </c>
      <c r="B44" s="420" t="s">
        <v>78</v>
      </c>
      <c r="C44" s="421"/>
      <c r="D44" s="182"/>
      <c r="E44" s="187"/>
      <c r="F44" s="192">
        <f>ROUND(IF(ISERROR((VLOOKUP(L44,'Verdeelplan 2016'!F:J,3,FALSE))),0,VLOOKUP(L44,'Verdeelplan 2016'!F:J,3,FALSE)),0)</f>
        <v>0</v>
      </c>
      <c r="G44" s="193">
        <f>ROUND(IF(ISERROR((VLOOKUP(L44,'Verdeelplan 2016'!F:J,4,FALSE))),0,VLOOKUP(L44,'Verdeelplan 2016'!F:J,4,FALSE)),2)</f>
        <v>0</v>
      </c>
      <c r="H44" s="187"/>
      <c r="I44" s="195"/>
      <c r="J44" s="36" t="s">
        <v>394</v>
      </c>
      <c r="K44" s="34"/>
      <c r="L44" s="134" t="str">
        <f>CONCATENATE(Voorblad!$G$8,"-",'Opleiding (medisch) specialist'!A44)</f>
        <v>-135</v>
      </c>
      <c r="M44" s="128" t="b">
        <f t="shared" si="10"/>
        <v>0</v>
      </c>
      <c r="N44" s="126" t="b">
        <f t="shared" si="12"/>
        <v>0</v>
      </c>
      <c r="O44" s="125"/>
      <c r="P44" s="126" t="b">
        <f t="shared" si="0"/>
        <v>0</v>
      </c>
      <c r="Q44" s="126" t="b">
        <f t="shared" si="1"/>
        <v>0</v>
      </c>
      <c r="R44" s="126" t="b">
        <f t="shared" si="2"/>
        <v>0</v>
      </c>
      <c r="S44" s="126" t="b">
        <f t="shared" si="11"/>
        <v>0</v>
      </c>
      <c r="T44" s="126">
        <f t="shared" si="3"/>
        <v>0</v>
      </c>
      <c r="U44" s="127"/>
    </row>
    <row r="45" spans="1:21" s="21" customFormat="1" x14ac:dyDescent="0.2">
      <c r="A45" s="106">
        <f t="shared" si="4"/>
        <v>136</v>
      </c>
      <c r="B45" s="420" t="s">
        <v>1261</v>
      </c>
      <c r="C45" s="421"/>
      <c r="D45" s="182"/>
      <c r="E45" s="187"/>
      <c r="F45" s="192">
        <f>ROUND(IF(ISERROR((VLOOKUP(L45,'Verdeelplan 2016'!F:J,3,FALSE))),0,VLOOKUP(L45,'Verdeelplan 2016'!F:J,3,FALSE)),0)</f>
        <v>0</v>
      </c>
      <c r="G45" s="193">
        <f>ROUND(IF(ISERROR((VLOOKUP(L45,'Verdeelplan 2016'!F:J,4,FALSE))),0,VLOOKUP(L45,'Verdeelplan 2016'!F:J,4,FALSE)),2)</f>
        <v>0</v>
      </c>
      <c r="H45" s="187"/>
      <c r="I45" s="195"/>
      <c r="J45" s="36" t="s">
        <v>394</v>
      </c>
      <c r="K45" s="34"/>
      <c r="L45" s="134" t="str">
        <f>CONCATENATE(Voorblad!$G$8,"-",'Opleiding (medisch) specialist'!A45)</f>
        <v>-136</v>
      </c>
      <c r="M45" s="124"/>
      <c r="N45" s="125"/>
      <c r="O45" s="125"/>
      <c r="P45" s="126" t="b">
        <f t="shared" si="0"/>
        <v>0</v>
      </c>
      <c r="Q45" s="126" t="b">
        <f t="shared" si="1"/>
        <v>0</v>
      </c>
      <c r="R45" s="126" t="b">
        <f t="shared" si="2"/>
        <v>0</v>
      </c>
      <c r="S45" s="126" t="b">
        <f t="shared" si="11"/>
        <v>0</v>
      </c>
      <c r="T45" s="126">
        <f t="shared" si="3"/>
        <v>0</v>
      </c>
      <c r="U45" s="127">
        <f t="shared" si="13"/>
        <v>0</v>
      </c>
    </row>
    <row r="46" spans="1:21" s="21" customFormat="1" x14ac:dyDescent="0.2">
      <c r="A46" s="106">
        <f t="shared" si="4"/>
        <v>137</v>
      </c>
      <c r="B46" s="420" t="s">
        <v>998</v>
      </c>
      <c r="C46" s="421"/>
      <c r="D46" s="182"/>
      <c r="E46" s="187"/>
      <c r="F46" s="192">
        <f>ROUND(IF(ISERROR((VLOOKUP(L46,'Verdeelplan 2016'!F:J,3,FALSE))),0,VLOOKUP(L46,'Verdeelplan 2016'!F:J,3,FALSE)),0)</f>
        <v>0</v>
      </c>
      <c r="G46" s="193">
        <f>ROUND(IF(ISERROR((VLOOKUP(L46,'Verdeelplan 2016'!F:J,4,FALSE))),0,VLOOKUP(L46,'Verdeelplan 2016'!F:J,4,FALSE)),2)</f>
        <v>0</v>
      </c>
      <c r="H46" s="187"/>
      <c r="I46" s="195"/>
      <c r="J46" s="36" t="s">
        <v>394</v>
      </c>
      <c r="K46" s="34"/>
      <c r="L46" s="134" t="str">
        <f>CONCATENATE(Voorblad!$G$8,"-",'Opleiding (medisch) specialist'!A46)</f>
        <v>-137</v>
      </c>
      <c r="M46" s="128" t="b">
        <f t="shared" si="10"/>
        <v>0</v>
      </c>
      <c r="N46" s="126" t="b">
        <f t="shared" si="12"/>
        <v>0</v>
      </c>
      <c r="O46" s="125"/>
      <c r="P46" s="126" t="b">
        <f t="shared" si="0"/>
        <v>0</v>
      </c>
      <c r="Q46" s="126" t="b">
        <f t="shared" si="1"/>
        <v>0</v>
      </c>
      <c r="R46" s="126" t="b">
        <f t="shared" si="2"/>
        <v>0</v>
      </c>
      <c r="S46" s="126" t="b">
        <f t="shared" si="11"/>
        <v>0</v>
      </c>
      <c r="T46" s="126">
        <f t="shared" si="3"/>
        <v>0</v>
      </c>
      <c r="U46" s="127"/>
    </row>
    <row r="47" spans="1:21" s="21" customFormat="1" ht="12.75" customHeight="1" x14ac:dyDescent="0.2">
      <c r="A47" s="106">
        <f t="shared" si="4"/>
        <v>138</v>
      </c>
      <c r="B47" s="420" t="s">
        <v>79</v>
      </c>
      <c r="C47" s="421"/>
      <c r="D47" s="182"/>
      <c r="E47" s="187"/>
      <c r="F47" s="192">
        <f>ROUND(IF(ISERROR((VLOOKUP(L47,'Verdeelplan 2016'!F:J,3,FALSE))),0,VLOOKUP(L47,'Verdeelplan 2016'!F:J,3,FALSE)),0)</f>
        <v>0</v>
      </c>
      <c r="G47" s="193">
        <f>ROUND(IF(ISERROR((VLOOKUP(L47,'Verdeelplan 2016'!F:J,4,FALSE))),0,VLOOKUP(L47,'Verdeelplan 2016'!F:J,4,FALSE)),2)</f>
        <v>0</v>
      </c>
      <c r="H47" s="187"/>
      <c r="I47" s="195"/>
      <c r="J47" s="36" t="s">
        <v>394</v>
      </c>
      <c r="K47" s="34"/>
      <c r="L47" s="135" t="str">
        <f>CONCATENATE(Voorblad!$G$8,"-",'Opleiding (medisch) specialist'!A47)</f>
        <v>-138</v>
      </c>
      <c r="M47" s="128" t="b">
        <f t="shared" si="10"/>
        <v>0</v>
      </c>
      <c r="N47" s="126" t="b">
        <f t="shared" si="12"/>
        <v>0</v>
      </c>
      <c r="O47" s="125"/>
      <c r="P47" s="126" t="b">
        <f t="shared" si="0"/>
        <v>0</v>
      </c>
      <c r="Q47" s="126" t="b">
        <f t="shared" si="1"/>
        <v>0</v>
      </c>
      <c r="R47" s="126" t="b">
        <f t="shared" si="2"/>
        <v>0</v>
      </c>
      <c r="S47" s="126" t="b">
        <f t="shared" si="11"/>
        <v>0</v>
      </c>
      <c r="T47" s="126">
        <f t="shared" si="3"/>
        <v>0</v>
      </c>
      <c r="U47" s="127"/>
    </row>
    <row r="48" spans="1:21" s="21" customFormat="1" ht="11.25" x14ac:dyDescent="0.2">
      <c r="E48" s="56"/>
      <c r="G48" s="55"/>
      <c r="K48" s="34"/>
      <c r="L48" s="115"/>
      <c r="M48" s="129"/>
      <c r="N48" s="130"/>
      <c r="O48" s="130"/>
      <c r="P48" s="130"/>
      <c r="Q48" s="130"/>
      <c r="R48" s="130"/>
      <c r="S48" s="130"/>
      <c r="T48" s="130"/>
      <c r="U48" s="131"/>
    </row>
    <row r="49" spans="1:28" s="21" customFormat="1" ht="42" customHeight="1" x14ac:dyDescent="0.2">
      <c r="A49" s="102" t="s">
        <v>1072</v>
      </c>
      <c r="B49" s="426" t="s">
        <v>1073</v>
      </c>
      <c r="C49" s="366"/>
      <c r="D49" s="102" t="s">
        <v>688</v>
      </c>
      <c r="E49" s="103" t="s">
        <v>689</v>
      </c>
      <c r="F49" s="102" t="s">
        <v>59</v>
      </c>
      <c r="G49" s="104" t="s">
        <v>60</v>
      </c>
      <c r="H49" s="102" t="s">
        <v>690</v>
      </c>
      <c r="I49" s="102" t="s">
        <v>61</v>
      </c>
      <c r="J49" s="36"/>
      <c r="K49" s="34"/>
      <c r="L49" s="136"/>
      <c r="M49" s="114" t="s">
        <v>1089</v>
      </c>
      <c r="N49" s="114" t="s">
        <v>1090</v>
      </c>
      <c r="O49" s="114" t="s">
        <v>1094</v>
      </c>
      <c r="P49" s="114" t="s">
        <v>1095</v>
      </c>
      <c r="Q49" s="114" t="s">
        <v>1097</v>
      </c>
      <c r="R49" s="114" t="s">
        <v>1099</v>
      </c>
      <c r="S49" s="114" t="s">
        <v>1102</v>
      </c>
      <c r="T49" s="114" t="s">
        <v>696</v>
      </c>
      <c r="U49" s="114" t="s">
        <v>1110</v>
      </c>
    </row>
    <row r="50" spans="1:28" s="21" customFormat="1" ht="12.75" customHeight="1" x14ac:dyDescent="0.2">
      <c r="A50" s="106">
        <f>A47+1</f>
        <v>139</v>
      </c>
      <c r="B50" s="420" t="s">
        <v>80</v>
      </c>
      <c r="C50" s="421"/>
      <c r="D50" s="182"/>
      <c r="E50" s="187"/>
      <c r="F50" s="192">
        <f>ROUND(IF(ISERROR((VLOOKUP(L50,'Verdeelplan 2016'!F:J,3,FALSE))),0,VLOOKUP(L50,'Verdeelplan 2016'!F:J,3,FALSE)),0)</f>
        <v>0</v>
      </c>
      <c r="G50" s="193">
        <f>ROUND(IF(ISERROR((VLOOKUP(L50,'Verdeelplan 2016'!F:J,4,FALSE))),0,VLOOKUP(L50,'Verdeelplan 2016'!F:J,4,FALSE)),2)</f>
        <v>0</v>
      </c>
      <c r="H50" s="187"/>
      <c r="I50" s="195"/>
      <c r="J50" s="36" t="s">
        <v>394</v>
      </c>
      <c r="K50" s="34"/>
      <c r="L50" s="133" t="str">
        <f>CONCATENATE(Voorblad!$G$8,"-",'Opleiding (medisch) specialist'!A50)</f>
        <v>-139</v>
      </c>
      <c r="M50" s="128" t="b">
        <f t="shared" si="10"/>
        <v>0</v>
      </c>
      <c r="N50" s="126" t="b">
        <f t="shared" si="12"/>
        <v>0</v>
      </c>
      <c r="O50" s="125"/>
      <c r="P50" s="126" t="b">
        <f t="shared" si="0"/>
        <v>0</v>
      </c>
      <c r="Q50" s="126" t="b">
        <f t="shared" si="1"/>
        <v>0</v>
      </c>
      <c r="R50" s="126" t="b">
        <f t="shared" si="2"/>
        <v>0</v>
      </c>
      <c r="S50" s="126" t="b">
        <f t="shared" si="11"/>
        <v>0</v>
      </c>
      <c r="T50" s="126">
        <f t="shared" si="3"/>
        <v>0</v>
      </c>
      <c r="U50" s="127"/>
    </row>
    <row r="51" spans="1:28" s="21" customFormat="1" ht="12.75" customHeight="1" x14ac:dyDescent="0.2">
      <c r="A51" s="106">
        <f>A50+1</f>
        <v>140</v>
      </c>
      <c r="B51" s="420" t="s">
        <v>1262</v>
      </c>
      <c r="C51" s="421"/>
      <c r="D51" s="182"/>
      <c r="E51" s="187"/>
      <c r="F51" s="192">
        <f>ROUND(IF(ISERROR((VLOOKUP(L51,'Verdeelplan 2016'!F:J,3,FALSE))),0,VLOOKUP(L51,'Verdeelplan 2016'!F:J,3,FALSE)),0)</f>
        <v>0</v>
      </c>
      <c r="G51" s="193">
        <f>ROUND(IF(ISERROR((VLOOKUP(L51,'Verdeelplan 2016'!F:J,4,FALSE))),0,VLOOKUP(L51,'Verdeelplan 2016'!F:J,4,FALSE)),2)</f>
        <v>0</v>
      </c>
      <c r="H51" s="187"/>
      <c r="I51" s="195"/>
      <c r="J51" s="36" t="s">
        <v>394</v>
      </c>
      <c r="K51" s="34"/>
      <c r="L51" s="134" t="str">
        <f>CONCATENATE(Voorblad!$G$8,"-",'Opleiding (medisch) specialist'!A51)</f>
        <v>-140</v>
      </c>
      <c r="M51" s="124"/>
      <c r="N51" s="125"/>
      <c r="O51" s="125"/>
      <c r="P51" s="126" t="b">
        <f t="shared" si="0"/>
        <v>0</v>
      </c>
      <c r="Q51" s="126" t="b">
        <f t="shared" si="1"/>
        <v>0</v>
      </c>
      <c r="R51" s="126" t="b">
        <f t="shared" si="2"/>
        <v>0</v>
      </c>
      <c r="S51" s="126" t="b">
        <f t="shared" si="11"/>
        <v>0</v>
      </c>
      <c r="T51" s="126">
        <f t="shared" si="3"/>
        <v>0</v>
      </c>
      <c r="U51" s="127">
        <f>IF(D51+E51+H51&gt;0,1,0)</f>
        <v>0</v>
      </c>
    </row>
    <row r="52" spans="1:28" s="21" customFormat="1" ht="12.75" customHeight="1" x14ac:dyDescent="0.2">
      <c r="A52" s="106">
        <f>A51+1</f>
        <v>141</v>
      </c>
      <c r="B52" s="420" t="s">
        <v>82</v>
      </c>
      <c r="C52" s="421"/>
      <c r="D52" s="182"/>
      <c r="E52" s="187"/>
      <c r="F52" s="192">
        <f>ROUND(IF(ISERROR((VLOOKUP(L52,'Verdeelplan 2016'!F:J,3,FALSE))),0,VLOOKUP(L52,'Verdeelplan 2016'!F:J,3,FALSE)),0)</f>
        <v>0</v>
      </c>
      <c r="G52" s="193">
        <f>ROUND(IF(ISERROR((VLOOKUP(L52,'Verdeelplan 2016'!F:J,4,FALSE))),0,VLOOKUP(L52,'Verdeelplan 2016'!F:J,4,FALSE)),2)</f>
        <v>0</v>
      </c>
      <c r="H52" s="187"/>
      <c r="I52" s="195"/>
      <c r="J52" s="36" t="s">
        <v>394</v>
      </c>
      <c r="K52" s="34"/>
      <c r="L52" s="134" t="str">
        <f>CONCATENATE(Voorblad!$G$8,"-",'Opleiding (medisch) specialist'!A52)</f>
        <v>-141</v>
      </c>
      <c r="M52" s="128" t="b">
        <f t="shared" si="10"/>
        <v>0</v>
      </c>
      <c r="N52" s="126" t="b">
        <f t="shared" si="12"/>
        <v>0</v>
      </c>
      <c r="O52" s="125"/>
      <c r="P52" s="126" t="b">
        <f t="shared" si="0"/>
        <v>0</v>
      </c>
      <c r="Q52" s="126" t="b">
        <f t="shared" si="1"/>
        <v>0</v>
      </c>
      <c r="R52" s="126" t="b">
        <f t="shared" si="2"/>
        <v>0</v>
      </c>
      <c r="S52" s="126" t="b">
        <f t="shared" si="11"/>
        <v>0</v>
      </c>
      <c r="T52" s="126">
        <f t="shared" si="3"/>
        <v>0</v>
      </c>
      <c r="U52" s="127"/>
    </row>
    <row r="53" spans="1:28" s="21" customFormat="1" x14ac:dyDescent="0.2">
      <c r="A53" s="106">
        <f>A52+1</f>
        <v>142</v>
      </c>
      <c r="B53" s="420" t="s">
        <v>98</v>
      </c>
      <c r="C53" s="421"/>
      <c r="D53" s="182"/>
      <c r="E53" s="187"/>
      <c r="F53" s="192">
        <f>ROUND(IF(ISERROR((VLOOKUP(L53,'Verdeelplan 2016'!F:J,3,FALSE))),0,VLOOKUP(L53,'Verdeelplan 2016'!F:J,3,FALSE)),0)</f>
        <v>0</v>
      </c>
      <c r="G53" s="193">
        <f>ROUND(IF(ISERROR((VLOOKUP(L53,'Verdeelplan 2016'!F:J,4,FALSE))),0,VLOOKUP(L53,'Verdeelplan 2016'!F:J,4,FALSE)),2)</f>
        <v>0</v>
      </c>
      <c r="H53" s="187"/>
      <c r="I53" s="195"/>
      <c r="J53" s="36" t="s">
        <v>394</v>
      </c>
      <c r="K53" s="34"/>
      <c r="L53" s="134" t="str">
        <f>CONCATENATE(Voorblad!$G$8,"-",'Opleiding (medisch) specialist'!A53)</f>
        <v>-142</v>
      </c>
      <c r="M53" s="128" t="b">
        <f t="shared" si="10"/>
        <v>0</v>
      </c>
      <c r="N53" s="126" t="b">
        <f t="shared" si="12"/>
        <v>0</v>
      </c>
      <c r="O53" s="125"/>
      <c r="P53" s="126" t="b">
        <f t="shared" si="0"/>
        <v>0</v>
      </c>
      <c r="Q53" s="126" t="b">
        <f t="shared" si="1"/>
        <v>0</v>
      </c>
      <c r="R53" s="126" t="b">
        <f t="shared" si="2"/>
        <v>0</v>
      </c>
      <c r="S53" s="126" t="b">
        <f t="shared" si="11"/>
        <v>0</v>
      </c>
      <c r="T53" s="126">
        <f t="shared" si="3"/>
        <v>0</v>
      </c>
      <c r="U53" s="127"/>
    </row>
    <row r="54" spans="1:28" s="21" customFormat="1" ht="12.75" customHeight="1" x14ac:dyDescent="0.2">
      <c r="A54" s="106">
        <f>A53+1</f>
        <v>143</v>
      </c>
      <c r="B54" s="420" t="s">
        <v>1263</v>
      </c>
      <c r="C54" s="421"/>
      <c r="D54" s="182"/>
      <c r="E54" s="187"/>
      <c r="F54" s="192">
        <f>ROUND(IF(ISERROR((VLOOKUP(L54,'Verdeelplan 2016'!F:J,3,FALSE))),0,VLOOKUP(L54,'Verdeelplan 2016'!F:J,3,FALSE)),0)</f>
        <v>0</v>
      </c>
      <c r="G54" s="193">
        <f>ROUND(IF(ISERROR((VLOOKUP(L54,'Verdeelplan 2016'!F:J,4,FALSE))),0,VLOOKUP(L54,'Verdeelplan 2016'!F:J,4,FALSE)),2)</f>
        <v>0</v>
      </c>
      <c r="H54" s="187"/>
      <c r="I54" s="195"/>
      <c r="J54" s="36" t="s">
        <v>394</v>
      </c>
      <c r="K54" s="34"/>
      <c r="L54" s="134" t="str">
        <f>CONCATENATE(Voorblad!$G$8,"-",'Opleiding (medisch) specialist'!A54)</f>
        <v>-143</v>
      </c>
      <c r="M54" s="124"/>
      <c r="N54" s="125"/>
      <c r="O54" s="125"/>
      <c r="P54" s="126" t="b">
        <f t="shared" si="0"/>
        <v>0</v>
      </c>
      <c r="Q54" s="126" t="b">
        <f t="shared" si="1"/>
        <v>0</v>
      </c>
      <c r="R54" s="126" t="b">
        <f t="shared" si="2"/>
        <v>0</v>
      </c>
      <c r="S54" s="126" t="b">
        <f t="shared" si="11"/>
        <v>0</v>
      </c>
      <c r="T54" s="126">
        <f t="shared" si="3"/>
        <v>0</v>
      </c>
      <c r="U54" s="127">
        <f>IF(D54+E54+H54&gt;0,1,0)</f>
        <v>0</v>
      </c>
    </row>
    <row r="55" spans="1:28" s="21" customFormat="1" x14ac:dyDescent="0.2">
      <c r="A55" s="108">
        <f>A54+1</f>
        <v>144</v>
      </c>
      <c r="B55" s="420" t="s">
        <v>84</v>
      </c>
      <c r="C55" s="421"/>
      <c r="D55" s="182"/>
      <c r="E55" s="187"/>
      <c r="F55" s="192">
        <f>ROUND(IF(ISERROR((VLOOKUP(L55,'Verdeelplan 2016'!F:J,3,FALSE))),0,VLOOKUP(L55,'Verdeelplan 2016'!F:J,3,FALSE)),0)</f>
        <v>0</v>
      </c>
      <c r="G55" s="193">
        <f>ROUND(IF(ISERROR((VLOOKUP(L55,'Verdeelplan 2016'!F:J,4,FALSE))),0,VLOOKUP(L55,'Verdeelplan 2016'!F:J,4,FALSE)),2)</f>
        <v>0</v>
      </c>
      <c r="H55" s="187"/>
      <c r="I55" s="195"/>
      <c r="J55" s="36" t="s">
        <v>394</v>
      </c>
      <c r="K55" s="34"/>
      <c r="L55" s="134" t="str">
        <f>CONCATENATE(Voorblad!$G$8,"-",'Opleiding (medisch) specialist'!A55)</f>
        <v>-144</v>
      </c>
      <c r="M55" s="128" t="b">
        <f t="shared" si="10"/>
        <v>0</v>
      </c>
      <c r="N55" s="126" t="b">
        <f t="shared" si="12"/>
        <v>0</v>
      </c>
      <c r="O55" s="125"/>
      <c r="P55" s="126" t="b">
        <f t="shared" si="0"/>
        <v>0</v>
      </c>
      <c r="Q55" s="126" t="b">
        <f t="shared" si="1"/>
        <v>0</v>
      </c>
      <c r="R55" s="126" t="b">
        <f t="shared" si="2"/>
        <v>0</v>
      </c>
      <c r="S55" s="126" t="b">
        <f t="shared" si="11"/>
        <v>0</v>
      </c>
      <c r="T55" s="126">
        <f t="shared" si="3"/>
        <v>0</v>
      </c>
      <c r="U55" s="127"/>
    </row>
    <row r="56" spans="1:28" s="21" customFormat="1" x14ac:dyDescent="0.2">
      <c r="A56" s="337">
        <v>145</v>
      </c>
      <c r="B56" s="302" t="s">
        <v>1267</v>
      </c>
      <c r="C56" s="214"/>
      <c r="D56" s="182"/>
      <c r="E56" s="187"/>
      <c r="F56" s="192">
        <f>ROUND(IF(ISERROR((VLOOKUP(L56,'Verdeelplan 2016'!F:J,3,FALSE))),0,VLOOKUP(L56,'Verdeelplan 2016'!F:J,3,FALSE)),0)</f>
        <v>0</v>
      </c>
      <c r="G56" s="193">
        <f>ROUND(IF(ISERROR((VLOOKUP(L56,'Verdeelplan 2016'!F:J,4,FALSE))),0,VLOOKUP(L56,'Verdeelplan 2016'!F:J,4,FALSE)),2)</f>
        <v>0</v>
      </c>
      <c r="H56" s="187"/>
      <c r="I56" s="193">
        <f>ROUND(IF(ISERROR((VLOOKUP(L56,'Verdeelplan 2016'!F:J,5,FALSE))),0,VLOOKUP(L56,'Verdeelplan 2016'!F:J,5,FALSE)),2)</f>
        <v>0</v>
      </c>
      <c r="J56" s="36" t="s">
        <v>394</v>
      </c>
      <c r="K56" s="34"/>
      <c r="L56" s="134" t="str">
        <f>CONCATENATE(Voorblad!$G$8,"-",'Opleiding (medisch) specialist'!A56)</f>
        <v>-145</v>
      </c>
      <c r="M56" s="128" t="b">
        <f t="shared" ref="M56" si="14">IF(D56&gt;F56,TRUE,FALSE)</f>
        <v>0</v>
      </c>
      <c r="N56" s="126" t="b">
        <f t="shared" ref="N56" si="15">IF(E56&gt;G56,TRUE,FALSE)</f>
        <v>0</v>
      </c>
      <c r="O56" s="126" t="b">
        <f>IF(H56&gt;I56,TRUE,FALSE)</f>
        <v>0</v>
      </c>
      <c r="P56" s="126" t="b">
        <f t="shared" ref="P56" si="16">OR(AND(ISBLANK(D56),NOT(ISBLANK(E56))),AND(ISBLANK(E56),NOT(ISBLANK(D56))))</f>
        <v>0</v>
      </c>
      <c r="Q56" s="126" t="b">
        <f t="shared" ref="Q56" si="17">IF(E56&gt;D56,TRUE,FALSE)</f>
        <v>0</v>
      </c>
      <c r="R56" s="126" t="b">
        <f t="shared" ref="R56" si="18">IF(OR(E56&lt;&gt;ROUND(E56,2),H56&lt;&gt;ROUND(H56,2)),TRUE,FALSE)</f>
        <v>0</v>
      </c>
      <c r="S56" s="126" t="b">
        <f>OR(AND(F56&gt;0,D56=""),(AND(I56&gt;0,H56="")))</f>
        <v>0</v>
      </c>
      <c r="T56" s="126">
        <f t="shared" ref="T56" si="19">A56*(D56+E56+F56+G56+H56+I56)/2</f>
        <v>0</v>
      </c>
      <c r="U56" s="127"/>
    </row>
    <row r="57" spans="1:28" s="21" customFormat="1" x14ac:dyDescent="0.2">
      <c r="A57" s="106">
        <f>A65+1</f>
        <v>204</v>
      </c>
      <c r="B57" s="420" t="s">
        <v>1019</v>
      </c>
      <c r="C57" s="421"/>
      <c r="D57" s="184"/>
      <c r="E57" s="189"/>
      <c r="F57" s="192">
        <f>ROUND(IF(ISERROR((VLOOKUP(L57,'Verdeelplan 2016'!F:J,3,FALSE))),0,VLOOKUP(L57,'Verdeelplan 2016'!F:J,3,FALSE)),0)</f>
        <v>0</v>
      </c>
      <c r="G57" s="193">
        <f>ROUND(IF(ISERROR((VLOOKUP(L57,'Verdeelplan 2016'!F:J,4,FALSE))),0,VLOOKUP(L57,'Verdeelplan 2016'!F:J,4,FALSE)),2)</f>
        <v>0</v>
      </c>
      <c r="H57" s="189"/>
      <c r="I57" s="193">
        <f>ROUND(IF(ISERROR((VLOOKUP(L57,'Verdeelplan 2016'!F:J,5,FALSE))),0,VLOOKUP(L57,'Verdeelplan 2016'!F:J,5,FALSE)),2)</f>
        <v>0</v>
      </c>
      <c r="J57" s="36" t="s">
        <v>394</v>
      </c>
      <c r="K57" s="34"/>
      <c r="L57" s="134" t="str">
        <f>CONCATENATE(Voorblad!$G$8,"-",'Opleiding (medisch) specialist'!A57)</f>
        <v>-204</v>
      </c>
      <c r="M57" s="128" t="b">
        <f>IF(D57&gt;F57,TRUE,FALSE)</f>
        <v>0</v>
      </c>
      <c r="N57" s="126" t="b">
        <f>IF(E57&gt;G57,TRUE,FALSE)</f>
        <v>0</v>
      </c>
      <c r="O57" s="126" t="b">
        <f>IF(H57&gt;I57,TRUE,FALSE)</f>
        <v>0</v>
      </c>
      <c r="P57" s="126" t="b">
        <f>OR(AND(ISBLANK(D57),NOT(ISBLANK(E57))),AND(ISBLANK(E57),NOT(ISBLANK(D57))))</f>
        <v>0</v>
      </c>
      <c r="Q57" s="126" t="b">
        <f>IF(E57&gt;D57,TRUE,FALSE)</f>
        <v>0</v>
      </c>
      <c r="R57" s="126" t="b">
        <f>IF(OR(E57&lt;&gt;ROUND(E57,2),H57&lt;&gt;ROUND(H57,2)),TRUE,FALSE)</f>
        <v>0</v>
      </c>
      <c r="S57" s="126" t="b">
        <f>OR(AND(F57&gt;0,D57=""),(AND(I57&gt;0,H57="")))</f>
        <v>0</v>
      </c>
      <c r="T57" s="173">
        <f>A57*(D57+E57+F57+G57+H57+I57)/2</f>
        <v>0</v>
      </c>
      <c r="U57" s="127"/>
    </row>
    <row r="58" spans="1:28" s="21" customFormat="1" ht="12.75" customHeight="1" x14ac:dyDescent="0.2">
      <c r="A58" s="109" t="s">
        <v>1078</v>
      </c>
      <c r="B58" s="426" t="s">
        <v>1079</v>
      </c>
      <c r="C58" s="427"/>
      <c r="D58" s="185">
        <f>SUM(D9:D47)-SUM(D14:D18)-SUM(D20:D26)+SUM(D50:D57)</f>
        <v>0</v>
      </c>
      <c r="E58" s="190">
        <f>SUM(E9:E47)-SUM(E14:E18)-SUM(E20:E26)+SUM(E50:E57)</f>
        <v>0</v>
      </c>
      <c r="F58" s="185">
        <f>SUM(F9:F47)+SUM(F50:F57)</f>
        <v>0</v>
      </c>
      <c r="G58" s="190">
        <f>SUM(G9:G47)+SUM(G50:G57)</f>
        <v>0</v>
      </c>
      <c r="H58" s="190">
        <f>SUM(H9:H47)-SUM(H14:H18)-SUM(H20:H26)+SUM(H50:H57)</f>
        <v>0</v>
      </c>
      <c r="I58" s="190">
        <f>SUM(I9:I47)+SUM(I50:I57)</f>
        <v>0</v>
      </c>
      <c r="J58" s="50"/>
      <c r="K58" s="34"/>
      <c r="L58" s="134"/>
      <c r="M58" s="118" t="b">
        <f t="shared" ref="M58:S58" si="20">OR(M9:M57)</f>
        <v>0</v>
      </c>
      <c r="N58" s="118" t="b">
        <f t="shared" si="20"/>
        <v>0</v>
      </c>
      <c r="O58" s="118" t="b">
        <f t="shared" si="20"/>
        <v>0</v>
      </c>
      <c r="P58" s="118" t="b">
        <f t="shared" si="20"/>
        <v>0</v>
      </c>
      <c r="Q58" s="118" t="b">
        <f t="shared" si="20"/>
        <v>0</v>
      </c>
      <c r="R58" s="118" t="b">
        <f t="shared" si="20"/>
        <v>0</v>
      </c>
      <c r="S58" s="118" t="b">
        <f t="shared" si="20"/>
        <v>0</v>
      </c>
      <c r="T58" s="118">
        <f>SUM(T9:T57)</f>
        <v>0</v>
      </c>
      <c r="U58" s="118">
        <f>SUM(U9:U57)</f>
        <v>0</v>
      </c>
    </row>
    <row r="59" spans="1:28" s="21" customFormat="1" ht="12.75" customHeight="1" x14ac:dyDescent="0.2">
      <c r="A59" s="177"/>
      <c r="B59" s="198" t="s">
        <v>1264</v>
      </c>
      <c r="C59" s="178"/>
      <c r="D59" s="174"/>
      <c r="E59" s="175"/>
      <c r="F59" s="174"/>
      <c r="G59" s="175"/>
      <c r="H59" s="175"/>
      <c r="I59" s="175"/>
      <c r="J59" s="50"/>
      <c r="K59" s="34"/>
      <c r="L59" s="134"/>
      <c r="M59" s="128"/>
      <c r="N59" s="126"/>
      <c r="O59" s="126"/>
      <c r="P59" s="126"/>
      <c r="Q59" s="126"/>
      <c r="R59" s="126"/>
      <c r="S59" s="126"/>
      <c r="T59" s="127"/>
      <c r="U59" s="117"/>
    </row>
    <row r="60" spans="1:28" s="21" customFormat="1" ht="12.75" customHeight="1" x14ac:dyDescent="0.2">
      <c r="A60" s="434"/>
      <c r="B60" s="434"/>
      <c r="C60" s="434"/>
      <c r="D60" s="434"/>
      <c r="E60" s="434"/>
      <c r="F60" s="434"/>
      <c r="G60" s="58"/>
      <c r="H60" s="176"/>
      <c r="I60" s="176"/>
      <c r="K60" s="34"/>
      <c r="L60" s="134"/>
      <c r="M60" s="128"/>
      <c r="N60" s="126"/>
      <c r="O60" s="126"/>
      <c r="P60" s="126"/>
      <c r="Q60" s="126"/>
      <c r="R60" s="126"/>
      <c r="S60" s="126"/>
      <c r="T60" s="127"/>
      <c r="U60" s="117"/>
    </row>
    <row r="61" spans="1:28" s="24" customFormat="1" ht="42.75" customHeight="1" x14ac:dyDescent="0.2">
      <c r="A61" s="102" t="s">
        <v>1072</v>
      </c>
      <c r="B61" s="111" t="s">
        <v>1080</v>
      </c>
      <c r="C61" s="23"/>
      <c r="D61" s="102" t="s">
        <v>688</v>
      </c>
      <c r="E61" s="103" t="s">
        <v>689</v>
      </c>
      <c r="F61" s="102" t="s">
        <v>59</v>
      </c>
      <c r="G61" s="104" t="s">
        <v>60</v>
      </c>
      <c r="H61" s="102" t="s">
        <v>690</v>
      </c>
      <c r="I61" s="102" t="s">
        <v>61</v>
      </c>
      <c r="K61" s="35"/>
      <c r="L61" s="138"/>
      <c r="M61" s="114" t="s">
        <v>1089</v>
      </c>
      <c r="N61" s="114" t="s">
        <v>1090</v>
      </c>
      <c r="O61" s="114" t="s">
        <v>1094</v>
      </c>
      <c r="P61" s="114" t="s">
        <v>1095</v>
      </c>
      <c r="Q61" s="114" t="s">
        <v>1097</v>
      </c>
      <c r="R61" s="114" t="s">
        <v>1099</v>
      </c>
      <c r="S61" s="114" t="s">
        <v>1102</v>
      </c>
      <c r="T61" s="114" t="s">
        <v>696</v>
      </c>
      <c r="U61" s="117"/>
      <c r="V61" s="21"/>
      <c r="W61" s="21"/>
      <c r="X61" s="21"/>
      <c r="Y61" s="21"/>
      <c r="Z61" s="21"/>
      <c r="AA61" s="21"/>
      <c r="AB61" s="21"/>
    </row>
    <row r="62" spans="1:28" s="21" customFormat="1" x14ac:dyDescent="0.2">
      <c r="A62" s="106">
        <v>200</v>
      </c>
      <c r="B62" s="420" t="s">
        <v>996</v>
      </c>
      <c r="C62" s="421"/>
      <c r="D62" s="184"/>
      <c r="E62" s="189"/>
      <c r="F62" s="192">
        <f>ROUND(IF(ISERROR((VLOOKUP(L62,'Verdeelplan 2016'!F:J,3,FALSE))),0,VLOOKUP(L62,'Verdeelplan 2016'!F:J,3,FALSE)),0)</f>
        <v>0</v>
      </c>
      <c r="G62" s="193">
        <f>ROUND(IF(ISERROR((VLOOKUP(L62,'Verdeelplan 2016'!F:J,4,FALSE))),0,VLOOKUP(L62,'Verdeelplan 2016'!F:J,4,FALSE)),2)</f>
        <v>0</v>
      </c>
      <c r="H62" s="189"/>
      <c r="I62" s="193"/>
      <c r="J62" s="36" t="s">
        <v>394</v>
      </c>
      <c r="K62" s="34"/>
      <c r="L62" s="134" t="str">
        <f>CONCATENATE(Voorblad!$G$8,"-",'Opleiding (medisch) specialist'!A62)</f>
        <v>-200</v>
      </c>
      <c r="M62" s="128" t="b">
        <f t="shared" ref="M62:N65" si="21">IF(D62&gt;F62,TRUE,FALSE)</f>
        <v>0</v>
      </c>
      <c r="N62" s="126" t="b">
        <f t="shared" si="21"/>
        <v>0</v>
      </c>
      <c r="O62" s="125"/>
      <c r="P62" s="126" t="b">
        <f>OR(AND(ISBLANK(D62),NOT(ISBLANK(E62))),AND(ISBLANK(E62),NOT(ISBLANK(D62))))</f>
        <v>0</v>
      </c>
      <c r="Q62" s="126" t="b">
        <f>IF(E62&gt;D62,TRUE,FALSE)</f>
        <v>0</v>
      </c>
      <c r="R62" s="126" t="b">
        <f>IF(OR(E62&lt;&gt;ROUND(E62,2),H62&lt;&gt;ROUND(H62,2)),TRUE,FALSE)</f>
        <v>0</v>
      </c>
      <c r="S62" s="126" t="b">
        <f>AND(F62&gt;0,D62="")</f>
        <v>0</v>
      </c>
      <c r="T62" s="127">
        <f>A62*(D62+E62+F62+G62+H62+I62)/2</f>
        <v>0</v>
      </c>
      <c r="U62" s="117"/>
    </row>
    <row r="63" spans="1:28" s="21" customFormat="1" x14ac:dyDescent="0.2">
      <c r="A63" s="106">
        <f>A62+1</f>
        <v>201</v>
      </c>
      <c r="B63" s="420" t="s">
        <v>997</v>
      </c>
      <c r="C63" s="421"/>
      <c r="D63" s="184"/>
      <c r="E63" s="189"/>
      <c r="F63" s="192">
        <f>ROUND(IF(ISERROR((VLOOKUP(L63,'Verdeelplan 2016'!F:J,3,FALSE))),0,VLOOKUP(L63,'Verdeelplan 2016'!F:J,3,FALSE)),0)</f>
        <v>0</v>
      </c>
      <c r="G63" s="193">
        <f>ROUND(IF(ISERROR((VLOOKUP(L63,'Verdeelplan 2016'!F:J,4,FALSE))),0,VLOOKUP(L63,'Verdeelplan 2016'!F:J,4,FALSE)),2)</f>
        <v>0</v>
      </c>
      <c r="H63" s="189"/>
      <c r="I63" s="193"/>
      <c r="J63" s="36" t="s">
        <v>394</v>
      </c>
      <c r="K63" s="34"/>
      <c r="L63" s="134" t="str">
        <f>CONCATENATE(Voorblad!$G$8,"-",'Opleiding (medisch) specialist'!A63)</f>
        <v>-201</v>
      </c>
      <c r="M63" s="128" t="b">
        <f t="shared" si="21"/>
        <v>0</v>
      </c>
      <c r="N63" s="126" t="b">
        <f t="shared" si="21"/>
        <v>0</v>
      </c>
      <c r="O63" s="125"/>
      <c r="P63" s="126" t="b">
        <f>OR(AND(ISBLANK(D63),NOT(ISBLANK(E63))),AND(ISBLANK(E63),NOT(ISBLANK(D63))))</f>
        <v>0</v>
      </c>
      <c r="Q63" s="126" t="b">
        <f>IF(E63&gt;D63,TRUE,FALSE)</f>
        <v>0</v>
      </c>
      <c r="R63" s="126" t="b">
        <f>IF(OR(E63&lt;&gt;ROUND(E63,2),H63&lt;&gt;ROUND(H63,2)),TRUE,FALSE)</f>
        <v>0</v>
      </c>
      <c r="S63" s="126" t="b">
        <f>AND(F63&gt;0,D63="")</f>
        <v>0</v>
      </c>
      <c r="T63" s="127">
        <f>A63*(D63+E63+F63+G63+H63+I63)/2</f>
        <v>0</v>
      </c>
      <c r="U63" s="117"/>
    </row>
    <row r="64" spans="1:28" s="21" customFormat="1" x14ac:dyDescent="0.2">
      <c r="A64" s="106">
        <f>A63+1</f>
        <v>202</v>
      </c>
      <c r="B64" s="420" t="s">
        <v>89</v>
      </c>
      <c r="C64" s="421"/>
      <c r="D64" s="184"/>
      <c r="E64" s="189"/>
      <c r="F64" s="192">
        <f>ROUND(IF(ISERROR((VLOOKUP(L64,'Verdeelplan 2016'!F:J,3,FALSE))),0,VLOOKUP(L64,'Verdeelplan 2016'!F:J,3,FALSE)),0)</f>
        <v>0</v>
      </c>
      <c r="G64" s="193">
        <f>ROUND(IF(ISERROR((VLOOKUP(L64,'Verdeelplan 2016'!F:J,4,FALSE))),0,VLOOKUP(L64,'Verdeelplan 2016'!F:J,4,FALSE)),2)</f>
        <v>0</v>
      </c>
      <c r="H64" s="189"/>
      <c r="I64" s="193"/>
      <c r="J64" s="36" t="s">
        <v>394</v>
      </c>
      <c r="K64" s="34"/>
      <c r="L64" s="134" t="str">
        <f>CONCATENATE(Voorblad!$G$8,"-",'Opleiding (medisch) specialist'!A64)</f>
        <v>-202</v>
      </c>
      <c r="M64" s="128" t="b">
        <f t="shared" si="21"/>
        <v>0</v>
      </c>
      <c r="N64" s="126" t="b">
        <f t="shared" si="21"/>
        <v>0</v>
      </c>
      <c r="O64" s="125"/>
      <c r="P64" s="126" t="b">
        <f>OR(AND(ISBLANK(D64),NOT(ISBLANK(E64))),AND(ISBLANK(E64),NOT(ISBLANK(D64))))</f>
        <v>0</v>
      </c>
      <c r="Q64" s="126" t="b">
        <f>IF(E64&gt;D64,TRUE,FALSE)</f>
        <v>0</v>
      </c>
      <c r="R64" s="126" t="b">
        <f>IF(OR(E64&lt;&gt;ROUND(E64,2),H64&lt;&gt;ROUND(H64,2)),TRUE,FALSE)</f>
        <v>0</v>
      </c>
      <c r="S64" s="126" t="b">
        <f>AND(F64&gt;0,D64="")</f>
        <v>0</v>
      </c>
      <c r="T64" s="127">
        <f>A64*(D64+E64+F64+G64+H64+I64)/2</f>
        <v>0</v>
      </c>
      <c r="U64" s="117"/>
    </row>
    <row r="65" spans="1:28" s="21" customFormat="1" x14ac:dyDescent="0.2">
      <c r="A65" s="106">
        <f>A64+1</f>
        <v>203</v>
      </c>
      <c r="B65" s="420" t="s">
        <v>90</v>
      </c>
      <c r="C65" s="421"/>
      <c r="D65" s="184"/>
      <c r="E65" s="189"/>
      <c r="F65" s="192">
        <f>ROUND(IF(ISERROR((VLOOKUP(L65,'Verdeelplan 2016'!F:J,3,FALSE))),0,VLOOKUP(L65,'Verdeelplan 2016'!F:J,3,FALSE)),0)</f>
        <v>0</v>
      </c>
      <c r="G65" s="193">
        <f>ROUND(IF(ISERROR((VLOOKUP(L65,'Verdeelplan 2016'!F:J,4,FALSE))),0,VLOOKUP(L65,'Verdeelplan 2016'!F:J,4,FALSE)),2)</f>
        <v>0</v>
      </c>
      <c r="H65" s="189"/>
      <c r="I65" s="193">
        <f>ROUND(IF(ISERROR((VLOOKUP(L65,'Verdeelplan 2016'!F:J,5,FALSE))),0,VLOOKUP(L65,'Verdeelplan 2016'!F:J,5,FALSE)),2)</f>
        <v>0</v>
      </c>
      <c r="J65" s="36" t="s">
        <v>394</v>
      </c>
      <c r="K65" s="34"/>
      <c r="L65" s="134" t="str">
        <f>CONCATENATE(Voorblad!$G$8,"-",'Opleiding (medisch) specialist'!A65)</f>
        <v>-203</v>
      </c>
      <c r="M65" s="128" t="b">
        <f t="shared" si="21"/>
        <v>0</v>
      </c>
      <c r="N65" s="126" t="b">
        <f t="shared" si="21"/>
        <v>0</v>
      </c>
      <c r="O65" s="126" t="b">
        <f>IF(H65&gt;I65,TRUE,FALSE)</f>
        <v>0</v>
      </c>
      <c r="P65" s="126" t="b">
        <f>OR(AND(ISBLANK(D65),NOT(ISBLANK(E65))),AND(ISBLANK(E65),NOT(ISBLANK(D65))))</f>
        <v>0</v>
      </c>
      <c r="Q65" s="126" t="b">
        <f>IF(E65&gt;D65,TRUE,FALSE)</f>
        <v>0</v>
      </c>
      <c r="R65" s="126" t="b">
        <f>IF(OR(E65&lt;&gt;ROUND(E65,2),H65&lt;&gt;ROUND(H65,2)),TRUE,FALSE)</f>
        <v>0</v>
      </c>
      <c r="S65" s="126" t="b">
        <f>OR(AND(F65&gt;0,D65=""),(AND(I65&gt;0,H65="")))</f>
        <v>0</v>
      </c>
      <c r="T65" s="127">
        <f>A65*(D65+E65+F65+G65+H65+I65)/2</f>
        <v>0</v>
      </c>
      <c r="U65" s="117"/>
    </row>
    <row r="66" spans="1:28" s="21" customFormat="1" x14ac:dyDescent="0.2">
      <c r="A66" s="105">
        <v>205</v>
      </c>
      <c r="B66" s="302" t="s">
        <v>1268</v>
      </c>
      <c r="C66" s="214"/>
      <c r="D66" s="217"/>
      <c r="E66" s="218"/>
      <c r="F66" s="219">
        <f>ROUND(IF(ISERROR((VLOOKUP(L66,'Verdeelplan 2016'!F:J,3,FALSE))),0,VLOOKUP(L66,'Verdeelplan 2016'!F:J,3,FALSE)),0)</f>
        <v>0</v>
      </c>
      <c r="G66" s="220">
        <f>ROUND(IF(ISERROR((VLOOKUP(L66,'Verdeelplan 2016'!F:J,4,FALSE))),0,VLOOKUP(L66,'Verdeelplan 2016'!F:J,4,FALSE)),2)</f>
        <v>0</v>
      </c>
      <c r="H66" s="218"/>
      <c r="I66" s="220"/>
      <c r="J66" s="36" t="s">
        <v>394</v>
      </c>
      <c r="K66" s="34"/>
      <c r="L66" s="134" t="str">
        <f>CONCATENATE(Voorblad!$G$8,"-",'Opleiding (medisch) specialist'!A66)</f>
        <v>-205</v>
      </c>
      <c r="M66" s="128" t="b">
        <f t="shared" ref="M66" si="22">IF(D66&gt;F66,TRUE,FALSE)</f>
        <v>0</v>
      </c>
      <c r="N66" s="126" t="b">
        <f t="shared" ref="N66" si="23">IF(E66&gt;G66,TRUE,FALSE)</f>
        <v>0</v>
      </c>
      <c r="O66" s="125"/>
      <c r="P66" s="126" t="b">
        <f>OR(AND(ISBLANK(D66),NOT(ISBLANK(E66))),AND(ISBLANK(E66),NOT(ISBLANK(D66))))</f>
        <v>0</v>
      </c>
      <c r="Q66" s="126" t="b">
        <f>IF(E66&gt;D66,TRUE,FALSE)</f>
        <v>0</v>
      </c>
      <c r="R66" s="126" t="b">
        <f>IF(OR(E66&lt;&gt;ROUND(E66,2),H66&lt;&gt;ROUND(H66,2)),TRUE,FALSE)</f>
        <v>0</v>
      </c>
      <c r="S66" s="126" t="b">
        <f>AND(F66&gt;0,D66="")</f>
        <v>0</v>
      </c>
      <c r="T66" s="127">
        <f>A66*(D66+E66+F66+G66+H66+I66)/2</f>
        <v>0</v>
      </c>
      <c r="U66" s="117"/>
    </row>
    <row r="67" spans="1:28" s="21" customFormat="1" x14ac:dyDescent="0.2">
      <c r="A67" s="109" t="s">
        <v>1078</v>
      </c>
      <c r="B67" s="424" t="s">
        <v>1081</v>
      </c>
      <c r="C67" s="425"/>
      <c r="D67" s="215">
        <f t="shared" ref="D67:I67" si="24">SUM(D62:D66)</f>
        <v>0</v>
      </c>
      <c r="E67" s="216">
        <f t="shared" si="24"/>
        <v>0</v>
      </c>
      <c r="F67" s="215">
        <f t="shared" si="24"/>
        <v>0</v>
      </c>
      <c r="G67" s="216">
        <f t="shared" si="24"/>
        <v>0</v>
      </c>
      <c r="H67" s="216">
        <f t="shared" si="24"/>
        <v>0</v>
      </c>
      <c r="I67" s="216">
        <f t="shared" si="24"/>
        <v>0</v>
      </c>
      <c r="K67" s="34"/>
      <c r="L67" s="134"/>
      <c r="M67" s="118" t="b">
        <f t="shared" ref="M67:S67" si="25">OR(M62:M66)</f>
        <v>0</v>
      </c>
      <c r="N67" s="118" t="b">
        <f t="shared" si="25"/>
        <v>0</v>
      </c>
      <c r="O67" s="118" t="b">
        <f t="shared" si="25"/>
        <v>0</v>
      </c>
      <c r="P67" s="118" t="b">
        <f t="shared" si="25"/>
        <v>0</v>
      </c>
      <c r="Q67" s="118" t="b">
        <f t="shared" si="25"/>
        <v>0</v>
      </c>
      <c r="R67" s="118" t="b">
        <f t="shared" si="25"/>
        <v>0</v>
      </c>
      <c r="S67" s="118" t="b">
        <f t="shared" si="25"/>
        <v>0</v>
      </c>
      <c r="T67" s="118">
        <f>SUM(T62:T66)</f>
        <v>0</v>
      </c>
      <c r="U67" s="117"/>
    </row>
    <row r="68" spans="1:28" s="21" customFormat="1" x14ac:dyDescent="0.2">
      <c r="A68" s="32"/>
      <c r="B68" s="32"/>
      <c r="C68" s="32"/>
      <c r="D68" s="32"/>
      <c r="E68" s="57"/>
      <c r="F68" s="32"/>
      <c r="G68" s="57"/>
      <c r="H68" s="18"/>
      <c r="I68" s="22"/>
      <c r="K68" s="34"/>
      <c r="L68" s="134"/>
      <c r="M68" s="128"/>
      <c r="N68" s="126"/>
      <c r="O68" s="126"/>
      <c r="P68" s="126"/>
      <c r="Q68" s="126"/>
      <c r="R68" s="126"/>
      <c r="S68" s="126"/>
      <c r="T68" s="127"/>
      <c r="U68" s="117"/>
    </row>
    <row r="69" spans="1:28" s="21" customFormat="1" x14ac:dyDescent="0.2">
      <c r="A69" s="32"/>
      <c r="B69" s="32"/>
      <c r="C69" s="32"/>
      <c r="D69" s="32"/>
      <c r="E69" s="57"/>
      <c r="F69" s="32"/>
      <c r="G69" s="57"/>
      <c r="H69" s="18"/>
      <c r="I69" s="22"/>
      <c r="K69" s="34"/>
      <c r="L69" s="134"/>
      <c r="M69" s="128"/>
      <c r="N69" s="126"/>
      <c r="O69" s="126"/>
      <c r="P69" s="126"/>
      <c r="Q69" s="126"/>
      <c r="R69" s="126"/>
      <c r="S69" s="126"/>
      <c r="T69" s="127"/>
      <c r="U69" s="117"/>
    </row>
    <row r="70" spans="1:28" s="24" customFormat="1" ht="40.5" customHeight="1" x14ac:dyDescent="0.2">
      <c r="A70" s="102" t="s">
        <v>1072</v>
      </c>
      <c r="B70" s="112" t="s">
        <v>1082</v>
      </c>
      <c r="C70" s="23"/>
      <c r="D70" s="102" t="s">
        <v>688</v>
      </c>
      <c r="E70" s="103" t="s">
        <v>689</v>
      </c>
      <c r="F70" s="102" t="s">
        <v>59</v>
      </c>
      <c r="G70" s="104" t="s">
        <v>60</v>
      </c>
      <c r="H70" s="102" t="s">
        <v>690</v>
      </c>
      <c r="I70" s="102" t="s">
        <v>61</v>
      </c>
      <c r="K70" s="35"/>
      <c r="L70" s="138"/>
      <c r="M70" s="114" t="s">
        <v>1089</v>
      </c>
      <c r="N70" s="114" t="s">
        <v>1090</v>
      </c>
      <c r="O70" s="114" t="s">
        <v>1094</v>
      </c>
      <c r="P70" s="114" t="s">
        <v>1095</v>
      </c>
      <c r="Q70" s="114" t="s">
        <v>1097</v>
      </c>
      <c r="R70" s="114" t="s">
        <v>1099</v>
      </c>
      <c r="S70" s="114" t="s">
        <v>1102</v>
      </c>
      <c r="T70" s="114" t="s">
        <v>696</v>
      </c>
      <c r="U70" s="117"/>
      <c r="V70" s="21"/>
      <c r="W70" s="21"/>
      <c r="X70" s="21"/>
      <c r="Y70" s="21"/>
      <c r="Z70" s="21"/>
      <c r="AA70" s="21"/>
      <c r="AB70" s="21"/>
    </row>
    <row r="71" spans="1:28" s="21" customFormat="1" x14ac:dyDescent="0.2">
      <c r="A71" s="106">
        <v>300</v>
      </c>
      <c r="B71" s="420" t="s">
        <v>1083</v>
      </c>
      <c r="C71" s="421"/>
      <c r="D71" s="184"/>
      <c r="E71" s="189"/>
      <c r="F71" s="192">
        <f>ROUND(IF(ISERROR((VLOOKUP(L71,'Verdeelplan 2016'!F:J,3,FALSE))),0,VLOOKUP(L71,'Verdeelplan 2016'!F:J,3,FALSE)),0)</f>
        <v>0</v>
      </c>
      <c r="G71" s="193">
        <f>ROUND(IF(ISERROR((VLOOKUP(L71,'Verdeelplan 2016'!F:J,4,FALSE))),0,VLOOKUP(L71,'Verdeelplan 2016'!F:J,4,FALSE)),2)</f>
        <v>0</v>
      </c>
      <c r="H71" s="194"/>
      <c r="I71" s="193"/>
      <c r="J71" s="36" t="s">
        <v>394</v>
      </c>
      <c r="K71" s="34"/>
      <c r="L71" s="134" t="str">
        <f>CONCATENATE(Voorblad!$G$8,"-",'Opleiding (medisch) specialist'!A71)</f>
        <v>-300</v>
      </c>
      <c r="M71" s="128" t="b">
        <f t="shared" ref="M71:N74" si="26">IF(D71&gt;F71,TRUE,FALSE)</f>
        <v>0</v>
      </c>
      <c r="N71" s="126" t="b">
        <f t="shared" si="26"/>
        <v>0</v>
      </c>
      <c r="O71" s="125"/>
      <c r="P71" s="126" t="b">
        <f>OR(AND(ISBLANK(D71),NOT(ISBLANK(E71))),AND(ISBLANK(E71),NOT(ISBLANK(D71))))</f>
        <v>0</v>
      </c>
      <c r="Q71" s="126" t="b">
        <f>IF(E71&gt;D71,TRUE,FALSE)</f>
        <v>0</v>
      </c>
      <c r="R71" s="126" t="b">
        <f>IF(OR(E71&lt;&gt;ROUND(E71,2),H71&lt;&gt;ROUND(H71,2)),TRUE,FALSE)</f>
        <v>0</v>
      </c>
      <c r="S71" s="126" t="b">
        <f>AND(F71&gt;0,D71="")</f>
        <v>0</v>
      </c>
      <c r="T71" s="127">
        <f>A71*(D71+E71+F71+G71+H71+I71)/2</f>
        <v>0</v>
      </c>
      <c r="U71" s="117"/>
    </row>
    <row r="72" spans="1:28" s="21" customFormat="1" x14ac:dyDescent="0.2">
      <c r="A72" s="106">
        <f>A71+1</f>
        <v>301</v>
      </c>
      <c r="B72" s="420" t="s">
        <v>1084</v>
      </c>
      <c r="C72" s="421"/>
      <c r="D72" s="184"/>
      <c r="E72" s="189"/>
      <c r="F72" s="192">
        <f>ROUND(IF(ISERROR((VLOOKUP(L72,'Verdeelplan 2016'!F:J,3,FALSE))),0,VLOOKUP(L72,'Verdeelplan 2016'!F:J,3,FALSE)),0)</f>
        <v>0</v>
      </c>
      <c r="G72" s="193">
        <f>ROUND(IF(ISERROR((VLOOKUP(L72,'Verdeelplan 2016'!F:J,4,FALSE))),0,VLOOKUP(L72,'Verdeelplan 2016'!F:J,4,FALSE)),2)</f>
        <v>0</v>
      </c>
      <c r="H72" s="194"/>
      <c r="I72" s="193"/>
      <c r="J72" s="36" t="s">
        <v>394</v>
      </c>
      <c r="K72" s="34"/>
      <c r="L72" s="134" t="str">
        <f>CONCATENATE(Voorblad!$G$8,"-",'Opleiding (medisch) specialist'!A72)</f>
        <v>-301</v>
      </c>
      <c r="M72" s="128" t="b">
        <f t="shared" si="26"/>
        <v>0</v>
      </c>
      <c r="N72" s="126" t="b">
        <f t="shared" si="26"/>
        <v>0</v>
      </c>
      <c r="O72" s="125"/>
      <c r="P72" s="126" t="b">
        <f>OR(AND(ISBLANK(D72),NOT(ISBLANK(E72))),AND(ISBLANK(E72),NOT(ISBLANK(D72))))</f>
        <v>0</v>
      </c>
      <c r="Q72" s="126" t="b">
        <f>IF(E72&gt;D72,TRUE,FALSE)</f>
        <v>0</v>
      </c>
      <c r="R72" s="126" t="b">
        <f>IF(OR(E72&lt;&gt;ROUND(E72,2),H72&lt;&gt;ROUND(H72,2)),TRUE,FALSE)</f>
        <v>0</v>
      </c>
      <c r="S72" s="126" t="b">
        <f>AND(F72&gt;0,D72="")</f>
        <v>0</v>
      </c>
      <c r="T72" s="127">
        <f>A72*(D72+E72+F72+G72+H72+I72)/2</f>
        <v>0</v>
      </c>
      <c r="U72" s="117"/>
    </row>
    <row r="73" spans="1:28" s="21" customFormat="1" x14ac:dyDescent="0.2">
      <c r="A73" s="106">
        <f>A72+1</f>
        <v>302</v>
      </c>
      <c r="B73" s="420" t="s">
        <v>1085</v>
      </c>
      <c r="C73" s="421"/>
      <c r="D73" s="184"/>
      <c r="E73" s="189"/>
      <c r="F73" s="192">
        <f>ROUND(IF(ISERROR((VLOOKUP(L73,'Verdeelplan 2016'!F:J,3,FALSE))),0,VLOOKUP(L73,'Verdeelplan 2016'!F:J,3,FALSE)),0)</f>
        <v>0</v>
      </c>
      <c r="G73" s="193">
        <f>ROUND(IF(ISERROR((VLOOKUP(L73,'Verdeelplan 2016'!F:J,4,FALSE))),0,VLOOKUP(L73,'Verdeelplan 2016'!F:J,4,FALSE)),2)</f>
        <v>0</v>
      </c>
      <c r="H73" s="189"/>
      <c r="I73" s="193"/>
      <c r="J73" s="36" t="s">
        <v>394</v>
      </c>
      <c r="K73" s="34"/>
      <c r="L73" s="134" t="str">
        <f>CONCATENATE(Voorblad!$G$8,"-",'Opleiding (medisch) specialist'!A73)</f>
        <v>-302</v>
      </c>
      <c r="M73" s="128" t="b">
        <f t="shared" si="26"/>
        <v>0</v>
      </c>
      <c r="N73" s="126" t="b">
        <f t="shared" si="26"/>
        <v>0</v>
      </c>
      <c r="O73" s="125"/>
      <c r="P73" s="126" t="b">
        <f>OR(AND(ISBLANK(D73),NOT(ISBLANK(E73))),AND(ISBLANK(E73),NOT(ISBLANK(D73))))</f>
        <v>0</v>
      </c>
      <c r="Q73" s="126" t="b">
        <f>IF(E73&gt;D73,TRUE,FALSE)</f>
        <v>0</v>
      </c>
      <c r="R73" s="126" t="b">
        <f>IF(OR(E73&lt;&gt;ROUND(E73,2),H73&lt;&gt;ROUND(H73,2)),TRUE,FALSE)</f>
        <v>0</v>
      </c>
      <c r="S73" s="126" t="b">
        <f>AND(F73&gt;0,D73="")</f>
        <v>0</v>
      </c>
      <c r="T73" s="127">
        <f>A73*(D73+E73+F73+G73+H73+I73)/2</f>
        <v>0</v>
      </c>
      <c r="U73" s="117"/>
    </row>
    <row r="74" spans="1:28" s="21" customFormat="1" x14ac:dyDescent="0.2">
      <c r="A74" s="106">
        <f>A73+1</f>
        <v>303</v>
      </c>
      <c r="B74" s="420" t="s">
        <v>1086</v>
      </c>
      <c r="C74" s="421"/>
      <c r="D74" s="184"/>
      <c r="E74" s="189"/>
      <c r="F74" s="192">
        <f>ROUND(IF(ISERROR((VLOOKUP(L74,'Verdeelplan 2016'!F:J,3,FALSE))),0,VLOOKUP(L74,'Verdeelplan 2016'!F:J,3,FALSE)),0)</f>
        <v>0</v>
      </c>
      <c r="G74" s="193">
        <f>ROUND(IF(ISERROR((VLOOKUP(L74,'Verdeelplan 2016'!F:J,4,FALSE))),0,VLOOKUP(L74,'Verdeelplan 2016'!F:J,4,FALSE)),2)</f>
        <v>0</v>
      </c>
      <c r="H74" s="189"/>
      <c r="I74" s="193"/>
      <c r="J74" s="36" t="s">
        <v>394</v>
      </c>
      <c r="K74" s="34"/>
      <c r="L74" s="134" t="str">
        <f>CONCATENATE(Voorblad!$G$8,"-",'Opleiding (medisch) specialist'!A74)</f>
        <v>-303</v>
      </c>
      <c r="M74" s="128" t="b">
        <f t="shared" si="26"/>
        <v>0</v>
      </c>
      <c r="N74" s="126" t="b">
        <f t="shared" si="26"/>
        <v>0</v>
      </c>
      <c r="O74" s="125"/>
      <c r="P74" s="126" t="b">
        <f>OR(AND(ISBLANK(D74),NOT(ISBLANK(E74))),AND(ISBLANK(E74),NOT(ISBLANK(D74))))</f>
        <v>0</v>
      </c>
      <c r="Q74" s="126" t="b">
        <f>IF(E74&gt;D74,TRUE,FALSE)</f>
        <v>0</v>
      </c>
      <c r="R74" s="126" t="b">
        <f>IF(OR(E74&lt;&gt;ROUND(E74,2),H74&lt;&gt;ROUND(H74,2)),TRUE,FALSE)</f>
        <v>0</v>
      </c>
      <c r="S74" s="126" t="b">
        <f>AND(F74&gt;0,D74="")</f>
        <v>0</v>
      </c>
      <c r="T74" s="127">
        <f>A74*(D74+E74+F74+G74+H74+I74)/2</f>
        <v>0</v>
      </c>
      <c r="U74" s="117"/>
    </row>
    <row r="75" spans="1:28" s="21" customFormat="1" x14ac:dyDescent="0.2">
      <c r="A75" s="106">
        <f>A74+1</f>
        <v>304</v>
      </c>
      <c r="B75" s="420" t="s">
        <v>1020</v>
      </c>
      <c r="C75" s="421"/>
      <c r="D75" s="184"/>
      <c r="E75" s="189"/>
      <c r="F75" s="192">
        <f>ROUND(IF(ISERROR((VLOOKUP(L75,'Verdeelplan 2016'!F:J,3,FALSE))),0,VLOOKUP(L75,'Verdeelplan 2016'!F:J,3,FALSE)),0)</f>
        <v>0</v>
      </c>
      <c r="G75" s="193">
        <f>ROUND(IF(ISERROR((VLOOKUP(L75,'Verdeelplan 2016'!F:J,4,FALSE))),0,VLOOKUP(L75,'Verdeelplan 2016'!F:J,4,FALSE)),2)</f>
        <v>0</v>
      </c>
      <c r="H75" s="189"/>
      <c r="I75" s="193">
        <f>ROUND(IF(ISERROR((VLOOKUP(L75,'Verdeelplan 2016'!F:J,5,FALSE))),0,VLOOKUP(L75,'Verdeelplan 2016'!F:J,5,FALSE)),2)</f>
        <v>0</v>
      </c>
      <c r="J75" s="36" t="s">
        <v>394</v>
      </c>
      <c r="K75" s="34"/>
      <c r="L75" s="134" t="str">
        <f>CONCATENATE(Voorblad!$G$8,"-",'Opleiding (medisch) specialist'!A75)</f>
        <v>-304</v>
      </c>
      <c r="M75" s="128" t="b">
        <f>IF(D75&gt;F75,TRUE,FALSE)</f>
        <v>0</v>
      </c>
      <c r="N75" s="126" t="b">
        <f>IF(E75&gt;G75,TRUE,FALSE)</f>
        <v>0</v>
      </c>
      <c r="O75" s="126" t="b">
        <f>IF(H75&gt;I75,TRUE,FALSE)</f>
        <v>0</v>
      </c>
      <c r="P75" s="126" t="b">
        <f>OR(AND(ISBLANK(D75),NOT(ISBLANK(E75))),AND(ISBLANK(E75),NOT(ISBLANK(D75))))</f>
        <v>0</v>
      </c>
      <c r="Q75" s="126" t="b">
        <f>IF(E75&gt;D75,TRUE,FALSE)</f>
        <v>0</v>
      </c>
      <c r="R75" s="126" t="b">
        <f>IF(OR(E75&lt;&gt;ROUND(E75,2),H75&lt;&gt;ROUND(H75,2)),TRUE,FALSE)</f>
        <v>0</v>
      </c>
      <c r="S75" s="126" t="b">
        <f>OR(AND(F75&gt;0,D75=""),(AND(I75&gt;0,H75="")))</f>
        <v>0</v>
      </c>
      <c r="T75" s="127">
        <f>A75*(D75+E75+F75+G75+H75+I75)/2</f>
        <v>0</v>
      </c>
      <c r="U75" s="117"/>
    </row>
    <row r="76" spans="1:28" s="21" customFormat="1" x14ac:dyDescent="0.2">
      <c r="A76" s="109" t="s">
        <v>1078</v>
      </c>
      <c r="B76" s="422" t="s">
        <v>1087</v>
      </c>
      <c r="C76" s="423"/>
      <c r="D76" s="186">
        <f t="shared" ref="D76:I76" si="27">SUM(D71:D75)</f>
        <v>0</v>
      </c>
      <c r="E76" s="191">
        <f t="shared" si="27"/>
        <v>0</v>
      </c>
      <c r="F76" s="186">
        <f t="shared" si="27"/>
        <v>0</v>
      </c>
      <c r="G76" s="191">
        <f t="shared" si="27"/>
        <v>0</v>
      </c>
      <c r="H76" s="191">
        <f t="shared" si="27"/>
        <v>0</v>
      </c>
      <c r="I76" s="191">
        <f t="shared" si="27"/>
        <v>0</v>
      </c>
      <c r="J76" s="33"/>
      <c r="K76" s="34"/>
      <c r="L76" s="137"/>
      <c r="M76" s="118" t="b">
        <f t="shared" ref="M76:S76" si="28">OR(M71:M75)</f>
        <v>0</v>
      </c>
      <c r="N76" s="118" t="b">
        <f t="shared" si="28"/>
        <v>0</v>
      </c>
      <c r="O76" s="118" t="b">
        <f t="shared" si="28"/>
        <v>0</v>
      </c>
      <c r="P76" s="118" t="b">
        <f t="shared" si="28"/>
        <v>0</v>
      </c>
      <c r="Q76" s="118" t="b">
        <f t="shared" si="28"/>
        <v>0</v>
      </c>
      <c r="R76" s="118" t="b">
        <f t="shared" si="28"/>
        <v>0</v>
      </c>
      <c r="S76" s="118" t="b">
        <f t="shared" si="28"/>
        <v>0</v>
      </c>
      <c r="T76" s="118">
        <f>SUM(T71:T75)</f>
        <v>0</v>
      </c>
      <c r="U76" s="117"/>
    </row>
    <row r="77" spans="1:28" s="21" customFormat="1" x14ac:dyDescent="0.2">
      <c r="A77" s="32"/>
      <c r="C77" s="32"/>
      <c r="D77" s="32"/>
      <c r="E77" s="57"/>
      <c r="F77" s="32"/>
      <c r="G77" s="58"/>
      <c r="H77" s="22"/>
      <c r="I77" s="33"/>
      <c r="J77" s="33"/>
      <c r="K77" s="34"/>
      <c r="L77" s="116"/>
      <c r="M77" s="128"/>
      <c r="N77" s="126"/>
      <c r="O77" s="126"/>
      <c r="P77" s="126"/>
      <c r="Q77" s="126"/>
      <c r="R77" s="126"/>
      <c r="S77" s="126"/>
      <c r="T77" s="127"/>
      <c r="U77" s="117"/>
    </row>
    <row r="78" spans="1:28" s="21" customFormat="1" ht="20.100000000000001" customHeight="1" x14ac:dyDescent="0.2">
      <c r="A78" s="32"/>
      <c r="B78" s="447" t="s">
        <v>1105</v>
      </c>
      <c r="C78" s="385"/>
      <c r="D78" s="385"/>
      <c r="E78" s="57"/>
      <c r="F78" s="32"/>
      <c r="G78" s="55"/>
      <c r="K78" s="34"/>
      <c r="L78" s="116"/>
      <c r="M78" s="114" t="s">
        <v>1091</v>
      </c>
      <c r="N78" s="114" t="s">
        <v>1092</v>
      </c>
      <c r="O78" s="114" t="s">
        <v>1094</v>
      </c>
      <c r="P78" s="114" t="s">
        <v>1096</v>
      </c>
      <c r="Q78" s="114" t="s">
        <v>1098</v>
      </c>
      <c r="R78" s="114" t="s">
        <v>1100</v>
      </c>
      <c r="S78" s="114" t="s">
        <v>1103</v>
      </c>
      <c r="T78" s="114" t="s">
        <v>1104</v>
      </c>
      <c r="U78" s="117"/>
    </row>
    <row r="79" spans="1:28" s="21" customFormat="1" x14ac:dyDescent="0.2">
      <c r="A79" s="32"/>
      <c r="C79" s="70"/>
      <c r="D79" s="70"/>
      <c r="E79" s="57"/>
      <c r="G79" s="70"/>
      <c r="H79" s="70"/>
      <c r="K79" s="34"/>
      <c r="L79" s="116"/>
      <c r="M79" s="118" t="b">
        <f t="shared" ref="M79:S79" si="29">OR(M58,M67,M76)</f>
        <v>0</v>
      </c>
      <c r="N79" s="118" t="b">
        <f t="shared" si="29"/>
        <v>0</v>
      </c>
      <c r="O79" s="118" t="b">
        <f t="shared" si="29"/>
        <v>0</v>
      </c>
      <c r="P79" s="118" t="b">
        <f t="shared" si="29"/>
        <v>0</v>
      </c>
      <c r="Q79" s="118" t="b">
        <f t="shared" si="29"/>
        <v>0</v>
      </c>
      <c r="R79" s="118" t="b">
        <f t="shared" si="29"/>
        <v>0</v>
      </c>
      <c r="S79" s="118" t="b">
        <f t="shared" si="29"/>
        <v>0</v>
      </c>
      <c r="T79" s="118">
        <f>ROUND(T76+T67+T58,4)</f>
        <v>0</v>
      </c>
      <c r="U79" s="117"/>
    </row>
    <row r="80" spans="1:28" s="21" customFormat="1" ht="20.100000000000001" customHeight="1" x14ac:dyDescent="0.2">
      <c r="A80" s="32"/>
      <c r="B80" s="447" t="s">
        <v>1106</v>
      </c>
      <c r="C80" s="448"/>
      <c r="D80" s="448"/>
      <c r="E80" s="57"/>
      <c r="F80" s="70"/>
      <c r="G80" s="70"/>
      <c r="H80" s="70"/>
      <c r="K80" s="34"/>
      <c r="L80" s="119" t="s">
        <v>1093</v>
      </c>
      <c r="M80" s="200" t="b">
        <f>OR(M79,N79,O79)</f>
        <v>0</v>
      </c>
      <c r="N80" s="201"/>
      <c r="O80" s="201"/>
      <c r="P80" s="201"/>
      <c r="Q80" s="201"/>
      <c r="R80" s="201"/>
      <c r="S80" s="201"/>
      <c r="T80" s="117"/>
      <c r="U80" s="117"/>
    </row>
    <row r="81" spans="1:21" s="21" customFormat="1" ht="12.75" customHeight="1" x14ac:dyDescent="0.2">
      <c r="A81" s="32"/>
      <c r="C81" s="70"/>
      <c r="D81" s="70"/>
      <c r="E81" s="57"/>
      <c r="F81" s="139"/>
      <c r="G81" s="69"/>
      <c r="H81" s="69"/>
      <c r="K81" s="34"/>
      <c r="L81" s="115"/>
      <c r="M81" s="117"/>
      <c r="N81" s="117"/>
      <c r="O81" s="117"/>
      <c r="P81" s="117"/>
      <c r="Q81" s="117"/>
      <c r="R81" s="117"/>
      <c r="S81" s="117"/>
      <c r="T81" s="117"/>
      <c r="U81" s="117"/>
    </row>
    <row r="82" spans="1:21" s="21" customFormat="1" ht="20.100000000000001" customHeight="1" x14ac:dyDescent="0.2">
      <c r="A82" s="32"/>
      <c r="B82" s="447" t="s">
        <v>1107</v>
      </c>
      <c r="C82" s="449"/>
      <c r="D82" s="449"/>
      <c r="E82" s="57"/>
      <c r="F82" s="69"/>
      <c r="G82" s="69"/>
      <c r="H82" s="69"/>
      <c r="K82" s="34"/>
      <c r="L82" s="115"/>
      <c r="M82" s="199">
        <f>D58+D67+D76+E58+E67+E76+H58+H67+H76</f>
        <v>0</v>
      </c>
      <c r="N82" s="117" t="s">
        <v>1026</v>
      </c>
      <c r="O82" s="117"/>
      <c r="P82" s="117"/>
      <c r="Q82" s="117"/>
      <c r="R82" s="117"/>
      <c r="S82" s="117"/>
      <c r="T82" s="117"/>
      <c r="U82" s="117"/>
    </row>
    <row r="83" spans="1:21" s="21" customFormat="1" ht="12.75" customHeight="1" x14ac:dyDescent="0.2">
      <c r="A83" s="32"/>
      <c r="B83" s="70"/>
      <c r="C83" s="70"/>
      <c r="D83" s="70"/>
      <c r="E83" s="57"/>
      <c r="F83" s="69"/>
      <c r="G83" s="69"/>
      <c r="H83" s="69"/>
      <c r="K83" s="34"/>
      <c r="L83" s="115"/>
      <c r="M83" s="34"/>
      <c r="N83" s="34"/>
      <c r="O83" s="34"/>
      <c r="P83" s="34"/>
      <c r="Q83" s="34"/>
      <c r="R83" s="34"/>
      <c r="S83" s="34"/>
      <c r="T83" s="34"/>
      <c r="U83" s="117"/>
    </row>
    <row r="84" spans="1:21" s="21" customFormat="1" ht="20.100000000000001" customHeight="1" x14ac:dyDescent="0.2">
      <c r="A84" s="140"/>
      <c r="B84" s="447" t="s">
        <v>1108</v>
      </c>
      <c r="C84" s="448"/>
      <c r="D84" s="448"/>
      <c r="E84" s="142"/>
      <c r="F84" s="69"/>
      <c r="G84" s="69"/>
      <c r="H84" s="69"/>
      <c r="I84" s="139"/>
      <c r="J84" s="139"/>
      <c r="K84" s="34"/>
      <c r="L84" s="115"/>
      <c r="M84" s="34"/>
      <c r="N84" s="34"/>
      <c r="O84" s="34"/>
      <c r="P84" s="34"/>
      <c r="Q84" s="34"/>
      <c r="R84" s="34"/>
      <c r="S84" s="34"/>
      <c r="T84" s="34"/>
      <c r="U84" s="117"/>
    </row>
    <row r="85" spans="1:21" s="21" customFormat="1" x14ac:dyDescent="0.2">
      <c r="A85" s="140"/>
      <c r="B85" s="140"/>
      <c r="C85" s="140"/>
      <c r="D85" s="140"/>
      <c r="E85" s="142"/>
      <c r="F85" s="140"/>
      <c r="G85" s="141"/>
      <c r="H85" s="139"/>
      <c r="I85" s="139"/>
      <c r="J85" s="139"/>
      <c r="K85"/>
      <c r="L85"/>
      <c r="M85"/>
      <c r="N85"/>
      <c r="O85"/>
      <c r="P85"/>
      <c r="Q85"/>
      <c r="R85"/>
      <c r="S85"/>
      <c r="T85"/>
      <c r="U85"/>
    </row>
    <row r="86" spans="1:21" s="21" customFormat="1" ht="26.25" customHeight="1" x14ac:dyDescent="0.2">
      <c r="B86" s="442" t="s">
        <v>1109</v>
      </c>
      <c r="C86" s="443"/>
      <c r="D86" s="443"/>
      <c r="E86" s="56"/>
      <c r="G86" s="55"/>
      <c r="K86"/>
      <c r="L86"/>
      <c r="M86"/>
      <c r="N86"/>
      <c r="O86"/>
      <c r="P86"/>
      <c r="Q86"/>
      <c r="R86"/>
      <c r="S86"/>
      <c r="T86"/>
      <c r="U86"/>
    </row>
    <row r="87" spans="1:21" s="21" customFormat="1" x14ac:dyDescent="0.2">
      <c r="E87" s="56"/>
      <c r="G87" s="55"/>
      <c r="K87"/>
      <c r="L87"/>
      <c r="M87"/>
      <c r="N87"/>
      <c r="O87"/>
      <c r="P87"/>
      <c r="Q87"/>
      <c r="R87"/>
      <c r="S87"/>
      <c r="T87"/>
      <c r="U87"/>
    </row>
    <row r="88" spans="1:21" s="21" customFormat="1" x14ac:dyDescent="0.2">
      <c r="E88" s="56"/>
      <c r="G88" s="55"/>
      <c r="K88"/>
      <c r="L88"/>
      <c r="M88"/>
      <c r="N88"/>
      <c r="O88"/>
      <c r="P88"/>
      <c r="Q88"/>
      <c r="R88"/>
      <c r="S88"/>
      <c r="T88"/>
      <c r="U88"/>
    </row>
    <row r="89" spans="1:21" s="21" customFormat="1" x14ac:dyDescent="0.2">
      <c r="E89" s="56"/>
      <c r="G89" s="55"/>
      <c r="K89"/>
      <c r="L89"/>
      <c r="M89"/>
      <c r="N89"/>
      <c r="O89"/>
      <c r="P89"/>
      <c r="Q89"/>
      <c r="R89"/>
      <c r="S89"/>
      <c r="T89"/>
      <c r="U89"/>
    </row>
    <row r="90" spans="1:21" s="21" customFormat="1" x14ac:dyDescent="0.2">
      <c r="E90" s="56"/>
      <c r="G90" s="55"/>
      <c r="K90"/>
      <c r="L90"/>
      <c r="M90"/>
      <c r="N90"/>
      <c r="O90"/>
      <c r="P90"/>
      <c r="Q90"/>
      <c r="R90"/>
      <c r="S90"/>
      <c r="T90"/>
      <c r="U90"/>
    </row>
    <row r="91" spans="1:21" s="21" customFormat="1" x14ac:dyDescent="0.2">
      <c r="E91" s="56"/>
      <c r="G91" s="55"/>
      <c r="K91"/>
      <c r="L91"/>
      <c r="M91"/>
      <c r="N91"/>
      <c r="O91"/>
      <c r="P91"/>
      <c r="Q91"/>
      <c r="R91"/>
      <c r="S91"/>
      <c r="T91"/>
      <c r="U91"/>
    </row>
    <row r="92" spans="1:21" s="21" customFormat="1" x14ac:dyDescent="0.2">
      <c r="E92" s="56"/>
      <c r="G92" s="55"/>
      <c r="K92"/>
      <c r="L92"/>
      <c r="M92"/>
      <c r="N92"/>
      <c r="O92"/>
      <c r="P92"/>
      <c r="Q92"/>
      <c r="R92"/>
      <c r="S92"/>
      <c r="T92"/>
      <c r="U92"/>
    </row>
    <row r="93" spans="1:21" s="21" customFormat="1" x14ac:dyDescent="0.2">
      <c r="E93" s="56"/>
      <c r="G93" s="55"/>
      <c r="K93"/>
      <c r="L93"/>
      <c r="M93"/>
      <c r="N93"/>
      <c r="O93"/>
      <c r="P93"/>
      <c r="Q93"/>
      <c r="R93"/>
      <c r="S93"/>
      <c r="T93"/>
      <c r="U93"/>
    </row>
    <row r="94" spans="1:21" s="21" customFormat="1" x14ac:dyDescent="0.2">
      <c r="E94" s="56"/>
      <c r="G94" s="55"/>
      <c r="K94"/>
      <c r="L94"/>
      <c r="M94"/>
      <c r="N94"/>
      <c r="O94"/>
      <c r="P94"/>
      <c r="Q94"/>
      <c r="R94"/>
      <c r="S94"/>
      <c r="T94"/>
      <c r="U94"/>
    </row>
    <row r="95" spans="1:21" s="21" customFormat="1" x14ac:dyDescent="0.2">
      <c r="E95" s="56"/>
      <c r="G95" s="55"/>
      <c r="K95"/>
      <c r="L95"/>
      <c r="M95"/>
      <c r="N95"/>
      <c r="O95"/>
      <c r="P95"/>
      <c r="Q95"/>
      <c r="R95"/>
      <c r="S95"/>
      <c r="T95"/>
      <c r="U95"/>
    </row>
    <row r="96" spans="1:21" s="21" customFormat="1" x14ac:dyDescent="0.2">
      <c r="E96" s="56"/>
      <c r="G96" s="55"/>
      <c r="K96"/>
      <c r="L96"/>
      <c r="M96"/>
      <c r="N96"/>
      <c r="O96"/>
      <c r="P96"/>
      <c r="Q96"/>
      <c r="R96"/>
      <c r="S96"/>
      <c r="T96"/>
      <c r="U96"/>
    </row>
    <row r="97" spans="5:21" s="21" customFormat="1" x14ac:dyDescent="0.2">
      <c r="E97" s="56"/>
      <c r="G97" s="55"/>
      <c r="K97"/>
      <c r="L97"/>
      <c r="M97"/>
      <c r="N97"/>
      <c r="O97"/>
      <c r="P97"/>
      <c r="Q97"/>
      <c r="R97"/>
      <c r="S97"/>
      <c r="T97"/>
      <c r="U97"/>
    </row>
    <row r="98" spans="5:21" s="21" customFormat="1" x14ac:dyDescent="0.2">
      <c r="E98" s="56"/>
      <c r="G98" s="55"/>
      <c r="K98"/>
      <c r="L98"/>
      <c r="M98"/>
      <c r="N98"/>
      <c r="O98"/>
      <c r="P98"/>
      <c r="Q98"/>
      <c r="R98"/>
      <c r="S98"/>
      <c r="T98"/>
      <c r="U98"/>
    </row>
    <row r="99" spans="5:21" s="21" customFormat="1" x14ac:dyDescent="0.2">
      <c r="E99" s="56"/>
      <c r="G99" s="55"/>
      <c r="K99"/>
      <c r="L99"/>
      <c r="M99"/>
      <c r="N99"/>
      <c r="O99"/>
      <c r="P99"/>
      <c r="Q99"/>
      <c r="R99"/>
      <c r="S99"/>
      <c r="T99"/>
      <c r="U99"/>
    </row>
    <row r="100" spans="5:21" s="21" customFormat="1" hidden="1" x14ac:dyDescent="0.2">
      <c r="E100" s="56"/>
      <c r="G100" s="55"/>
      <c r="K100"/>
      <c r="L100"/>
      <c r="M100"/>
      <c r="N100"/>
      <c r="O100"/>
      <c r="P100"/>
      <c r="Q100"/>
      <c r="R100"/>
      <c r="S100"/>
      <c r="T100"/>
      <c r="U100"/>
    </row>
    <row r="101" spans="5:21" s="21" customFormat="1" hidden="1" x14ac:dyDescent="0.2">
      <c r="E101" s="56"/>
      <c r="G101" s="55"/>
      <c r="K101"/>
      <c r="L101"/>
      <c r="M101"/>
      <c r="N101"/>
      <c r="O101"/>
      <c r="P101"/>
      <c r="Q101"/>
      <c r="R101"/>
      <c r="S101"/>
      <c r="T101"/>
      <c r="U101"/>
    </row>
    <row r="102" spans="5:21" s="21" customFormat="1" hidden="1" x14ac:dyDescent="0.2">
      <c r="E102" s="56"/>
      <c r="G102" s="55"/>
      <c r="K102"/>
      <c r="L102"/>
      <c r="M102"/>
      <c r="N102"/>
      <c r="O102"/>
      <c r="P102"/>
      <c r="Q102"/>
      <c r="R102"/>
      <c r="S102"/>
      <c r="T102"/>
      <c r="U102"/>
    </row>
    <row r="103" spans="5:21" s="21" customFormat="1" hidden="1" x14ac:dyDescent="0.2">
      <c r="E103" s="56"/>
      <c r="G103" s="55"/>
      <c r="K103"/>
      <c r="L103"/>
      <c r="M103"/>
      <c r="N103"/>
      <c r="O103"/>
      <c r="P103"/>
      <c r="Q103"/>
      <c r="R103"/>
      <c r="S103"/>
      <c r="T103"/>
      <c r="U103"/>
    </row>
    <row r="104" spans="5:21" s="21" customFormat="1" hidden="1" x14ac:dyDescent="0.2">
      <c r="E104" s="56"/>
      <c r="G104" s="55"/>
      <c r="K104"/>
      <c r="L104"/>
      <c r="M104"/>
      <c r="N104"/>
      <c r="O104"/>
      <c r="P104"/>
      <c r="Q104"/>
      <c r="R104"/>
      <c r="S104"/>
      <c r="T104"/>
      <c r="U104"/>
    </row>
    <row r="105" spans="5:21" s="21" customFormat="1" hidden="1" x14ac:dyDescent="0.2">
      <c r="E105" s="56"/>
      <c r="G105" s="55"/>
      <c r="K105"/>
      <c r="L105"/>
      <c r="M105"/>
      <c r="N105"/>
      <c r="O105"/>
      <c r="P105"/>
      <c r="Q105"/>
      <c r="R105"/>
      <c r="S105"/>
      <c r="T105"/>
      <c r="U105"/>
    </row>
    <row r="106" spans="5:21" s="21" customFormat="1" hidden="1" x14ac:dyDescent="0.2">
      <c r="E106" s="56"/>
      <c r="G106" s="55"/>
      <c r="K106"/>
      <c r="L106"/>
      <c r="M106"/>
      <c r="N106"/>
      <c r="O106"/>
      <c r="P106"/>
      <c r="Q106"/>
      <c r="R106"/>
      <c r="S106"/>
      <c r="T106"/>
      <c r="U106"/>
    </row>
    <row r="107" spans="5:21" s="21" customFormat="1" hidden="1" x14ac:dyDescent="0.2">
      <c r="E107" s="56"/>
      <c r="G107" s="55"/>
      <c r="K107"/>
      <c r="L107"/>
      <c r="M107"/>
      <c r="N107"/>
      <c r="O107"/>
      <c r="P107"/>
      <c r="Q107"/>
      <c r="R107"/>
      <c r="S107"/>
      <c r="T107"/>
      <c r="U107"/>
    </row>
    <row r="108" spans="5:21" s="21" customFormat="1" hidden="1" x14ac:dyDescent="0.2">
      <c r="E108" s="56"/>
      <c r="G108" s="55"/>
      <c r="K108"/>
      <c r="L108"/>
      <c r="M108"/>
      <c r="N108"/>
      <c r="O108"/>
      <c r="P108"/>
      <c r="Q108"/>
      <c r="R108"/>
      <c r="S108"/>
      <c r="T108"/>
      <c r="U108"/>
    </row>
    <row r="109" spans="5:21" s="21" customFormat="1" hidden="1" x14ac:dyDescent="0.2">
      <c r="E109" s="56"/>
      <c r="G109" s="55"/>
      <c r="K109"/>
      <c r="L109"/>
      <c r="M109"/>
      <c r="N109"/>
      <c r="O109"/>
      <c r="P109"/>
      <c r="Q109"/>
      <c r="R109"/>
      <c r="S109"/>
      <c r="T109"/>
      <c r="U109"/>
    </row>
    <row r="110" spans="5:21" s="21" customFormat="1" hidden="1" x14ac:dyDescent="0.2">
      <c r="E110" s="56"/>
      <c r="G110" s="55"/>
      <c r="K110"/>
      <c r="L110"/>
      <c r="M110"/>
      <c r="N110"/>
      <c r="O110"/>
      <c r="P110"/>
      <c r="Q110"/>
      <c r="R110"/>
      <c r="S110"/>
      <c r="T110"/>
      <c r="U110"/>
    </row>
    <row r="111" spans="5:21" s="21" customFormat="1" hidden="1" x14ac:dyDescent="0.2">
      <c r="E111" s="56"/>
      <c r="G111" s="55"/>
      <c r="K111"/>
      <c r="L111"/>
      <c r="M111"/>
      <c r="N111"/>
      <c r="O111"/>
      <c r="P111"/>
      <c r="Q111"/>
      <c r="R111"/>
      <c r="S111"/>
      <c r="T111"/>
      <c r="U111"/>
    </row>
    <row r="112" spans="5:21" s="21" customFormat="1" hidden="1" x14ac:dyDescent="0.2">
      <c r="E112" s="56"/>
      <c r="G112" s="55"/>
      <c r="K112"/>
      <c r="L112"/>
      <c r="M112"/>
      <c r="N112"/>
      <c r="O112"/>
      <c r="P112"/>
      <c r="Q112"/>
      <c r="R112"/>
      <c r="S112"/>
      <c r="T112"/>
      <c r="U112"/>
    </row>
    <row r="113" spans="5:21" s="21" customFormat="1" hidden="1" x14ac:dyDescent="0.2">
      <c r="E113" s="56"/>
      <c r="G113" s="55"/>
      <c r="K113"/>
      <c r="L113"/>
      <c r="M113"/>
      <c r="N113"/>
      <c r="O113"/>
      <c r="P113"/>
      <c r="Q113"/>
      <c r="R113"/>
      <c r="S113"/>
      <c r="T113"/>
      <c r="U113"/>
    </row>
    <row r="114" spans="5:21" s="21" customFormat="1" hidden="1" x14ac:dyDescent="0.2">
      <c r="E114" s="56"/>
      <c r="G114" s="55"/>
      <c r="K114"/>
      <c r="L114"/>
      <c r="M114"/>
      <c r="N114"/>
      <c r="O114"/>
      <c r="P114"/>
      <c r="Q114"/>
      <c r="R114"/>
      <c r="S114"/>
      <c r="T114"/>
      <c r="U114"/>
    </row>
    <row r="115" spans="5:21" s="21" customFormat="1" hidden="1" x14ac:dyDescent="0.2">
      <c r="E115" s="56"/>
      <c r="G115" s="55"/>
      <c r="K115"/>
      <c r="L115"/>
      <c r="M115"/>
      <c r="N115"/>
      <c r="O115"/>
      <c r="P115"/>
      <c r="Q115"/>
      <c r="R115"/>
      <c r="S115"/>
      <c r="T115"/>
      <c r="U115"/>
    </row>
    <row r="116" spans="5:21" s="21" customFormat="1" hidden="1" x14ac:dyDescent="0.2">
      <c r="E116" s="56"/>
      <c r="G116" s="55"/>
      <c r="K116"/>
      <c r="L116"/>
      <c r="M116"/>
      <c r="N116"/>
      <c r="O116"/>
      <c r="P116"/>
      <c r="Q116"/>
      <c r="R116"/>
      <c r="S116"/>
      <c r="T116"/>
      <c r="U116"/>
    </row>
    <row r="117" spans="5:21" s="21" customFormat="1" hidden="1" x14ac:dyDescent="0.2">
      <c r="E117" s="56"/>
      <c r="G117" s="55"/>
      <c r="K117"/>
      <c r="L117"/>
      <c r="M117"/>
      <c r="N117"/>
      <c r="O117"/>
      <c r="P117"/>
      <c r="Q117"/>
      <c r="R117"/>
      <c r="S117"/>
      <c r="T117"/>
      <c r="U117"/>
    </row>
    <row r="118" spans="5:21" s="21" customFormat="1" hidden="1" x14ac:dyDescent="0.2">
      <c r="E118" s="56"/>
      <c r="G118" s="55"/>
      <c r="K118"/>
      <c r="L118"/>
      <c r="M118"/>
      <c r="N118"/>
      <c r="O118"/>
      <c r="P118"/>
      <c r="Q118"/>
      <c r="R118"/>
      <c r="S118"/>
      <c r="T118"/>
      <c r="U118"/>
    </row>
    <row r="119" spans="5:21" s="21" customFormat="1" hidden="1" x14ac:dyDescent="0.2">
      <c r="E119" s="56"/>
      <c r="G119" s="55"/>
      <c r="K119"/>
      <c r="L119"/>
      <c r="M119"/>
      <c r="N119"/>
      <c r="O119"/>
      <c r="P119"/>
      <c r="Q119"/>
      <c r="R119"/>
      <c r="S119"/>
      <c r="T119"/>
      <c r="U119"/>
    </row>
    <row r="120" spans="5:21" s="21" customFormat="1" hidden="1" x14ac:dyDescent="0.2">
      <c r="E120" s="56"/>
      <c r="G120" s="55"/>
      <c r="K120"/>
      <c r="L120"/>
      <c r="M120"/>
      <c r="N120"/>
      <c r="O120"/>
      <c r="P120"/>
      <c r="Q120"/>
      <c r="R120"/>
      <c r="S120"/>
      <c r="T120"/>
      <c r="U120"/>
    </row>
    <row r="121" spans="5:21" s="21" customFormat="1" hidden="1" x14ac:dyDescent="0.2">
      <c r="E121" s="56"/>
      <c r="G121" s="55"/>
      <c r="K121"/>
      <c r="L121"/>
      <c r="M121"/>
      <c r="N121"/>
      <c r="O121"/>
      <c r="P121"/>
      <c r="Q121"/>
      <c r="R121"/>
      <c r="S121"/>
      <c r="T121"/>
      <c r="U121"/>
    </row>
    <row r="122" spans="5:21" hidden="1" x14ac:dyDescent="0.2"/>
    <row r="123" spans="5:21" hidden="1" x14ac:dyDescent="0.2"/>
    <row r="124" spans="5:21" hidden="1" x14ac:dyDescent="0.2"/>
    <row r="125" spans="5:21" hidden="1" x14ac:dyDescent="0.2"/>
    <row r="126" spans="5:21" hidden="1" x14ac:dyDescent="0.2"/>
    <row r="127" spans="5:21" hidden="1" x14ac:dyDescent="0.2"/>
    <row r="128" spans="5:21"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password="C6F1" sheet="1" objects="1" scenarios="1"/>
  <mergeCells count="72">
    <mergeCell ref="M7:T7"/>
    <mergeCell ref="B78:D78"/>
    <mergeCell ref="B80:D80"/>
    <mergeCell ref="B82:D82"/>
    <mergeCell ref="B84:D84"/>
    <mergeCell ref="B33:C33"/>
    <mergeCell ref="B34:C34"/>
    <mergeCell ref="B35:C35"/>
    <mergeCell ref="B36:C36"/>
    <mergeCell ref="B37:C37"/>
    <mergeCell ref="B38:C38"/>
    <mergeCell ref="B39:C39"/>
    <mergeCell ref="B40:C40"/>
    <mergeCell ref="B41:C41"/>
    <mergeCell ref="B42:C42"/>
    <mergeCell ref="B43:C43"/>
    <mergeCell ref="B86:D86"/>
    <mergeCell ref="B8:C8"/>
    <mergeCell ref="B9:C9"/>
    <mergeCell ref="B10:C10"/>
    <mergeCell ref="B11:C11"/>
    <mergeCell ref="B22:C22"/>
    <mergeCell ref="B23:C23"/>
    <mergeCell ref="B24:C24"/>
    <mergeCell ref="B25:C25"/>
    <mergeCell ref="B26:C26"/>
    <mergeCell ref="B27:C27"/>
    <mergeCell ref="B28:C28"/>
    <mergeCell ref="B29:C29"/>
    <mergeCell ref="B30:C30"/>
    <mergeCell ref="B31:C31"/>
    <mergeCell ref="B32:C32"/>
    <mergeCell ref="G2:I2"/>
    <mergeCell ref="G3:I3"/>
    <mergeCell ref="A5:I5"/>
    <mergeCell ref="A60:F60"/>
    <mergeCell ref="A7:I7"/>
    <mergeCell ref="B12:C12"/>
    <mergeCell ref="B13:C13"/>
    <mergeCell ref="B14:C14"/>
    <mergeCell ref="B15:C15"/>
    <mergeCell ref="A2:E2"/>
    <mergeCell ref="B16:C16"/>
    <mergeCell ref="B17:C17"/>
    <mergeCell ref="B18:C18"/>
    <mergeCell ref="B19:C19"/>
    <mergeCell ref="B20:C20"/>
    <mergeCell ref="B21:C21"/>
    <mergeCell ref="B44:C44"/>
    <mergeCell ref="B45:C45"/>
    <mergeCell ref="B46:C46"/>
    <mergeCell ref="B47:C47"/>
    <mergeCell ref="B49:C49"/>
    <mergeCell ref="B50:C50"/>
    <mergeCell ref="B51:C51"/>
    <mergeCell ref="B52:C52"/>
    <mergeCell ref="B53:C53"/>
    <mergeCell ref="B54:C54"/>
    <mergeCell ref="B55:C55"/>
    <mergeCell ref="B58:C58"/>
    <mergeCell ref="B62:C62"/>
    <mergeCell ref="B63:C63"/>
    <mergeCell ref="B57:C57"/>
    <mergeCell ref="B73:C73"/>
    <mergeCell ref="B74:C74"/>
    <mergeCell ref="B75:C75"/>
    <mergeCell ref="B76:C76"/>
    <mergeCell ref="B64:C64"/>
    <mergeCell ref="B65:C65"/>
    <mergeCell ref="B67:C67"/>
    <mergeCell ref="B71:C71"/>
    <mergeCell ref="B72:C72"/>
  </mergeCells>
  <phoneticPr fontId="16" type="noConversion"/>
  <conditionalFormatting sqref="A7">
    <cfRule type="expression" dxfId="40" priority="232" stopIfTrue="1">
      <formula>$A7&lt;&gt;""</formula>
    </cfRule>
  </conditionalFormatting>
  <conditionalFormatting sqref="B78:D78">
    <cfRule type="expression" dxfId="39" priority="201" stopIfTrue="1">
      <formula>$M$80</formula>
    </cfRule>
  </conditionalFormatting>
  <conditionalFormatting sqref="J71:J75 J9:J47 J62:J66 J50:J57">
    <cfRule type="expression" dxfId="38" priority="192" stopIfTrue="1">
      <formula>OR(M9,N9,O9,P9,Q9,R9,S9)</formula>
    </cfRule>
  </conditionalFormatting>
  <conditionalFormatting sqref="O72">
    <cfRule type="expression" dxfId="37" priority="162" stopIfTrue="1">
      <formula>X72</formula>
    </cfRule>
  </conditionalFormatting>
  <conditionalFormatting sqref="G2">
    <cfRule type="cellIs" dxfId="36" priority="157" stopIfTrue="1" operator="equal">
      <formula>"Vul hier de naam van de instelling in"</formula>
    </cfRule>
  </conditionalFormatting>
  <conditionalFormatting sqref="B82:D82">
    <cfRule type="expression" dxfId="35" priority="155" stopIfTrue="1">
      <formula>$Q$79</formula>
    </cfRule>
  </conditionalFormatting>
  <conditionalFormatting sqref="B86:D86">
    <cfRule type="expression" dxfId="34" priority="144" stopIfTrue="1">
      <formula>$S$79</formula>
    </cfRule>
  </conditionalFormatting>
  <conditionalFormatting sqref="B84:D84">
    <cfRule type="expression" dxfId="33" priority="134" stopIfTrue="1">
      <formula>$R$79</formula>
    </cfRule>
  </conditionalFormatting>
  <conditionalFormatting sqref="I71:I75 I62:I66 I57">
    <cfRule type="cellIs" dxfId="32" priority="132" stopIfTrue="1" operator="equal">
      <formula>0</formula>
    </cfRule>
    <cfRule type="expression" dxfId="31" priority="158" stopIfTrue="1">
      <formula>O57</formula>
    </cfRule>
  </conditionalFormatting>
  <conditionalFormatting sqref="I71:I74">
    <cfRule type="expression" dxfId="30" priority="52" stopIfTrue="1">
      <formula>O71</formula>
    </cfRule>
  </conditionalFormatting>
  <conditionalFormatting sqref="G3:G4">
    <cfRule type="cellIs" dxfId="29" priority="51" stopIfTrue="1" operator="equal">
      <formula>"Vul hier de naam van de instelling in"</formula>
    </cfRule>
  </conditionalFormatting>
  <conditionalFormatting sqref="F9:F47 F71:F75 F50:F57 F62:F66">
    <cfRule type="expression" dxfId="28" priority="35" stopIfTrue="1">
      <formula>M9</formula>
    </cfRule>
  </conditionalFormatting>
  <conditionalFormatting sqref="J75">
    <cfRule type="expression" dxfId="27" priority="32" stopIfTrue="1">
      <formula>OR(M75,N75,O75,P75,Q75,R75)</formula>
    </cfRule>
  </conditionalFormatting>
  <conditionalFormatting sqref="I75">
    <cfRule type="cellIs" dxfId="26" priority="31" stopIfTrue="1" operator="equal">
      <formula>0</formula>
    </cfRule>
  </conditionalFormatting>
  <conditionalFormatting sqref="I75">
    <cfRule type="expression" dxfId="25" priority="26" stopIfTrue="1">
      <formula>O75</formula>
    </cfRule>
  </conditionalFormatting>
  <conditionalFormatting sqref="J57">
    <cfRule type="expression" dxfId="24" priority="25" stopIfTrue="1">
      <formula>OR(M57,N57,O57,P57,Q57,R57)</formula>
    </cfRule>
  </conditionalFormatting>
  <conditionalFormatting sqref="I57">
    <cfRule type="expression" dxfId="23" priority="24" stopIfTrue="1">
      <formula>O57</formula>
    </cfRule>
  </conditionalFormatting>
  <conditionalFormatting sqref="I57">
    <cfRule type="cellIs" dxfId="22" priority="23" stopIfTrue="1" operator="equal">
      <formula>0</formula>
    </cfRule>
  </conditionalFormatting>
  <conditionalFormatting sqref="F14">
    <cfRule type="expression" dxfId="21" priority="17" stopIfTrue="1">
      <formula>M14</formula>
    </cfRule>
    <cfRule type="cellIs" dxfId="20" priority="18" stopIfTrue="1" operator="equal">
      <formula>0</formula>
    </cfRule>
  </conditionalFormatting>
  <conditionalFormatting sqref="G14">
    <cfRule type="expression" dxfId="19" priority="15" stopIfTrue="1">
      <formula>N14</formula>
    </cfRule>
    <cfRule type="cellIs" dxfId="18" priority="16" stopIfTrue="1" operator="equal">
      <formula>0</formula>
    </cfRule>
  </conditionalFormatting>
  <conditionalFormatting sqref="F20">
    <cfRule type="expression" dxfId="17" priority="13" stopIfTrue="1">
      <formula>M20</formula>
    </cfRule>
    <cfRule type="cellIs" dxfId="16" priority="14" stopIfTrue="1" operator="equal">
      <formula>0</formula>
    </cfRule>
  </conditionalFormatting>
  <conditionalFormatting sqref="G20">
    <cfRule type="expression" dxfId="15" priority="11" stopIfTrue="1">
      <formula>N20</formula>
    </cfRule>
    <cfRule type="cellIs" dxfId="14" priority="12" stopIfTrue="1" operator="equal">
      <formula>0</formula>
    </cfRule>
  </conditionalFormatting>
  <conditionalFormatting sqref="F9:F47 F50:F57 F71:F75 F62:F66">
    <cfRule type="cellIs" dxfId="13" priority="36" stopIfTrue="1" operator="equal">
      <formula>0</formula>
    </cfRule>
  </conditionalFormatting>
  <conditionalFormatting sqref="B80:D80">
    <cfRule type="expression" dxfId="12" priority="9" stopIfTrue="1">
      <formula>$P$79</formula>
    </cfRule>
  </conditionalFormatting>
  <conditionalFormatting sqref="F56">
    <cfRule type="expression" dxfId="11" priority="7" stopIfTrue="1">
      <formula>M56</formula>
    </cfRule>
  </conditionalFormatting>
  <conditionalFormatting sqref="F56">
    <cfRule type="cellIs" dxfId="10" priority="8" stopIfTrue="1" operator="equal">
      <formula>0</formula>
    </cfRule>
  </conditionalFormatting>
  <conditionalFormatting sqref="G56">
    <cfRule type="expression" dxfId="9" priority="5" stopIfTrue="1">
      <formula>N56</formula>
    </cfRule>
    <cfRule type="cellIs" dxfId="8" priority="6" stopIfTrue="1" operator="equal">
      <formula>0</formula>
    </cfRule>
  </conditionalFormatting>
  <conditionalFormatting sqref="I56">
    <cfRule type="cellIs" dxfId="7" priority="3" stopIfTrue="1" operator="equal">
      <formula>0</formula>
    </cfRule>
    <cfRule type="expression" dxfId="6" priority="4" stopIfTrue="1">
      <formula>O56</formula>
    </cfRule>
  </conditionalFormatting>
  <conditionalFormatting sqref="I56">
    <cfRule type="expression" dxfId="5" priority="2" stopIfTrue="1">
      <formula>O56</formula>
    </cfRule>
  </conditionalFormatting>
  <conditionalFormatting sqref="I56">
    <cfRule type="cellIs" dxfId="4" priority="1" stopIfTrue="1" operator="equal">
      <formula>0</formula>
    </cfRule>
  </conditionalFormatting>
  <conditionalFormatting sqref="G9:G47 G50:G57 G71:G75 G62:G66">
    <cfRule type="expression" dxfId="3" priority="33" stopIfTrue="1">
      <formula>N9</formula>
    </cfRule>
    <cfRule type="cellIs" dxfId="2" priority="34" stopIfTrue="1" operator="equal">
      <formula>0</formula>
    </cfRule>
  </conditionalFormatting>
  <conditionalFormatting sqref="I50:I57 I9:I47 I62:I66 I71:I75">
    <cfRule type="expression" dxfId="1" priority="166" stopIfTrue="1">
      <formula>O9</formula>
    </cfRule>
    <cfRule type="cellIs" dxfId="0" priority="182" stopIfTrue="1" operator="equal">
      <formula>0</formula>
    </cfRule>
  </conditionalFormatting>
  <dataValidations count="8">
    <dataValidation type="decimal" allowBlank="1" showInputMessage="1" showErrorMessage="1" error="Vul een juist aantal fte in. Dit kan niet hoger zijn dan het aantal personen." sqref="G60 G77 H68:H69 E68:E69 E77:E65536">
      <formula1>0</formula1>
      <formula2>D60</formula2>
    </dataValidation>
    <dataValidation type="whole" allowBlank="1" showInputMessage="1" showErrorMessage="1" error="Vul een geheel en positief getal in" sqref="D77 D68:D69 F58:G59 I58:I59 D85 D58:D59 D87:D65536">
      <formula1>0</formula1>
      <formula2>100</formula2>
    </dataValidation>
    <dataValidation type="whole" allowBlank="1" showInputMessage="1" showErrorMessage="1" error="Vul een geheel en positief getal (0-999) in." sqref="D19:E19 D13:E13">
      <formula1>0</formula1>
      <formula2>999</formula2>
    </dataValidation>
    <dataValidation type="decimal" allowBlank="1" showInputMessage="1" showErrorMessage="1" error="Vul een positief getal (0-999) in." sqref="H13 H19">
      <formula1>0</formula1>
      <formula2>999</formula2>
    </dataValidation>
    <dataValidation type="whole" allowBlank="1" showInputMessage="1" showErrorMessage="1" error="Vul een geheel en positief getal in." sqref="D9:D12 D14:D18 D20:D47 D50:D56 D71:D75 D62:D66">
      <formula1>0</formula1>
      <formula2>999</formula2>
    </dataValidation>
    <dataValidation type="decimal" allowBlank="1" showInputMessage="1" showErrorMessage="1" error="Vul een positief getal in." sqref="E9:E12 E14:E18 E20:E47 E50:E56 H71:H75 E71:E75 H9:H12 H14:H18 H20:H47 H50:H56 E62:E66 H62:H66">
      <formula1>0</formula1>
      <formula2>999</formula2>
    </dataValidation>
    <dataValidation type="whole" allowBlank="1" showInputMessage="1" showErrorMessage="1" error="Vul een geheel en positief getal in." sqref="D57">
      <formula1>0</formula1>
      <formula2>2000</formula2>
    </dataValidation>
    <dataValidation type="decimal" allowBlank="1" showInputMessage="1" showErrorMessage="1" error="Vul een positief getal in." sqref="E57 H57">
      <formula1>0</formula1>
      <formula2>2000</formula2>
    </dataValidation>
  </dataValidations>
  <pageMargins left="0.74803149606299213" right="0.39370078740157483" top="0.6692913385826772" bottom="0.59055118110236227" header="0.51181102362204722" footer="0.51181102362204722"/>
  <pageSetup scale="76" orientation="landscape" cellComments="asDisplayed" r:id="rId1"/>
  <headerFooter alignWithMargins="0">
    <oddHeader>&amp;L&amp;"Verdana,Standaard" Beschikbaarheidbijdrage 2016&amp;C&amp;"Verdana,Standaard"&amp;A&amp;R&amp;G</oddHeader>
  </headerFooter>
  <rowBreaks count="1" manualBreakCount="1">
    <brk id="47" max="9" man="1"/>
  </rowBreaks>
  <ignoredErrors>
    <ignoredError sqref="H58" formula="1"/>
    <ignoredError sqref="E19" formulaRang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461"/>
  <sheetViews>
    <sheetView showGridLines="0" zoomScaleNormal="100" workbookViewId="0">
      <selection activeCell="B2" sqref="B2"/>
    </sheetView>
  </sheetViews>
  <sheetFormatPr defaultColWidth="0" defaultRowHeight="12.75" zeroHeight="1" x14ac:dyDescent="0.2"/>
  <cols>
    <col min="1" max="1" width="1.42578125" customWidth="1"/>
    <col min="2" max="2" width="13.7109375" bestFit="1" customWidth="1"/>
    <col min="3" max="3" width="72" bestFit="1" customWidth="1"/>
    <col min="4" max="4" width="25.5703125" bestFit="1" customWidth="1"/>
    <col min="5" max="5" width="13.140625" style="162" customWidth="1"/>
    <col min="6" max="16384" width="9.140625" hidden="1"/>
  </cols>
  <sheetData>
    <row r="1" spans="2:9" ht="15" x14ac:dyDescent="0.25">
      <c r="B1" s="166" t="s">
        <v>1033</v>
      </c>
      <c r="C1" s="166" t="s">
        <v>63</v>
      </c>
      <c r="D1" s="166" t="s">
        <v>64</v>
      </c>
      <c r="E1" s="204"/>
    </row>
    <row r="2" spans="2:9" s="79" customFormat="1" x14ac:dyDescent="0.2">
      <c r="B2" s="163" t="s">
        <v>502</v>
      </c>
      <c r="C2" s="164" t="s">
        <v>584</v>
      </c>
      <c r="D2" s="165" t="s">
        <v>99</v>
      </c>
      <c r="E2" s="210"/>
    </row>
    <row r="3" spans="2:9" s="79" customFormat="1" x14ac:dyDescent="0.2">
      <c r="B3" s="163" t="s">
        <v>469</v>
      </c>
      <c r="C3" s="164" t="s">
        <v>585</v>
      </c>
      <c r="D3" s="165" t="s">
        <v>100</v>
      </c>
      <c r="E3" s="210"/>
    </row>
    <row r="4" spans="2:9" s="79" customFormat="1" x14ac:dyDescent="0.2">
      <c r="B4" s="163" t="s">
        <v>491</v>
      </c>
      <c r="C4" s="164" t="s">
        <v>586</v>
      </c>
      <c r="D4" s="165" t="s">
        <v>587</v>
      </c>
      <c r="E4" s="210"/>
    </row>
    <row r="5" spans="2:9" s="79" customFormat="1" x14ac:dyDescent="0.2">
      <c r="B5" s="163" t="s">
        <v>503</v>
      </c>
      <c r="C5" s="164" t="s">
        <v>588</v>
      </c>
      <c r="D5" s="165" t="s">
        <v>583</v>
      </c>
      <c r="E5" s="210"/>
    </row>
    <row r="6" spans="2:9" x14ac:dyDescent="0.2">
      <c r="B6" s="163" t="s">
        <v>504</v>
      </c>
      <c r="C6" s="164" t="s">
        <v>505</v>
      </c>
      <c r="D6" s="165" t="s">
        <v>589</v>
      </c>
      <c r="E6" s="167"/>
    </row>
    <row r="7" spans="2:9" x14ac:dyDescent="0.2">
      <c r="B7" s="163" t="s">
        <v>483</v>
      </c>
      <c r="C7" s="164" t="s">
        <v>506</v>
      </c>
      <c r="D7" s="165" t="s">
        <v>582</v>
      </c>
      <c r="E7" s="167"/>
    </row>
    <row r="8" spans="2:9" x14ac:dyDescent="0.2">
      <c r="B8" s="163" t="s">
        <v>484</v>
      </c>
      <c r="C8" s="164" t="s">
        <v>590</v>
      </c>
      <c r="D8" s="165" t="s">
        <v>106</v>
      </c>
      <c r="E8" s="167"/>
    </row>
    <row r="9" spans="2:9" x14ac:dyDescent="0.2">
      <c r="B9" s="163" t="s">
        <v>490</v>
      </c>
      <c r="C9" s="164" t="s">
        <v>101</v>
      </c>
      <c r="D9" s="165" t="s">
        <v>591</v>
      </c>
      <c r="E9" s="167"/>
    </row>
    <row r="10" spans="2:9" x14ac:dyDescent="0.2">
      <c r="B10" s="163" t="s">
        <v>486</v>
      </c>
      <c r="C10" s="164" t="s">
        <v>592</v>
      </c>
      <c r="D10" s="165" t="s">
        <v>102</v>
      </c>
      <c r="E10" s="167"/>
    </row>
    <row r="11" spans="2:9" x14ac:dyDescent="0.2">
      <c r="B11" s="163" t="s">
        <v>470</v>
      </c>
      <c r="C11" s="164" t="s">
        <v>1301</v>
      </c>
      <c r="D11" s="165" t="s">
        <v>107</v>
      </c>
      <c r="E11" s="167"/>
    </row>
    <row r="12" spans="2:9" x14ac:dyDescent="0.2">
      <c r="B12" s="163" t="s">
        <v>863</v>
      </c>
      <c r="C12" s="164" t="s">
        <v>1154</v>
      </c>
      <c r="D12" s="165" t="s">
        <v>107</v>
      </c>
      <c r="E12" s="167"/>
    </row>
    <row r="13" spans="2:9" x14ac:dyDescent="0.2">
      <c r="B13" s="163" t="s">
        <v>224</v>
      </c>
      <c r="C13" s="164" t="s">
        <v>593</v>
      </c>
      <c r="D13" s="165" t="s">
        <v>99</v>
      </c>
      <c r="E13" s="167"/>
    </row>
    <row r="14" spans="2:9" x14ac:dyDescent="0.2">
      <c r="B14" s="163" t="s">
        <v>225</v>
      </c>
      <c r="C14" s="164" t="s">
        <v>594</v>
      </c>
      <c r="D14" s="165" t="s">
        <v>87</v>
      </c>
      <c r="E14" s="167"/>
      <c r="I14" s="167" t="s">
        <v>1530</v>
      </c>
    </row>
    <row r="15" spans="2:9" x14ac:dyDescent="0.2">
      <c r="B15" s="163" t="s">
        <v>226</v>
      </c>
      <c r="C15" s="164" t="s">
        <v>596</v>
      </c>
      <c r="D15" s="165" t="s">
        <v>555</v>
      </c>
      <c r="E15" s="167"/>
    </row>
    <row r="16" spans="2:9" x14ac:dyDescent="0.2">
      <c r="B16" s="163" t="s">
        <v>227</v>
      </c>
      <c r="C16" s="164" t="s">
        <v>598</v>
      </c>
      <c r="D16" s="165" t="s">
        <v>518</v>
      </c>
      <c r="E16" s="167"/>
    </row>
    <row r="17" spans="2:9" x14ac:dyDescent="0.2">
      <c r="B17" s="163" t="s">
        <v>228</v>
      </c>
      <c r="C17" s="164" t="s">
        <v>599</v>
      </c>
      <c r="D17" s="165" t="s">
        <v>600</v>
      </c>
      <c r="E17" s="167"/>
    </row>
    <row r="18" spans="2:9" x14ac:dyDescent="0.2">
      <c r="B18" s="163" t="s">
        <v>229</v>
      </c>
      <c r="C18" s="164" t="s">
        <v>601</v>
      </c>
      <c r="D18" s="165" t="s">
        <v>602</v>
      </c>
      <c r="E18" s="167"/>
    </row>
    <row r="19" spans="2:9" x14ac:dyDescent="0.2">
      <c r="B19" s="163" t="s">
        <v>230</v>
      </c>
      <c r="C19" s="164" t="s">
        <v>1531</v>
      </c>
      <c r="D19" s="165" t="s">
        <v>1532</v>
      </c>
      <c r="E19" s="167"/>
      <c r="I19" s="167" t="s">
        <v>1530</v>
      </c>
    </row>
    <row r="20" spans="2:9" x14ac:dyDescent="0.2">
      <c r="B20" s="163" t="s">
        <v>231</v>
      </c>
      <c r="C20" s="164" t="s">
        <v>603</v>
      </c>
      <c r="D20" s="165" t="s">
        <v>535</v>
      </c>
      <c r="E20" s="167"/>
    </row>
    <row r="21" spans="2:9" x14ac:dyDescent="0.2">
      <c r="B21" s="163" t="s">
        <v>232</v>
      </c>
      <c r="C21" s="164" t="s">
        <v>1533</v>
      </c>
      <c r="D21" s="165" t="s">
        <v>604</v>
      </c>
      <c r="E21" s="167"/>
      <c r="I21" s="167" t="s">
        <v>1530</v>
      </c>
    </row>
    <row r="22" spans="2:9" x14ac:dyDescent="0.2">
      <c r="B22" s="163" t="s">
        <v>508</v>
      </c>
      <c r="C22" s="164" t="s">
        <v>606</v>
      </c>
      <c r="D22" s="165" t="s">
        <v>516</v>
      </c>
      <c r="E22" s="167"/>
    </row>
    <row r="23" spans="2:9" x14ac:dyDescent="0.2">
      <c r="B23" s="163" t="s">
        <v>233</v>
      </c>
      <c r="C23" s="164" t="s">
        <v>607</v>
      </c>
      <c r="D23" s="165" t="s">
        <v>104</v>
      </c>
      <c r="E23" s="167"/>
    </row>
    <row r="24" spans="2:9" x14ac:dyDescent="0.2">
      <c r="B24" s="163" t="s">
        <v>234</v>
      </c>
      <c r="C24" s="164" t="s">
        <v>1155</v>
      </c>
      <c r="D24" s="165" t="s">
        <v>105</v>
      </c>
      <c r="E24" s="167"/>
    </row>
    <row r="25" spans="2:9" x14ac:dyDescent="0.2">
      <c r="B25" s="163" t="s">
        <v>235</v>
      </c>
      <c r="C25" s="164" t="s">
        <v>608</v>
      </c>
      <c r="D25" s="165" t="s">
        <v>106</v>
      </c>
      <c r="E25" s="167"/>
    </row>
    <row r="26" spans="2:9" x14ac:dyDescent="0.2">
      <c r="B26" s="163" t="s">
        <v>869</v>
      </c>
      <c r="C26" s="164" t="s">
        <v>1156</v>
      </c>
      <c r="D26" s="165" t="s">
        <v>609</v>
      </c>
      <c r="E26" s="167"/>
    </row>
    <row r="27" spans="2:9" x14ac:dyDescent="0.2">
      <c r="B27" s="163" t="s">
        <v>236</v>
      </c>
      <c r="C27" s="164" t="s">
        <v>610</v>
      </c>
      <c r="D27" s="165" t="s">
        <v>518</v>
      </c>
      <c r="E27" s="167"/>
    </row>
    <row r="28" spans="2:9" x14ac:dyDescent="0.2">
      <c r="B28" s="163" t="s">
        <v>237</v>
      </c>
      <c r="C28" s="164" t="s">
        <v>611</v>
      </c>
      <c r="D28" s="165" t="s">
        <v>107</v>
      </c>
      <c r="E28" s="167"/>
    </row>
    <row r="29" spans="2:9" x14ac:dyDescent="0.2">
      <c r="B29" s="163" t="s">
        <v>238</v>
      </c>
      <c r="C29" s="164" t="s">
        <v>108</v>
      </c>
      <c r="D29" s="165" t="s">
        <v>518</v>
      </c>
      <c r="E29" s="167"/>
    </row>
    <row r="30" spans="2:9" x14ac:dyDescent="0.2">
      <c r="B30" s="163" t="s">
        <v>872</v>
      </c>
      <c r="C30" s="164" t="s">
        <v>873</v>
      </c>
      <c r="D30" s="165" t="s">
        <v>87</v>
      </c>
      <c r="E30" s="167"/>
    </row>
    <row r="31" spans="2:9" x14ac:dyDescent="0.2">
      <c r="B31" s="163" t="s">
        <v>239</v>
      </c>
      <c r="C31" s="164" t="s">
        <v>612</v>
      </c>
      <c r="D31" s="165" t="s">
        <v>600</v>
      </c>
      <c r="E31" s="167"/>
    </row>
    <row r="32" spans="2:9" x14ac:dyDescent="0.2">
      <c r="B32" s="163" t="s">
        <v>240</v>
      </c>
      <c r="C32" s="164" t="s">
        <v>613</v>
      </c>
      <c r="D32" s="165" t="s">
        <v>518</v>
      </c>
      <c r="E32" s="167"/>
    </row>
    <row r="33" spans="2:9" x14ac:dyDescent="0.2">
      <c r="B33" s="163" t="s">
        <v>241</v>
      </c>
      <c r="C33" s="164" t="s">
        <v>614</v>
      </c>
      <c r="D33" s="165" t="s">
        <v>515</v>
      </c>
      <c r="E33" s="167"/>
    </row>
    <row r="34" spans="2:9" x14ac:dyDescent="0.2">
      <c r="B34" s="163" t="s">
        <v>242</v>
      </c>
      <c r="C34" s="164" t="s">
        <v>616</v>
      </c>
      <c r="D34" s="165" t="s">
        <v>149</v>
      </c>
      <c r="E34" s="167"/>
    </row>
    <row r="35" spans="2:9" x14ac:dyDescent="0.2">
      <c r="B35" s="163" t="s">
        <v>243</v>
      </c>
      <c r="C35" s="164" t="s">
        <v>617</v>
      </c>
      <c r="D35" s="165" t="s">
        <v>552</v>
      </c>
      <c r="E35" s="167"/>
    </row>
    <row r="36" spans="2:9" x14ac:dyDescent="0.2">
      <c r="B36" s="163" t="s">
        <v>244</v>
      </c>
      <c r="C36" s="164" t="s">
        <v>618</v>
      </c>
      <c r="D36" s="165" t="s">
        <v>556</v>
      </c>
      <c r="E36" s="167"/>
    </row>
    <row r="37" spans="2:9" x14ac:dyDescent="0.2">
      <c r="B37" s="163" t="s">
        <v>509</v>
      </c>
      <c r="C37" s="164" t="s">
        <v>619</v>
      </c>
      <c r="D37" s="165" t="s">
        <v>620</v>
      </c>
      <c r="E37" s="167"/>
    </row>
    <row r="38" spans="2:9" x14ac:dyDescent="0.2">
      <c r="B38" s="163" t="s">
        <v>1534</v>
      </c>
      <c r="C38" s="164" t="s">
        <v>1535</v>
      </c>
      <c r="D38" s="165" t="s">
        <v>524</v>
      </c>
      <c r="E38" s="167"/>
      <c r="I38" s="167" t="s">
        <v>1530</v>
      </c>
    </row>
    <row r="39" spans="2:9" x14ac:dyDescent="0.2">
      <c r="B39" s="163" t="s">
        <v>245</v>
      </c>
      <c r="C39" s="164" t="s">
        <v>621</v>
      </c>
      <c r="D39" s="165" t="s">
        <v>109</v>
      </c>
      <c r="E39" s="167"/>
    </row>
    <row r="40" spans="2:9" x14ac:dyDescent="0.2">
      <c r="B40" s="163" t="s">
        <v>246</v>
      </c>
      <c r="C40" s="164" t="s">
        <v>622</v>
      </c>
      <c r="D40" s="165" t="s">
        <v>623</v>
      </c>
      <c r="E40" s="167"/>
    </row>
    <row r="41" spans="2:9" x14ac:dyDescent="0.2">
      <c r="B41" s="163" t="s">
        <v>247</v>
      </c>
      <c r="C41" s="164" t="s">
        <v>624</v>
      </c>
      <c r="D41" s="165" t="s">
        <v>529</v>
      </c>
      <c r="E41" s="167"/>
    </row>
    <row r="42" spans="2:9" x14ac:dyDescent="0.2">
      <c r="B42" s="163" t="s">
        <v>248</v>
      </c>
      <c r="C42" s="164" t="s">
        <v>625</v>
      </c>
      <c r="D42" s="165" t="s">
        <v>530</v>
      </c>
      <c r="E42" s="167"/>
    </row>
    <row r="43" spans="2:9" x14ac:dyDescent="0.2">
      <c r="B43" s="163" t="s">
        <v>249</v>
      </c>
      <c r="C43" s="164" t="s">
        <v>626</v>
      </c>
      <c r="D43" s="165" t="s">
        <v>627</v>
      </c>
      <c r="E43" s="167"/>
    </row>
    <row r="44" spans="2:9" x14ac:dyDescent="0.2">
      <c r="B44" s="163" t="s">
        <v>250</v>
      </c>
      <c r="C44" s="164" t="s">
        <v>112</v>
      </c>
      <c r="D44" s="165" t="s">
        <v>99</v>
      </c>
      <c r="E44" s="167"/>
    </row>
    <row r="45" spans="2:9" x14ac:dyDescent="0.2">
      <c r="B45" s="163" t="s">
        <v>251</v>
      </c>
      <c r="C45" s="164" t="s">
        <v>628</v>
      </c>
      <c r="D45" s="165" t="s">
        <v>102</v>
      </c>
      <c r="E45" s="167"/>
    </row>
    <row r="46" spans="2:9" x14ac:dyDescent="0.2">
      <c r="B46" s="163" t="s">
        <v>1536</v>
      </c>
      <c r="C46" s="164" t="s">
        <v>1537</v>
      </c>
      <c r="D46" s="165" t="s">
        <v>107</v>
      </c>
      <c r="E46" s="167"/>
      <c r="I46" s="167" t="s">
        <v>1530</v>
      </c>
    </row>
    <row r="47" spans="2:9" x14ac:dyDescent="0.2">
      <c r="B47" s="163" t="s">
        <v>252</v>
      </c>
      <c r="C47" s="164" t="s">
        <v>629</v>
      </c>
      <c r="D47" s="165" t="s">
        <v>113</v>
      </c>
      <c r="E47" s="167"/>
    </row>
    <row r="48" spans="2:9" x14ac:dyDescent="0.2">
      <c r="B48" s="163" t="s">
        <v>253</v>
      </c>
      <c r="C48" s="164" t="s">
        <v>630</v>
      </c>
      <c r="D48" s="165" t="s">
        <v>551</v>
      </c>
      <c r="E48" s="167"/>
    </row>
    <row r="49" spans="2:9" x14ac:dyDescent="0.2">
      <c r="B49" s="163" t="s">
        <v>254</v>
      </c>
      <c r="C49" s="164" t="s">
        <v>881</v>
      </c>
      <c r="D49" s="165" t="s">
        <v>563</v>
      </c>
      <c r="E49" s="167"/>
    </row>
    <row r="50" spans="2:9" x14ac:dyDescent="0.2">
      <c r="B50" s="163" t="s">
        <v>255</v>
      </c>
      <c r="C50" s="164" t="s">
        <v>631</v>
      </c>
      <c r="D50" s="165" t="s">
        <v>632</v>
      </c>
      <c r="E50" s="167"/>
    </row>
    <row r="51" spans="2:9" x14ac:dyDescent="0.2">
      <c r="B51" s="163" t="s">
        <v>256</v>
      </c>
      <c r="C51" s="164" t="s">
        <v>1302</v>
      </c>
      <c r="D51" s="165" t="s">
        <v>114</v>
      </c>
      <c r="E51" s="167"/>
    </row>
    <row r="52" spans="2:9" x14ac:dyDescent="0.2">
      <c r="B52" s="163" t="s">
        <v>257</v>
      </c>
      <c r="C52" s="164" t="s">
        <v>1158</v>
      </c>
      <c r="D52" s="165" t="s">
        <v>107</v>
      </c>
      <c r="E52" s="167"/>
    </row>
    <row r="53" spans="2:9" x14ac:dyDescent="0.2">
      <c r="B53" s="163" t="s">
        <v>258</v>
      </c>
      <c r="C53" s="164" t="s">
        <v>633</v>
      </c>
      <c r="D53" s="165" t="s">
        <v>115</v>
      </c>
      <c r="E53" s="167"/>
    </row>
    <row r="54" spans="2:9" x14ac:dyDescent="0.2">
      <c r="B54" s="163" t="s">
        <v>882</v>
      </c>
      <c r="C54" s="164" t="s">
        <v>883</v>
      </c>
      <c r="D54" s="165" t="s">
        <v>551</v>
      </c>
      <c r="E54" s="167"/>
    </row>
    <row r="55" spans="2:9" x14ac:dyDescent="0.2">
      <c r="B55" s="163" t="s">
        <v>259</v>
      </c>
      <c r="C55" s="164" t="s">
        <v>634</v>
      </c>
      <c r="D55" s="165" t="s">
        <v>113</v>
      </c>
      <c r="E55" s="167"/>
    </row>
    <row r="56" spans="2:9" x14ac:dyDescent="0.2">
      <c r="B56" s="163" t="s">
        <v>260</v>
      </c>
      <c r="C56" s="164" t="s">
        <v>635</v>
      </c>
      <c r="D56" s="165" t="s">
        <v>116</v>
      </c>
      <c r="E56" s="167"/>
    </row>
    <row r="57" spans="2:9" x14ac:dyDescent="0.2">
      <c r="B57" s="163" t="s">
        <v>261</v>
      </c>
      <c r="C57" s="164" t="s">
        <v>636</v>
      </c>
      <c r="D57" s="165" t="s">
        <v>103</v>
      </c>
      <c r="E57" s="167"/>
    </row>
    <row r="58" spans="2:9" x14ac:dyDescent="0.2">
      <c r="B58" s="163" t="s">
        <v>262</v>
      </c>
      <c r="C58" s="164" t="s">
        <v>637</v>
      </c>
      <c r="D58" s="165" t="s">
        <v>117</v>
      </c>
      <c r="E58" s="167"/>
    </row>
    <row r="59" spans="2:9" x14ac:dyDescent="0.2">
      <c r="B59" s="163" t="s">
        <v>263</v>
      </c>
      <c r="C59" s="164" t="s">
        <v>638</v>
      </c>
      <c r="D59" s="165" t="s">
        <v>115</v>
      </c>
      <c r="E59" s="167"/>
    </row>
    <row r="60" spans="2:9" x14ac:dyDescent="0.2">
      <c r="B60" s="163" t="s">
        <v>264</v>
      </c>
      <c r="C60" s="164" t="s">
        <v>639</v>
      </c>
      <c r="D60" s="165" t="s">
        <v>118</v>
      </c>
      <c r="E60" s="167"/>
    </row>
    <row r="61" spans="2:9" x14ac:dyDescent="0.2">
      <c r="B61" s="163" t="s">
        <v>265</v>
      </c>
      <c r="C61" s="164" t="s">
        <v>119</v>
      </c>
      <c r="D61" s="165" t="s">
        <v>545</v>
      </c>
      <c r="E61" s="167"/>
    </row>
    <row r="62" spans="2:9" x14ac:dyDescent="0.2">
      <c r="B62" s="163" t="s">
        <v>266</v>
      </c>
      <c r="C62" s="164" t="s">
        <v>1538</v>
      </c>
      <c r="D62" s="165" t="s">
        <v>540</v>
      </c>
      <c r="E62" s="167"/>
      <c r="I62" s="167" t="s">
        <v>1530</v>
      </c>
    </row>
    <row r="63" spans="2:9" x14ac:dyDescent="0.2">
      <c r="B63" s="163" t="s">
        <v>267</v>
      </c>
      <c r="C63" s="164" t="s">
        <v>640</v>
      </c>
      <c r="D63" s="165" t="s">
        <v>113</v>
      </c>
      <c r="E63" s="167"/>
    </row>
    <row r="64" spans="2:9" x14ac:dyDescent="0.2">
      <c r="B64" s="163" t="s">
        <v>268</v>
      </c>
      <c r="C64" s="164" t="s">
        <v>641</v>
      </c>
      <c r="D64" s="165" t="s">
        <v>121</v>
      </c>
      <c r="E64" s="167"/>
    </row>
    <row r="65" spans="2:5" x14ac:dyDescent="0.2">
      <c r="B65" s="163" t="s">
        <v>888</v>
      </c>
      <c r="C65" s="164" t="s">
        <v>1303</v>
      </c>
      <c r="D65" s="165" t="s">
        <v>113</v>
      </c>
      <c r="E65" s="167"/>
    </row>
    <row r="66" spans="2:5" x14ac:dyDescent="0.2">
      <c r="B66" s="163" t="s">
        <v>269</v>
      </c>
      <c r="C66" s="164" t="s">
        <v>642</v>
      </c>
      <c r="D66" s="165" t="s">
        <v>557</v>
      </c>
      <c r="E66" s="167"/>
    </row>
    <row r="67" spans="2:5" x14ac:dyDescent="0.2">
      <c r="B67" s="163" t="s">
        <v>270</v>
      </c>
      <c r="C67" s="164" t="s">
        <v>643</v>
      </c>
      <c r="D67" s="165" t="s">
        <v>543</v>
      </c>
      <c r="E67" s="167"/>
    </row>
    <row r="68" spans="2:5" x14ac:dyDescent="0.2">
      <c r="B68" s="163" t="s">
        <v>271</v>
      </c>
      <c r="C68" s="164" t="s">
        <v>644</v>
      </c>
      <c r="D68" s="165" t="s">
        <v>110</v>
      </c>
      <c r="E68" s="167"/>
    </row>
    <row r="69" spans="2:5" x14ac:dyDescent="0.2">
      <c r="B69" s="163" t="s">
        <v>272</v>
      </c>
      <c r="C69" s="164" t="s">
        <v>645</v>
      </c>
      <c r="D69" s="165" t="s">
        <v>105</v>
      </c>
      <c r="E69" s="167"/>
    </row>
    <row r="70" spans="2:5" x14ac:dyDescent="0.2">
      <c r="B70" s="163" t="s">
        <v>273</v>
      </c>
      <c r="C70" s="164" t="s">
        <v>646</v>
      </c>
      <c r="D70" s="165" t="s">
        <v>99</v>
      </c>
      <c r="E70" s="167"/>
    </row>
    <row r="71" spans="2:5" x14ac:dyDescent="0.2">
      <c r="B71" s="163" t="s">
        <v>274</v>
      </c>
      <c r="C71" s="164" t="s">
        <v>122</v>
      </c>
      <c r="D71" s="165" t="s">
        <v>123</v>
      </c>
      <c r="E71" s="167"/>
    </row>
    <row r="72" spans="2:5" x14ac:dyDescent="0.2">
      <c r="B72" s="163" t="s">
        <v>275</v>
      </c>
      <c r="C72" s="164" t="s">
        <v>647</v>
      </c>
      <c r="D72" s="165" t="s">
        <v>615</v>
      </c>
      <c r="E72" s="167"/>
    </row>
    <row r="73" spans="2:5" x14ac:dyDescent="0.2">
      <c r="B73" s="163" t="s">
        <v>276</v>
      </c>
      <c r="C73" s="164" t="s">
        <v>1159</v>
      </c>
      <c r="D73" s="165" t="s">
        <v>648</v>
      </c>
      <c r="E73" s="167"/>
    </row>
    <row r="74" spans="2:5" x14ac:dyDescent="0.2">
      <c r="B74" s="163" t="s">
        <v>277</v>
      </c>
      <c r="C74" s="164" t="s">
        <v>124</v>
      </c>
      <c r="D74" s="165" t="s">
        <v>538</v>
      </c>
      <c r="E74" s="167"/>
    </row>
    <row r="75" spans="2:5" x14ac:dyDescent="0.2">
      <c r="B75" s="163" t="s">
        <v>278</v>
      </c>
      <c r="C75" s="164" t="s">
        <v>649</v>
      </c>
      <c r="D75" s="165" t="s">
        <v>104</v>
      </c>
      <c r="E75" s="167"/>
    </row>
    <row r="76" spans="2:5" x14ac:dyDescent="0.2">
      <c r="B76" s="163" t="s">
        <v>279</v>
      </c>
      <c r="C76" s="164" t="s">
        <v>650</v>
      </c>
      <c r="D76" s="165" t="s">
        <v>539</v>
      </c>
      <c r="E76" s="167"/>
    </row>
    <row r="77" spans="2:5" x14ac:dyDescent="0.2">
      <c r="B77" s="163" t="s">
        <v>280</v>
      </c>
      <c r="C77" s="164" t="s">
        <v>651</v>
      </c>
      <c r="D77" s="165" t="s">
        <v>544</v>
      </c>
      <c r="E77" s="167"/>
    </row>
    <row r="78" spans="2:5" x14ac:dyDescent="0.2">
      <c r="B78" s="163" t="s">
        <v>281</v>
      </c>
      <c r="C78" s="164" t="s">
        <v>652</v>
      </c>
      <c r="D78" s="165" t="s">
        <v>125</v>
      </c>
      <c r="E78" s="167"/>
    </row>
    <row r="79" spans="2:5" x14ac:dyDescent="0.2">
      <c r="B79" s="163" t="s">
        <v>282</v>
      </c>
      <c r="C79" s="164" t="s">
        <v>653</v>
      </c>
      <c r="D79" s="165" t="s">
        <v>99</v>
      </c>
      <c r="E79" s="167"/>
    </row>
    <row r="80" spans="2:5" x14ac:dyDescent="0.2">
      <c r="B80" s="163" t="s">
        <v>283</v>
      </c>
      <c r="C80" s="164" t="s">
        <v>654</v>
      </c>
      <c r="D80" s="165" t="s">
        <v>103</v>
      </c>
      <c r="E80" s="167"/>
    </row>
    <row r="81" spans="2:9" x14ac:dyDescent="0.2">
      <c r="B81" s="163" t="s">
        <v>284</v>
      </c>
      <c r="C81" s="164" t="s">
        <v>655</v>
      </c>
      <c r="D81" s="165" t="s">
        <v>111</v>
      </c>
      <c r="E81" s="167"/>
    </row>
    <row r="82" spans="2:9" x14ac:dyDescent="0.2">
      <c r="B82" s="163" t="s">
        <v>285</v>
      </c>
      <c r="C82" s="164" t="s">
        <v>656</v>
      </c>
      <c r="D82" s="165" t="s">
        <v>128</v>
      </c>
      <c r="E82" s="167"/>
    </row>
    <row r="83" spans="2:9" x14ac:dyDescent="0.2">
      <c r="B83" s="163" t="s">
        <v>286</v>
      </c>
      <c r="C83" s="164" t="s">
        <v>657</v>
      </c>
      <c r="D83" s="165" t="s">
        <v>543</v>
      </c>
      <c r="E83" s="167"/>
    </row>
    <row r="84" spans="2:9" x14ac:dyDescent="0.2">
      <c r="B84" s="163" t="s">
        <v>287</v>
      </c>
      <c r="C84" s="164" t="s">
        <v>658</v>
      </c>
      <c r="D84" s="165" t="s">
        <v>87</v>
      </c>
      <c r="E84" s="167"/>
    </row>
    <row r="85" spans="2:9" x14ac:dyDescent="0.2">
      <c r="B85" s="163" t="s">
        <v>288</v>
      </c>
      <c r="C85" s="164" t="s">
        <v>659</v>
      </c>
      <c r="D85" s="165" t="s">
        <v>114</v>
      </c>
      <c r="E85" s="167"/>
    </row>
    <row r="86" spans="2:9" x14ac:dyDescent="0.2">
      <c r="B86" s="163" t="s">
        <v>289</v>
      </c>
      <c r="C86" s="164" t="s">
        <v>660</v>
      </c>
      <c r="D86" s="165" t="s">
        <v>117</v>
      </c>
      <c r="E86" s="167"/>
    </row>
    <row r="87" spans="2:9" x14ac:dyDescent="0.2">
      <c r="B87" s="163" t="s">
        <v>290</v>
      </c>
      <c r="C87" s="164" t="s">
        <v>661</v>
      </c>
      <c r="D87" s="165" t="s">
        <v>105</v>
      </c>
      <c r="E87" s="167"/>
    </row>
    <row r="88" spans="2:9" x14ac:dyDescent="0.2">
      <c r="B88" s="163" t="s">
        <v>291</v>
      </c>
      <c r="C88" s="164" t="s">
        <v>662</v>
      </c>
      <c r="D88" s="165" t="s">
        <v>562</v>
      </c>
      <c r="E88" s="167"/>
    </row>
    <row r="89" spans="2:9" x14ac:dyDescent="0.2">
      <c r="B89" s="163" t="s">
        <v>292</v>
      </c>
      <c r="C89" s="164" t="s">
        <v>129</v>
      </c>
      <c r="D89" s="165" t="s">
        <v>102</v>
      </c>
      <c r="E89" s="167"/>
    </row>
    <row r="90" spans="2:9" x14ac:dyDescent="0.2">
      <c r="B90" s="163" t="s">
        <v>1539</v>
      </c>
      <c r="C90" s="164" t="s">
        <v>1540</v>
      </c>
      <c r="D90" s="165" t="s">
        <v>545</v>
      </c>
      <c r="E90" s="167"/>
      <c r="I90" s="167" t="s">
        <v>1530</v>
      </c>
    </row>
    <row r="91" spans="2:9" x14ac:dyDescent="0.2">
      <c r="B91" s="163" t="s">
        <v>445</v>
      </c>
      <c r="C91" s="164" t="s">
        <v>1304</v>
      </c>
      <c r="D91" s="165" t="s">
        <v>110</v>
      </c>
      <c r="E91" s="167"/>
    </row>
    <row r="92" spans="2:9" x14ac:dyDescent="0.2">
      <c r="B92" s="163" t="s">
        <v>404</v>
      </c>
      <c r="C92" s="164" t="s">
        <v>131</v>
      </c>
      <c r="D92" s="165" t="s">
        <v>87</v>
      </c>
      <c r="E92" s="167"/>
    </row>
    <row r="93" spans="2:9" x14ac:dyDescent="0.2">
      <c r="B93" s="163" t="s">
        <v>999</v>
      </c>
      <c r="C93" s="164" t="s">
        <v>1305</v>
      </c>
      <c r="D93" s="165" t="s">
        <v>1018</v>
      </c>
      <c r="E93" s="167"/>
    </row>
    <row r="94" spans="2:9" x14ac:dyDescent="0.2">
      <c r="B94" s="163" t="s">
        <v>1023</v>
      </c>
      <c r="C94" s="164" t="s">
        <v>1160</v>
      </c>
      <c r="D94" s="165" t="s">
        <v>1025</v>
      </c>
      <c r="E94" s="167"/>
    </row>
    <row r="95" spans="2:9" x14ac:dyDescent="0.2">
      <c r="B95" s="163" t="s">
        <v>405</v>
      </c>
      <c r="C95" s="164" t="s">
        <v>1161</v>
      </c>
      <c r="D95" s="165" t="s">
        <v>515</v>
      </c>
      <c r="E95" s="167"/>
    </row>
    <row r="96" spans="2:9" x14ac:dyDescent="0.2">
      <c r="B96" s="163" t="s">
        <v>406</v>
      </c>
      <c r="C96" s="164" t="s">
        <v>1306</v>
      </c>
      <c r="D96" s="165" t="s">
        <v>516</v>
      </c>
      <c r="E96" s="167"/>
    </row>
    <row r="97" spans="2:5" x14ac:dyDescent="0.2">
      <c r="B97" s="163" t="s">
        <v>407</v>
      </c>
      <c r="C97" s="164" t="s">
        <v>663</v>
      </c>
      <c r="D97" s="165" t="s">
        <v>132</v>
      </c>
      <c r="E97" s="167"/>
    </row>
    <row r="98" spans="2:5" x14ac:dyDescent="0.2">
      <c r="B98" s="163" t="s">
        <v>408</v>
      </c>
      <c r="C98" s="164" t="s">
        <v>664</v>
      </c>
      <c r="D98" s="165" t="s">
        <v>105</v>
      </c>
      <c r="E98" s="167"/>
    </row>
    <row r="99" spans="2:5" x14ac:dyDescent="0.2">
      <c r="B99" s="163" t="s">
        <v>409</v>
      </c>
      <c r="C99" s="164" t="s">
        <v>1162</v>
      </c>
      <c r="D99" s="165" t="s">
        <v>1307</v>
      </c>
      <c r="E99" s="167"/>
    </row>
    <row r="100" spans="2:5" x14ac:dyDescent="0.2">
      <c r="B100" s="163" t="s">
        <v>665</v>
      </c>
      <c r="C100" s="164" t="s">
        <v>133</v>
      </c>
      <c r="D100" s="165" t="s">
        <v>109</v>
      </c>
      <c r="E100" s="167"/>
    </row>
    <row r="101" spans="2:5" x14ac:dyDescent="0.2">
      <c r="B101" s="163" t="s">
        <v>1000</v>
      </c>
      <c r="C101" s="164" t="s">
        <v>1001</v>
      </c>
      <c r="D101" s="165" t="s">
        <v>569</v>
      </c>
      <c r="E101" s="167"/>
    </row>
    <row r="102" spans="2:5" x14ac:dyDescent="0.2">
      <c r="B102" s="163" t="s">
        <v>1135</v>
      </c>
      <c r="C102" s="164" t="s">
        <v>134</v>
      </c>
      <c r="D102" s="165" t="s">
        <v>125</v>
      </c>
      <c r="E102" s="167"/>
    </row>
    <row r="103" spans="2:5" x14ac:dyDescent="0.2">
      <c r="B103" s="163" t="s">
        <v>410</v>
      </c>
      <c r="C103" s="164" t="s">
        <v>698</v>
      </c>
      <c r="D103" s="165" t="s">
        <v>135</v>
      </c>
      <c r="E103" s="167"/>
    </row>
    <row r="104" spans="2:5" x14ac:dyDescent="0.2">
      <c r="B104" s="163" t="s">
        <v>411</v>
      </c>
      <c r="C104" s="164" t="s">
        <v>666</v>
      </c>
      <c r="D104" s="165" t="s">
        <v>117</v>
      </c>
      <c r="E104" s="167"/>
    </row>
    <row r="105" spans="2:5" x14ac:dyDescent="0.2">
      <c r="B105" s="163" t="s">
        <v>1136</v>
      </c>
      <c r="C105" s="164" t="s">
        <v>699</v>
      </c>
      <c r="D105" s="165" t="s">
        <v>127</v>
      </c>
      <c r="E105" s="167"/>
    </row>
    <row r="106" spans="2:5" x14ac:dyDescent="0.2">
      <c r="B106" s="163" t="s">
        <v>412</v>
      </c>
      <c r="C106" s="164" t="s">
        <v>136</v>
      </c>
      <c r="D106" s="165" t="s">
        <v>517</v>
      </c>
      <c r="E106" s="167"/>
    </row>
    <row r="107" spans="2:5" x14ac:dyDescent="0.2">
      <c r="B107" s="163" t="s">
        <v>448</v>
      </c>
      <c r="C107" s="164" t="s">
        <v>137</v>
      </c>
      <c r="D107" s="165" t="s">
        <v>532</v>
      </c>
      <c r="E107" s="167"/>
    </row>
    <row r="108" spans="2:5" x14ac:dyDescent="0.2">
      <c r="B108" s="163" t="s">
        <v>413</v>
      </c>
      <c r="C108" s="164" t="s">
        <v>1163</v>
      </c>
      <c r="D108" s="165" t="s">
        <v>627</v>
      </c>
      <c r="E108" s="167"/>
    </row>
    <row r="109" spans="2:5" x14ac:dyDescent="0.2">
      <c r="B109" s="163" t="s">
        <v>1137</v>
      </c>
      <c r="C109" s="164" t="s">
        <v>901</v>
      </c>
      <c r="D109" s="165" t="s">
        <v>518</v>
      </c>
      <c r="E109" s="167"/>
    </row>
    <row r="110" spans="2:5" x14ac:dyDescent="0.2">
      <c r="B110" s="163" t="s">
        <v>447</v>
      </c>
      <c r="C110" s="164" t="s">
        <v>667</v>
      </c>
      <c r="D110" s="165" t="s">
        <v>531</v>
      </c>
      <c r="E110" s="167"/>
    </row>
    <row r="111" spans="2:5" x14ac:dyDescent="0.2">
      <c r="B111" s="163" t="s">
        <v>414</v>
      </c>
      <c r="C111" s="164" t="s">
        <v>1164</v>
      </c>
      <c r="D111" s="165" t="s">
        <v>106</v>
      </c>
      <c r="E111" s="167"/>
    </row>
    <row r="112" spans="2:5" x14ac:dyDescent="0.2">
      <c r="B112" s="163" t="s">
        <v>444</v>
      </c>
      <c r="C112" s="164" t="s">
        <v>668</v>
      </c>
      <c r="D112" s="165" t="s">
        <v>528</v>
      </c>
      <c r="E112" s="167"/>
    </row>
    <row r="113" spans="2:5" x14ac:dyDescent="0.2">
      <c r="B113" s="163" t="s">
        <v>416</v>
      </c>
      <c r="C113" s="164" t="s">
        <v>138</v>
      </c>
      <c r="D113" s="165" t="s">
        <v>99</v>
      </c>
      <c r="E113" s="167"/>
    </row>
    <row r="114" spans="2:5" x14ac:dyDescent="0.2">
      <c r="B114" s="163" t="s">
        <v>449</v>
      </c>
      <c r="C114" s="164" t="s">
        <v>139</v>
      </c>
      <c r="D114" s="165" t="s">
        <v>140</v>
      </c>
      <c r="E114" s="167"/>
    </row>
    <row r="115" spans="2:5" x14ac:dyDescent="0.2">
      <c r="B115" s="163" t="s">
        <v>417</v>
      </c>
      <c r="C115" s="164" t="s">
        <v>669</v>
      </c>
      <c r="D115" s="165" t="s">
        <v>126</v>
      </c>
      <c r="E115" s="167"/>
    </row>
    <row r="116" spans="2:5" x14ac:dyDescent="0.2">
      <c r="B116" s="163" t="s">
        <v>418</v>
      </c>
      <c r="C116" s="164" t="s">
        <v>141</v>
      </c>
      <c r="D116" s="165" t="s">
        <v>103</v>
      </c>
      <c r="E116" s="167"/>
    </row>
    <row r="117" spans="2:5" x14ac:dyDescent="0.2">
      <c r="B117" s="163" t="s">
        <v>1002</v>
      </c>
      <c r="C117" s="164" t="s">
        <v>1003</v>
      </c>
      <c r="D117" s="165" t="s">
        <v>579</v>
      </c>
      <c r="E117" s="167"/>
    </row>
    <row r="118" spans="2:5" x14ac:dyDescent="0.2">
      <c r="B118" s="163" t="s">
        <v>419</v>
      </c>
      <c r="C118" s="164" t="s">
        <v>142</v>
      </c>
      <c r="D118" s="165" t="s">
        <v>519</v>
      </c>
      <c r="E118" s="167"/>
    </row>
    <row r="119" spans="2:5" x14ac:dyDescent="0.2">
      <c r="B119" s="163" t="s">
        <v>420</v>
      </c>
      <c r="C119" s="164" t="s">
        <v>1165</v>
      </c>
      <c r="D119" s="165" t="s">
        <v>143</v>
      </c>
      <c r="E119" s="167"/>
    </row>
    <row r="120" spans="2:5" x14ac:dyDescent="0.2">
      <c r="B120" s="163" t="s">
        <v>421</v>
      </c>
      <c r="C120" s="164" t="s">
        <v>670</v>
      </c>
      <c r="D120" s="165" t="s">
        <v>671</v>
      </c>
      <c r="E120" s="167"/>
    </row>
    <row r="121" spans="2:5" x14ac:dyDescent="0.2">
      <c r="B121" s="163" t="s">
        <v>422</v>
      </c>
      <c r="C121" s="164" t="s">
        <v>1166</v>
      </c>
      <c r="D121" s="165" t="s">
        <v>147</v>
      </c>
      <c r="E121" s="167"/>
    </row>
    <row r="122" spans="2:5" x14ac:dyDescent="0.2">
      <c r="B122" s="163" t="s">
        <v>423</v>
      </c>
      <c r="C122" s="164" t="s">
        <v>150</v>
      </c>
      <c r="D122" s="165" t="s">
        <v>521</v>
      </c>
      <c r="E122" s="167"/>
    </row>
    <row r="123" spans="2:5" x14ac:dyDescent="0.2">
      <c r="B123" s="163" t="s">
        <v>424</v>
      </c>
      <c r="C123" s="164" t="s">
        <v>151</v>
      </c>
      <c r="D123" s="165" t="s">
        <v>113</v>
      </c>
      <c r="E123" s="167"/>
    </row>
    <row r="124" spans="2:5" x14ac:dyDescent="0.2">
      <c r="B124" s="163" t="s">
        <v>672</v>
      </c>
      <c r="C124" s="164" t="s">
        <v>152</v>
      </c>
      <c r="D124" s="165" t="s">
        <v>153</v>
      </c>
      <c r="E124" s="167"/>
    </row>
    <row r="125" spans="2:5" x14ac:dyDescent="0.2">
      <c r="B125" s="163" t="s">
        <v>425</v>
      </c>
      <c r="C125" s="164" t="s">
        <v>154</v>
      </c>
      <c r="D125" s="165" t="s">
        <v>116</v>
      </c>
      <c r="E125" s="167"/>
    </row>
    <row r="126" spans="2:5" x14ac:dyDescent="0.2">
      <c r="B126" s="163" t="s">
        <v>1004</v>
      </c>
      <c r="C126" s="164" t="s">
        <v>1005</v>
      </c>
      <c r="D126" s="165" t="s">
        <v>113</v>
      </c>
      <c r="E126" s="167"/>
    </row>
    <row r="127" spans="2:5" x14ac:dyDescent="0.2">
      <c r="B127" s="163" t="s">
        <v>1140</v>
      </c>
      <c r="C127" s="164" t="s">
        <v>1167</v>
      </c>
      <c r="D127" s="165" t="s">
        <v>113</v>
      </c>
      <c r="E127" s="167"/>
    </row>
    <row r="128" spans="2:5" x14ac:dyDescent="0.2">
      <c r="B128" s="163" t="s">
        <v>1006</v>
      </c>
      <c r="C128" s="164" t="s">
        <v>1168</v>
      </c>
      <c r="D128" s="165" t="s">
        <v>582</v>
      </c>
      <c r="E128" s="167"/>
    </row>
    <row r="129" spans="2:5" x14ac:dyDescent="0.2">
      <c r="B129" s="163" t="s">
        <v>426</v>
      </c>
      <c r="C129" s="164" t="s">
        <v>674</v>
      </c>
      <c r="D129" s="165" t="s">
        <v>523</v>
      </c>
      <c r="E129" s="167"/>
    </row>
    <row r="130" spans="2:5" x14ac:dyDescent="0.2">
      <c r="B130" s="163" t="s">
        <v>427</v>
      </c>
      <c r="C130" s="164" t="s">
        <v>1308</v>
      </c>
      <c r="D130" s="165" t="s">
        <v>648</v>
      </c>
      <c r="E130" s="167"/>
    </row>
    <row r="131" spans="2:5" x14ac:dyDescent="0.2">
      <c r="B131" s="163" t="s">
        <v>428</v>
      </c>
      <c r="C131" s="164" t="s">
        <v>675</v>
      </c>
      <c r="D131" s="165" t="s">
        <v>648</v>
      </c>
      <c r="E131" s="167"/>
    </row>
    <row r="132" spans="2:5" x14ac:dyDescent="0.2">
      <c r="B132" s="163" t="s">
        <v>429</v>
      </c>
      <c r="C132" s="164" t="s">
        <v>676</v>
      </c>
      <c r="D132" s="165" t="s">
        <v>524</v>
      </c>
      <c r="E132" s="167"/>
    </row>
    <row r="133" spans="2:5" x14ac:dyDescent="0.2">
      <c r="B133" s="163" t="s">
        <v>1024</v>
      </c>
      <c r="C133" s="164" t="s">
        <v>1309</v>
      </c>
      <c r="D133" s="165" t="s">
        <v>591</v>
      </c>
      <c r="E133" s="167"/>
    </row>
    <row r="134" spans="2:5" x14ac:dyDescent="0.2">
      <c r="B134" s="163" t="s">
        <v>430</v>
      </c>
      <c r="C134" s="164" t="s">
        <v>1169</v>
      </c>
      <c r="D134" s="165" t="s">
        <v>107</v>
      </c>
      <c r="E134" s="167"/>
    </row>
    <row r="135" spans="2:5" x14ac:dyDescent="0.2">
      <c r="B135" s="163" t="s">
        <v>432</v>
      </c>
      <c r="C135" s="164" t="s">
        <v>158</v>
      </c>
      <c r="D135" s="165" t="s">
        <v>107</v>
      </c>
      <c r="E135" s="167"/>
    </row>
    <row r="136" spans="2:5" x14ac:dyDescent="0.2">
      <c r="B136" s="163" t="s">
        <v>433</v>
      </c>
      <c r="C136" s="164" t="s">
        <v>159</v>
      </c>
      <c r="D136" s="165" t="s">
        <v>107</v>
      </c>
      <c r="E136" s="167"/>
    </row>
    <row r="137" spans="2:5" x14ac:dyDescent="0.2">
      <c r="B137" s="163" t="s">
        <v>434</v>
      </c>
      <c r="C137" s="164" t="s">
        <v>160</v>
      </c>
      <c r="D137" s="165" t="s">
        <v>609</v>
      </c>
      <c r="E137" s="167"/>
    </row>
    <row r="138" spans="2:5" x14ac:dyDescent="0.2">
      <c r="B138" s="163" t="s">
        <v>435</v>
      </c>
      <c r="C138" s="164" t="s">
        <v>161</v>
      </c>
      <c r="D138" s="165" t="s">
        <v>107</v>
      </c>
      <c r="E138" s="167"/>
    </row>
    <row r="139" spans="2:5" x14ac:dyDescent="0.2">
      <c r="B139" s="163" t="s">
        <v>1007</v>
      </c>
      <c r="C139" s="164" t="s">
        <v>1008</v>
      </c>
      <c r="D139" s="165" t="s">
        <v>580</v>
      </c>
      <c r="E139" s="167"/>
    </row>
    <row r="140" spans="2:5" x14ac:dyDescent="0.2">
      <c r="B140" s="163" t="s">
        <v>1310</v>
      </c>
      <c r="C140" s="164" t="s">
        <v>905</v>
      </c>
      <c r="D140" s="165" t="s">
        <v>115</v>
      </c>
      <c r="E140" s="167"/>
    </row>
    <row r="141" spans="2:5" x14ac:dyDescent="0.2">
      <c r="B141" s="163" t="s">
        <v>510</v>
      </c>
      <c r="C141" s="164" t="s">
        <v>677</v>
      </c>
      <c r="D141" s="165" t="s">
        <v>595</v>
      </c>
      <c r="E141" s="167"/>
    </row>
    <row r="142" spans="2:5" x14ac:dyDescent="0.2">
      <c r="B142" s="163" t="s">
        <v>471</v>
      </c>
      <c r="C142" s="164" t="s">
        <v>1311</v>
      </c>
      <c r="D142" s="165" t="s">
        <v>562</v>
      </c>
      <c r="E142" s="167"/>
    </row>
    <row r="143" spans="2:5" x14ac:dyDescent="0.2">
      <c r="B143" s="163" t="s">
        <v>436</v>
      </c>
      <c r="C143" s="164" t="s">
        <v>162</v>
      </c>
      <c r="D143" s="165" t="s">
        <v>163</v>
      </c>
      <c r="E143" s="167"/>
    </row>
    <row r="144" spans="2:5" x14ac:dyDescent="0.2">
      <c r="B144" s="163" t="s">
        <v>437</v>
      </c>
      <c r="C144" s="164" t="s">
        <v>679</v>
      </c>
      <c r="D144" s="165" t="s">
        <v>680</v>
      </c>
      <c r="E144" s="167"/>
    </row>
    <row r="145" spans="2:5" x14ac:dyDescent="0.2">
      <c r="B145" s="163" t="s">
        <v>438</v>
      </c>
      <c r="C145" s="164" t="s">
        <v>681</v>
      </c>
      <c r="D145" s="165" t="s">
        <v>128</v>
      </c>
      <c r="E145" s="167"/>
    </row>
    <row r="146" spans="2:5" x14ac:dyDescent="0.2">
      <c r="B146" s="163" t="s">
        <v>439</v>
      </c>
      <c r="C146" s="164" t="s">
        <v>165</v>
      </c>
      <c r="D146" s="165" t="s">
        <v>104</v>
      </c>
      <c r="E146" s="167"/>
    </row>
    <row r="147" spans="2:5" x14ac:dyDescent="0.2">
      <c r="B147" s="163" t="s">
        <v>440</v>
      </c>
      <c r="C147" s="164" t="s">
        <v>682</v>
      </c>
      <c r="D147" s="165" t="s">
        <v>166</v>
      </c>
      <c r="E147" s="167"/>
    </row>
    <row r="148" spans="2:5" x14ac:dyDescent="0.2">
      <c r="B148" s="163" t="s">
        <v>441</v>
      </c>
      <c r="C148" s="164" t="s">
        <v>167</v>
      </c>
      <c r="D148" s="165" t="s">
        <v>526</v>
      </c>
      <c r="E148" s="167"/>
    </row>
    <row r="149" spans="2:5" x14ac:dyDescent="0.2">
      <c r="B149" s="163" t="s">
        <v>446</v>
      </c>
      <c r="C149" s="164" t="s">
        <v>683</v>
      </c>
      <c r="D149" s="165" t="s">
        <v>168</v>
      </c>
      <c r="E149" s="167"/>
    </row>
    <row r="150" spans="2:5" x14ac:dyDescent="0.2">
      <c r="B150" s="163" t="s">
        <v>442</v>
      </c>
      <c r="C150" s="164" t="s">
        <v>684</v>
      </c>
      <c r="D150" s="165" t="s">
        <v>527</v>
      </c>
      <c r="E150" s="167"/>
    </row>
    <row r="151" spans="2:5" x14ac:dyDescent="0.2">
      <c r="B151" s="163" t="s">
        <v>1009</v>
      </c>
      <c r="C151" s="164" t="s">
        <v>1170</v>
      </c>
      <c r="D151" s="165" t="s">
        <v>553</v>
      </c>
      <c r="E151" s="167"/>
    </row>
    <row r="152" spans="2:5" x14ac:dyDescent="0.2">
      <c r="B152" s="163" t="s">
        <v>443</v>
      </c>
      <c r="C152" s="164" t="s">
        <v>685</v>
      </c>
      <c r="D152" s="165" t="s">
        <v>130</v>
      </c>
      <c r="E152" s="167"/>
    </row>
    <row r="153" spans="2:5" x14ac:dyDescent="0.2">
      <c r="B153" s="163" t="s">
        <v>1139</v>
      </c>
      <c r="C153" s="164" t="s">
        <v>1171</v>
      </c>
      <c r="D153" s="165" t="s">
        <v>581</v>
      </c>
      <c r="E153" s="167"/>
    </row>
    <row r="154" spans="2:5" x14ac:dyDescent="0.2">
      <c r="B154" s="163" t="s">
        <v>1312</v>
      </c>
      <c r="C154" s="164" t="s">
        <v>1313</v>
      </c>
      <c r="D154" s="165" t="s">
        <v>583</v>
      </c>
      <c r="E154" s="167"/>
    </row>
    <row r="155" spans="2:5" x14ac:dyDescent="0.2">
      <c r="B155" s="163" t="s">
        <v>1138</v>
      </c>
      <c r="C155" s="164" t="s">
        <v>1314</v>
      </c>
      <c r="D155" s="165" t="s">
        <v>118</v>
      </c>
      <c r="E155" s="167"/>
    </row>
    <row r="156" spans="2:5" x14ac:dyDescent="0.2">
      <c r="B156" s="163" t="s">
        <v>1315</v>
      </c>
      <c r="C156" s="164" t="s">
        <v>1316</v>
      </c>
      <c r="D156" s="165" t="s">
        <v>149</v>
      </c>
      <c r="E156" s="167"/>
    </row>
    <row r="157" spans="2:5" x14ac:dyDescent="0.2">
      <c r="B157" s="163" t="s">
        <v>1317</v>
      </c>
      <c r="C157" s="164" t="s">
        <v>1318</v>
      </c>
      <c r="D157" s="165" t="s">
        <v>102</v>
      </c>
      <c r="E157" s="167"/>
    </row>
    <row r="158" spans="2:5" x14ac:dyDescent="0.2">
      <c r="B158" s="163" t="s">
        <v>1319</v>
      </c>
      <c r="C158" s="164" t="s">
        <v>1320</v>
      </c>
      <c r="D158" s="165" t="s">
        <v>113</v>
      </c>
      <c r="E158" s="167"/>
    </row>
    <row r="159" spans="2:5" x14ac:dyDescent="0.2">
      <c r="B159" s="163" t="s">
        <v>1321</v>
      </c>
      <c r="C159" s="164" t="s">
        <v>1322</v>
      </c>
      <c r="D159" s="165" t="s">
        <v>522</v>
      </c>
      <c r="E159" s="167"/>
    </row>
    <row r="160" spans="2:5" x14ac:dyDescent="0.2">
      <c r="B160" s="163" t="s">
        <v>450</v>
      </c>
      <c r="C160" s="164" t="s">
        <v>687</v>
      </c>
      <c r="D160" s="165" t="s">
        <v>106</v>
      </c>
      <c r="E160" s="167"/>
    </row>
    <row r="161" spans="2:5" x14ac:dyDescent="0.2">
      <c r="B161" s="163" t="s">
        <v>451</v>
      </c>
      <c r="C161" s="164" t="s">
        <v>841</v>
      </c>
      <c r="D161" s="165" t="s">
        <v>533</v>
      </c>
      <c r="E161" s="167"/>
    </row>
    <row r="162" spans="2:5" x14ac:dyDescent="0.2">
      <c r="B162" s="163" t="s">
        <v>452</v>
      </c>
      <c r="C162" s="164" t="s">
        <v>1172</v>
      </c>
      <c r="D162" s="165" t="s">
        <v>107</v>
      </c>
      <c r="E162" s="167"/>
    </row>
    <row r="163" spans="2:5" x14ac:dyDescent="0.2">
      <c r="B163" s="163" t="s">
        <v>395</v>
      </c>
      <c r="C163" s="164" t="s">
        <v>1173</v>
      </c>
      <c r="D163" s="165" t="s">
        <v>87</v>
      </c>
      <c r="E163" s="167"/>
    </row>
    <row r="164" spans="2:5" x14ac:dyDescent="0.2">
      <c r="B164" s="163" t="s">
        <v>396</v>
      </c>
      <c r="C164" s="164" t="s">
        <v>1174</v>
      </c>
      <c r="D164" s="165" t="s">
        <v>106</v>
      </c>
      <c r="E164" s="167"/>
    </row>
    <row r="165" spans="2:5" x14ac:dyDescent="0.2">
      <c r="B165" s="163" t="s">
        <v>397</v>
      </c>
      <c r="C165" s="164" t="s">
        <v>1175</v>
      </c>
      <c r="D165" s="165" t="s">
        <v>103</v>
      </c>
      <c r="E165" s="167"/>
    </row>
    <row r="166" spans="2:5" x14ac:dyDescent="0.2">
      <c r="B166" s="163" t="s">
        <v>398</v>
      </c>
      <c r="C166" s="164" t="s">
        <v>1176</v>
      </c>
      <c r="D166" s="165" t="s">
        <v>113</v>
      </c>
      <c r="E166" s="167"/>
    </row>
    <row r="167" spans="2:5" x14ac:dyDescent="0.2">
      <c r="B167" s="163" t="s">
        <v>399</v>
      </c>
      <c r="C167" s="164" t="s">
        <v>1177</v>
      </c>
      <c r="D167" s="165" t="s">
        <v>113</v>
      </c>
      <c r="E167" s="167"/>
    </row>
    <row r="168" spans="2:5" x14ac:dyDescent="0.2">
      <c r="B168" s="163" t="s">
        <v>400</v>
      </c>
      <c r="C168" s="164" t="s">
        <v>1178</v>
      </c>
      <c r="D168" s="165" t="s">
        <v>156</v>
      </c>
      <c r="E168" s="167"/>
    </row>
    <row r="169" spans="2:5" x14ac:dyDescent="0.2">
      <c r="B169" s="163" t="s">
        <v>401</v>
      </c>
      <c r="C169" s="164" t="s">
        <v>845</v>
      </c>
      <c r="D169" s="165" t="s">
        <v>107</v>
      </c>
      <c r="E169" s="167"/>
    </row>
    <row r="170" spans="2:5" x14ac:dyDescent="0.2">
      <c r="B170" s="163" t="s">
        <v>402</v>
      </c>
      <c r="C170" s="164" t="s">
        <v>1179</v>
      </c>
      <c r="D170" s="165" t="s">
        <v>170</v>
      </c>
      <c r="E170" s="167"/>
    </row>
    <row r="171" spans="2:5" x14ac:dyDescent="0.2">
      <c r="B171" s="163" t="s">
        <v>1141</v>
      </c>
      <c r="C171" s="164" t="s">
        <v>1180</v>
      </c>
      <c r="D171" s="165" t="s">
        <v>171</v>
      </c>
      <c r="E171" s="167"/>
    </row>
    <row r="172" spans="2:5" x14ac:dyDescent="0.2">
      <c r="B172" s="163" t="s">
        <v>1022</v>
      </c>
      <c r="C172" s="164" t="s">
        <v>1181</v>
      </c>
      <c r="D172" s="165" t="s">
        <v>87</v>
      </c>
      <c r="E172" s="167"/>
    </row>
    <row r="173" spans="2:5" x14ac:dyDescent="0.2">
      <c r="B173" s="163" t="s">
        <v>1010</v>
      </c>
      <c r="C173" s="164" t="s">
        <v>1011</v>
      </c>
      <c r="D173" s="165" t="s">
        <v>103</v>
      </c>
      <c r="E173" s="167"/>
    </row>
    <row r="174" spans="2:5" x14ac:dyDescent="0.2">
      <c r="B174" s="163" t="s">
        <v>1012</v>
      </c>
      <c r="C174" s="164" t="s">
        <v>1013</v>
      </c>
      <c r="D174" s="165" t="s">
        <v>143</v>
      </c>
      <c r="E174" s="167"/>
    </row>
    <row r="175" spans="2:5" x14ac:dyDescent="0.2">
      <c r="B175" s="163" t="s">
        <v>461</v>
      </c>
      <c r="C175" s="164" t="s">
        <v>1182</v>
      </c>
      <c r="D175" s="165" t="s">
        <v>110</v>
      </c>
      <c r="E175" s="167"/>
    </row>
    <row r="176" spans="2:5" x14ac:dyDescent="0.2">
      <c r="B176" s="163" t="s">
        <v>462</v>
      </c>
      <c r="C176" s="164" t="s">
        <v>172</v>
      </c>
      <c r="D176" s="165" t="s">
        <v>105</v>
      </c>
      <c r="E176" s="167"/>
    </row>
    <row r="177" spans="2:5" x14ac:dyDescent="0.2">
      <c r="B177" s="163" t="s">
        <v>464</v>
      </c>
      <c r="C177" s="164" t="s">
        <v>173</v>
      </c>
      <c r="D177" s="165" t="s">
        <v>109</v>
      </c>
      <c r="E177" s="167"/>
    </row>
    <row r="178" spans="2:5" x14ac:dyDescent="0.2">
      <c r="B178" s="163" t="s">
        <v>465</v>
      </c>
      <c r="C178" s="164" t="s">
        <v>846</v>
      </c>
      <c r="D178" s="165" t="s">
        <v>615</v>
      </c>
      <c r="E178" s="167"/>
    </row>
    <row r="179" spans="2:5" x14ac:dyDescent="0.2">
      <c r="B179" s="163" t="s">
        <v>460</v>
      </c>
      <c r="C179" s="164" t="s">
        <v>847</v>
      </c>
      <c r="D179" s="165" t="s">
        <v>99</v>
      </c>
      <c r="E179" s="167"/>
    </row>
    <row r="180" spans="2:5" x14ac:dyDescent="0.2">
      <c r="B180" s="163" t="s">
        <v>463</v>
      </c>
      <c r="C180" s="164" t="s">
        <v>174</v>
      </c>
      <c r="D180" s="165" t="s">
        <v>118</v>
      </c>
      <c r="E180" s="167"/>
    </row>
    <row r="181" spans="2:5" x14ac:dyDescent="0.2">
      <c r="B181" s="163" t="s">
        <v>1150</v>
      </c>
      <c r="C181" s="164" t="s">
        <v>1183</v>
      </c>
      <c r="D181" s="165" t="s">
        <v>107</v>
      </c>
      <c r="E181" s="167"/>
    </row>
    <row r="182" spans="2:5" x14ac:dyDescent="0.2">
      <c r="B182" s="163" t="s">
        <v>456</v>
      </c>
      <c r="C182" s="164" t="s">
        <v>848</v>
      </c>
      <c r="D182" s="165" t="s">
        <v>104</v>
      </c>
      <c r="E182" s="167"/>
    </row>
    <row r="183" spans="2:5" x14ac:dyDescent="0.2">
      <c r="B183" s="163" t="s">
        <v>1014</v>
      </c>
      <c r="C183" s="164" t="s">
        <v>1015</v>
      </c>
      <c r="D183" s="165" t="s">
        <v>105</v>
      </c>
      <c r="E183" s="167"/>
    </row>
    <row r="184" spans="2:5" x14ac:dyDescent="0.2">
      <c r="B184" s="163" t="s">
        <v>1027</v>
      </c>
      <c r="C184" s="164" t="s">
        <v>1184</v>
      </c>
      <c r="D184" s="165" t="s">
        <v>547</v>
      </c>
      <c r="E184" s="167"/>
    </row>
    <row r="185" spans="2:5" x14ac:dyDescent="0.2">
      <c r="B185" s="163" t="s">
        <v>458</v>
      </c>
      <c r="C185" s="164" t="s">
        <v>1185</v>
      </c>
      <c r="D185" s="165" t="s">
        <v>102</v>
      </c>
      <c r="E185" s="167"/>
    </row>
    <row r="186" spans="2:5" x14ac:dyDescent="0.2">
      <c r="B186" s="163" t="s">
        <v>459</v>
      </c>
      <c r="C186" s="164" t="s">
        <v>849</v>
      </c>
      <c r="D186" s="165" t="s">
        <v>170</v>
      </c>
      <c r="E186" s="167"/>
    </row>
    <row r="187" spans="2:5" x14ac:dyDescent="0.2">
      <c r="B187" s="163" t="s">
        <v>1323</v>
      </c>
      <c r="C187" s="164" t="s">
        <v>1324</v>
      </c>
      <c r="D187" s="165" t="s">
        <v>518</v>
      </c>
      <c r="E187" s="167"/>
    </row>
    <row r="188" spans="2:5" x14ac:dyDescent="0.2">
      <c r="B188" s="163" t="s">
        <v>457</v>
      </c>
      <c r="C188" s="164" t="s">
        <v>850</v>
      </c>
      <c r="D188" s="165" t="s">
        <v>536</v>
      </c>
      <c r="E188" s="167"/>
    </row>
    <row r="189" spans="2:5" x14ac:dyDescent="0.2">
      <c r="B189" s="163" t="s">
        <v>453</v>
      </c>
      <c r="C189" s="164" t="s">
        <v>851</v>
      </c>
      <c r="D189" s="165" t="s">
        <v>109</v>
      </c>
      <c r="E189" s="167"/>
    </row>
    <row r="190" spans="2:5" x14ac:dyDescent="0.2">
      <c r="B190" s="163" t="s">
        <v>454</v>
      </c>
      <c r="C190" s="164" t="s">
        <v>175</v>
      </c>
      <c r="D190" s="165" t="s">
        <v>125</v>
      </c>
      <c r="E190" s="167"/>
    </row>
    <row r="191" spans="2:5" x14ac:dyDescent="0.2">
      <c r="B191" s="163" t="s">
        <v>455</v>
      </c>
      <c r="C191" s="164" t="s">
        <v>1186</v>
      </c>
      <c r="D191" s="165" t="s">
        <v>103</v>
      </c>
      <c r="E191" s="167"/>
    </row>
    <row r="192" spans="2:5" x14ac:dyDescent="0.2">
      <c r="B192" s="163" t="s">
        <v>293</v>
      </c>
      <c r="C192" s="164" t="s">
        <v>176</v>
      </c>
      <c r="D192" s="165" t="s">
        <v>534</v>
      </c>
      <c r="E192" s="167"/>
    </row>
    <row r="193" spans="2:9" x14ac:dyDescent="0.2">
      <c r="B193" s="163" t="s">
        <v>511</v>
      </c>
      <c r="C193" s="164" t="s">
        <v>1187</v>
      </c>
      <c r="D193" s="165" t="s">
        <v>113</v>
      </c>
      <c r="E193" s="167"/>
    </row>
    <row r="194" spans="2:9" x14ac:dyDescent="0.2">
      <c r="B194" s="163" t="s">
        <v>294</v>
      </c>
      <c r="C194" s="164" t="s">
        <v>177</v>
      </c>
      <c r="D194" s="165" t="s">
        <v>156</v>
      </c>
      <c r="E194" s="167"/>
    </row>
    <row r="195" spans="2:9" x14ac:dyDescent="0.2">
      <c r="B195" s="163" t="s">
        <v>295</v>
      </c>
      <c r="C195" s="164" t="s">
        <v>178</v>
      </c>
      <c r="D195" s="165" t="s">
        <v>648</v>
      </c>
      <c r="E195" s="167"/>
    </row>
    <row r="196" spans="2:9" x14ac:dyDescent="0.2">
      <c r="B196" s="163" t="s">
        <v>296</v>
      </c>
      <c r="C196" s="164" t="s">
        <v>852</v>
      </c>
      <c r="D196" s="165" t="s">
        <v>107</v>
      </c>
      <c r="E196" s="167"/>
    </row>
    <row r="197" spans="2:9" x14ac:dyDescent="0.2">
      <c r="B197" s="163" t="s">
        <v>297</v>
      </c>
      <c r="C197" s="164" t="s">
        <v>853</v>
      </c>
      <c r="D197" s="165" t="s">
        <v>163</v>
      </c>
      <c r="E197" s="167"/>
    </row>
    <row r="198" spans="2:9" x14ac:dyDescent="0.2">
      <c r="B198" s="163" t="s">
        <v>1325</v>
      </c>
      <c r="C198" s="164" t="s">
        <v>1326</v>
      </c>
      <c r="D198" s="165" t="s">
        <v>518</v>
      </c>
      <c r="E198" s="167"/>
    </row>
    <row r="199" spans="2:9" x14ac:dyDescent="0.2">
      <c r="B199" s="163" t="s">
        <v>1327</v>
      </c>
      <c r="C199" s="164" t="s">
        <v>1328</v>
      </c>
      <c r="D199" s="165" t="s">
        <v>113</v>
      </c>
      <c r="E199" s="167"/>
    </row>
    <row r="200" spans="2:9" x14ac:dyDescent="0.2">
      <c r="B200" s="163" t="s">
        <v>1458</v>
      </c>
      <c r="C200" s="164" t="s">
        <v>1541</v>
      </c>
      <c r="D200" s="165" t="s">
        <v>107</v>
      </c>
      <c r="E200" s="167"/>
      <c r="I200" s="167" t="s">
        <v>1530</v>
      </c>
    </row>
    <row r="201" spans="2:9" x14ac:dyDescent="0.2">
      <c r="B201" s="163" t="s">
        <v>496</v>
      </c>
      <c r="C201" s="164" t="s">
        <v>1542</v>
      </c>
      <c r="D201" s="165" t="s">
        <v>107</v>
      </c>
      <c r="E201" s="167"/>
      <c r="I201" s="167" t="s">
        <v>1530</v>
      </c>
    </row>
    <row r="202" spans="2:9" x14ac:dyDescent="0.2">
      <c r="B202" s="163" t="s">
        <v>500</v>
      </c>
      <c r="C202" s="164" t="s">
        <v>0</v>
      </c>
      <c r="D202" s="165" t="s">
        <v>548</v>
      </c>
      <c r="E202" s="167"/>
    </row>
    <row r="203" spans="2:9" x14ac:dyDescent="0.2">
      <c r="B203" s="163" t="s">
        <v>494</v>
      </c>
      <c r="C203" s="164" t="s">
        <v>1543</v>
      </c>
      <c r="D203" s="165" t="s">
        <v>1544</v>
      </c>
      <c r="E203" s="167"/>
      <c r="I203" s="167" t="s">
        <v>1530</v>
      </c>
    </row>
    <row r="204" spans="2:9" x14ac:dyDescent="0.2">
      <c r="B204" s="163" t="s">
        <v>497</v>
      </c>
      <c r="C204" s="164" t="s">
        <v>1</v>
      </c>
      <c r="D204" s="165" t="s">
        <v>156</v>
      </c>
      <c r="E204" s="167"/>
    </row>
    <row r="205" spans="2:9" x14ac:dyDescent="0.2">
      <c r="B205" s="163" t="s">
        <v>499</v>
      </c>
      <c r="C205" s="164" t="s">
        <v>2</v>
      </c>
      <c r="D205" s="165" t="s">
        <v>107</v>
      </c>
      <c r="E205" s="167"/>
    </row>
    <row r="206" spans="2:9" x14ac:dyDescent="0.2">
      <c r="B206" s="163" t="s">
        <v>472</v>
      </c>
      <c r="C206" s="164" t="s">
        <v>1188</v>
      </c>
      <c r="D206" s="165" t="s">
        <v>548</v>
      </c>
      <c r="E206" s="167"/>
    </row>
    <row r="207" spans="2:9" x14ac:dyDescent="0.2">
      <c r="B207" s="163" t="s">
        <v>493</v>
      </c>
      <c r="C207" s="164" t="s">
        <v>3</v>
      </c>
      <c r="D207" s="165" t="s">
        <v>87</v>
      </c>
      <c r="E207" s="167"/>
    </row>
    <row r="208" spans="2:9" x14ac:dyDescent="0.2">
      <c r="B208" s="163" t="s">
        <v>495</v>
      </c>
      <c r="C208" s="164" t="s">
        <v>1545</v>
      </c>
      <c r="D208" s="165" t="s">
        <v>578</v>
      </c>
      <c r="E208" s="167"/>
      <c r="I208" s="167" t="s">
        <v>1530</v>
      </c>
    </row>
    <row r="209" spans="2:9" x14ac:dyDescent="0.2">
      <c r="B209" s="163" t="s">
        <v>1112</v>
      </c>
      <c r="C209" s="164" t="s">
        <v>1189</v>
      </c>
      <c r="D209" s="165" t="s">
        <v>517</v>
      </c>
      <c r="E209" s="167"/>
    </row>
    <row r="210" spans="2:9" x14ac:dyDescent="0.2">
      <c r="B210" s="163" t="s">
        <v>1121</v>
      </c>
      <c r="C210" s="164" t="s">
        <v>1190</v>
      </c>
      <c r="D210" s="165" t="s">
        <v>1329</v>
      </c>
      <c r="E210" s="167"/>
    </row>
    <row r="211" spans="2:9" x14ac:dyDescent="0.2">
      <c r="B211" s="163" t="s">
        <v>498</v>
      </c>
      <c r="C211" s="164" t="s">
        <v>1191</v>
      </c>
      <c r="D211" s="165" t="s">
        <v>118</v>
      </c>
      <c r="E211" s="167"/>
    </row>
    <row r="212" spans="2:9" x14ac:dyDescent="0.2">
      <c r="B212" s="163" t="s">
        <v>914</v>
      </c>
      <c r="C212" s="164" t="s">
        <v>1192</v>
      </c>
      <c r="D212" s="165" t="s">
        <v>623</v>
      </c>
      <c r="E212" s="167"/>
    </row>
    <row r="213" spans="2:9" x14ac:dyDescent="0.2">
      <c r="B213" s="163" t="s">
        <v>1115</v>
      </c>
      <c r="C213" s="164" t="s">
        <v>1193</v>
      </c>
      <c r="D213" s="165" t="s">
        <v>527</v>
      </c>
      <c r="E213" s="167"/>
    </row>
    <row r="214" spans="2:9" x14ac:dyDescent="0.2">
      <c r="B214" s="163" t="s">
        <v>478</v>
      </c>
      <c r="C214" s="164" t="s">
        <v>4</v>
      </c>
      <c r="D214" s="165" t="s">
        <v>686</v>
      </c>
      <c r="E214" s="167"/>
    </row>
    <row r="215" spans="2:9" x14ac:dyDescent="0.2">
      <c r="B215" s="163" t="s">
        <v>1145</v>
      </c>
      <c r="C215" s="164" t="s">
        <v>1194</v>
      </c>
      <c r="D215" s="165" t="s">
        <v>1195</v>
      </c>
      <c r="E215" s="167"/>
    </row>
    <row r="216" spans="2:9" x14ac:dyDescent="0.2">
      <c r="B216" s="163" t="s">
        <v>5</v>
      </c>
      <c r="C216" s="164" t="s">
        <v>6</v>
      </c>
      <c r="D216" s="165" t="s">
        <v>591</v>
      </c>
      <c r="E216" s="167"/>
    </row>
    <row r="217" spans="2:9" x14ac:dyDescent="0.2">
      <c r="B217" s="163" t="s">
        <v>298</v>
      </c>
      <c r="C217" s="164" t="s">
        <v>7</v>
      </c>
      <c r="D217" s="165" t="s">
        <v>105</v>
      </c>
      <c r="E217" s="167"/>
    </row>
    <row r="218" spans="2:9" x14ac:dyDescent="0.2">
      <c r="B218" s="163" t="s">
        <v>299</v>
      </c>
      <c r="C218" s="164" t="s">
        <v>179</v>
      </c>
      <c r="D218" s="165" t="s">
        <v>113</v>
      </c>
      <c r="E218" s="167"/>
    </row>
    <row r="219" spans="2:9" x14ac:dyDescent="0.2">
      <c r="B219" s="163" t="s">
        <v>1330</v>
      </c>
      <c r="C219" s="164" t="s">
        <v>1331</v>
      </c>
      <c r="D219" s="165" t="s">
        <v>1332</v>
      </c>
      <c r="E219" s="167"/>
    </row>
    <row r="220" spans="2:9" x14ac:dyDescent="0.2">
      <c r="B220" s="163" t="s">
        <v>300</v>
      </c>
      <c r="C220" s="164" t="s">
        <v>8</v>
      </c>
      <c r="D220" s="165" t="s">
        <v>550</v>
      </c>
      <c r="E220" s="167"/>
    </row>
    <row r="221" spans="2:9" x14ac:dyDescent="0.2">
      <c r="B221" s="163" t="s">
        <v>1546</v>
      </c>
      <c r="C221" s="164" t="s">
        <v>1547</v>
      </c>
      <c r="D221" s="165" t="s">
        <v>128</v>
      </c>
      <c r="E221" s="167"/>
      <c r="I221" s="167" t="s">
        <v>1530</v>
      </c>
    </row>
    <row r="222" spans="2:9" x14ac:dyDescent="0.2">
      <c r="B222" s="163" t="s">
        <v>1548</v>
      </c>
      <c r="C222" s="164" t="s">
        <v>1549</v>
      </c>
      <c r="D222" s="165" t="s">
        <v>125</v>
      </c>
      <c r="E222" s="167"/>
      <c r="I222" s="167" t="s">
        <v>1530</v>
      </c>
    </row>
    <row r="223" spans="2:9" x14ac:dyDescent="0.2">
      <c r="B223" s="163" t="s">
        <v>485</v>
      </c>
      <c r="C223" s="164" t="s">
        <v>9</v>
      </c>
      <c r="D223" s="165" t="s">
        <v>554</v>
      </c>
      <c r="E223" s="167"/>
    </row>
    <row r="224" spans="2:9" x14ac:dyDescent="0.2">
      <c r="B224" s="163" t="s">
        <v>1130</v>
      </c>
      <c r="C224" s="164" t="s">
        <v>597</v>
      </c>
      <c r="D224" s="165" t="s">
        <v>103</v>
      </c>
      <c r="E224" s="167"/>
    </row>
    <row r="225" spans="2:9" x14ac:dyDescent="0.2">
      <c r="B225" s="163" t="s">
        <v>1129</v>
      </c>
      <c r="C225" s="164" t="s">
        <v>1196</v>
      </c>
      <c r="D225" s="165" t="s">
        <v>1197</v>
      </c>
      <c r="E225" s="167"/>
    </row>
    <row r="226" spans="2:9" x14ac:dyDescent="0.2">
      <c r="B226" s="163" t="s">
        <v>1131</v>
      </c>
      <c r="C226" s="164" t="s">
        <v>605</v>
      </c>
      <c r="D226" s="165" t="s">
        <v>110</v>
      </c>
      <c r="E226" s="167"/>
    </row>
    <row r="227" spans="2:9" x14ac:dyDescent="0.2">
      <c r="B227" s="163" t="s">
        <v>487</v>
      </c>
      <c r="C227" s="164" t="s">
        <v>512</v>
      </c>
      <c r="D227" s="165" t="s">
        <v>10</v>
      </c>
      <c r="E227" s="167"/>
    </row>
    <row r="228" spans="2:9" x14ac:dyDescent="0.2">
      <c r="B228" s="163" t="s">
        <v>488</v>
      </c>
      <c r="C228" s="164" t="s">
        <v>180</v>
      </c>
      <c r="D228" s="165" t="s">
        <v>153</v>
      </c>
      <c r="E228" s="167"/>
    </row>
    <row r="229" spans="2:9" x14ac:dyDescent="0.2">
      <c r="B229" s="163" t="s">
        <v>489</v>
      </c>
      <c r="C229" s="164" t="s">
        <v>11</v>
      </c>
      <c r="D229" s="165" t="s">
        <v>168</v>
      </c>
      <c r="E229" s="167"/>
    </row>
    <row r="230" spans="2:9" x14ac:dyDescent="0.2">
      <c r="B230" s="163" t="s">
        <v>1148</v>
      </c>
      <c r="C230" s="164" t="s">
        <v>507</v>
      </c>
      <c r="D230" s="165" t="s">
        <v>149</v>
      </c>
      <c r="E230" s="167"/>
    </row>
    <row r="231" spans="2:9" x14ac:dyDescent="0.2">
      <c r="B231" s="163" t="s">
        <v>697</v>
      </c>
      <c r="C231" s="164" t="s">
        <v>700</v>
      </c>
      <c r="D231" s="165" t="s">
        <v>520</v>
      </c>
      <c r="E231" s="167"/>
    </row>
    <row r="232" spans="2:9" x14ac:dyDescent="0.2">
      <c r="B232" s="163" t="s">
        <v>492</v>
      </c>
      <c r="C232" s="164" t="s">
        <v>12</v>
      </c>
      <c r="D232" s="165" t="s">
        <v>558</v>
      </c>
      <c r="E232" s="167"/>
    </row>
    <row r="233" spans="2:9" x14ac:dyDescent="0.2">
      <c r="B233" s="163" t="s">
        <v>473</v>
      </c>
      <c r="C233" s="164" t="s">
        <v>13</v>
      </c>
      <c r="D233" s="165" t="s">
        <v>125</v>
      </c>
      <c r="E233" s="167"/>
    </row>
    <row r="234" spans="2:9" x14ac:dyDescent="0.2">
      <c r="B234" s="163" t="s">
        <v>1550</v>
      </c>
      <c r="C234" s="164" t="s">
        <v>1551</v>
      </c>
      <c r="D234" s="165" t="s">
        <v>115</v>
      </c>
      <c r="E234" s="167"/>
      <c r="I234" s="167" t="s">
        <v>1530</v>
      </c>
    </row>
    <row r="235" spans="2:9" x14ac:dyDescent="0.2">
      <c r="B235" s="163" t="s">
        <v>475</v>
      </c>
      <c r="C235" s="164" t="s">
        <v>14</v>
      </c>
      <c r="D235" s="165" t="s">
        <v>149</v>
      </c>
      <c r="E235" s="167"/>
    </row>
    <row r="236" spans="2:9" x14ac:dyDescent="0.2">
      <c r="B236" s="163" t="s">
        <v>917</v>
      </c>
      <c r="C236" s="164" t="s">
        <v>1552</v>
      </c>
      <c r="D236" s="165" t="s">
        <v>578</v>
      </c>
      <c r="E236" s="167"/>
      <c r="I236" s="167" t="s">
        <v>1530</v>
      </c>
    </row>
    <row r="237" spans="2:9" x14ac:dyDescent="0.2">
      <c r="B237" s="163" t="s">
        <v>1553</v>
      </c>
      <c r="C237" s="164" t="s">
        <v>1554</v>
      </c>
      <c r="D237" s="165" t="s">
        <v>111</v>
      </c>
      <c r="E237" s="167"/>
      <c r="I237" s="167" t="s">
        <v>1530</v>
      </c>
    </row>
    <row r="238" spans="2:9" x14ac:dyDescent="0.2">
      <c r="B238" s="163" t="s">
        <v>476</v>
      </c>
      <c r="C238" s="164" t="s">
        <v>15</v>
      </c>
      <c r="D238" s="165" t="s">
        <v>126</v>
      </c>
      <c r="E238" s="167"/>
    </row>
    <row r="239" spans="2:9" x14ac:dyDescent="0.2">
      <c r="B239" s="163" t="s">
        <v>1333</v>
      </c>
      <c r="C239" s="164" t="s">
        <v>1334</v>
      </c>
      <c r="D239" s="165" t="s">
        <v>1335</v>
      </c>
      <c r="E239" s="167"/>
    </row>
    <row r="240" spans="2:9" x14ac:dyDescent="0.2">
      <c r="B240" s="163" t="s">
        <v>919</v>
      </c>
      <c r="C240" s="164" t="s">
        <v>1198</v>
      </c>
      <c r="D240" s="165" t="s">
        <v>109</v>
      </c>
      <c r="E240" s="167"/>
    </row>
    <row r="241" spans="2:9" x14ac:dyDescent="0.2">
      <c r="B241" s="163" t="s">
        <v>1336</v>
      </c>
      <c r="C241" s="164" t="s">
        <v>1337</v>
      </c>
      <c r="D241" s="165" t="s">
        <v>1338</v>
      </c>
      <c r="E241" s="167"/>
    </row>
    <row r="242" spans="2:9" x14ac:dyDescent="0.2">
      <c r="B242" s="163" t="s">
        <v>403</v>
      </c>
      <c r="C242" s="164" t="s">
        <v>16</v>
      </c>
      <c r="D242" s="165" t="s">
        <v>181</v>
      </c>
      <c r="E242" s="167"/>
    </row>
    <row r="243" spans="2:9" x14ac:dyDescent="0.2">
      <c r="B243" s="163" t="s">
        <v>17</v>
      </c>
      <c r="C243" s="164" t="s">
        <v>1199</v>
      </c>
      <c r="D243" s="165" t="s">
        <v>837</v>
      </c>
      <c r="E243" s="167"/>
    </row>
    <row r="244" spans="2:9" x14ac:dyDescent="0.2">
      <c r="B244" s="163" t="s">
        <v>480</v>
      </c>
      <c r="C244" s="164" t="s">
        <v>1200</v>
      </c>
      <c r="D244" s="165" t="s">
        <v>648</v>
      </c>
      <c r="E244" s="167"/>
    </row>
    <row r="245" spans="2:9" x14ac:dyDescent="0.2">
      <c r="B245" s="163" t="s">
        <v>481</v>
      </c>
      <c r="C245" s="164" t="s">
        <v>18</v>
      </c>
      <c r="D245" s="165" t="s">
        <v>19</v>
      </c>
      <c r="E245" s="167"/>
    </row>
    <row r="246" spans="2:9" x14ac:dyDescent="0.2">
      <c r="B246" s="163" t="s">
        <v>479</v>
      </c>
      <c r="C246" s="164" t="s">
        <v>20</v>
      </c>
      <c r="D246" s="165" t="s">
        <v>524</v>
      </c>
      <c r="E246" s="167"/>
    </row>
    <row r="247" spans="2:9" x14ac:dyDescent="0.2">
      <c r="B247" s="163" t="s">
        <v>477</v>
      </c>
      <c r="C247" s="164" t="s">
        <v>21</v>
      </c>
      <c r="D247" s="165" t="s">
        <v>534</v>
      </c>
      <c r="E247" s="167"/>
    </row>
    <row r="248" spans="2:9" x14ac:dyDescent="0.2">
      <c r="B248" s="163" t="s">
        <v>474</v>
      </c>
      <c r="C248" s="164" t="s">
        <v>182</v>
      </c>
      <c r="D248" s="165" t="s">
        <v>181</v>
      </c>
      <c r="E248" s="167"/>
    </row>
    <row r="249" spans="2:9" x14ac:dyDescent="0.2">
      <c r="B249" s="163" t="s">
        <v>482</v>
      </c>
      <c r="C249" s="164" t="s">
        <v>1201</v>
      </c>
      <c r="D249" s="165" t="s">
        <v>163</v>
      </c>
      <c r="E249" s="167"/>
    </row>
    <row r="250" spans="2:9" x14ac:dyDescent="0.2">
      <c r="B250" s="163" t="s">
        <v>1339</v>
      </c>
      <c r="C250" s="164" t="s">
        <v>1157</v>
      </c>
      <c r="D250" s="165" t="s">
        <v>519</v>
      </c>
      <c r="E250" s="167"/>
    </row>
    <row r="251" spans="2:9" x14ac:dyDescent="0.2">
      <c r="B251" s="163" t="s">
        <v>1340</v>
      </c>
      <c r="C251" s="164" t="s">
        <v>1341</v>
      </c>
      <c r="D251" s="165" t="s">
        <v>548</v>
      </c>
      <c r="E251" s="167"/>
    </row>
    <row r="252" spans="2:9" x14ac:dyDescent="0.2">
      <c r="B252" s="163" t="s">
        <v>301</v>
      </c>
      <c r="C252" s="164" t="s">
        <v>22</v>
      </c>
      <c r="D252" s="165" t="s">
        <v>23</v>
      </c>
      <c r="E252" s="167"/>
    </row>
    <row r="253" spans="2:9" x14ac:dyDescent="0.2">
      <c r="B253" s="163" t="s">
        <v>922</v>
      </c>
      <c r="C253" s="164" t="s">
        <v>1202</v>
      </c>
      <c r="D253" s="165" t="s">
        <v>923</v>
      </c>
      <c r="E253" s="167"/>
    </row>
    <row r="254" spans="2:9" x14ac:dyDescent="0.2">
      <c r="B254" s="205" t="s">
        <v>302</v>
      </c>
      <c r="C254" s="164" t="s">
        <v>24</v>
      </c>
      <c r="D254" s="165" t="s">
        <v>518</v>
      </c>
      <c r="E254" s="167"/>
    </row>
    <row r="255" spans="2:9" x14ac:dyDescent="0.2">
      <c r="B255" s="163" t="s">
        <v>1555</v>
      </c>
      <c r="C255" s="164" t="s">
        <v>1556</v>
      </c>
      <c r="D255" s="165" t="s">
        <v>523</v>
      </c>
      <c r="E255" s="167"/>
      <c r="I255" s="167" t="s">
        <v>1530</v>
      </c>
    </row>
    <row r="256" spans="2:9" x14ac:dyDescent="0.2">
      <c r="B256" s="163" t="s">
        <v>303</v>
      </c>
      <c r="C256" s="164" t="s">
        <v>513</v>
      </c>
      <c r="D256" s="165" t="s">
        <v>163</v>
      </c>
      <c r="E256" s="167"/>
    </row>
    <row r="257" spans="2:9" x14ac:dyDescent="0.2">
      <c r="B257" s="163" t="s">
        <v>924</v>
      </c>
      <c r="C257" s="164" t="s">
        <v>925</v>
      </c>
      <c r="D257" s="165" t="s">
        <v>1203</v>
      </c>
      <c r="E257" s="167"/>
    </row>
    <row r="258" spans="2:9" x14ac:dyDescent="0.2">
      <c r="B258" s="163" t="s">
        <v>304</v>
      </c>
      <c r="C258" s="164" t="s">
        <v>25</v>
      </c>
      <c r="D258" s="165" t="s">
        <v>104</v>
      </c>
      <c r="E258" s="167"/>
    </row>
    <row r="259" spans="2:9" x14ac:dyDescent="0.2">
      <c r="B259" s="205" t="s">
        <v>305</v>
      </c>
      <c r="C259" s="164" t="s">
        <v>26</v>
      </c>
      <c r="D259" s="165" t="s">
        <v>549</v>
      </c>
      <c r="E259" s="167"/>
    </row>
    <row r="260" spans="2:9" x14ac:dyDescent="0.2">
      <c r="B260" s="205" t="s">
        <v>1153</v>
      </c>
      <c r="C260" s="164" t="s">
        <v>1204</v>
      </c>
      <c r="D260" s="165" t="s">
        <v>525</v>
      </c>
      <c r="E260" s="167"/>
    </row>
    <row r="261" spans="2:9" x14ac:dyDescent="0.2">
      <c r="B261" s="163" t="s">
        <v>306</v>
      </c>
      <c r="C261" s="164" t="s">
        <v>27</v>
      </c>
      <c r="D261" s="165" t="s">
        <v>130</v>
      </c>
      <c r="E261" s="167"/>
      <c r="I261" s="167" t="s">
        <v>1530</v>
      </c>
    </row>
    <row r="262" spans="2:9" x14ac:dyDescent="0.2">
      <c r="B262" s="163" t="s">
        <v>307</v>
      </c>
      <c r="C262" s="164" t="s">
        <v>514</v>
      </c>
      <c r="D262" s="165" t="s">
        <v>104</v>
      </c>
      <c r="E262" s="167"/>
    </row>
    <row r="263" spans="2:9" x14ac:dyDescent="0.2">
      <c r="B263" s="163" t="s">
        <v>1557</v>
      </c>
      <c r="C263" s="164" t="s">
        <v>1558</v>
      </c>
      <c r="D263" s="165" t="s">
        <v>550</v>
      </c>
      <c r="E263" s="167"/>
      <c r="I263" s="167" t="s">
        <v>1530</v>
      </c>
    </row>
    <row r="264" spans="2:9" x14ac:dyDescent="0.2">
      <c r="B264" s="163" t="s">
        <v>1149</v>
      </c>
      <c r="C264" s="164" t="s">
        <v>876</v>
      </c>
      <c r="D264" s="165" t="s">
        <v>156</v>
      </c>
      <c r="E264" s="167"/>
    </row>
    <row r="265" spans="2:9" x14ac:dyDescent="0.2">
      <c r="B265" s="163" t="s">
        <v>1559</v>
      </c>
      <c r="C265" s="164" t="s">
        <v>1560</v>
      </c>
      <c r="D265" s="165" t="s">
        <v>1561</v>
      </c>
      <c r="E265" s="167"/>
      <c r="I265" s="167" t="s">
        <v>1530</v>
      </c>
    </row>
    <row r="266" spans="2:9" x14ac:dyDescent="0.2">
      <c r="B266" s="163" t="s">
        <v>1342</v>
      </c>
      <c r="C266" s="164" t="s">
        <v>1343</v>
      </c>
      <c r="D266" s="165" t="s">
        <v>865</v>
      </c>
      <c r="E266" s="167"/>
    </row>
    <row r="267" spans="2:9" x14ac:dyDescent="0.2">
      <c r="B267" s="206" t="s">
        <v>1151</v>
      </c>
      <c r="C267" s="164" t="s">
        <v>1205</v>
      </c>
      <c r="D267" s="165" t="s">
        <v>1206</v>
      </c>
      <c r="E267" s="167"/>
    </row>
    <row r="268" spans="2:9" x14ac:dyDescent="0.2">
      <c r="B268" s="163" t="s">
        <v>1152</v>
      </c>
      <c r="C268" s="164" t="s">
        <v>1028</v>
      </c>
      <c r="D268" s="165" t="s">
        <v>170</v>
      </c>
      <c r="E268" s="167"/>
    </row>
    <row r="269" spans="2:9" x14ac:dyDescent="0.2">
      <c r="B269" s="163" t="s">
        <v>1344</v>
      </c>
      <c r="C269" s="164" t="s">
        <v>1345</v>
      </c>
      <c r="D269" s="165" t="s">
        <v>153</v>
      </c>
      <c r="E269" s="167"/>
    </row>
    <row r="270" spans="2:9" x14ac:dyDescent="0.2">
      <c r="B270" s="163" t="s">
        <v>1346</v>
      </c>
      <c r="C270" s="164" t="s">
        <v>1347</v>
      </c>
      <c r="D270" s="165" t="s">
        <v>526</v>
      </c>
      <c r="E270" s="167"/>
    </row>
    <row r="271" spans="2:9" x14ac:dyDescent="0.2">
      <c r="B271" s="163" t="s">
        <v>308</v>
      </c>
      <c r="C271" s="164" t="s">
        <v>701</v>
      </c>
      <c r="D271" s="165" t="s">
        <v>113</v>
      </c>
      <c r="E271" s="167"/>
    </row>
    <row r="272" spans="2:9" x14ac:dyDescent="0.2">
      <c r="B272" s="163" t="s">
        <v>1348</v>
      </c>
      <c r="C272" s="164" t="s">
        <v>1349</v>
      </c>
      <c r="D272" s="165" t="s">
        <v>113</v>
      </c>
      <c r="E272" s="167"/>
    </row>
    <row r="273" spans="2:9" x14ac:dyDescent="0.2">
      <c r="B273" s="163" t="s">
        <v>309</v>
      </c>
      <c r="C273" s="164" t="s">
        <v>183</v>
      </c>
      <c r="D273" s="165" t="s">
        <v>648</v>
      </c>
      <c r="E273" s="167"/>
    </row>
    <row r="274" spans="2:9" x14ac:dyDescent="0.2">
      <c r="B274" s="163" t="s">
        <v>467</v>
      </c>
      <c r="C274" s="164" t="s">
        <v>702</v>
      </c>
      <c r="D274" s="165" t="s">
        <v>87</v>
      </c>
      <c r="E274" s="167"/>
    </row>
    <row r="275" spans="2:9" x14ac:dyDescent="0.2">
      <c r="B275" s="163" t="s">
        <v>468</v>
      </c>
      <c r="C275" s="164" t="s">
        <v>28</v>
      </c>
      <c r="D275" s="165" t="s">
        <v>105</v>
      </c>
      <c r="E275" s="167"/>
    </row>
    <row r="276" spans="2:9" x14ac:dyDescent="0.2">
      <c r="B276" s="163" t="s">
        <v>466</v>
      </c>
      <c r="C276" s="164" t="s">
        <v>184</v>
      </c>
      <c r="D276" s="165" t="s">
        <v>105</v>
      </c>
      <c r="E276" s="167"/>
    </row>
    <row r="277" spans="2:9" x14ac:dyDescent="0.2">
      <c r="B277" s="163" t="s">
        <v>310</v>
      </c>
      <c r="C277" s="164" t="s">
        <v>1207</v>
      </c>
      <c r="D277" s="165" t="s">
        <v>168</v>
      </c>
      <c r="E277" s="167"/>
    </row>
    <row r="278" spans="2:9" x14ac:dyDescent="0.2">
      <c r="B278" s="163" t="s">
        <v>1132</v>
      </c>
      <c r="C278" s="164" t="s">
        <v>877</v>
      </c>
      <c r="D278" s="165" t="s">
        <v>110</v>
      </c>
      <c r="E278" s="167"/>
    </row>
    <row r="279" spans="2:9" x14ac:dyDescent="0.2">
      <c r="B279" s="163" t="s">
        <v>311</v>
      </c>
      <c r="C279" s="164" t="s">
        <v>185</v>
      </c>
      <c r="D279" s="165" t="s">
        <v>87</v>
      </c>
      <c r="E279" s="167"/>
    </row>
    <row r="280" spans="2:9" x14ac:dyDescent="0.2">
      <c r="B280" s="163" t="s">
        <v>840</v>
      </c>
      <c r="C280" s="164" t="s">
        <v>942</v>
      </c>
      <c r="D280" s="165" t="s">
        <v>127</v>
      </c>
      <c r="E280" s="167"/>
    </row>
    <row r="281" spans="2:9" x14ac:dyDescent="0.2">
      <c r="B281" s="163" t="s">
        <v>1134</v>
      </c>
      <c r="C281" s="164" t="s">
        <v>838</v>
      </c>
      <c r="D281" s="165" t="s">
        <v>839</v>
      </c>
      <c r="E281" s="167"/>
    </row>
    <row r="282" spans="2:9" x14ac:dyDescent="0.2">
      <c r="B282" s="163" t="s">
        <v>1562</v>
      </c>
      <c r="C282" s="164" t="s">
        <v>1563</v>
      </c>
      <c r="D282" s="165" t="s">
        <v>518</v>
      </c>
      <c r="E282" s="167"/>
      <c r="I282" s="167" t="s">
        <v>1530</v>
      </c>
    </row>
    <row r="283" spans="2:9" x14ac:dyDescent="0.2">
      <c r="B283" s="163" t="s">
        <v>312</v>
      </c>
      <c r="C283" s="164" t="s">
        <v>186</v>
      </c>
      <c r="D283" s="165" t="s">
        <v>537</v>
      </c>
      <c r="E283" s="167"/>
    </row>
    <row r="284" spans="2:9" x14ac:dyDescent="0.2">
      <c r="B284" s="163" t="s">
        <v>313</v>
      </c>
      <c r="C284" s="164" t="s">
        <v>187</v>
      </c>
      <c r="D284" s="165" t="s">
        <v>99</v>
      </c>
      <c r="E284" s="167"/>
    </row>
    <row r="285" spans="2:9" x14ac:dyDescent="0.2">
      <c r="B285" s="163" t="s">
        <v>1146</v>
      </c>
      <c r="C285" s="164" t="s">
        <v>1564</v>
      </c>
      <c r="D285" s="165" t="s">
        <v>546</v>
      </c>
      <c r="E285" s="167"/>
      <c r="I285" s="167" t="s">
        <v>1530</v>
      </c>
    </row>
    <row r="286" spans="2:9" x14ac:dyDescent="0.2">
      <c r="B286" s="163" t="s">
        <v>1565</v>
      </c>
      <c r="C286" s="164" t="s">
        <v>1566</v>
      </c>
      <c r="D286" s="165" t="s">
        <v>113</v>
      </c>
      <c r="E286" s="167"/>
      <c r="I286" s="167" t="s">
        <v>1530</v>
      </c>
    </row>
    <row r="287" spans="2:9" x14ac:dyDescent="0.2">
      <c r="B287" s="163" t="s">
        <v>314</v>
      </c>
      <c r="C287" s="164" t="s">
        <v>29</v>
      </c>
      <c r="D287" s="165" t="s">
        <v>926</v>
      </c>
      <c r="E287" s="167"/>
    </row>
    <row r="288" spans="2:9" x14ac:dyDescent="0.2">
      <c r="B288" s="163" t="s">
        <v>315</v>
      </c>
      <c r="C288" s="164" t="s">
        <v>30</v>
      </c>
      <c r="D288" s="165" t="s">
        <v>113</v>
      </c>
      <c r="E288" s="167"/>
    </row>
    <row r="289" spans="2:9" x14ac:dyDescent="0.2">
      <c r="B289" s="163" t="s">
        <v>316</v>
      </c>
      <c r="C289" s="164" t="s">
        <v>1208</v>
      </c>
      <c r="D289" s="165" t="s">
        <v>1209</v>
      </c>
      <c r="E289" s="167"/>
    </row>
    <row r="290" spans="2:9" x14ac:dyDescent="0.2">
      <c r="B290" s="163" t="s">
        <v>317</v>
      </c>
      <c r="C290" s="164" t="s">
        <v>188</v>
      </c>
      <c r="D290" s="165" t="s">
        <v>540</v>
      </c>
      <c r="E290" s="167"/>
    </row>
    <row r="291" spans="2:9" x14ac:dyDescent="0.2">
      <c r="B291" s="163" t="s">
        <v>318</v>
      </c>
      <c r="C291" s="164" t="s">
        <v>189</v>
      </c>
      <c r="D291" s="165" t="s">
        <v>648</v>
      </c>
      <c r="E291" s="167"/>
    </row>
    <row r="292" spans="2:9" x14ac:dyDescent="0.2">
      <c r="B292" s="163" t="s">
        <v>319</v>
      </c>
      <c r="C292" s="164" t="s">
        <v>190</v>
      </c>
      <c r="D292" s="165" t="s">
        <v>156</v>
      </c>
      <c r="E292" s="167"/>
    </row>
    <row r="293" spans="2:9" x14ac:dyDescent="0.2">
      <c r="B293" s="163" t="s">
        <v>320</v>
      </c>
      <c r="C293" s="164" t="s">
        <v>31</v>
      </c>
      <c r="D293" s="165" t="s">
        <v>541</v>
      </c>
      <c r="E293" s="167"/>
    </row>
    <row r="294" spans="2:9" x14ac:dyDescent="0.2">
      <c r="B294" s="163" t="s">
        <v>1567</v>
      </c>
      <c r="C294" s="164" t="s">
        <v>1568</v>
      </c>
      <c r="D294" s="165" t="s">
        <v>107</v>
      </c>
      <c r="E294" s="167"/>
      <c r="I294" s="167" t="s">
        <v>1530</v>
      </c>
    </row>
    <row r="295" spans="2:9" x14ac:dyDescent="0.2">
      <c r="B295" s="163" t="s">
        <v>321</v>
      </c>
      <c r="C295" s="164" t="s">
        <v>32</v>
      </c>
      <c r="D295" s="165" t="s">
        <v>191</v>
      </c>
      <c r="E295" s="167"/>
    </row>
    <row r="296" spans="2:9" x14ac:dyDescent="0.2">
      <c r="B296" s="163" t="s">
        <v>322</v>
      </c>
      <c r="C296" s="164" t="s">
        <v>33</v>
      </c>
      <c r="D296" s="165" t="s">
        <v>542</v>
      </c>
      <c r="E296" s="167"/>
    </row>
    <row r="297" spans="2:9" x14ac:dyDescent="0.2">
      <c r="B297" s="163" t="s">
        <v>323</v>
      </c>
      <c r="C297" s="164" t="s">
        <v>1210</v>
      </c>
      <c r="D297" s="165" t="s">
        <v>527</v>
      </c>
      <c r="E297" s="167"/>
    </row>
    <row r="298" spans="2:9" x14ac:dyDescent="0.2">
      <c r="B298" s="163" t="s">
        <v>324</v>
      </c>
      <c r="C298" s="164" t="s">
        <v>34</v>
      </c>
      <c r="D298" s="165" t="s">
        <v>170</v>
      </c>
      <c r="E298" s="167"/>
    </row>
    <row r="299" spans="2:9" x14ac:dyDescent="0.2">
      <c r="B299" s="163" t="s">
        <v>325</v>
      </c>
      <c r="C299" s="164" t="s">
        <v>192</v>
      </c>
      <c r="D299" s="165" t="s">
        <v>113</v>
      </c>
      <c r="E299" s="167"/>
    </row>
    <row r="300" spans="2:9" x14ac:dyDescent="0.2">
      <c r="B300" s="163" t="s">
        <v>326</v>
      </c>
      <c r="C300" s="164" t="s">
        <v>35</v>
      </c>
      <c r="D300" s="165" t="s">
        <v>557</v>
      </c>
      <c r="E300" s="167"/>
    </row>
    <row r="301" spans="2:9" x14ac:dyDescent="0.2">
      <c r="B301" s="163" t="s">
        <v>327</v>
      </c>
      <c r="C301" s="164" t="s">
        <v>36</v>
      </c>
      <c r="D301" s="165" t="s">
        <v>523</v>
      </c>
      <c r="E301" s="167"/>
    </row>
    <row r="302" spans="2:9" x14ac:dyDescent="0.2">
      <c r="B302" s="163" t="s">
        <v>328</v>
      </c>
      <c r="C302" s="164" t="s">
        <v>193</v>
      </c>
      <c r="D302" s="165" t="s">
        <v>575</v>
      </c>
      <c r="E302" s="167"/>
    </row>
    <row r="303" spans="2:9" x14ac:dyDescent="0.2">
      <c r="B303" s="163" t="s">
        <v>329</v>
      </c>
      <c r="C303" s="208" t="s">
        <v>37</v>
      </c>
      <c r="D303" s="165" t="s">
        <v>546</v>
      </c>
      <c r="E303" s="167"/>
    </row>
    <row r="304" spans="2:9" x14ac:dyDescent="0.2">
      <c r="B304" s="163" t="s">
        <v>330</v>
      </c>
      <c r="C304" s="164" t="s">
        <v>38</v>
      </c>
      <c r="D304" s="165" t="s">
        <v>559</v>
      </c>
      <c r="E304" s="167"/>
    </row>
    <row r="305" spans="2:9" x14ac:dyDescent="0.2">
      <c r="B305" s="163" t="s">
        <v>331</v>
      </c>
      <c r="C305" s="164" t="s">
        <v>1569</v>
      </c>
      <c r="D305" s="165" t="s">
        <v>686</v>
      </c>
      <c r="E305" s="167"/>
      <c r="I305" s="167" t="s">
        <v>1530</v>
      </c>
    </row>
    <row r="306" spans="2:9" x14ac:dyDescent="0.2">
      <c r="B306" s="163" t="s">
        <v>1570</v>
      </c>
      <c r="C306" s="164" t="s">
        <v>1571</v>
      </c>
      <c r="D306" s="165" t="s">
        <v>515</v>
      </c>
      <c r="E306" s="167"/>
      <c r="I306" s="167" t="s">
        <v>1530</v>
      </c>
    </row>
    <row r="307" spans="2:9" x14ac:dyDescent="0.2">
      <c r="B307" s="163" t="s">
        <v>1350</v>
      </c>
      <c r="C307" s="164" t="s">
        <v>1351</v>
      </c>
      <c r="D307" s="165" t="s">
        <v>116</v>
      </c>
      <c r="E307" s="167"/>
    </row>
    <row r="308" spans="2:9" x14ac:dyDescent="0.2">
      <c r="B308" s="163" t="s">
        <v>332</v>
      </c>
      <c r="C308" s="164" t="s">
        <v>194</v>
      </c>
      <c r="D308" s="165" t="s">
        <v>111</v>
      </c>
      <c r="E308" s="167"/>
    </row>
    <row r="309" spans="2:9" x14ac:dyDescent="0.2">
      <c r="B309" s="163" t="s">
        <v>333</v>
      </c>
      <c r="C309" s="164" t="s">
        <v>1211</v>
      </c>
      <c r="D309" s="165" t="s">
        <v>518</v>
      </c>
      <c r="E309" s="167"/>
    </row>
    <row r="310" spans="2:9" x14ac:dyDescent="0.2">
      <c r="B310" s="207" t="s">
        <v>334</v>
      </c>
      <c r="C310" s="164" t="s">
        <v>39</v>
      </c>
      <c r="D310" s="165" t="s">
        <v>87</v>
      </c>
      <c r="E310" s="167"/>
    </row>
    <row r="311" spans="2:9" x14ac:dyDescent="0.2">
      <c r="B311" s="206" t="s">
        <v>335</v>
      </c>
      <c r="C311" s="164" t="s">
        <v>40</v>
      </c>
      <c r="D311" s="165" t="s">
        <v>168</v>
      </c>
      <c r="E311" s="167"/>
    </row>
    <row r="312" spans="2:9" x14ac:dyDescent="0.2">
      <c r="B312" s="163" t="s">
        <v>336</v>
      </c>
      <c r="C312" s="164" t="s">
        <v>41</v>
      </c>
      <c r="D312" s="165" t="s">
        <v>571</v>
      </c>
      <c r="E312" s="167"/>
    </row>
    <row r="313" spans="2:9" x14ac:dyDescent="0.2">
      <c r="B313" s="163" t="s">
        <v>337</v>
      </c>
      <c r="C313" s="164" t="s">
        <v>1572</v>
      </c>
      <c r="D313" s="165" t="s">
        <v>1573</v>
      </c>
      <c r="E313" s="167"/>
      <c r="I313" s="167" t="s">
        <v>1530</v>
      </c>
    </row>
    <row r="314" spans="2:9" x14ac:dyDescent="0.2">
      <c r="B314" s="163" t="s">
        <v>338</v>
      </c>
      <c r="C314" s="164" t="s">
        <v>42</v>
      </c>
      <c r="D314" s="165" t="s">
        <v>104</v>
      </c>
      <c r="E314" s="167"/>
    </row>
    <row r="315" spans="2:9" x14ac:dyDescent="0.2">
      <c r="B315" s="163" t="s">
        <v>339</v>
      </c>
      <c r="C315" s="164" t="s">
        <v>196</v>
      </c>
      <c r="D315" s="165" t="s">
        <v>110</v>
      </c>
      <c r="E315" s="167"/>
    </row>
    <row r="316" spans="2:9" x14ac:dyDescent="0.2">
      <c r="B316" s="163" t="s">
        <v>1352</v>
      </c>
      <c r="C316" s="164" t="s">
        <v>1353</v>
      </c>
      <c r="D316" s="165" t="s">
        <v>104</v>
      </c>
      <c r="E316" s="167"/>
    </row>
    <row r="317" spans="2:9" x14ac:dyDescent="0.2">
      <c r="B317" s="163" t="s">
        <v>340</v>
      </c>
      <c r="C317" s="164" t="s">
        <v>43</v>
      </c>
      <c r="D317" s="165" t="s">
        <v>526</v>
      </c>
      <c r="E317" s="167"/>
    </row>
    <row r="318" spans="2:9" x14ac:dyDescent="0.2">
      <c r="B318" s="163" t="s">
        <v>341</v>
      </c>
      <c r="C318" s="164" t="s">
        <v>703</v>
      </c>
      <c r="D318" s="165" t="s">
        <v>99</v>
      </c>
      <c r="E318" s="167"/>
    </row>
    <row r="319" spans="2:9" x14ac:dyDescent="0.2">
      <c r="B319" s="163" t="s">
        <v>1142</v>
      </c>
      <c r="C319" s="164" t="s">
        <v>1212</v>
      </c>
      <c r="D319" s="165" t="s">
        <v>113</v>
      </c>
      <c r="E319" s="167"/>
    </row>
    <row r="320" spans="2:9" x14ac:dyDescent="0.2">
      <c r="B320" s="163" t="s">
        <v>342</v>
      </c>
      <c r="C320" s="164" t="s">
        <v>197</v>
      </c>
      <c r="D320" s="165" t="s">
        <v>103</v>
      </c>
      <c r="E320" s="167"/>
    </row>
    <row r="321" spans="2:9" x14ac:dyDescent="0.2">
      <c r="B321" s="163" t="s">
        <v>938</v>
      </c>
      <c r="C321" s="164" t="s">
        <v>1213</v>
      </c>
      <c r="D321" s="165" t="s">
        <v>940</v>
      </c>
      <c r="E321" s="167"/>
    </row>
    <row r="322" spans="2:9" x14ac:dyDescent="0.2">
      <c r="B322" s="163" t="s">
        <v>1354</v>
      </c>
      <c r="C322" s="164" t="s">
        <v>1355</v>
      </c>
      <c r="D322" s="165" t="s">
        <v>1356</v>
      </c>
      <c r="E322" s="167"/>
    </row>
    <row r="323" spans="2:9" x14ac:dyDescent="0.2">
      <c r="B323" s="163" t="s">
        <v>343</v>
      </c>
      <c r="C323" s="164" t="s">
        <v>44</v>
      </c>
      <c r="D323" s="165" t="s">
        <v>117</v>
      </c>
      <c r="E323" s="167"/>
    </row>
    <row r="324" spans="2:9" x14ac:dyDescent="0.2">
      <c r="B324" s="163" t="s">
        <v>344</v>
      </c>
      <c r="C324" s="164" t="s">
        <v>198</v>
      </c>
      <c r="D324" s="165" t="s">
        <v>572</v>
      </c>
      <c r="E324" s="167"/>
    </row>
    <row r="325" spans="2:9" x14ac:dyDescent="0.2">
      <c r="B325" s="163" t="s">
        <v>1016</v>
      </c>
      <c r="C325" s="164" t="s">
        <v>1017</v>
      </c>
      <c r="D325" s="165" t="s">
        <v>103</v>
      </c>
      <c r="E325" s="167"/>
    </row>
    <row r="326" spans="2:9" x14ac:dyDescent="0.2">
      <c r="B326" s="163" t="s">
        <v>1574</v>
      </c>
      <c r="C326" s="164" t="s">
        <v>1575</v>
      </c>
      <c r="D326" s="165" t="s">
        <v>1576</v>
      </c>
      <c r="E326" s="167"/>
      <c r="I326" s="167" t="s">
        <v>1530</v>
      </c>
    </row>
    <row r="327" spans="2:9" x14ac:dyDescent="0.2">
      <c r="B327" s="163" t="s">
        <v>345</v>
      </c>
      <c r="C327" s="164" t="s">
        <v>1357</v>
      </c>
      <c r="D327" s="165" t="s">
        <v>567</v>
      </c>
      <c r="E327" s="167"/>
    </row>
    <row r="328" spans="2:9" x14ac:dyDescent="0.2">
      <c r="B328" s="163" t="s">
        <v>346</v>
      </c>
      <c r="C328" s="164" t="s">
        <v>45</v>
      </c>
      <c r="D328" s="165" t="s">
        <v>46</v>
      </c>
      <c r="E328" s="167"/>
    </row>
    <row r="329" spans="2:9" x14ac:dyDescent="0.2">
      <c r="B329" s="163" t="s">
        <v>347</v>
      </c>
      <c r="C329" s="164" t="s">
        <v>199</v>
      </c>
      <c r="D329" s="165" t="s">
        <v>99</v>
      </c>
      <c r="E329" s="167"/>
    </row>
    <row r="330" spans="2:9" x14ac:dyDescent="0.2">
      <c r="B330" s="163" t="s">
        <v>348</v>
      </c>
      <c r="C330" s="164" t="s">
        <v>200</v>
      </c>
      <c r="D330" s="165" t="s">
        <v>564</v>
      </c>
      <c r="E330" s="167"/>
    </row>
    <row r="331" spans="2:9" x14ac:dyDescent="0.2">
      <c r="B331" s="163" t="s">
        <v>349</v>
      </c>
      <c r="C331" s="164" t="s">
        <v>201</v>
      </c>
      <c r="D331" s="165" t="s">
        <v>170</v>
      </c>
      <c r="E331" s="167"/>
    </row>
    <row r="332" spans="2:9" x14ac:dyDescent="0.2">
      <c r="B332" s="163" t="s">
        <v>350</v>
      </c>
      <c r="C332" s="164" t="s">
        <v>47</v>
      </c>
      <c r="D332" s="165" t="s">
        <v>87</v>
      </c>
      <c r="E332" s="167"/>
    </row>
    <row r="333" spans="2:9" x14ac:dyDescent="0.2">
      <c r="B333" s="163" t="s">
        <v>1064</v>
      </c>
      <c r="C333" s="164" t="s">
        <v>1065</v>
      </c>
      <c r="D333" s="165" t="s">
        <v>1214</v>
      </c>
      <c r="E333" s="167"/>
    </row>
    <row r="334" spans="2:9" x14ac:dyDescent="0.2">
      <c r="B334" s="163" t="s">
        <v>351</v>
      </c>
      <c r="C334" s="164" t="s">
        <v>48</v>
      </c>
      <c r="D334" s="165" t="s">
        <v>117</v>
      </c>
      <c r="E334" s="167"/>
    </row>
    <row r="335" spans="2:9" x14ac:dyDescent="0.2">
      <c r="B335" s="163" t="s">
        <v>352</v>
      </c>
      <c r="C335" s="164" t="s">
        <v>202</v>
      </c>
      <c r="D335" s="165" t="s">
        <v>517</v>
      </c>
      <c r="E335" s="167"/>
    </row>
    <row r="336" spans="2:9" x14ac:dyDescent="0.2">
      <c r="B336" s="163" t="s">
        <v>353</v>
      </c>
      <c r="C336" s="164" t="s">
        <v>203</v>
      </c>
      <c r="D336" s="165" t="s">
        <v>127</v>
      </c>
      <c r="E336" s="167"/>
      <c r="I336" s="167" t="s">
        <v>1530</v>
      </c>
    </row>
    <row r="337" spans="2:9" x14ac:dyDescent="0.2">
      <c r="B337" s="163" t="s">
        <v>354</v>
      </c>
      <c r="C337" s="164" t="s">
        <v>204</v>
      </c>
      <c r="D337" s="165" t="s">
        <v>113</v>
      </c>
      <c r="E337" s="167"/>
    </row>
    <row r="338" spans="2:9" x14ac:dyDescent="0.2">
      <c r="B338" s="163" t="s">
        <v>1577</v>
      </c>
      <c r="C338" s="164" t="s">
        <v>1578</v>
      </c>
      <c r="D338" s="165" t="s">
        <v>580</v>
      </c>
      <c r="E338" s="167"/>
      <c r="I338" s="167" t="s">
        <v>1530</v>
      </c>
    </row>
    <row r="339" spans="2:9" x14ac:dyDescent="0.2">
      <c r="B339" s="163" t="s">
        <v>355</v>
      </c>
      <c r="C339" s="164" t="s">
        <v>205</v>
      </c>
      <c r="D339" s="165" t="s">
        <v>106</v>
      </c>
      <c r="E339" s="167"/>
    </row>
    <row r="340" spans="2:9" x14ac:dyDescent="0.2">
      <c r="B340" s="163" t="s">
        <v>356</v>
      </c>
      <c r="C340" s="164" t="s">
        <v>49</v>
      </c>
      <c r="D340" s="165" t="s">
        <v>163</v>
      </c>
      <c r="E340" s="167"/>
    </row>
    <row r="341" spans="2:9" x14ac:dyDescent="0.2">
      <c r="B341" s="163" t="s">
        <v>357</v>
      </c>
      <c r="C341" s="164" t="s">
        <v>206</v>
      </c>
      <c r="D341" s="165" t="s">
        <v>128</v>
      </c>
      <c r="E341" s="167"/>
    </row>
    <row r="342" spans="2:9" x14ac:dyDescent="0.2">
      <c r="B342" s="163" t="s">
        <v>358</v>
      </c>
      <c r="C342" s="164" t="s">
        <v>207</v>
      </c>
      <c r="D342" s="165" t="s">
        <v>545</v>
      </c>
      <c r="E342" s="167"/>
    </row>
    <row r="343" spans="2:9" x14ac:dyDescent="0.2">
      <c r="B343" s="163" t="s">
        <v>359</v>
      </c>
      <c r="C343" s="164" t="s">
        <v>208</v>
      </c>
      <c r="D343" s="165" t="s">
        <v>576</v>
      </c>
      <c r="E343" s="167"/>
    </row>
    <row r="344" spans="2:9" x14ac:dyDescent="0.2">
      <c r="B344" s="163" t="s">
        <v>360</v>
      </c>
      <c r="C344" s="164" t="s">
        <v>50</v>
      </c>
      <c r="D344" s="165" t="s">
        <v>523</v>
      </c>
      <c r="E344" s="167"/>
    </row>
    <row r="345" spans="2:9" x14ac:dyDescent="0.2">
      <c r="B345" s="163" t="s">
        <v>361</v>
      </c>
      <c r="C345" s="164" t="s">
        <v>1215</v>
      </c>
      <c r="D345" s="165" t="s">
        <v>526</v>
      </c>
      <c r="E345" s="167"/>
    </row>
    <row r="346" spans="2:9" x14ac:dyDescent="0.2">
      <c r="B346" s="163" t="s">
        <v>1147</v>
      </c>
      <c r="C346" s="164" t="s">
        <v>1216</v>
      </c>
      <c r="D346" s="165" t="s">
        <v>109</v>
      </c>
      <c r="E346" s="167"/>
    </row>
    <row r="347" spans="2:9" x14ac:dyDescent="0.2">
      <c r="B347" s="163" t="s">
        <v>362</v>
      </c>
      <c r="C347" s="164" t="s">
        <v>209</v>
      </c>
      <c r="D347" s="165" t="s">
        <v>579</v>
      </c>
      <c r="E347" s="167"/>
    </row>
    <row r="348" spans="2:9" x14ac:dyDescent="0.2">
      <c r="B348" s="163" t="s">
        <v>363</v>
      </c>
      <c r="C348" s="164" t="s">
        <v>210</v>
      </c>
      <c r="D348" s="165" t="s">
        <v>103</v>
      </c>
      <c r="E348" s="167"/>
    </row>
    <row r="349" spans="2:9" x14ac:dyDescent="0.2">
      <c r="B349" s="163" t="s">
        <v>364</v>
      </c>
      <c r="C349" s="164" t="s">
        <v>51</v>
      </c>
      <c r="D349" s="165" t="s">
        <v>627</v>
      </c>
      <c r="E349" s="167"/>
    </row>
    <row r="350" spans="2:9" x14ac:dyDescent="0.2">
      <c r="B350" s="163" t="s">
        <v>365</v>
      </c>
      <c r="C350" s="164" t="s">
        <v>52</v>
      </c>
      <c r="D350" s="165" t="s">
        <v>570</v>
      </c>
      <c r="E350" s="167"/>
    </row>
    <row r="351" spans="2:9" x14ac:dyDescent="0.2">
      <c r="B351" s="163" t="s">
        <v>366</v>
      </c>
      <c r="C351" s="164" t="s">
        <v>1217</v>
      </c>
      <c r="D351" s="165" t="s">
        <v>102</v>
      </c>
      <c r="E351" s="167"/>
    </row>
    <row r="352" spans="2:9" x14ac:dyDescent="0.2">
      <c r="B352" s="163" t="s">
        <v>367</v>
      </c>
      <c r="C352" s="164" t="s">
        <v>53</v>
      </c>
      <c r="D352" s="165" t="s">
        <v>153</v>
      </c>
      <c r="E352" s="167"/>
    </row>
    <row r="353" spans="2:9" x14ac:dyDescent="0.2">
      <c r="B353" s="163" t="s">
        <v>368</v>
      </c>
      <c r="C353" s="164" t="s">
        <v>54</v>
      </c>
      <c r="D353" s="165" t="s">
        <v>574</v>
      </c>
      <c r="E353" s="167"/>
    </row>
    <row r="354" spans="2:9" x14ac:dyDescent="0.2">
      <c r="B354" s="163" t="s">
        <v>369</v>
      </c>
      <c r="C354" s="164" t="s">
        <v>55</v>
      </c>
      <c r="D354" s="165" t="s">
        <v>143</v>
      </c>
      <c r="E354" s="167"/>
    </row>
    <row r="355" spans="2:9" x14ac:dyDescent="0.2">
      <c r="B355" s="163" t="s">
        <v>370</v>
      </c>
      <c r="C355" s="164" t="s">
        <v>704</v>
      </c>
      <c r="D355" s="165" t="s">
        <v>581</v>
      </c>
      <c r="E355" s="167"/>
    </row>
    <row r="356" spans="2:9" x14ac:dyDescent="0.2">
      <c r="B356" s="163" t="s">
        <v>371</v>
      </c>
      <c r="C356" s="164" t="s">
        <v>56</v>
      </c>
      <c r="D356" s="165" t="s">
        <v>671</v>
      </c>
      <c r="E356" s="167"/>
    </row>
    <row r="357" spans="2:9" x14ac:dyDescent="0.2">
      <c r="B357" s="163" t="s">
        <v>372</v>
      </c>
      <c r="C357" s="164" t="s">
        <v>57</v>
      </c>
      <c r="D357" s="165" t="s">
        <v>518</v>
      </c>
      <c r="E357" s="167"/>
    </row>
    <row r="358" spans="2:9" x14ac:dyDescent="0.2">
      <c r="B358" s="163" t="s">
        <v>373</v>
      </c>
      <c r="C358" s="164" t="s">
        <v>212</v>
      </c>
      <c r="D358" s="165" t="s">
        <v>517</v>
      </c>
      <c r="E358" s="167"/>
    </row>
    <row r="359" spans="2:9" x14ac:dyDescent="0.2">
      <c r="B359" s="163" t="s">
        <v>374</v>
      </c>
      <c r="C359" s="164" t="s">
        <v>58</v>
      </c>
      <c r="D359" s="165" t="s">
        <v>87</v>
      </c>
      <c r="E359" s="167"/>
    </row>
    <row r="360" spans="2:9" x14ac:dyDescent="0.2">
      <c r="B360" s="163" t="s">
        <v>948</v>
      </c>
      <c r="C360" s="208" t="s">
        <v>949</v>
      </c>
      <c r="D360" s="165" t="s">
        <v>531</v>
      </c>
      <c r="E360" s="167"/>
    </row>
    <row r="361" spans="2:9" x14ac:dyDescent="0.2">
      <c r="B361" s="163" t="s">
        <v>1044</v>
      </c>
      <c r="C361" s="164" t="s">
        <v>1218</v>
      </c>
      <c r="D361" s="165" t="s">
        <v>581</v>
      </c>
      <c r="E361" s="167"/>
    </row>
    <row r="362" spans="2:9" x14ac:dyDescent="0.2">
      <c r="B362" s="163" t="s">
        <v>375</v>
      </c>
      <c r="C362" s="164" t="s">
        <v>213</v>
      </c>
      <c r="D362" s="165" t="s">
        <v>113</v>
      </c>
      <c r="E362" s="167"/>
    </row>
    <row r="363" spans="2:9" x14ac:dyDescent="0.2">
      <c r="B363" s="163" t="s">
        <v>376</v>
      </c>
      <c r="C363" s="164" t="s">
        <v>214</v>
      </c>
      <c r="D363" s="165" t="s">
        <v>534</v>
      </c>
      <c r="E363" s="167"/>
    </row>
    <row r="364" spans="2:9" x14ac:dyDescent="0.2">
      <c r="B364" s="163" t="s">
        <v>377</v>
      </c>
      <c r="C364" s="164" t="s">
        <v>215</v>
      </c>
      <c r="D364" s="165" t="s">
        <v>577</v>
      </c>
      <c r="E364" s="167"/>
    </row>
    <row r="365" spans="2:9" x14ac:dyDescent="0.2">
      <c r="B365" s="163" t="s">
        <v>1579</v>
      </c>
      <c r="C365" s="164" t="s">
        <v>1580</v>
      </c>
      <c r="D365" s="165" t="s">
        <v>609</v>
      </c>
      <c r="E365" s="167"/>
      <c r="I365" s="167" t="s">
        <v>1530</v>
      </c>
    </row>
    <row r="366" spans="2:9" x14ac:dyDescent="0.2">
      <c r="B366" s="163" t="s">
        <v>378</v>
      </c>
      <c r="C366" s="164" t="s">
        <v>705</v>
      </c>
      <c r="D366" s="165" t="s">
        <v>561</v>
      </c>
      <c r="E366" s="167"/>
    </row>
    <row r="367" spans="2:9" x14ac:dyDescent="0.2">
      <c r="B367" s="163" t="s">
        <v>379</v>
      </c>
      <c r="C367" s="164" t="s">
        <v>216</v>
      </c>
      <c r="D367" s="165" t="s">
        <v>104</v>
      </c>
      <c r="E367" s="167"/>
    </row>
    <row r="368" spans="2:9" x14ac:dyDescent="0.2">
      <c r="B368" s="163" t="s">
        <v>380</v>
      </c>
      <c r="C368" s="164" t="s">
        <v>1508</v>
      </c>
      <c r="D368" s="165" t="s">
        <v>573</v>
      </c>
      <c r="E368" s="167"/>
      <c r="I368" s="167" t="s">
        <v>1581</v>
      </c>
    </row>
    <row r="369" spans="2:9" x14ac:dyDescent="0.2">
      <c r="B369" s="163" t="s">
        <v>381</v>
      </c>
      <c r="C369" s="164" t="s">
        <v>217</v>
      </c>
      <c r="D369" s="165" t="s">
        <v>553</v>
      </c>
      <c r="E369" s="167"/>
      <c r="I369" s="167" t="s">
        <v>1530</v>
      </c>
    </row>
    <row r="370" spans="2:9" x14ac:dyDescent="0.2">
      <c r="B370" s="163" t="s">
        <v>382</v>
      </c>
      <c r="C370" s="164" t="s">
        <v>218</v>
      </c>
      <c r="D370" s="165" t="s">
        <v>106</v>
      </c>
      <c r="E370" s="167"/>
    </row>
    <row r="371" spans="2:9" x14ac:dyDescent="0.2">
      <c r="B371" s="163" t="s">
        <v>383</v>
      </c>
      <c r="C371" s="164" t="s">
        <v>219</v>
      </c>
      <c r="D371" s="165" t="s">
        <v>566</v>
      </c>
      <c r="E371" s="167"/>
    </row>
    <row r="372" spans="2:9" x14ac:dyDescent="0.2">
      <c r="B372" s="163" t="s">
        <v>384</v>
      </c>
      <c r="C372" s="164" t="s">
        <v>220</v>
      </c>
      <c r="D372" s="165" t="s">
        <v>568</v>
      </c>
      <c r="E372" s="167"/>
    </row>
    <row r="373" spans="2:9" x14ac:dyDescent="0.2">
      <c r="B373" s="163" t="s">
        <v>385</v>
      </c>
      <c r="C373" s="164" t="s">
        <v>221</v>
      </c>
      <c r="D373" s="165" t="s">
        <v>115</v>
      </c>
      <c r="E373" s="167"/>
    </row>
    <row r="374" spans="2:9" x14ac:dyDescent="0.2">
      <c r="B374" s="205" t="s">
        <v>386</v>
      </c>
      <c r="C374" s="164" t="s">
        <v>222</v>
      </c>
      <c r="D374" s="165" t="s">
        <v>118</v>
      </c>
      <c r="E374" s="167"/>
    </row>
    <row r="375" spans="2:9" x14ac:dyDescent="0.2">
      <c r="B375" s="163" t="s">
        <v>387</v>
      </c>
      <c r="C375" s="164" t="s">
        <v>1219</v>
      </c>
      <c r="D375" s="165" t="s">
        <v>103</v>
      </c>
      <c r="E375" s="167"/>
    </row>
    <row r="376" spans="2:9" x14ac:dyDescent="0.2">
      <c r="B376" s="163" t="s">
        <v>388</v>
      </c>
      <c r="C376" s="164" t="s">
        <v>223</v>
      </c>
      <c r="D376" s="165" t="s">
        <v>113</v>
      </c>
      <c r="E376" s="167"/>
    </row>
    <row r="377" spans="2:9" x14ac:dyDescent="0.2">
      <c r="B377" s="163" t="s">
        <v>1358</v>
      </c>
      <c r="C377" s="164" t="s">
        <v>1359</v>
      </c>
      <c r="D377" s="165" t="s">
        <v>623</v>
      </c>
      <c r="E377" s="167"/>
    </row>
    <row r="378" spans="2:9" x14ac:dyDescent="0.2">
      <c r="B378" s="163" t="s">
        <v>1360</v>
      </c>
      <c r="C378" s="164" t="s">
        <v>1361</v>
      </c>
      <c r="D378" s="165" t="s">
        <v>575</v>
      </c>
      <c r="E378" s="167"/>
    </row>
    <row r="379" spans="2:9" x14ac:dyDescent="0.2">
      <c r="B379" s="163" t="s">
        <v>950</v>
      </c>
      <c r="C379" s="164" t="s">
        <v>1220</v>
      </c>
      <c r="D379" s="165" t="s">
        <v>952</v>
      </c>
      <c r="E379" s="167"/>
    </row>
    <row r="380" spans="2:9" x14ac:dyDescent="0.2">
      <c r="B380" s="163" t="s">
        <v>953</v>
      </c>
      <c r="C380" s="164" t="s">
        <v>954</v>
      </c>
      <c r="D380" s="165" t="s">
        <v>955</v>
      </c>
      <c r="E380" s="167"/>
    </row>
    <row r="381" spans="2:9" x14ac:dyDescent="0.2">
      <c r="B381" s="163" t="s">
        <v>956</v>
      </c>
      <c r="C381" s="164" t="s">
        <v>957</v>
      </c>
      <c r="D381" s="165" t="s">
        <v>530</v>
      </c>
      <c r="E381" s="167"/>
      <c r="I381" s="167" t="s">
        <v>1530</v>
      </c>
    </row>
    <row r="382" spans="2:9" x14ac:dyDescent="0.2">
      <c r="B382" s="163" t="s">
        <v>958</v>
      </c>
      <c r="C382" s="164" t="s">
        <v>1221</v>
      </c>
      <c r="D382" s="165" t="s">
        <v>113</v>
      </c>
      <c r="E382" s="167"/>
    </row>
    <row r="383" spans="2:9" x14ac:dyDescent="0.2">
      <c r="B383" s="163" t="s">
        <v>1362</v>
      </c>
      <c r="C383" s="164" t="s">
        <v>1363</v>
      </c>
      <c r="D383" s="165" t="s">
        <v>1364</v>
      </c>
      <c r="E383" s="167"/>
    </row>
    <row r="384" spans="2:9" x14ac:dyDescent="0.2">
      <c r="B384" s="163" t="s">
        <v>960</v>
      </c>
      <c r="C384" s="164" t="s">
        <v>961</v>
      </c>
      <c r="D384" s="165" t="s">
        <v>560</v>
      </c>
      <c r="E384" s="167"/>
    </row>
    <row r="385" spans="2:9" x14ac:dyDescent="0.2">
      <c r="B385" s="163" t="s">
        <v>962</v>
      </c>
      <c r="C385" s="164" t="s">
        <v>963</v>
      </c>
      <c r="D385" s="165" t="s">
        <v>1582</v>
      </c>
      <c r="E385" s="167"/>
      <c r="I385" s="167" t="s">
        <v>1530</v>
      </c>
    </row>
    <row r="386" spans="2:9" x14ac:dyDescent="0.2">
      <c r="B386" s="163" t="s">
        <v>964</v>
      </c>
      <c r="C386" s="164" t="s">
        <v>965</v>
      </c>
      <c r="D386" s="165" t="s">
        <v>966</v>
      </c>
      <c r="E386" s="167"/>
    </row>
    <row r="387" spans="2:9" x14ac:dyDescent="0.2">
      <c r="B387" s="163" t="s">
        <v>967</v>
      </c>
      <c r="C387" s="164" t="s">
        <v>968</v>
      </c>
      <c r="D387" s="165" t="s">
        <v>113</v>
      </c>
      <c r="E387" s="167"/>
    </row>
    <row r="388" spans="2:9" x14ac:dyDescent="0.2">
      <c r="B388" s="163" t="s">
        <v>969</v>
      </c>
      <c r="C388" s="164" t="s">
        <v>970</v>
      </c>
      <c r="D388" s="165" t="s">
        <v>519</v>
      </c>
      <c r="E388" s="167"/>
    </row>
    <row r="389" spans="2:9" x14ac:dyDescent="0.2">
      <c r="B389" s="163" t="s">
        <v>971</v>
      </c>
      <c r="C389" s="164" t="s">
        <v>972</v>
      </c>
      <c r="D389" s="165" t="s">
        <v>102</v>
      </c>
      <c r="E389" s="167"/>
    </row>
    <row r="390" spans="2:9" x14ac:dyDescent="0.2">
      <c r="B390" s="163" t="s">
        <v>973</v>
      </c>
      <c r="C390" s="164" t="s">
        <v>974</v>
      </c>
      <c r="D390" s="165" t="s">
        <v>1222</v>
      </c>
      <c r="E390" s="167"/>
    </row>
    <row r="391" spans="2:9" x14ac:dyDescent="0.2">
      <c r="B391" s="163" t="s">
        <v>975</v>
      </c>
      <c r="C391" s="164" t="s">
        <v>1223</v>
      </c>
      <c r="D391" s="165" t="s">
        <v>518</v>
      </c>
      <c r="E391" s="167"/>
    </row>
    <row r="392" spans="2:9" x14ac:dyDescent="0.2">
      <c r="B392" s="205" t="s">
        <v>1583</v>
      </c>
      <c r="C392" s="208" t="s">
        <v>1584</v>
      </c>
      <c r="D392" s="165" t="s">
        <v>113</v>
      </c>
      <c r="E392" s="167"/>
      <c r="I392" s="167" t="s">
        <v>1530</v>
      </c>
    </row>
    <row r="393" spans="2:9" x14ac:dyDescent="0.2">
      <c r="B393" s="163" t="s">
        <v>976</v>
      </c>
      <c r="C393" s="164" t="s">
        <v>977</v>
      </c>
      <c r="D393" s="165" t="s">
        <v>534</v>
      </c>
      <c r="E393" s="167"/>
    </row>
    <row r="394" spans="2:9" x14ac:dyDescent="0.2">
      <c r="B394" s="163" t="s">
        <v>978</v>
      </c>
      <c r="C394" s="164" t="s">
        <v>979</v>
      </c>
      <c r="D394" s="165" t="s">
        <v>865</v>
      </c>
      <c r="E394" s="167"/>
    </row>
    <row r="395" spans="2:9" x14ac:dyDescent="0.2">
      <c r="B395" s="163" t="s">
        <v>980</v>
      </c>
      <c r="C395" s="164" t="s">
        <v>981</v>
      </c>
      <c r="D395" s="165" t="s">
        <v>128</v>
      </c>
      <c r="E395" s="167"/>
    </row>
    <row r="396" spans="2:9" x14ac:dyDescent="0.2">
      <c r="B396" s="163" t="s">
        <v>982</v>
      </c>
      <c r="C396" s="164" t="s">
        <v>1224</v>
      </c>
      <c r="D396" s="165" t="s">
        <v>149</v>
      </c>
      <c r="E396" s="167"/>
    </row>
    <row r="397" spans="2:9" x14ac:dyDescent="0.2">
      <c r="B397" s="163" t="s">
        <v>983</v>
      </c>
      <c r="C397" s="164" t="s">
        <v>1225</v>
      </c>
      <c r="D397" s="165" t="s">
        <v>1226</v>
      </c>
      <c r="E397" s="167"/>
    </row>
    <row r="398" spans="2:9" x14ac:dyDescent="0.2">
      <c r="B398" s="163" t="s">
        <v>985</v>
      </c>
      <c r="C398" s="164" t="s">
        <v>986</v>
      </c>
      <c r="D398" s="165" t="s">
        <v>587</v>
      </c>
      <c r="E398" s="167"/>
    </row>
    <row r="399" spans="2:9" x14ac:dyDescent="0.2">
      <c r="B399" s="163" t="s">
        <v>987</v>
      </c>
      <c r="C399" s="164" t="s">
        <v>988</v>
      </c>
      <c r="D399" s="165" t="s">
        <v>989</v>
      </c>
      <c r="E399" s="167"/>
    </row>
    <row r="400" spans="2:9" x14ac:dyDescent="0.2">
      <c r="B400" s="163" t="s">
        <v>990</v>
      </c>
      <c r="C400" s="164" t="s">
        <v>991</v>
      </c>
      <c r="D400" s="165" t="s">
        <v>566</v>
      </c>
      <c r="E400" s="167"/>
    </row>
    <row r="401" spans="2:9" x14ac:dyDescent="0.2">
      <c r="B401" s="205" t="s">
        <v>992</v>
      </c>
      <c r="C401" s="208" t="s">
        <v>1585</v>
      </c>
      <c r="D401" s="165" t="s">
        <v>109</v>
      </c>
      <c r="E401" s="167"/>
      <c r="I401" s="167" t="s">
        <v>1530</v>
      </c>
    </row>
    <row r="402" spans="2:9" x14ac:dyDescent="0.2">
      <c r="B402" s="163" t="s">
        <v>1117</v>
      </c>
      <c r="C402" s="164" t="s">
        <v>1227</v>
      </c>
      <c r="D402" s="165" t="s">
        <v>87</v>
      </c>
      <c r="E402" s="167"/>
    </row>
    <row r="403" spans="2:9" x14ac:dyDescent="0.2">
      <c r="B403" s="163" t="s">
        <v>1365</v>
      </c>
      <c r="C403" s="164" t="s">
        <v>1366</v>
      </c>
      <c r="D403" s="165" t="s">
        <v>113</v>
      </c>
      <c r="E403" s="167"/>
    </row>
    <row r="404" spans="2:9" x14ac:dyDescent="0.2">
      <c r="B404" s="163" t="s">
        <v>1144</v>
      </c>
      <c r="C404" s="164" t="s">
        <v>1050</v>
      </c>
      <c r="D404" s="165" t="s">
        <v>521</v>
      </c>
      <c r="E404" s="167"/>
    </row>
    <row r="405" spans="2:9" x14ac:dyDescent="0.2">
      <c r="B405" s="163" t="s">
        <v>1367</v>
      </c>
      <c r="C405" s="164" t="s">
        <v>1368</v>
      </c>
      <c r="D405" s="165" t="s">
        <v>1369</v>
      </c>
      <c r="E405" s="167"/>
    </row>
    <row r="406" spans="2:9" x14ac:dyDescent="0.2">
      <c r="B406" s="163" t="s">
        <v>1119</v>
      </c>
      <c r="C406" s="164" t="s">
        <v>1228</v>
      </c>
      <c r="D406" s="165" t="s">
        <v>113</v>
      </c>
      <c r="E406" s="167"/>
    </row>
    <row r="407" spans="2:9" x14ac:dyDescent="0.2">
      <c r="B407" s="163" t="s">
        <v>1118</v>
      </c>
      <c r="C407" s="164" t="s">
        <v>1054</v>
      </c>
      <c r="D407" s="165" t="s">
        <v>600</v>
      </c>
      <c r="E407" s="167"/>
    </row>
    <row r="408" spans="2:9" x14ac:dyDescent="0.2">
      <c r="B408" s="163" t="s">
        <v>1116</v>
      </c>
      <c r="C408" s="164" t="s">
        <v>1055</v>
      </c>
      <c r="D408" s="165" t="s">
        <v>110</v>
      </c>
      <c r="E408" s="167"/>
    </row>
    <row r="409" spans="2:9" x14ac:dyDescent="0.2">
      <c r="B409" s="163" t="s">
        <v>1124</v>
      </c>
      <c r="C409" s="164" t="s">
        <v>1229</v>
      </c>
      <c r="D409" s="165" t="s">
        <v>565</v>
      </c>
      <c r="E409" s="167"/>
    </row>
    <row r="410" spans="2:9" x14ac:dyDescent="0.2">
      <c r="B410" s="163" t="s">
        <v>1125</v>
      </c>
      <c r="C410" s="164" t="s">
        <v>1067</v>
      </c>
      <c r="D410" s="165" t="s">
        <v>113</v>
      </c>
      <c r="E410" s="167"/>
    </row>
    <row r="411" spans="2:9" x14ac:dyDescent="0.2">
      <c r="B411" s="163" t="s">
        <v>1126</v>
      </c>
      <c r="C411" s="164" t="s">
        <v>1068</v>
      </c>
      <c r="D411" s="165" t="s">
        <v>648</v>
      </c>
      <c r="E411" s="167"/>
    </row>
    <row r="412" spans="2:9" x14ac:dyDescent="0.2">
      <c r="B412" s="163" t="s">
        <v>1120</v>
      </c>
      <c r="C412" s="164" t="s">
        <v>1230</v>
      </c>
      <c r="D412" s="165" t="s">
        <v>115</v>
      </c>
      <c r="E412" s="167"/>
    </row>
    <row r="413" spans="2:9" x14ac:dyDescent="0.2">
      <c r="B413" s="163" t="s">
        <v>1123</v>
      </c>
      <c r="C413" s="164" t="s">
        <v>1066</v>
      </c>
      <c r="D413" s="165" t="s">
        <v>1231</v>
      </c>
      <c r="E413" s="167"/>
    </row>
    <row r="414" spans="2:9" x14ac:dyDescent="0.2">
      <c r="B414" s="163" t="s">
        <v>1122</v>
      </c>
      <c r="C414" s="164" t="s">
        <v>1232</v>
      </c>
      <c r="D414" s="165" t="s">
        <v>1233</v>
      </c>
      <c r="E414" s="167"/>
    </row>
    <row r="415" spans="2:9" x14ac:dyDescent="0.2">
      <c r="B415" s="205" t="s">
        <v>1586</v>
      </c>
      <c r="C415" s="208" t="s">
        <v>1587</v>
      </c>
      <c r="D415" s="165" t="s">
        <v>111</v>
      </c>
      <c r="E415" s="167"/>
      <c r="I415" s="167" t="s">
        <v>1530</v>
      </c>
    </row>
    <row r="416" spans="2:9" x14ac:dyDescent="0.2">
      <c r="B416" s="163" t="s">
        <v>1143</v>
      </c>
      <c r="C416" s="164" t="s">
        <v>1234</v>
      </c>
      <c r="D416" s="165" t="s">
        <v>191</v>
      </c>
      <c r="E416" s="167"/>
    </row>
    <row r="417" spans="2:9" x14ac:dyDescent="0.2">
      <c r="B417" s="163" t="s">
        <v>1114</v>
      </c>
      <c r="C417" s="164" t="s">
        <v>1046</v>
      </c>
      <c r="D417" s="165" t="s">
        <v>1235</v>
      </c>
      <c r="E417" s="167"/>
    </row>
    <row r="418" spans="2:9" x14ac:dyDescent="0.2">
      <c r="B418" s="163" t="s">
        <v>1113</v>
      </c>
      <c r="C418" s="164" t="s">
        <v>1236</v>
      </c>
      <c r="D418" s="165" t="s">
        <v>135</v>
      </c>
      <c r="E418" s="167"/>
    </row>
    <row r="419" spans="2:9" x14ac:dyDescent="0.2">
      <c r="B419" s="163" t="s">
        <v>1111</v>
      </c>
      <c r="C419" s="164" t="s">
        <v>1237</v>
      </c>
      <c r="D419" s="165" t="s">
        <v>868</v>
      </c>
      <c r="E419" s="167"/>
    </row>
    <row r="420" spans="2:9" x14ac:dyDescent="0.2">
      <c r="B420" s="163" t="s">
        <v>1370</v>
      </c>
      <c r="C420" s="164" t="s">
        <v>1371</v>
      </c>
      <c r="D420" s="165" t="s">
        <v>521</v>
      </c>
      <c r="E420" s="167"/>
    </row>
    <row r="421" spans="2:9" x14ac:dyDescent="0.2">
      <c r="B421" s="205" t="s">
        <v>1588</v>
      </c>
      <c r="C421" s="208" t="s">
        <v>1589</v>
      </c>
      <c r="D421" s="209" t="s">
        <v>170</v>
      </c>
      <c r="E421" s="167"/>
      <c r="I421" s="167" t="s">
        <v>1530</v>
      </c>
    </row>
    <row r="422" spans="2:9" x14ac:dyDescent="0.2">
      <c r="B422" s="163" t="s">
        <v>1127</v>
      </c>
      <c r="C422" s="164" t="s">
        <v>1238</v>
      </c>
      <c r="D422" s="165" t="s">
        <v>103</v>
      </c>
      <c r="E422" s="167"/>
    </row>
    <row r="423" spans="2:9" x14ac:dyDescent="0.2">
      <c r="B423" s="163" t="s">
        <v>1133</v>
      </c>
      <c r="C423" s="164" t="s">
        <v>1239</v>
      </c>
      <c r="D423" s="165" t="s">
        <v>118</v>
      </c>
      <c r="E423" s="167"/>
    </row>
    <row r="424" spans="2:9" x14ac:dyDescent="0.2">
      <c r="B424" s="163" t="s">
        <v>1372</v>
      </c>
      <c r="C424" s="164" t="s">
        <v>1373</v>
      </c>
      <c r="D424" s="165" t="s">
        <v>552</v>
      </c>
      <c r="E424" s="167"/>
    </row>
    <row r="425" spans="2:9" x14ac:dyDescent="0.2">
      <c r="B425" s="163" t="s">
        <v>1374</v>
      </c>
      <c r="C425" s="164" t="s">
        <v>1375</v>
      </c>
      <c r="D425" s="165" t="s">
        <v>1376</v>
      </c>
      <c r="E425" s="167"/>
    </row>
    <row r="426" spans="2:9" x14ac:dyDescent="0.2">
      <c r="B426" s="163" t="s">
        <v>1377</v>
      </c>
      <c r="C426" s="164" t="s">
        <v>1378</v>
      </c>
      <c r="D426" s="165" t="s">
        <v>104</v>
      </c>
      <c r="E426" s="167"/>
    </row>
    <row r="427" spans="2:9" x14ac:dyDescent="0.2">
      <c r="B427" s="163" t="s">
        <v>1379</v>
      </c>
      <c r="C427" s="164" t="s">
        <v>1380</v>
      </c>
      <c r="D427" s="165" t="s">
        <v>113</v>
      </c>
      <c r="E427" s="167"/>
    </row>
    <row r="428" spans="2:9" x14ac:dyDescent="0.2">
      <c r="B428" s="163" t="s">
        <v>1381</v>
      </c>
      <c r="C428" s="164" t="s">
        <v>1382</v>
      </c>
      <c r="D428" s="165" t="s">
        <v>113</v>
      </c>
      <c r="E428" s="167"/>
    </row>
    <row r="429" spans="2:9" x14ac:dyDescent="0.2">
      <c r="B429" s="163" t="s">
        <v>1383</v>
      </c>
      <c r="C429" s="164" t="s">
        <v>1384</v>
      </c>
      <c r="D429" s="165" t="s">
        <v>103</v>
      </c>
      <c r="E429" s="167"/>
    </row>
    <row r="430" spans="2:9" x14ac:dyDescent="0.2">
      <c r="B430" s="163" t="s">
        <v>1385</v>
      </c>
      <c r="C430" s="164" t="s">
        <v>1386</v>
      </c>
      <c r="D430" s="165" t="s">
        <v>1387</v>
      </c>
      <c r="E430" s="167"/>
    </row>
    <row r="431" spans="2:9" x14ac:dyDescent="0.2">
      <c r="B431" s="163" t="s">
        <v>1388</v>
      </c>
      <c r="C431" s="164" t="s">
        <v>1389</v>
      </c>
      <c r="D431" s="165" t="s">
        <v>1390</v>
      </c>
      <c r="E431" s="167"/>
    </row>
    <row r="432" spans="2:9" x14ac:dyDescent="0.2">
      <c r="B432" s="163" t="s">
        <v>1391</v>
      </c>
      <c r="C432" s="164" t="s">
        <v>1392</v>
      </c>
      <c r="D432" s="165" t="s">
        <v>518</v>
      </c>
      <c r="E432" s="167"/>
    </row>
    <row r="433" spans="2:5" x14ac:dyDescent="0.2">
      <c r="B433" s="163" t="s">
        <v>1393</v>
      </c>
      <c r="C433" s="164" t="s">
        <v>1394</v>
      </c>
      <c r="D433" s="165" t="s">
        <v>582</v>
      </c>
      <c r="E433" s="167"/>
    </row>
    <row r="434" spans="2:5" x14ac:dyDescent="0.2">
      <c r="B434" s="163" t="s">
        <v>1395</v>
      </c>
      <c r="C434" s="164" t="s">
        <v>1396</v>
      </c>
      <c r="D434" s="165" t="s">
        <v>1397</v>
      </c>
      <c r="E434" s="167"/>
    </row>
    <row r="435" spans="2:5" x14ac:dyDescent="0.2">
      <c r="B435" s="163" t="s">
        <v>1398</v>
      </c>
      <c r="C435" s="164" t="s">
        <v>1399</v>
      </c>
      <c r="D435" s="165" t="s">
        <v>1400</v>
      </c>
      <c r="E435" s="167"/>
    </row>
    <row r="436" spans="2:5" x14ac:dyDescent="0.2">
      <c r="B436" s="163" t="s">
        <v>1401</v>
      </c>
      <c r="C436" s="164" t="s">
        <v>1402</v>
      </c>
      <c r="D436" s="165" t="s">
        <v>149</v>
      </c>
      <c r="E436" s="167"/>
    </row>
    <row r="437" spans="2:5" x14ac:dyDescent="0.2">
      <c r="B437" s="163" t="s">
        <v>1403</v>
      </c>
      <c r="C437" s="164" t="s">
        <v>1404</v>
      </c>
      <c r="D437" s="165" t="s">
        <v>111</v>
      </c>
      <c r="E437" s="167"/>
    </row>
    <row r="438" spans="2:5" x14ac:dyDescent="0.2">
      <c r="B438" s="163" t="s">
        <v>1405</v>
      </c>
      <c r="C438" s="164" t="s">
        <v>1406</v>
      </c>
      <c r="D438" s="165" t="s">
        <v>534</v>
      </c>
      <c r="E438" s="167"/>
    </row>
    <row r="439" spans="2:5" x14ac:dyDescent="0.2">
      <c r="B439" s="163" t="s">
        <v>1407</v>
      </c>
      <c r="C439" s="164" t="s">
        <v>1408</v>
      </c>
      <c r="D439" s="165" t="s">
        <v>105</v>
      </c>
      <c r="E439" s="167"/>
    </row>
    <row r="440" spans="2:5" x14ac:dyDescent="0.2">
      <c r="B440" s="163" t="s">
        <v>1409</v>
      </c>
      <c r="C440" s="164" t="s">
        <v>1410</v>
      </c>
      <c r="D440" s="165" t="s">
        <v>546</v>
      </c>
      <c r="E440" s="167"/>
    </row>
    <row r="441" spans="2:5" x14ac:dyDescent="0.2">
      <c r="B441" s="197"/>
      <c r="C441" s="342"/>
      <c r="D441" s="343"/>
      <c r="E441" s="167"/>
    </row>
    <row r="442" spans="2:5" x14ac:dyDescent="0.2">
      <c r="B442" s="197"/>
      <c r="C442" s="342"/>
      <c r="D442" s="343"/>
      <c r="E442" s="167"/>
    </row>
    <row r="443" spans="2:5" x14ac:dyDescent="0.2">
      <c r="B443" s="197"/>
      <c r="C443" s="342"/>
      <c r="D443" s="343"/>
      <c r="E443" s="167"/>
    </row>
    <row r="444" spans="2:5" x14ac:dyDescent="0.2">
      <c r="B444" s="197"/>
      <c r="C444" s="342"/>
      <c r="D444" s="343"/>
      <c r="E444" s="167"/>
    </row>
    <row r="445" spans="2:5" x14ac:dyDescent="0.2">
      <c r="B445" s="197"/>
      <c r="C445" s="342"/>
      <c r="D445" s="343"/>
      <c r="E445" s="167"/>
    </row>
    <row r="446" spans="2:5" x14ac:dyDescent="0.2">
      <c r="B446" s="197"/>
      <c r="C446" s="342"/>
      <c r="D446" s="343"/>
      <c r="E446" s="167"/>
    </row>
    <row r="447" spans="2:5" x14ac:dyDescent="0.2">
      <c r="B447" s="197"/>
      <c r="C447" s="342"/>
      <c r="D447" s="343"/>
      <c r="E447" s="167"/>
    </row>
    <row r="448" spans="2:5" x14ac:dyDescent="0.2">
      <c r="B448" s="197"/>
      <c r="C448" s="342"/>
      <c r="D448" s="343"/>
      <c r="E448" s="167"/>
    </row>
    <row r="449" spans="2:5" x14ac:dyDescent="0.2">
      <c r="B449" s="197"/>
      <c r="C449" s="342"/>
      <c r="D449" s="343"/>
      <c r="E449" s="167"/>
    </row>
    <row r="450" spans="2:5" x14ac:dyDescent="0.2">
      <c r="B450" s="197"/>
      <c r="C450" s="342"/>
      <c r="D450" s="343"/>
      <c r="E450" s="167"/>
    </row>
    <row r="451" spans="2:5" x14ac:dyDescent="0.2">
      <c r="B451" s="197"/>
      <c r="C451" s="342"/>
      <c r="D451" s="343"/>
      <c r="E451" s="167"/>
    </row>
    <row r="452" spans="2:5" x14ac:dyDescent="0.2">
      <c r="B452" s="197"/>
      <c r="C452" s="342"/>
      <c r="D452" s="343"/>
      <c r="E452" s="167"/>
    </row>
    <row r="453" spans="2:5" x14ac:dyDescent="0.2">
      <c r="B453" s="197"/>
      <c r="C453" s="342"/>
      <c r="D453" s="343"/>
      <c r="E453" s="167"/>
    </row>
    <row r="454" spans="2:5" x14ac:dyDescent="0.2">
      <c r="B454" s="197"/>
      <c r="C454" s="342"/>
      <c r="D454" s="343"/>
      <c r="E454" s="167"/>
    </row>
    <row r="455" spans="2:5" x14ac:dyDescent="0.2">
      <c r="B455" s="197"/>
      <c r="C455" s="342"/>
      <c r="D455" s="343"/>
      <c r="E455" s="167"/>
    </row>
    <row r="456" spans="2:5" x14ac:dyDescent="0.2">
      <c r="B456" s="197"/>
      <c r="C456" s="342"/>
      <c r="D456" s="343"/>
      <c r="E456" s="167"/>
    </row>
    <row r="457" spans="2:5" x14ac:dyDescent="0.2">
      <c r="B457" s="197"/>
      <c r="C457" s="342"/>
      <c r="D457" s="343"/>
      <c r="E457" s="167"/>
    </row>
    <row r="458" spans="2:5" x14ac:dyDescent="0.2">
      <c r="B458" s="196"/>
      <c r="C458" s="344"/>
      <c r="D458" s="345"/>
      <c r="E458" s="167"/>
    </row>
    <row r="459" spans="2:5" x14ac:dyDescent="0.2">
      <c r="B459" s="196"/>
      <c r="C459" s="344"/>
      <c r="D459" s="345"/>
      <c r="E459" s="167"/>
    </row>
    <row r="460" spans="2:5" x14ac:dyDescent="0.2"/>
    <row r="461" spans="2:5" x14ac:dyDescent="0.2"/>
  </sheetData>
  <sheetProtection password="C6F1" sheet="1" objects="1" scenarios="1" autoFilter="0"/>
  <sortState ref="B2:I440">
    <sortCondition ref="B2:B440"/>
  </sortState>
  <pageMargins left="0.23622047244094491" right="0.23622047244094491" top="0.74803149606299213" bottom="0.74803149606299213" header="0.31496062992125984" footer="0.31496062992125984"/>
  <pageSetup paperSize="9" scale="91" fitToHeight="0" orientation="portrait" r:id="rId1"/>
  <headerFooter>
    <oddHeader>&amp;L&amp;"Verdana,Standaard"
Beschikbaarheidbijdrage 2015&amp;C&amp;"Verdana,Standaard"
&amp;A&amp;R
&amp;G</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pageSetUpPr fitToPage="1"/>
  </sheetPr>
  <dimension ref="A1:S965"/>
  <sheetViews>
    <sheetView showGridLines="0" workbookViewId="0">
      <selection activeCell="H25" sqref="H25"/>
    </sheetView>
  </sheetViews>
  <sheetFormatPr defaultRowHeight="12.75" x14ac:dyDescent="0.2"/>
  <cols>
    <col min="1" max="1" width="15" style="94" bestFit="1" customWidth="1"/>
    <col min="2" max="2" width="67.28515625" style="71" customWidth="1"/>
    <col min="3" max="3" width="22.28515625" style="71" bestFit="1" customWidth="1"/>
    <col min="4" max="4" width="34.85546875" style="71" bestFit="1" customWidth="1"/>
    <col min="5" max="5" width="16.7109375" style="157" customWidth="1"/>
    <col min="6" max="7" width="16.7109375" style="76" customWidth="1"/>
    <col min="8" max="8" width="20.85546875" style="73" bestFit="1" customWidth="1"/>
    <col min="9" max="9" width="16.5703125" style="71" bestFit="1" customWidth="1"/>
    <col min="10" max="10" width="19.5703125" style="71" bestFit="1" customWidth="1"/>
    <col min="11" max="11" width="14.140625" style="71" customWidth="1"/>
    <col min="12" max="12" width="13.140625" style="71" bestFit="1" customWidth="1"/>
    <col min="13" max="13" width="9.140625" style="71"/>
    <col min="14" max="14" width="10.140625" style="74" customWidth="1"/>
    <col min="15" max="16384" width="9.140625" style="71"/>
  </cols>
  <sheetData>
    <row r="1" spans="1:19" x14ac:dyDescent="0.2">
      <c r="F1" s="157"/>
      <c r="G1" s="161"/>
    </row>
    <row r="2" spans="1:19" x14ac:dyDescent="0.2">
      <c r="B2" s="72" t="s">
        <v>1035</v>
      </c>
      <c r="C2" s="72" t="s">
        <v>1036</v>
      </c>
      <c r="D2" s="93">
        <v>2016</v>
      </c>
      <c r="E2" s="154"/>
      <c r="F2" s="154"/>
      <c r="G2" s="161"/>
    </row>
    <row r="3" spans="1:19" x14ac:dyDescent="0.2">
      <c r="A3" s="157"/>
      <c r="F3" s="157"/>
      <c r="G3" s="161"/>
    </row>
    <row r="4" spans="1:19" s="94" customFormat="1" x14ac:dyDescent="0.2">
      <c r="A4" s="93" t="s">
        <v>389</v>
      </c>
      <c r="B4" s="93" t="s">
        <v>63</v>
      </c>
      <c r="C4" s="93" t="s">
        <v>64</v>
      </c>
      <c r="D4" s="93" t="s">
        <v>1037</v>
      </c>
      <c r="E4" s="93" t="s">
        <v>993</v>
      </c>
      <c r="F4" s="93" t="s">
        <v>994</v>
      </c>
      <c r="G4" s="93" t="s">
        <v>994</v>
      </c>
      <c r="H4" s="93" t="s">
        <v>1038</v>
      </c>
      <c r="I4" s="93" t="s">
        <v>1069</v>
      </c>
      <c r="J4" s="93" t="s">
        <v>1070</v>
      </c>
      <c r="K4" s="93" t="s">
        <v>995</v>
      </c>
      <c r="L4" s="94" t="s">
        <v>1128</v>
      </c>
      <c r="M4" s="95"/>
      <c r="N4" s="96"/>
      <c r="O4" s="95"/>
      <c r="P4" s="95"/>
      <c r="Q4" s="95"/>
      <c r="R4" s="95"/>
      <c r="S4" s="95"/>
    </row>
    <row r="5" spans="1:19" x14ac:dyDescent="0.2">
      <c r="A5" s="320" t="s">
        <v>502</v>
      </c>
      <c r="B5" s="321" t="s">
        <v>1060</v>
      </c>
      <c r="C5" s="321" t="s">
        <v>99</v>
      </c>
      <c r="D5" s="321" t="s">
        <v>1058</v>
      </c>
      <c r="E5" s="322">
        <v>301</v>
      </c>
      <c r="F5" s="322" t="str">
        <f>CONCATENATE(A5,"-",E5)</f>
        <v>000-0170-301</v>
      </c>
      <c r="G5" s="322">
        <f>IF(AND(A6=A5,E6=E5),1,0)</f>
        <v>0</v>
      </c>
      <c r="H5" s="321">
        <v>4</v>
      </c>
      <c r="I5" s="321">
        <v>4</v>
      </c>
      <c r="J5" s="321"/>
      <c r="K5" s="155" t="str">
        <f>VLOOKUP($A5,'NZa-nummers 2016'!$B$2:$B$440,1,FALSE)</f>
        <v>000-0170</v>
      </c>
      <c r="L5" s="79"/>
      <c r="M5" s="79"/>
      <c r="N5" s="80"/>
      <c r="O5" s="79"/>
      <c r="P5" s="79"/>
      <c r="Q5" s="79"/>
      <c r="R5" s="79"/>
      <c r="S5" s="79"/>
    </row>
    <row r="6" spans="1:19" x14ac:dyDescent="0.2">
      <c r="A6" s="320" t="s">
        <v>469</v>
      </c>
      <c r="B6" s="321" t="s">
        <v>856</v>
      </c>
      <c r="C6" s="321" t="s">
        <v>100</v>
      </c>
      <c r="D6" s="321" t="s">
        <v>1058</v>
      </c>
      <c r="E6" s="322">
        <v>301</v>
      </c>
      <c r="F6" s="322" t="str">
        <f t="shared" ref="F6:F69" si="0">CONCATENATE(A6,"-",E6)</f>
        <v>000-0295-301</v>
      </c>
      <c r="G6" s="322">
        <f t="shared" ref="G6:G69" si="1">IF(AND(A7=A6,E7=E6),1,0)</f>
        <v>0</v>
      </c>
      <c r="H6" s="321">
        <v>1</v>
      </c>
      <c r="I6" s="321">
        <v>1</v>
      </c>
      <c r="J6" s="321"/>
      <c r="K6" s="155" t="str">
        <f>VLOOKUP($A6,'NZa-nummers 2016'!$B$2:$B$440,1,FALSE)</f>
        <v>000-0295</v>
      </c>
      <c r="L6" s="87"/>
      <c r="M6" s="88"/>
      <c r="N6" s="89"/>
      <c r="O6" s="88"/>
      <c r="P6" s="88"/>
      <c r="Q6" s="88"/>
      <c r="R6" s="88"/>
      <c r="S6" s="88"/>
    </row>
    <row r="7" spans="1:19" x14ac:dyDescent="0.2">
      <c r="A7" s="320" t="s">
        <v>491</v>
      </c>
      <c r="B7" s="321" t="s">
        <v>857</v>
      </c>
      <c r="C7" s="321" t="s">
        <v>587</v>
      </c>
      <c r="D7" s="321" t="s">
        <v>1058</v>
      </c>
      <c r="E7" s="322">
        <v>301</v>
      </c>
      <c r="F7" s="322" t="str">
        <f t="shared" si="0"/>
        <v>000-0320-301</v>
      </c>
      <c r="G7" s="322">
        <f t="shared" si="1"/>
        <v>0</v>
      </c>
      <c r="H7" s="321">
        <v>1</v>
      </c>
      <c r="I7" s="321">
        <v>1</v>
      </c>
      <c r="J7" s="321"/>
      <c r="K7" s="155" t="str">
        <f>VLOOKUP($A7,'NZa-nummers 2016'!$B$2:$B$440,1,FALSE)</f>
        <v>000-0320</v>
      </c>
      <c r="L7" s="79"/>
      <c r="M7" s="84"/>
      <c r="N7" s="85"/>
      <c r="O7" s="84"/>
      <c r="P7" s="84"/>
      <c r="Q7" s="84"/>
      <c r="R7" s="84"/>
      <c r="S7" s="84"/>
    </row>
    <row r="8" spans="1:19" x14ac:dyDescent="0.2">
      <c r="A8" s="320" t="s">
        <v>503</v>
      </c>
      <c r="B8" s="321" t="s">
        <v>858</v>
      </c>
      <c r="C8" s="321" t="s">
        <v>583</v>
      </c>
      <c r="D8" s="321" t="s">
        <v>1058</v>
      </c>
      <c r="E8" s="322">
        <v>301</v>
      </c>
      <c r="F8" s="322" t="str">
        <f t="shared" si="0"/>
        <v>000-0410-301</v>
      </c>
      <c r="G8" s="322">
        <f t="shared" si="1"/>
        <v>0</v>
      </c>
      <c r="H8" s="321">
        <v>1</v>
      </c>
      <c r="I8" s="321">
        <v>1</v>
      </c>
      <c r="J8" s="321"/>
      <c r="K8" s="155" t="str">
        <f>VLOOKUP($A8,'NZa-nummers 2016'!$B$2:$B$440,1,FALSE)</f>
        <v>000-0410</v>
      </c>
      <c r="L8" s="87"/>
      <c r="M8" s="88"/>
      <c r="N8" s="89"/>
      <c r="O8" s="88"/>
      <c r="P8" s="88"/>
      <c r="Q8" s="88"/>
      <c r="R8" s="88"/>
      <c r="S8" s="88"/>
    </row>
    <row r="9" spans="1:19" x14ac:dyDescent="0.2">
      <c r="A9" s="320" t="s">
        <v>483</v>
      </c>
      <c r="B9" s="321" t="s">
        <v>859</v>
      </c>
      <c r="C9" s="321" t="s">
        <v>582</v>
      </c>
      <c r="D9" s="321" t="s">
        <v>1058</v>
      </c>
      <c r="E9" s="322">
        <v>301</v>
      </c>
      <c r="F9" s="322" t="str">
        <f t="shared" si="0"/>
        <v>000-0500-301</v>
      </c>
      <c r="G9" s="322">
        <f t="shared" si="1"/>
        <v>0</v>
      </c>
      <c r="H9" s="321">
        <v>2</v>
      </c>
      <c r="I9" s="321">
        <v>2</v>
      </c>
      <c r="J9" s="321"/>
      <c r="K9" s="155" t="str">
        <f>VLOOKUP($A9,'NZa-nummers 2016'!$B$2:$B$440,1,FALSE)</f>
        <v>000-0500</v>
      </c>
      <c r="L9" s="87"/>
      <c r="M9" s="88"/>
      <c r="N9" s="89"/>
      <c r="O9" s="88"/>
      <c r="P9" s="88"/>
      <c r="Q9" s="88"/>
      <c r="R9" s="88"/>
      <c r="S9" s="88"/>
    </row>
    <row r="10" spans="1:19" x14ac:dyDescent="0.2">
      <c r="A10" s="320" t="s">
        <v>484</v>
      </c>
      <c r="B10" s="321" t="s">
        <v>860</v>
      </c>
      <c r="C10" s="321" t="s">
        <v>106</v>
      </c>
      <c r="D10" s="321" t="s">
        <v>1058</v>
      </c>
      <c r="E10" s="322">
        <v>301</v>
      </c>
      <c r="F10" s="322" t="str">
        <f t="shared" si="0"/>
        <v>000-0520-301</v>
      </c>
      <c r="G10" s="322">
        <f t="shared" si="1"/>
        <v>0</v>
      </c>
      <c r="H10" s="321">
        <v>1</v>
      </c>
      <c r="I10" s="321">
        <v>1</v>
      </c>
      <c r="J10" s="321"/>
      <c r="K10" s="155" t="str">
        <f>VLOOKUP($A10,'NZa-nummers 2016'!$B$2:$B$440,1,FALSE)</f>
        <v>000-0520</v>
      </c>
      <c r="L10" s="87"/>
      <c r="M10" s="88"/>
      <c r="N10" s="89"/>
      <c r="O10" s="88"/>
      <c r="P10" s="88"/>
      <c r="Q10" s="88"/>
      <c r="R10" s="88"/>
      <c r="S10" s="88"/>
    </row>
    <row r="11" spans="1:19" x14ac:dyDescent="0.2">
      <c r="A11" s="320" t="s">
        <v>486</v>
      </c>
      <c r="B11" s="321" t="s">
        <v>592</v>
      </c>
      <c r="C11" s="321" t="s">
        <v>102</v>
      </c>
      <c r="D11" s="321" t="s">
        <v>1058</v>
      </c>
      <c r="E11" s="322">
        <v>301</v>
      </c>
      <c r="F11" s="322" t="str">
        <f t="shared" si="0"/>
        <v>000-0930-301</v>
      </c>
      <c r="G11" s="322">
        <f t="shared" si="1"/>
        <v>0</v>
      </c>
      <c r="H11" s="321">
        <v>1</v>
      </c>
      <c r="I11" s="321">
        <v>1</v>
      </c>
      <c r="J11" s="321"/>
      <c r="K11" s="155" t="str">
        <f>VLOOKUP($A11,'NZa-nummers 2016'!$B$2:$B$440,1,FALSE)</f>
        <v>000-0930</v>
      </c>
      <c r="L11" s="79"/>
      <c r="M11" s="79"/>
      <c r="N11" s="80"/>
      <c r="O11" s="79"/>
      <c r="P11" s="79"/>
      <c r="Q11" s="79"/>
      <c r="R11" s="79"/>
      <c r="S11" s="79"/>
    </row>
    <row r="12" spans="1:19" x14ac:dyDescent="0.2">
      <c r="A12" s="320" t="s">
        <v>470</v>
      </c>
      <c r="B12" s="323" t="s">
        <v>736</v>
      </c>
      <c r="C12" s="323" t="s">
        <v>737</v>
      </c>
      <c r="D12" s="321" t="s">
        <v>814</v>
      </c>
      <c r="E12" s="322">
        <v>137</v>
      </c>
      <c r="F12" s="322" t="str">
        <f t="shared" si="0"/>
        <v>000-0980-137</v>
      </c>
      <c r="G12" s="322">
        <f t="shared" si="1"/>
        <v>0</v>
      </c>
      <c r="H12" s="321">
        <v>4</v>
      </c>
      <c r="I12" s="321">
        <v>4</v>
      </c>
      <c r="J12" s="321"/>
      <c r="K12" s="155" t="str">
        <f>VLOOKUP($A12,'NZa-nummers 2016'!$B$2:$B$440,1,FALSE)</f>
        <v>000-0980</v>
      </c>
      <c r="L12" s="87"/>
      <c r="M12" s="88"/>
      <c r="N12" s="89"/>
      <c r="O12" s="88"/>
      <c r="P12" s="88"/>
      <c r="Q12" s="88"/>
      <c r="R12" s="88"/>
      <c r="S12" s="88"/>
    </row>
    <row r="13" spans="1:19" x14ac:dyDescent="0.2">
      <c r="A13" s="320" t="s">
        <v>863</v>
      </c>
      <c r="B13" s="321" t="s">
        <v>864</v>
      </c>
      <c r="C13" s="321" t="s">
        <v>107</v>
      </c>
      <c r="D13" s="321" t="s">
        <v>1043</v>
      </c>
      <c r="E13" s="322">
        <v>200</v>
      </c>
      <c r="F13" s="322" t="str">
        <f t="shared" si="0"/>
        <v>000-1120-200</v>
      </c>
      <c r="G13" s="322">
        <f t="shared" si="1"/>
        <v>0</v>
      </c>
      <c r="H13" s="321">
        <v>1</v>
      </c>
      <c r="I13" s="321">
        <v>1</v>
      </c>
      <c r="J13" s="321"/>
      <c r="K13" s="155" t="str">
        <f>VLOOKUP($A13,'NZa-nummers 2016'!$B$2:$B$440,1,FALSE)</f>
        <v>000-1120</v>
      </c>
      <c r="L13" s="79"/>
      <c r="M13" s="79"/>
      <c r="N13" s="80"/>
      <c r="O13" s="79"/>
      <c r="P13" s="79"/>
      <c r="Q13" s="79"/>
      <c r="R13" s="79"/>
      <c r="S13" s="79"/>
    </row>
    <row r="14" spans="1:19" x14ac:dyDescent="0.2">
      <c r="A14" s="320" t="s">
        <v>224</v>
      </c>
      <c r="B14" s="321" t="s">
        <v>593</v>
      </c>
      <c r="C14" s="321" t="s">
        <v>99</v>
      </c>
      <c r="D14" s="321" t="s">
        <v>1058</v>
      </c>
      <c r="E14" s="322">
        <v>301</v>
      </c>
      <c r="F14" s="322" t="str">
        <f t="shared" si="0"/>
        <v>000-1270-301</v>
      </c>
      <c r="G14" s="322">
        <f t="shared" si="1"/>
        <v>0</v>
      </c>
      <c r="H14" s="321">
        <v>1</v>
      </c>
      <c r="I14" s="321">
        <v>1</v>
      </c>
      <c r="J14" s="321"/>
      <c r="K14" s="155" t="str">
        <f>VLOOKUP($A14,'NZa-nummers 2016'!$B$2:$B$440,1,FALSE)</f>
        <v>000-1270</v>
      </c>
      <c r="L14" s="87"/>
      <c r="M14" s="88"/>
      <c r="N14" s="89"/>
      <c r="O14" s="88"/>
      <c r="P14" s="88"/>
      <c r="Q14" s="88"/>
      <c r="R14" s="88"/>
      <c r="S14" s="88"/>
    </row>
    <row r="15" spans="1:19" x14ac:dyDescent="0.2">
      <c r="A15" s="320" t="s">
        <v>225</v>
      </c>
      <c r="B15" s="321" t="s">
        <v>594</v>
      </c>
      <c r="C15" s="321" t="s">
        <v>87</v>
      </c>
      <c r="D15" s="321" t="s">
        <v>1058</v>
      </c>
      <c r="E15" s="322">
        <v>301</v>
      </c>
      <c r="F15" s="322" t="str">
        <f t="shared" si="0"/>
        <v>000-1390-301</v>
      </c>
      <c r="G15" s="322">
        <f t="shared" si="1"/>
        <v>0</v>
      </c>
      <c r="H15" s="321">
        <v>1</v>
      </c>
      <c r="I15" s="321">
        <v>1</v>
      </c>
      <c r="J15" s="321"/>
      <c r="K15" s="155" t="str">
        <f>VLOOKUP($A15,'NZa-nummers 2016'!$B$2:$B$440,1,FALSE)</f>
        <v>000-1390</v>
      </c>
      <c r="L15" s="79"/>
      <c r="M15" s="79" t="s">
        <v>1528</v>
      </c>
      <c r="N15" s="80"/>
      <c r="O15" s="79"/>
      <c r="P15" s="79"/>
      <c r="Q15" s="79"/>
      <c r="R15" s="79"/>
      <c r="S15" s="79"/>
    </row>
    <row r="16" spans="1:19" x14ac:dyDescent="0.2">
      <c r="A16" s="320" t="s">
        <v>226</v>
      </c>
      <c r="B16" s="321" t="s">
        <v>724</v>
      </c>
      <c r="C16" s="321" t="s">
        <v>555</v>
      </c>
      <c r="D16" s="321" t="s">
        <v>1058</v>
      </c>
      <c r="E16" s="322">
        <v>301</v>
      </c>
      <c r="F16" s="322" t="str">
        <f t="shared" si="0"/>
        <v>000-1540-301</v>
      </c>
      <c r="G16" s="322">
        <f t="shared" si="1"/>
        <v>0</v>
      </c>
      <c r="H16" s="321">
        <v>1</v>
      </c>
      <c r="I16" s="321">
        <v>1</v>
      </c>
      <c r="J16" s="321"/>
      <c r="K16" s="155" t="str">
        <f>VLOOKUP($A16,'NZa-nummers 2016'!$B$2:$B$440,1,FALSE)</f>
        <v>000-1540</v>
      </c>
      <c r="L16" s="87"/>
      <c r="M16" s="88"/>
      <c r="N16" s="89"/>
      <c r="O16" s="88"/>
      <c r="P16" s="88"/>
      <c r="Q16" s="88"/>
      <c r="R16" s="88"/>
      <c r="S16" s="88"/>
    </row>
    <row r="17" spans="1:19" x14ac:dyDescent="0.2">
      <c r="A17" s="320" t="s">
        <v>227</v>
      </c>
      <c r="B17" s="321" t="s">
        <v>598</v>
      </c>
      <c r="C17" s="321" t="s">
        <v>518</v>
      </c>
      <c r="D17" s="321" t="s">
        <v>1058</v>
      </c>
      <c r="E17" s="322">
        <v>301</v>
      </c>
      <c r="F17" s="322" t="str">
        <f t="shared" si="0"/>
        <v>000-1810-301</v>
      </c>
      <c r="G17" s="322">
        <f t="shared" si="1"/>
        <v>0</v>
      </c>
      <c r="H17" s="321">
        <v>1</v>
      </c>
      <c r="I17" s="321">
        <v>1</v>
      </c>
      <c r="J17" s="321"/>
      <c r="K17" s="155" t="str">
        <f>VLOOKUP($A17,'NZa-nummers 2016'!$B$2:$B$440,1,FALSE)</f>
        <v>000-1810</v>
      </c>
      <c r="L17" s="79"/>
      <c r="M17" s="84"/>
      <c r="N17" s="85"/>
      <c r="O17" s="84"/>
      <c r="P17" s="84"/>
      <c r="Q17" s="84"/>
      <c r="R17" s="84"/>
      <c r="S17" s="84"/>
    </row>
    <row r="18" spans="1:19" x14ac:dyDescent="0.2">
      <c r="A18" s="320" t="s">
        <v>229</v>
      </c>
      <c r="B18" s="321" t="s">
        <v>601</v>
      </c>
      <c r="C18" s="321" t="s">
        <v>602</v>
      </c>
      <c r="D18" s="321" t="s">
        <v>1058</v>
      </c>
      <c r="E18" s="322">
        <v>301</v>
      </c>
      <c r="F18" s="322" t="str">
        <f t="shared" si="0"/>
        <v>000-4031-301</v>
      </c>
      <c r="G18" s="322">
        <f t="shared" si="1"/>
        <v>0</v>
      </c>
      <c r="H18" s="321">
        <v>1</v>
      </c>
      <c r="I18" s="321">
        <v>1</v>
      </c>
      <c r="J18" s="321"/>
      <c r="K18" s="155" t="str">
        <f>VLOOKUP($A18,'NZa-nummers 2016'!$B$2:$B$440,1,FALSE)</f>
        <v>000-4031</v>
      </c>
      <c r="L18" s="87"/>
      <c r="M18" s="88"/>
      <c r="N18" s="89"/>
      <c r="O18" s="88"/>
      <c r="P18" s="88"/>
      <c r="Q18" s="88"/>
      <c r="R18" s="88"/>
      <c r="S18" s="88"/>
    </row>
    <row r="19" spans="1:19" x14ac:dyDescent="0.2">
      <c r="A19" s="320" t="s">
        <v>230</v>
      </c>
      <c r="B19" s="321" t="s">
        <v>867</v>
      </c>
      <c r="C19" s="323" t="s">
        <v>1413</v>
      </c>
      <c r="D19" s="321" t="s">
        <v>1058</v>
      </c>
      <c r="E19" s="322">
        <v>301</v>
      </c>
      <c r="F19" s="322" t="str">
        <f t="shared" si="0"/>
        <v>000-4200-301</v>
      </c>
      <c r="G19" s="322">
        <f t="shared" si="1"/>
        <v>0</v>
      </c>
      <c r="H19" s="321">
        <v>1</v>
      </c>
      <c r="I19" s="321">
        <v>1</v>
      </c>
      <c r="J19" s="321"/>
      <c r="K19" s="155" t="str">
        <f>VLOOKUP($A19,'NZa-nummers 2016'!$B$2:$B$440,1,FALSE)</f>
        <v>000-4200</v>
      </c>
      <c r="L19" s="79"/>
      <c r="M19" s="79" t="s">
        <v>1528</v>
      </c>
      <c r="N19" s="80"/>
      <c r="O19" s="79"/>
      <c r="P19" s="79"/>
      <c r="Q19" s="79"/>
      <c r="R19" s="79"/>
      <c r="S19" s="79"/>
    </row>
    <row r="20" spans="1:19" x14ac:dyDescent="0.2">
      <c r="A20" s="320" t="s">
        <v>231</v>
      </c>
      <c r="B20" s="321" t="s">
        <v>830</v>
      </c>
      <c r="C20" s="321" t="s">
        <v>535</v>
      </c>
      <c r="D20" s="321" t="s">
        <v>1043</v>
      </c>
      <c r="E20" s="322">
        <v>200</v>
      </c>
      <c r="F20" s="322" t="str">
        <f t="shared" si="0"/>
        <v>000-4787-200</v>
      </c>
      <c r="G20" s="322">
        <f t="shared" si="1"/>
        <v>0</v>
      </c>
      <c r="H20" s="321">
        <v>1</v>
      </c>
      <c r="I20" s="321">
        <v>1</v>
      </c>
      <c r="J20" s="321"/>
      <c r="K20" s="155" t="str">
        <f>VLOOKUP($A20,'NZa-nummers 2016'!$B$2:$B$440,1,FALSE)</f>
        <v>000-4787</v>
      </c>
      <c r="L20" s="87"/>
      <c r="M20" s="88"/>
      <c r="N20" s="89"/>
      <c r="O20" s="88"/>
      <c r="P20" s="88"/>
      <c r="Q20" s="88"/>
      <c r="R20" s="88"/>
      <c r="S20" s="88"/>
    </row>
    <row r="21" spans="1:19" x14ac:dyDescent="0.2">
      <c r="A21" s="320" t="s">
        <v>231</v>
      </c>
      <c r="B21" s="321" t="s">
        <v>830</v>
      </c>
      <c r="C21" s="321" t="s">
        <v>535</v>
      </c>
      <c r="D21" s="321" t="s">
        <v>1414</v>
      </c>
      <c r="E21" s="322">
        <v>205</v>
      </c>
      <c r="F21" s="322" t="str">
        <f t="shared" si="0"/>
        <v>000-4787-205</v>
      </c>
      <c r="G21" s="322">
        <f t="shared" si="1"/>
        <v>0</v>
      </c>
      <c r="H21" s="321">
        <v>1</v>
      </c>
      <c r="I21" s="321">
        <v>0.75</v>
      </c>
      <c r="J21" s="321"/>
      <c r="K21" s="155" t="str">
        <f>VLOOKUP($A21,'NZa-nummers 2016'!$B$2:$B$440,1,FALSE)</f>
        <v>000-4787</v>
      </c>
      <c r="L21" s="79"/>
      <c r="M21" s="79"/>
      <c r="N21" s="80"/>
      <c r="O21" s="79"/>
      <c r="P21" s="79"/>
      <c r="Q21" s="79"/>
      <c r="R21" s="79"/>
      <c r="S21" s="79"/>
    </row>
    <row r="22" spans="1:19" x14ac:dyDescent="0.2">
      <c r="A22" s="320" t="s">
        <v>232</v>
      </c>
      <c r="B22" s="321" t="s">
        <v>1415</v>
      </c>
      <c r="C22" s="321" t="s">
        <v>604</v>
      </c>
      <c r="D22" s="321" t="s">
        <v>1058</v>
      </c>
      <c r="E22" s="322">
        <v>301</v>
      </c>
      <c r="F22" s="322" t="str">
        <f t="shared" si="0"/>
        <v>000-5324-301</v>
      </c>
      <c r="G22" s="322">
        <f t="shared" si="1"/>
        <v>0</v>
      </c>
      <c r="H22" s="321">
        <v>1</v>
      </c>
      <c r="I22" s="321">
        <v>1</v>
      </c>
      <c r="J22" s="321"/>
      <c r="K22" s="155" t="str">
        <f>VLOOKUP($A22,'NZa-nummers 2016'!$B$2:$B$440,1,FALSE)</f>
        <v>000-5324</v>
      </c>
      <c r="L22" s="158"/>
      <c r="M22" s="79" t="s">
        <v>1528</v>
      </c>
      <c r="N22" s="89"/>
      <c r="O22" s="88"/>
      <c r="P22" s="88"/>
      <c r="Q22" s="88"/>
      <c r="R22" s="88"/>
      <c r="S22" s="88"/>
    </row>
    <row r="23" spans="1:19" x14ac:dyDescent="0.2">
      <c r="A23" s="320" t="s">
        <v>233</v>
      </c>
      <c r="B23" s="321" t="s">
        <v>1416</v>
      </c>
      <c r="C23" s="321" t="s">
        <v>104</v>
      </c>
      <c r="D23" s="321" t="s">
        <v>1058</v>
      </c>
      <c r="E23" s="322">
        <v>301</v>
      </c>
      <c r="F23" s="322" t="str">
        <f t="shared" si="0"/>
        <v>000-6645-301</v>
      </c>
      <c r="G23" s="322">
        <f t="shared" si="1"/>
        <v>0</v>
      </c>
      <c r="H23" s="321">
        <v>1</v>
      </c>
      <c r="I23" s="321">
        <v>1</v>
      </c>
      <c r="J23" s="321"/>
      <c r="K23" s="155" t="str">
        <f>VLOOKUP($A23,'NZa-nummers 2016'!$B$2:$B$440,1,FALSE)</f>
        <v>000-6645</v>
      </c>
      <c r="L23" s="79"/>
      <c r="M23" s="79"/>
      <c r="N23" s="80"/>
      <c r="O23" s="79"/>
      <c r="P23" s="79"/>
      <c r="Q23" s="79"/>
      <c r="R23" s="79"/>
      <c r="S23" s="79"/>
    </row>
    <row r="24" spans="1:19" x14ac:dyDescent="0.2">
      <c r="A24" s="320" t="s">
        <v>234</v>
      </c>
      <c r="B24" s="321" t="s">
        <v>1417</v>
      </c>
      <c r="C24" s="321" t="s">
        <v>105</v>
      </c>
      <c r="D24" s="321" t="s">
        <v>1058</v>
      </c>
      <c r="E24" s="322">
        <v>301</v>
      </c>
      <c r="F24" s="322" t="str">
        <f t="shared" si="0"/>
        <v>000-7009-301</v>
      </c>
      <c r="G24" s="322">
        <f t="shared" si="1"/>
        <v>0</v>
      </c>
      <c r="H24" s="321">
        <v>1</v>
      </c>
      <c r="I24" s="321">
        <v>1</v>
      </c>
      <c r="J24" s="321"/>
      <c r="K24" s="155" t="str">
        <f>VLOOKUP($A24,'NZa-nummers 2016'!$B$2:$B$440,1,FALSE)</f>
        <v>000-7009</v>
      </c>
      <c r="L24" s="87"/>
      <c r="M24" s="88"/>
      <c r="N24" s="89"/>
      <c r="O24" s="88"/>
      <c r="P24" s="88"/>
      <c r="Q24" s="88"/>
      <c r="R24" s="88"/>
      <c r="S24" s="88"/>
    </row>
    <row r="25" spans="1:19" x14ac:dyDescent="0.2">
      <c r="A25" s="320" t="s">
        <v>235</v>
      </c>
      <c r="B25" s="321" t="s">
        <v>1418</v>
      </c>
      <c r="C25" s="321" t="s">
        <v>106</v>
      </c>
      <c r="D25" s="321" t="s">
        <v>1061</v>
      </c>
      <c r="E25" s="322">
        <v>301</v>
      </c>
      <c r="F25" s="322" t="str">
        <f t="shared" si="0"/>
        <v>000-7023-301</v>
      </c>
      <c r="G25" s="322">
        <f t="shared" si="1"/>
        <v>0</v>
      </c>
      <c r="H25" s="321">
        <v>1</v>
      </c>
      <c r="I25" s="321">
        <v>1</v>
      </c>
      <c r="J25" s="321"/>
      <c r="K25" s="155" t="str">
        <f>VLOOKUP($A25,'NZa-nummers 2016'!$B$2:$B$440,1,FALSE)</f>
        <v>000-7023</v>
      </c>
      <c r="L25" s="87"/>
      <c r="M25" s="88"/>
      <c r="N25" s="89"/>
      <c r="O25" s="88"/>
      <c r="P25" s="88"/>
      <c r="Q25" s="88"/>
      <c r="R25" s="88"/>
      <c r="S25" s="88"/>
    </row>
    <row r="26" spans="1:19" x14ac:dyDescent="0.2">
      <c r="A26" s="324" t="s">
        <v>869</v>
      </c>
      <c r="B26" s="325" t="s">
        <v>1419</v>
      </c>
      <c r="C26" s="323" t="s">
        <v>107</v>
      </c>
      <c r="D26" s="321" t="s">
        <v>1061</v>
      </c>
      <c r="E26" s="322">
        <v>301</v>
      </c>
      <c r="F26" s="322" t="str">
        <f t="shared" si="0"/>
        <v>000-7043-301</v>
      </c>
      <c r="G26" s="322">
        <f t="shared" si="1"/>
        <v>0</v>
      </c>
      <c r="H26" s="321">
        <v>1</v>
      </c>
      <c r="I26" s="321">
        <v>1</v>
      </c>
      <c r="J26" s="321"/>
      <c r="K26" s="155" t="str">
        <f>VLOOKUP($A26,'NZa-nummers 2016'!$B$2:$B$440,1,FALSE)</f>
        <v>000-7043</v>
      </c>
    </row>
    <row r="27" spans="1:19" x14ac:dyDescent="0.2">
      <c r="A27" s="320" t="s">
        <v>236</v>
      </c>
      <c r="B27" s="321" t="s">
        <v>870</v>
      </c>
      <c r="C27" s="321" t="s">
        <v>518</v>
      </c>
      <c r="D27" s="321" t="s">
        <v>1043</v>
      </c>
      <c r="E27" s="322">
        <v>200</v>
      </c>
      <c r="F27" s="322" t="str">
        <f t="shared" si="0"/>
        <v>000-7059-200</v>
      </c>
      <c r="G27" s="322">
        <f t="shared" si="1"/>
        <v>0</v>
      </c>
      <c r="H27" s="321">
        <v>1</v>
      </c>
      <c r="I27" s="321">
        <v>1</v>
      </c>
      <c r="J27" s="321"/>
      <c r="K27" s="155" t="str">
        <f>VLOOKUP($A27,'NZa-nummers 2016'!$B$2:$B$440,1,FALSE)</f>
        <v>000-7059</v>
      </c>
      <c r="L27" s="87"/>
      <c r="M27" s="88"/>
      <c r="N27" s="89"/>
      <c r="O27" s="88"/>
      <c r="P27" s="88"/>
      <c r="Q27" s="88"/>
      <c r="R27" s="88"/>
      <c r="S27" s="88"/>
    </row>
    <row r="28" spans="1:19" x14ac:dyDescent="0.2">
      <c r="A28" s="320" t="s">
        <v>236</v>
      </c>
      <c r="B28" s="321" t="s">
        <v>870</v>
      </c>
      <c r="C28" s="321" t="s">
        <v>518</v>
      </c>
      <c r="D28" s="321" t="s">
        <v>861</v>
      </c>
      <c r="E28" s="322">
        <v>201</v>
      </c>
      <c r="F28" s="322" t="str">
        <f t="shared" si="0"/>
        <v>000-7059-201</v>
      </c>
      <c r="G28" s="322">
        <f t="shared" si="1"/>
        <v>0</v>
      </c>
      <c r="H28" s="321">
        <v>1</v>
      </c>
      <c r="I28" s="321">
        <v>0.75</v>
      </c>
      <c r="J28" s="321"/>
      <c r="K28" s="155" t="str">
        <f>VLOOKUP($A28,'NZa-nummers 2016'!$B$2:$B$440,1,FALSE)</f>
        <v>000-7059</v>
      </c>
      <c r="L28" s="79"/>
      <c r="M28" s="79"/>
      <c r="N28" s="80"/>
      <c r="O28" s="79"/>
      <c r="P28" s="79"/>
      <c r="Q28" s="79"/>
      <c r="R28" s="79"/>
      <c r="S28" s="79"/>
    </row>
    <row r="29" spans="1:19" x14ac:dyDescent="0.2">
      <c r="A29" s="326" t="s">
        <v>238</v>
      </c>
      <c r="B29" s="327" t="s">
        <v>108</v>
      </c>
      <c r="C29" s="327" t="s">
        <v>518</v>
      </c>
      <c r="D29" s="321" t="s">
        <v>1043</v>
      </c>
      <c r="E29" s="322">
        <v>200</v>
      </c>
      <c r="F29" s="322" t="str">
        <f t="shared" si="0"/>
        <v>000-7086-200</v>
      </c>
      <c r="G29" s="322">
        <f t="shared" si="1"/>
        <v>0</v>
      </c>
      <c r="H29" s="321">
        <v>24</v>
      </c>
      <c r="I29" s="321">
        <v>24</v>
      </c>
      <c r="J29" s="321"/>
      <c r="K29" s="155" t="str">
        <f>VLOOKUP($A29,'NZa-nummers 2016'!$B$2:$B$440,1,FALSE)</f>
        <v>000-7086</v>
      </c>
      <c r="L29" s="79"/>
      <c r="M29" s="79"/>
      <c r="N29" s="80"/>
      <c r="O29" s="79"/>
      <c r="P29" s="79"/>
      <c r="Q29" s="79"/>
      <c r="R29" s="79"/>
      <c r="S29" s="79"/>
    </row>
    <row r="30" spans="1:19" x14ac:dyDescent="0.2">
      <c r="A30" s="326" t="s">
        <v>238</v>
      </c>
      <c r="B30" s="327" t="s">
        <v>108</v>
      </c>
      <c r="C30" s="327" t="s">
        <v>518</v>
      </c>
      <c r="D30" s="321" t="s">
        <v>861</v>
      </c>
      <c r="E30" s="322">
        <v>201</v>
      </c>
      <c r="F30" s="322" t="str">
        <f t="shared" si="0"/>
        <v>000-7086-201</v>
      </c>
      <c r="G30" s="322">
        <f t="shared" si="1"/>
        <v>0</v>
      </c>
      <c r="H30" s="321">
        <v>1</v>
      </c>
      <c r="I30" s="321">
        <v>0.75</v>
      </c>
      <c r="J30" s="321"/>
      <c r="K30" s="155" t="str">
        <f>VLOOKUP($A30,'NZa-nummers 2016'!$B$2:$B$440,1,FALSE)</f>
        <v>000-7086</v>
      </c>
      <c r="L30" s="87"/>
      <c r="M30" s="88"/>
      <c r="N30" s="89"/>
      <c r="O30" s="88"/>
      <c r="P30" s="88"/>
      <c r="Q30" s="88"/>
      <c r="R30" s="88"/>
      <c r="S30" s="88"/>
    </row>
    <row r="31" spans="1:19" x14ac:dyDescent="0.2">
      <c r="A31" s="326" t="s">
        <v>238</v>
      </c>
      <c r="B31" s="327" t="s">
        <v>108</v>
      </c>
      <c r="C31" s="327" t="s">
        <v>518</v>
      </c>
      <c r="D31" s="321" t="s">
        <v>871</v>
      </c>
      <c r="E31" s="322">
        <v>202</v>
      </c>
      <c r="F31" s="322" t="str">
        <f t="shared" si="0"/>
        <v>000-7086-202</v>
      </c>
      <c r="G31" s="322">
        <f t="shared" si="1"/>
        <v>0</v>
      </c>
      <c r="H31" s="321">
        <v>2</v>
      </c>
      <c r="I31" s="321">
        <v>1</v>
      </c>
      <c r="J31" s="321"/>
      <c r="K31" s="155" t="str">
        <f>VLOOKUP($A31,'NZa-nummers 2016'!$B$2:$B$440,1,FALSE)</f>
        <v>000-7086</v>
      </c>
      <c r="L31" s="87"/>
      <c r="M31" s="88"/>
      <c r="N31" s="89"/>
      <c r="O31" s="88"/>
      <c r="P31" s="88"/>
      <c r="Q31" s="88"/>
      <c r="R31" s="88"/>
      <c r="S31" s="88"/>
    </row>
    <row r="32" spans="1:19" x14ac:dyDescent="0.2">
      <c r="A32" s="320" t="s">
        <v>872</v>
      </c>
      <c r="B32" s="321" t="s">
        <v>873</v>
      </c>
      <c r="C32" s="321" t="s">
        <v>87</v>
      </c>
      <c r="D32" s="321" t="s">
        <v>1043</v>
      </c>
      <c r="E32" s="322">
        <v>200</v>
      </c>
      <c r="F32" s="322" t="str">
        <f t="shared" si="0"/>
        <v>000-7114-200</v>
      </c>
      <c r="G32" s="322">
        <f t="shared" si="1"/>
        <v>0</v>
      </c>
      <c r="H32" s="321">
        <v>1</v>
      </c>
      <c r="I32" s="321">
        <v>1</v>
      </c>
      <c r="J32" s="321"/>
      <c r="K32" s="155" t="str">
        <f>VLOOKUP($A32,'NZa-nummers 2016'!$B$2:$B$440,1,FALSE)</f>
        <v>000-7114</v>
      </c>
      <c r="L32" s="79"/>
      <c r="M32" s="84"/>
      <c r="N32" s="85"/>
      <c r="O32" s="84"/>
      <c r="P32" s="84"/>
      <c r="Q32" s="84"/>
      <c r="R32" s="84"/>
      <c r="S32" s="84"/>
    </row>
    <row r="33" spans="1:19" x14ac:dyDescent="0.2">
      <c r="A33" s="320" t="s">
        <v>239</v>
      </c>
      <c r="B33" s="321" t="s">
        <v>874</v>
      </c>
      <c r="C33" s="321" t="s">
        <v>1420</v>
      </c>
      <c r="D33" s="321" t="s">
        <v>1061</v>
      </c>
      <c r="E33" s="322">
        <v>301</v>
      </c>
      <c r="F33" s="322" t="str">
        <f t="shared" si="0"/>
        <v>000-7116-301</v>
      </c>
      <c r="G33" s="322">
        <f t="shared" si="1"/>
        <v>0</v>
      </c>
      <c r="H33" s="321">
        <v>1</v>
      </c>
      <c r="I33" s="321">
        <v>1</v>
      </c>
      <c r="J33" s="321"/>
      <c r="K33" s="155" t="str">
        <f>VLOOKUP($A33,'NZa-nummers 2016'!$B$2:$B$440,1,FALSE)</f>
        <v>000-7116</v>
      </c>
      <c r="L33" s="79"/>
      <c r="M33" s="84"/>
      <c r="N33" s="85"/>
      <c r="O33" s="84"/>
      <c r="P33" s="84"/>
      <c r="Q33" s="84"/>
      <c r="R33" s="84"/>
      <c r="S33" s="84"/>
    </row>
    <row r="34" spans="1:19" x14ac:dyDescent="0.2">
      <c r="A34" s="320" t="s">
        <v>240</v>
      </c>
      <c r="B34" s="321" t="s">
        <v>875</v>
      </c>
      <c r="C34" s="321" t="s">
        <v>518</v>
      </c>
      <c r="D34" s="321" t="s">
        <v>1043</v>
      </c>
      <c r="E34" s="322">
        <v>200</v>
      </c>
      <c r="F34" s="322" t="str">
        <f t="shared" si="0"/>
        <v>000-7118-200</v>
      </c>
      <c r="G34" s="322">
        <f t="shared" si="1"/>
        <v>0</v>
      </c>
      <c r="H34" s="321">
        <v>2</v>
      </c>
      <c r="I34" s="321">
        <v>2</v>
      </c>
      <c r="J34" s="321"/>
      <c r="K34" s="155" t="str">
        <f>VLOOKUP($A34,'NZa-nummers 2016'!$B$2:$B$440,1,FALSE)</f>
        <v>000-7118</v>
      </c>
      <c r="L34" s="79"/>
      <c r="M34" s="84"/>
      <c r="N34" s="85"/>
      <c r="O34" s="84"/>
      <c r="P34" s="84"/>
      <c r="Q34" s="84"/>
      <c r="R34" s="84"/>
      <c r="S34" s="84"/>
    </row>
    <row r="35" spans="1:19" x14ac:dyDescent="0.2">
      <c r="A35" s="320" t="s">
        <v>241</v>
      </c>
      <c r="B35" s="321" t="s">
        <v>1421</v>
      </c>
      <c r="C35" s="321" t="s">
        <v>515</v>
      </c>
      <c r="D35" s="321" t="s">
        <v>1061</v>
      </c>
      <c r="E35" s="322">
        <v>301</v>
      </c>
      <c r="F35" s="322" t="str">
        <f t="shared" si="0"/>
        <v>000-7136-301</v>
      </c>
      <c r="G35" s="322">
        <f t="shared" si="1"/>
        <v>0</v>
      </c>
      <c r="H35" s="321">
        <v>1</v>
      </c>
      <c r="I35" s="321">
        <v>1</v>
      </c>
      <c r="J35" s="321"/>
      <c r="K35" s="155" t="str">
        <f>VLOOKUP($A35,'NZa-nummers 2016'!$B$2:$B$440,1,FALSE)</f>
        <v>000-7136</v>
      </c>
      <c r="L35" s="79"/>
      <c r="M35" s="84"/>
      <c r="N35" s="85"/>
      <c r="O35" s="84"/>
      <c r="P35" s="84"/>
      <c r="Q35" s="84"/>
      <c r="R35" s="84"/>
      <c r="S35" s="84"/>
    </row>
    <row r="36" spans="1:19" x14ac:dyDescent="0.2">
      <c r="A36" s="320" t="s">
        <v>244</v>
      </c>
      <c r="B36" s="321" t="s">
        <v>1422</v>
      </c>
      <c r="C36" s="321" t="s">
        <v>556</v>
      </c>
      <c r="D36" s="321" t="s">
        <v>1058</v>
      </c>
      <c r="E36" s="322">
        <v>301</v>
      </c>
      <c r="F36" s="322" t="str">
        <f t="shared" si="0"/>
        <v>000-7221-301</v>
      </c>
      <c r="G36" s="322">
        <f t="shared" si="1"/>
        <v>0</v>
      </c>
      <c r="H36" s="321">
        <v>1</v>
      </c>
      <c r="I36" s="321">
        <v>1</v>
      </c>
      <c r="J36" s="321"/>
      <c r="K36" s="155" t="str">
        <f>VLOOKUP($A36,'NZa-nummers 2016'!$B$2:$B$440,1,FALSE)</f>
        <v>000-7221</v>
      </c>
      <c r="L36" s="144"/>
      <c r="M36" s="84"/>
      <c r="N36" s="85"/>
      <c r="O36" s="84"/>
      <c r="P36" s="84"/>
      <c r="Q36" s="84"/>
      <c r="R36" s="84"/>
      <c r="S36" s="84"/>
    </row>
    <row r="37" spans="1:19" x14ac:dyDescent="0.2">
      <c r="A37" s="320" t="s">
        <v>509</v>
      </c>
      <c r="B37" s="321" t="s">
        <v>774</v>
      </c>
      <c r="C37" s="321" t="s">
        <v>620</v>
      </c>
      <c r="D37" s="321" t="s">
        <v>1058</v>
      </c>
      <c r="E37" s="322">
        <v>301</v>
      </c>
      <c r="F37" s="322" t="str">
        <f t="shared" si="0"/>
        <v>000-7247-301</v>
      </c>
      <c r="G37" s="322">
        <f t="shared" si="1"/>
        <v>0</v>
      </c>
      <c r="H37" s="321">
        <v>2</v>
      </c>
      <c r="I37" s="321">
        <v>2</v>
      </c>
      <c r="J37" s="321"/>
      <c r="K37" s="155" t="str">
        <f>VLOOKUP($A37,'NZa-nummers 2016'!$B$2:$B$440,1,FALSE)</f>
        <v>000-7247</v>
      </c>
      <c r="L37" s="87"/>
      <c r="M37" s="88"/>
      <c r="N37" s="89"/>
      <c r="O37" s="88"/>
      <c r="P37" s="88"/>
      <c r="Q37" s="88"/>
      <c r="R37" s="88"/>
      <c r="S37" s="88"/>
    </row>
    <row r="38" spans="1:19" x14ac:dyDescent="0.2">
      <c r="A38" s="320" t="s">
        <v>245</v>
      </c>
      <c r="B38" s="321" t="s">
        <v>1423</v>
      </c>
      <c r="C38" s="321" t="s">
        <v>109</v>
      </c>
      <c r="D38" s="321" t="s">
        <v>1043</v>
      </c>
      <c r="E38" s="322">
        <v>200</v>
      </c>
      <c r="F38" s="322" t="str">
        <f t="shared" si="0"/>
        <v>000-7325-200</v>
      </c>
      <c r="G38" s="322">
        <f t="shared" si="1"/>
        <v>0</v>
      </c>
      <c r="H38" s="321">
        <v>4</v>
      </c>
      <c r="I38" s="321">
        <v>4</v>
      </c>
      <c r="J38" s="321"/>
      <c r="K38" s="155" t="str">
        <f>VLOOKUP($A38,'NZa-nummers 2016'!$B$2:$B$440,1,FALSE)</f>
        <v>000-7325</v>
      </c>
      <c r="L38" s="79"/>
      <c r="M38" s="84"/>
      <c r="N38" s="85"/>
      <c r="O38" s="84"/>
      <c r="P38" s="84"/>
      <c r="Q38" s="84"/>
      <c r="R38" s="84"/>
      <c r="S38" s="84"/>
    </row>
    <row r="39" spans="1:19" x14ac:dyDescent="0.2">
      <c r="A39" s="320" t="s">
        <v>246</v>
      </c>
      <c r="B39" s="321" t="s">
        <v>1424</v>
      </c>
      <c r="C39" s="321" t="s">
        <v>623</v>
      </c>
      <c r="D39" s="321" t="s">
        <v>1061</v>
      </c>
      <c r="E39" s="322">
        <v>301</v>
      </c>
      <c r="F39" s="322" t="str">
        <f t="shared" si="0"/>
        <v>000-7374-301</v>
      </c>
      <c r="G39" s="322">
        <f t="shared" si="1"/>
        <v>0</v>
      </c>
      <c r="H39" s="321">
        <v>1</v>
      </c>
      <c r="I39" s="321">
        <v>1</v>
      </c>
      <c r="J39" s="321"/>
      <c r="K39" s="155" t="str">
        <f>VLOOKUP($A39,'NZa-nummers 2016'!$B$2:$B$440,1,FALSE)</f>
        <v>000-7374</v>
      </c>
      <c r="L39" s="79"/>
      <c r="M39" s="84"/>
      <c r="N39" s="85"/>
      <c r="O39" s="84"/>
      <c r="P39" s="84"/>
      <c r="Q39" s="84"/>
      <c r="R39" s="84"/>
      <c r="S39" s="84"/>
    </row>
    <row r="40" spans="1:19" x14ac:dyDescent="0.2">
      <c r="A40" s="320" t="s">
        <v>248</v>
      </c>
      <c r="B40" s="321" t="s">
        <v>1425</v>
      </c>
      <c r="C40" s="321" t="s">
        <v>530</v>
      </c>
      <c r="D40" s="321" t="s">
        <v>1061</v>
      </c>
      <c r="E40" s="322">
        <v>301</v>
      </c>
      <c r="F40" s="322" t="str">
        <f t="shared" si="0"/>
        <v>000-7603-301</v>
      </c>
      <c r="G40" s="322">
        <f t="shared" si="1"/>
        <v>0</v>
      </c>
      <c r="H40" s="321">
        <v>1</v>
      </c>
      <c r="I40" s="321">
        <v>1</v>
      </c>
      <c r="J40" s="321"/>
      <c r="K40" s="155" t="str">
        <f>VLOOKUP($A40,'NZa-nummers 2016'!$B$2:$B$440,1,FALSE)</f>
        <v>000-7603</v>
      </c>
      <c r="L40" s="87"/>
      <c r="M40" s="88"/>
      <c r="N40" s="89"/>
      <c r="O40" s="88"/>
      <c r="P40" s="88"/>
      <c r="Q40" s="88"/>
      <c r="R40" s="88"/>
      <c r="S40" s="88"/>
    </row>
    <row r="41" spans="1:19" x14ac:dyDescent="0.2">
      <c r="A41" s="320" t="s">
        <v>249</v>
      </c>
      <c r="B41" s="321" t="s">
        <v>878</v>
      </c>
      <c r="C41" s="321" t="s">
        <v>1426</v>
      </c>
      <c r="D41" s="321" t="s">
        <v>1043</v>
      </c>
      <c r="E41" s="322">
        <v>200</v>
      </c>
      <c r="F41" s="322" t="str">
        <f t="shared" si="0"/>
        <v>000-7630-200</v>
      </c>
      <c r="G41" s="322">
        <f t="shared" si="1"/>
        <v>0</v>
      </c>
      <c r="H41" s="321">
        <v>4</v>
      </c>
      <c r="I41" s="321">
        <v>4</v>
      </c>
      <c r="J41" s="321"/>
      <c r="K41" s="155" t="str">
        <f>VLOOKUP($A41,'NZa-nummers 2016'!$B$2:$B$440,1,FALSE)</f>
        <v>000-7630</v>
      </c>
      <c r="L41" s="79"/>
      <c r="M41" s="79"/>
      <c r="N41" s="80"/>
      <c r="O41" s="79"/>
      <c r="P41" s="79"/>
      <c r="Q41" s="79"/>
      <c r="R41" s="79"/>
      <c r="S41" s="79"/>
    </row>
    <row r="42" spans="1:19" x14ac:dyDescent="0.2">
      <c r="A42" s="320" t="s">
        <v>249</v>
      </c>
      <c r="B42" s="321" t="s">
        <v>878</v>
      </c>
      <c r="C42" s="321" t="s">
        <v>1426</v>
      </c>
      <c r="D42" s="321" t="s">
        <v>861</v>
      </c>
      <c r="E42" s="322">
        <v>201</v>
      </c>
      <c r="F42" s="322" t="str">
        <f t="shared" si="0"/>
        <v>000-7630-201</v>
      </c>
      <c r="G42" s="322">
        <f t="shared" si="1"/>
        <v>0</v>
      </c>
      <c r="H42" s="321">
        <v>3</v>
      </c>
      <c r="I42" s="321">
        <v>2.25</v>
      </c>
      <c r="J42" s="321"/>
      <c r="K42" s="155" t="str">
        <f>VLOOKUP($A42,'NZa-nummers 2016'!$B$2:$B$440,1,FALSE)</f>
        <v>000-7630</v>
      </c>
      <c r="L42" s="87"/>
      <c r="M42" s="88"/>
      <c r="N42" s="89"/>
      <c r="O42" s="88"/>
      <c r="P42" s="88"/>
      <c r="Q42" s="88"/>
      <c r="R42" s="88"/>
      <c r="S42" s="88"/>
    </row>
    <row r="43" spans="1:19" x14ac:dyDescent="0.2">
      <c r="A43" s="320" t="s">
        <v>249</v>
      </c>
      <c r="B43" s="321" t="s">
        <v>878</v>
      </c>
      <c r="C43" s="321" t="s">
        <v>1426</v>
      </c>
      <c r="D43" s="321" t="s">
        <v>1414</v>
      </c>
      <c r="E43" s="322">
        <v>205</v>
      </c>
      <c r="F43" s="322" t="str">
        <f t="shared" si="0"/>
        <v>000-7630-205</v>
      </c>
      <c r="G43" s="322">
        <f t="shared" si="1"/>
        <v>0</v>
      </c>
      <c r="H43" s="321">
        <v>1</v>
      </c>
      <c r="I43" s="321">
        <v>0.75</v>
      </c>
      <c r="J43" s="321"/>
      <c r="K43" s="155" t="str">
        <f>VLOOKUP($A43,'NZa-nummers 2016'!$B$2:$B$440,1,FALSE)</f>
        <v>000-7630</v>
      </c>
      <c r="L43" s="87"/>
      <c r="M43" s="88"/>
      <c r="N43" s="89"/>
      <c r="O43" s="88"/>
      <c r="P43" s="88"/>
      <c r="Q43" s="88"/>
      <c r="R43" s="88"/>
      <c r="S43" s="88"/>
    </row>
    <row r="44" spans="1:19" x14ac:dyDescent="0.2">
      <c r="A44" s="320" t="s">
        <v>251</v>
      </c>
      <c r="B44" s="321" t="s">
        <v>879</v>
      </c>
      <c r="C44" s="321" t="s">
        <v>102</v>
      </c>
      <c r="D44" s="321" t="s">
        <v>1061</v>
      </c>
      <c r="E44" s="322">
        <v>301</v>
      </c>
      <c r="F44" s="322" t="str">
        <f t="shared" si="0"/>
        <v>000-7730-301</v>
      </c>
      <c r="G44" s="322">
        <f t="shared" si="1"/>
        <v>0</v>
      </c>
      <c r="H44" s="321">
        <v>1</v>
      </c>
      <c r="I44" s="321">
        <v>1</v>
      </c>
      <c r="J44" s="321"/>
      <c r="K44" s="155" t="str">
        <f>VLOOKUP($A44,'NZa-nummers 2016'!$B$2:$B$440,1,FALSE)</f>
        <v>000-7730</v>
      </c>
      <c r="L44" s="87"/>
      <c r="M44" s="88"/>
      <c r="N44" s="89"/>
      <c r="O44" s="88"/>
      <c r="P44" s="88"/>
      <c r="Q44" s="88"/>
      <c r="R44" s="88"/>
      <c r="S44" s="88"/>
    </row>
    <row r="45" spans="1:19" x14ac:dyDescent="0.2">
      <c r="A45" s="320" t="s">
        <v>253</v>
      </c>
      <c r="B45" s="321" t="s">
        <v>880</v>
      </c>
      <c r="C45" s="321" t="s">
        <v>551</v>
      </c>
      <c r="D45" s="321" t="s">
        <v>1061</v>
      </c>
      <c r="E45" s="322">
        <v>301</v>
      </c>
      <c r="F45" s="322" t="str">
        <f t="shared" si="0"/>
        <v>000-7774-301</v>
      </c>
      <c r="G45" s="322">
        <f t="shared" si="1"/>
        <v>0</v>
      </c>
      <c r="H45" s="321">
        <v>1</v>
      </c>
      <c r="I45" s="321">
        <v>1</v>
      </c>
      <c r="J45" s="321"/>
      <c r="K45" s="155" t="str">
        <f>VLOOKUP($A45,'NZa-nummers 2016'!$B$2:$B$440,1,FALSE)</f>
        <v>000-7774</v>
      </c>
      <c r="L45" s="79"/>
      <c r="M45" s="84"/>
      <c r="N45" s="85"/>
      <c r="O45" s="84"/>
      <c r="P45" s="84"/>
      <c r="Q45" s="84"/>
      <c r="R45" s="84"/>
      <c r="S45" s="84"/>
    </row>
    <row r="46" spans="1:19" x14ac:dyDescent="0.2">
      <c r="A46" s="320" t="s">
        <v>254</v>
      </c>
      <c r="B46" s="321" t="s">
        <v>881</v>
      </c>
      <c r="C46" s="321" t="s">
        <v>563</v>
      </c>
      <c r="D46" s="321" t="s">
        <v>1043</v>
      </c>
      <c r="E46" s="322">
        <v>200</v>
      </c>
      <c r="F46" s="322" t="str">
        <f t="shared" si="0"/>
        <v>000-7880-200</v>
      </c>
      <c r="G46" s="322">
        <f t="shared" si="1"/>
        <v>0</v>
      </c>
      <c r="H46" s="321">
        <v>2</v>
      </c>
      <c r="I46" s="321">
        <v>2</v>
      </c>
      <c r="J46" s="321"/>
      <c r="K46" s="155" t="str">
        <f>VLOOKUP($A46,'NZa-nummers 2016'!$B$2:$B$440,1,FALSE)</f>
        <v>000-7880</v>
      </c>
      <c r="L46" s="79"/>
      <c r="M46" s="84"/>
      <c r="N46" s="85"/>
      <c r="O46" s="84"/>
      <c r="P46" s="84"/>
      <c r="Q46" s="84"/>
      <c r="R46" s="84"/>
      <c r="S46" s="84"/>
    </row>
    <row r="47" spans="1:19" x14ac:dyDescent="0.2">
      <c r="A47" s="320" t="s">
        <v>254</v>
      </c>
      <c r="B47" s="321" t="s">
        <v>881</v>
      </c>
      <c r="C47" s="321" t="s">
        <v>563</v>
      </c>
      <c r="D47" s="321" t="s">
        <v>861</v>
      </c>
      <c r="E47" s="322">
        <v>201</v>
      </c>
      <c r="F47" s="322" t="str">
        <f t="shared" si="0"/>
        <v>000-7880-201</v>
      </c>
      <c r="G47" s="322">
        <f t="shared" si="1"/>
        <v>0</v>
      </c>
      <c r="H47" s="321">
        <v>1</v>
      </c>
      <c r="I47" s="321">
        <v>0.75</v>
      </c>
      <c r="J47" s="321"/>
      <c r="K47" s="155" t="str">
        <f>VLOOKUP($A47,'NZa-nummers 2016'!$B$2:$B$440,1,FALSE)</f>
        <v>000-7880</v>
      </c>
      <c r="L47" s="79"/>
      <c r="M47" s="84"/>
      <c r="N47" s="85"/>
      <c r="O47" s="84"/>
      <c r="P47" s="84"/>
      <c r="Q47" s="84"/>
      <c r="R47" s="84"/>
      <c r="S47" s="84"/>
    </row>
    <row r="48" spans="1:19" x14ac:dyDescent="0.2">
      <c r="A48" s="320" t="s">
        <v>254</v>
      </c>
      <c r="B48" s="321" t="s">
        <v>881</v>
      </c>
      <c r="C48" s="321" t="s">
        <v>563</v>
      </c>
      <c r="D48" s="321" t="s">
        <v>871</v>
      </c>
      <c r="E48" s="322">
        <v>202</v>
      </c>
      <c r="F48" s="322" t="str">
        <f t="shared" si="0"/>
        <v>000-7880-202</v>
      </c>
      <c r="G48" s="322">
        <f t="shared" si="1"/>
        <v>0</v>
      </c>
      <c r="H48" s="321">
        <v>2</v>
      </c>
      <c r="I48" s="321">
        <v>1</v>
      </c>
      <c r="J48" s="321"/>
      <c r="K48" s="155" t="str">
        <f>VLOOKUP($A48,'NZa-nummers 2016'!$B$2:$B$440,1,FALSE)</f>
        <v>000-7880</v>
      </c>
      <c r="L48" s="87"/>
      <c r="M48" s="88"/>
      <c r="N48" s="89"/>
      <c r="O48" s="88"/>
      <c r="P48" s="88"/>
      <c r="Q48" s="88"/>
      <c r="R48" s="88"/>
      <c r="S48" s="88"/>
    </row>
    <row r="49" spans="1:19" x14ac:dyDescent="0.2">
      <c r="A49" s="320" t="s">
        <v>257</v>
      </c>
      <c r="B49" s="321" t="s">
        <v>1265</v>
      </c>
      <c r="C49" s="323" t="s">
        <v>541</v>
      </c>
      <c r="D49" s="321" t="s">
        <v>1043</v>
      </c>
      <c r="E49" s="322">
        <v>200</v>
      </c>
      <c r="F49" s="322" t="str">
        <f t="shared" si="0"/>
        <v>000-8502-200</v>
      </c>
      <c r="G49" s="322">
        <f t="shared" si="1"/>
        <v>0</v>
      </c>
      <c r="H49" s="321">
        <v>5</v>
      </c>
      <c r="I49" s="321">
        <v>5</v>
      </c>
      <c r="J49" s="321"/>
      <c r="K49" s="155" t="str">
        <f>VLOOKUP($A49,'NZa-nummers 2016'!$B$2:$B$440,1,FALSE)</f>
        <v>000-8502</v>
      </c>
      <c r="L49" s="87"/>
      <c r="M49" s="88"/>
      <c r="N49" s="89"/>
      <c r="O49" s="88"/>
      <c r="P49" s="88"/>
      <c r="Q49" s="88"/>
      <c r="R49" s="88"/>
      <c r="S49" s="88"/>
    </row>
    <row r="50" spans="1:19" x14ac:dyDescent="0.2">
      <c r="A50" s="320" t="s">
        <v>257</v>
      </c>
      <c r="B50" s="321" t="s">
        <v>1265</v>
      </c>
      <c r="C50" s="323" t="s">
        <v>541</v>
      </c>
      <c r="D50" s="321" t="s">
        <v>861</v>
      </c>
      <c r="E50" s="322">
        <v>201</v>
      </c>
      <c r="F50" s="322" t="str">
        <f t="shared" si="0"/>
        <v>000-8502-201</v>
      </c>
      <c r="G50" s="322">
        <f t="shared" si="1"/>
        <v>0</v>
      </c>
      <c r="H50" s="321">
        <v>1</v>
      </c>
      <c r="I50" s="321">
        <v>0.75</v>
      </c>
      <c r="J50" s="321"/>
      <c r="K50" s="155" t="str">
        <f>VLOOKUP($A50,'NZa-nummers 2016'!$B$2:$B$440,1,FALSE)</f>
        <v>000-8502</v>
      </c>
      <c r="L50" s="87"/>
      <c r="M50" s="88"/>
      <c r="N50" s="89"/>
      <c r="O50" s="88"/>
      <c r="P50" s="88"/>
      <c r="Q50" s="88"/>
      <c r="R50" s="88"/>
      <c r="S50" s="88"/>
    </row>
    <row r="51" spans="1:19" x14ac:dyDescent="0.2">
      <c r="A51" s="320" t="s">
        <v>257</v>
      </c>
      <c r="B51" s="321" t="s">
        <v>1265</v>
      </c>
      <c r="C51" s="323" t="s">
        <v>541</v>
      </c>
      <c r="D51" s="321" t="s">
        <v>862</v>
      </c>
      <c r="E51" s="322">
        <v>203</v>
      </c>
      <c r="F51" s="322" t="str">
        <f t="shared" si="0"/>
        <v>000-8502-203</v>
      </c>
      <c r="G51" s="322">
        <f t="shared" si="1"/>
        <v>0</v>
      </c>
      <c r="H51" s="321">
        <v>5</v>
      </c>
      <c r="I51" s="321">
        <v>5</v>
      </c>
      <c r="J51" s="321">
        <v>8</v>
      </c>
      <c r="K51" s="155" t="str">
        <f>VLOOKUP($A51,'NZa-nummers 2016'!$B$2:$B$440,1,FALSE)</f>
        <v>000-8502</v>
      </c>
      <c r="L51" s="79"/>
      <c r="M51" s="79"/>
      <c r="N51" s="80"/>
      <c r="O51" s="79"/>
      <c r="P51" s="79"/>
      <c r="Q51" s="79"/>
      <c r="R51" s="79"/>
      <c r="S51" s="79"/>
    </row>
    <row r="52" spans="1:19" x14ac:dyDescent="0.2">
      <c r="A52" s="320" t="s">
        <v>257</v>
      </c>
      <c r="B52" s="321" t="s">
        <v>1265</v>
      </c>
      <c r="C52" s="323" t="s">
        <v>541</v>
      </c>
      <c r="D52" s="321" t="s">
        <v>1414</v>
      </c>
      <c r="E52" s="322">
        <v>205</v>
      </c>
      <c r="F52" s="322" t="str">
        <f t="shared" si="0"/>
        <v>000-8502-205</v>
      </c>
      <c r="G52" s="322">
        <f t="shared" si="1"/>
        <v>0</v>
      </c>
      <c r="H52" s="321">
        <v>1</v>
      </c>
      <c r="I52" s="321">
        <v>0.75</v>
      </c>
      <c r="J52" s="321"/>
      <c r="K52" s="155" t="str">
        <f>VLOOKUP($A52,'NZa-nummers 2016'!$B$2:$B$440,1,FALSE)</f>
        <v>000-8502</v>
      </c>
      <c r="L52" s="87"/>
      <c r="M52" s="88"/>
      <c r="N52" s="89"/>
      <c r="O52" s="88"/>
      <c r="P52" s="88"/>
      <c r="Q52" s="88"/>
      <c r="R52" s="88"/>
      <c r="S52" s="88"/>
    </row>
    <row r="53" spans="1:19" x14ac:dyDescent="0.2">
      <c r="A53" s="320" t="s">
        <v>258</v>
      </c>
      <c r="B53" s="321" t="s">
        <v>1427</v>
      </c>
      <c r="C53" s="321" t="s">
        <v>115</v>
      </c>
      <c r="D53" s="321" t="s">
        <v>1043</v>
      </c>
      <c r="E53" s="322">
        <v>200</v>
      </c>
      <c r="F53" s="322" t="str">
        <f t="shared" si="0"/>
        <v>000-8506-200</v>
      </c>
      <c r="G53" s="322">
        <f t="shared" si="1"/>
        <v>0</v>
      </c>
      <c r="H53" s="321">
        <v>1</v>
      </c>
      <c r="I53" s="321">
        <v>1</v>
      </c>
      <c r="J53" s="321"/>
      <c r="K53" s="155" t="str">
        <f>VLOOKUP($A53,'NZa-nummers 2016'!$B$2:$B$440,1,FALSE)</f>
        <v>000-8506</v>
      </c>
      <c r="L53" s="87"/>
      <c r="M53" s="88"/>
      <c r="N53" s="89"/>
      <c r="O53" s="88"/>
      <c r="P53" s="88"/>
      <c r="Q53" s="88"/>
      <c r="R53" s="88"/>
      <c r="S53" s="88"/>
    </row>
    <row r="54" spans="1:19" x14ac:dyDescent="0.2">
      <c r="A54" s="320" t="s">
        <v>259</v>
      </c>
      <c r="B54" s="321" t="s">
        <v>884</v>
      </c>
      <c r="C54" s="321" t="s">
        <v>113</v>
      </c>
      <c r="D54" s="321" t="s">
        <v>1061</v>
      </c>
      <c r="E54" s="322">
        <v>301</v>
      </c>
      <c r="F54" s="322" t="str">
        <f t="shared" si="0"/>
        <v>000-8512-301</v>
      </c>
      <c r="G54" s="322">
        <f t="shared" si="1"/>
        <v>0</v>
      </c>
      <c r="H54" s="321">
        <v>1</v>
      </c>
      <c r="I54" s="321">
        <v>1</v>
      </c>
      <c r="J54" s="321"/>
      <c r="K54" s="155" t="str">
        <f>VLOOKUP($A54,'NZa-nummers 2016'!$B$2:$B$440,1,FALSE)</f>
        <v>000-8512</v>
      </c>
      <c r="L54" s="79"/>
      <c r="M54" s="84"/>
      <c r="N54" s="85"/>
      <c r="O54" s="84"/>
      <c r="P54" s="84"/>
      <c r="Q54" s="84"/>
      <c r="R54" s="84"/>
      <c r="S54" s="84"/>
    </row>
    <row r="55" spans="1:19" x14ac:dyDescent="0.2">
      <c r="A55" s="320" t="s">
        <v>260</v>
      </c>
      <c r="B55" s="321" t="s">
        <v>1428</v>
      </c>
      <c r="C55" s="321" t="s">
        <v>116</v>
      </c>
      <c r="D55" s="321" t="s">
        <v>871</v>
      </c>
      <c r="E55" s="322">
        <v>202</v>
      </c>
      <c r="F55" s="322" t="str">
        <f t="shared" si="0"/>
        <v>000-8519-202</v>
      </c>
      <c r="G55" s="322">
        <f t="shared" si="1"/>
        <v>0</v>
      </c>
      <c r="H55" s="321">
        <v>2</v>
      </c>
      <c r="I55" s="321">
        <v>1</v>
      </c>
      <c r="J55" s="321"/>
      <c r="K55" s="155" t="str">
        <f>VLOOKUP($A55,'NZa-nummers 2016'!$B$2:$B$440,1,FALSE)</f>
        <v>000-8519</v>
      </c>
      <c r="L55" s="79"/>
      <c r="M55" s="84"/>
      <c r="N55" s="85"/>
      <c r="O55" s="84"/>
      <c r="P55" s="84"/>
      <c r="Q55" s="84"/>
      <c r="R55" s="84"/>
      <c r="S55" s="84"/>
    </row>
    <row r="56" spans="1:19" x14ac:dyDescent="0.2">
      <c r="A56" s="320" t="s">
        <v>261</v>
      </c>
      <c r="B56" s="321" t="s">
        <v>885</v>
      </c>
      <c r="C56" s="321" t="s">
        <v>103</v>
      </c>
      <c r="D56" s="321" t="s">
        <v>1043</v>
      </c>
      <c r="E56" s="322">
        <v>200</v>
      </c>
      <c r="F56" s="322" t="str">
        <f t="shared" si="0"/>
        <v>000-8521-200</v>
      </c>
      <c r="G56" s="322">
        <f t="shared" si="1"/>
        <v>0</v>
      </c>
      <c r="H56" s="321">
        <v>1</v>
      </c>
      <c r="I56" s="321">
        <v>1</v>
      </c>
      <c r="J56" s="321"/>
      <c r="K56" s="155" t="str">
        <f>VLOOKUP($A56,'NZa-nummers 2016'!$B$2:$B$440,1,FALSE)</f>
        <v>000-8521</v>
      </c>
      <c r="L56" s="87"/>
      <c r="M56" s="88"/>
      <c r="N56" s="89"/>
      <c r="O56" s="88"/>
      <c r="P56" s="88"/>
      <c r="Q56" s="88"/>
      <c r="R56" s="88"/>
      <c r="S56" s="88"/>
    </row>
    <row r="57" spans="1:19" x14ac:dyDescent="0.2">
      <c r="A57" s="320" t="s">
        <v>262</v>
      </c>
      <c r="B57" s="321" t="s">
        <v>886</v>
      </c>
      <c r="C57" s="321" t="s">
        <v>117</v>
      </c>
      <c r="D57" s="321" t="s">
        <v>1043</v>
      </c>
      <c r="E57" s="322">
        <v>200</v>
      </c>
      <c r="F57" s="322" t="str">
        <f t="shared" si="0"/>
        <v>000-8522-200</v>
      </c>
      <c r="G57" s="322">
        <f t="shared" si="1"/>
        <v>0</v>
      </c>
      <c r="H57" s="321">
        <v>2</v>
      </c>
      <c r="I57" s="321">
        <v>2</v>
      </c>
      <c r="J57" s="321"/>
      <c r="K57" s="155" t="str">
        <f>VLOOKUP($A57,'NZa-nummers 2016'!$B$2:$B$440,1,FALSE)</f>
        <v>000-8522</v>
      </c>
      <c r="L57" s="94"/>
    </row>
    <row r="58" spans="1:19" x14ac:dyDescent="0.2">
      <c r="A58" s="320" t="s">
        <v>262</v>
      </c>
      <c r="B58" s="321" t="s">
        <v>886</v>
      </c>
      <c r="C58" s="321" t="s">
        <v>117</v>
      </c>
      <c r="D58" s="321" t="s">
        <v>861</v>
      </c>
      <c r="E58" s="322">
        <v>201</v>
      </c>
      <c r="F58" s="322" t="str">
        <f t="shared" si="0"/>
        <v>000-8522-201</v>
      </c>
      <c r="G58" s="322">
        <f t="shared" si="1"/>
        <v>0</v>
      </c>
      <c r="H58" s="321">
        <v>2</v>
      </c>
      <c r="I58" s="321">
        <v>1.5</v>
      </c>
      <c r="J58" s="321"/>
      <c r="K58" s="155" t="str">
        <f>VLOOKUP($A58,'NZa-nummers 2016'!$B$2:$B$440,1,FALSE)</f>
        <v>000-8522</v>
      </c>
      <c r="L58" s="144"/>
      <c r="M58" s="84"/>
      <c r="N58" s="85"/>
      <c r="O58" s="84"/>
      <c r="P58" s="84"/>
      <c r="Q58" s="84"/>
      <c r="R58" s="84"/>
      <c r="S58" s="84"/>
    </row>
    <row r="59" spans="1:19" x14ac:dyDescent="0.2">
      <c r="A59" s="320" t="s">
        <v>262</v>
      </c>
      <c r="B59" s="321" t="s">
        <v>886</v>
      </c>
      <c r="C59" s="321" t="s">
        <v>117</v>
      </c>
      <c r="D59" s="321" t="s">
        <v>871</v>
      </c>
      <c r="E59" s="322">
        <v>202</v>
      </c>
      <c r="F59" s="322" t="str">
        <f t="shared" si="0"/>
        <v>000-8522-202</v>
      </c>
      <c r="G59" s="322">
        <f t="shared" si="1"/>
        <v>0</v>
      </c>
      <c r="H59" s="321">
        <v>1</v>
      </c>
      <c r="I59" s="321">
        <v>0.5</v>
      </c>
      <c r="J59" s="321"/>
      <c r="K59" s="155" t="str">
        <f>VLOOKUP($A59,'NZa-nummers 2016'!$B$2:$B$440,1,FALSE)</f>
        <v>000-8522</v>
      </c>
      <c r="L59" s="144"/>
      <c r="M59" s="84"/>
      <c r="N59" s="85"/>
      <c r="O59" s="84"/>
      <c r="P59" s="84"/>
      <c r="Q59" s="84"/>
      <c r="R59" s="84"/>
      <c r="S59" s="84"/>
    </row>
    <row r="60" spans="1:19" x14ac:dyDescent="0.2">
      <c r="A60" s="328" t="s">
        <v>262</v>
      </c>
      <c r="B60" s="329" t="s">
        <v>886</v>
      </c>
      <c r="C60" s="329" t="s">
        <v>117</v>
      </c>
      <c r="D60" s="329" t="s">
        <v>862</v>
      </c>
      <c r="E60" s="330">
        <v>203</v>
      </c>
      <c r="F60" s="322" t="str">
        <f t="shared" si="0"/>
        <v>000-8522-203</v>
      </c>
      <c r="G60" s="322">
        <f t="shared" si="1"/>
        <v>0</v>
      </c>
      <c r="H60" s="329">
        <v>2</v>
      </c>
      <c r="I60" s="329">
        <v>2</v>
      </c>
      <c r="J60" s="329">
        <v>3</v>
      </c>
      <c r="K60" s="155" t="str">
        <f>VLOOKUP($A60,'NZa-nummers 2016'!$B$2:$B$440,1,FALSE)</f>
        <v>000-8522</v>
      </c>
      <c r="L60" s="144"/>
      <c r="M60" s="84"/>
      <c r="N60" s="85"/>
      <c r="O60" s="84"/>
      <c r="P60" s="84"/>
      <c r="Q60" s="84"/>
      <c r="R60" s="84"/>
      <c r="S60" s="84"/>
    </row>
    <row r="61" spans="1:19" x14ac:dyDescent="0.2">
      <c r="A61" s="320" t="s">
        <v>263</v>
      </c>
      <c r="B61" s="321" t="s">
        <v>815</v>
      </c>
      <c r="C61" s="321" t="s">
        <v>749</v>
      </c>
      <c r="D61" s="321" t="s">
        <v>814</v>
      </c>
      <c r="E61" s="322">
        <v>137</v>
      </c>
      <c r="F61" s="322" t="str">
        <f t="shared" si="0"/>
        <v>000-8525-137</v>
      </c>
      <c r="G61" s="322">
        <f t="shared" si="1"/>
        <v>0</v>
      </c>
      <c r="H61" s="321">
        <v>3</v>
      </c>
      <c r="I61" s="321">
        <v>3</v>
      </c>
      <c r="J61" s="321"/>
      <c r="K61" s="155" t="str">
        <f>VLOOKUP($A61,'NZa-nummers 2016'!$B$2:$B$440,1,FALSE)</f>
        <v>000-8525</v>
      </c>
      <c r="L61" s="79"/>
      <c r="M61" s="84"/>
      <c r="N61" s="85"/>
      <c r="O61" s="84"/>
      <c r="P61" s="84"/>
      <c r="Q61" s="84"/>
      <c r="R61" s="84"/>
      <c r="S61" s="84"/>
    </row>
    <row r="62" spans="1:19" x14ac:dyDescent="0.2">
      <c r="A62" s="320" t="s">
        <v>263</v>
      </c>
      <c r="B62" s="321" t="s">
        <v>815</v>
      </c>
      <c r="C62" s="321" t="s">
        <v>115</v>
      </c>
      <c r="D62" s="321" t="s">
        <v>1043</v>
      </c>
      <c r="E62" s="322">
        <v>200</v>
      </c>
      <c r="F62" s="322" t="str">
        <f t="shared" si="0"/>
        <v>000-8525-200</v>
      </c>
      <c r="G62" s="322">
        <f t="shared" si="1"/>
        <v>0</v>
      </c>
      <c r="H62" s="321">
        <v>4</v>
      </c>
      <c r="I62" s="321">
        <v>4</v>
      </c>
      <c r="J62" s="321"/>
      <c r="K62" s="155" t="str">
        <f>VLOOKUP($A62,'NZa-nummers 2016'!$B$2:$B$440,1,FALSE)</f>
        <v>000-8525</v>
      </c>
      <c r="L62" s="144"/>
      <c r="M62" s="84"/>
      <c r="N62" s="85"/>
      <c r="O62" s="84"/>
      <c r="P62" s="84"/>
      <c r="Q62" s="84"/>
      <c r="R62" s="84"/>
      <c r="S62" s="84"/>
    </row>
    <row r="63" spans="1:19" x14ac:dyDescent="0.2">
      <c r="A63" s="320" t="s">
        <v>263</v>
      </c>
      <c r="B63" s="321" t="s">
        <v>815</v>
      </c>
      <c r="C63" s="321" t="s">
        <v>115</v>
      </c>
      <c r="D63" s="321" t="s">
        <v>861</v>
      </c>
      <c r="E63" s="322">
        <v>201</v>
      </c>
      <c r="F63" s="322" t="str">
        <f t="shared" si="0"/>
        <v>000-8525-201</v>
      </c>
      <c r="G63" s="322">
        <f t="shared" si="1"/>
        <v>0</v>
      </c>
      <c r="H63" s="321">
        <v>2</v>
      </c>
      <c r="I63" s="321">
        <v>1.5</v>
      </c>
      <c r="J63" s="321"/>
      <c r="K63" s="155" t="str">
        <f>VLOOKUP($A63,'NZa-nummers 2016'!$B$2:$B$440,1,FALSE)</f>
        <v>000-8525</v>
      </c>
      <c r="L63" s="79"/>
      <c r="M63" s="84"/>
      <c r="N63" s="85"/>
      <c r="O63" s="84"/>
      <c r="P63" s="84"/>
      <c r="Q63" s="84"/>
      <c r="R63" s="84"/>
      <c r="S63" s="84"/>
    </row>
    <row r="64" spans="1:19" x14ac:dyDescent="0.2">
      <c r="A64" s="320" t="s">
        <v>263</v>
      </c>
      <c r="B64" s="321" t="s">
        <v>815</v>
      </c>
      <c r="C64" s="321" t="s">
        <v>115</v>
      </c>
      <c r="D64" s="321" t="s">
        <v>871</v>
      </c>
      <c r="E64" s="322">
        <v>202</v>
      </c>
      <c r="F64" s="322" t="str">
        <f t="shared" si="0"/>
        <v>000-8525-202</v>
      </c>
      <c r="G64" s="322">
        <f t="shared" si="1"/>
        <v>0</v>
      </c>
      <c r="H64" s="321">
        <v>1</v>
      </c>
      <c r="I64" s="321">
        <v>0.5</v>
      </c>
      <c r="J64" s="321"/>
      <c r="K64" s="155" t="str">
        <f>VLOOKUP($A64,'NZa-nummers 2016'!$B$2:$B$440,1,FALSE)</f>
        <v>000-8525</v>
      </c>
      <c r="L64" s="87"/>
      <c r="M64" s="88"/>
      <c r="N64" s="89"/>
      <c r="O64" s="88"/>
      <c r="P64" s="88"/>
      <c r="Q64" s="88"/>
      <c r="R64" s="88"/>
      <c r="S64" s="88"/>
    </row>
    <row r="65" spans="1:19" x14ac:dyDescent="0.2">
      <c r="A65" s="320" t="s">
        <v>263</v>
      </c>
      <c r="B65" s="321" t="s">
        <v>815</v>
      </c>
      <c r="C65" s="321" t="s">
        <v>115</v>
      </c>
      <c r="D65" s="321" t="s">
        <v>862</v>
      </c>
      <c r="E65" s="322">
        <v>203</v>
      </c>
      <c r="F65" s="322" t="str">
        <f t="shared" si="0"/>
        <v>000-8525-203</v>
      </c>
      <c r="G65" s="322">
        <f t="shared" si="1"/>
        <v>0</v>
      </c>
      <c r="H65" s="321">
        <v>4</v>
      </c>
      <c r="I65" s="321">
        <v>4</v>
      </c>
      <c r="J65" s="321">
        <v>6</v>
      </c>
      <c r="K65" s="155" t="str">
        <f>VLOOKUP($A65,'NZa-nummers 2016'!$B$2:$B$440,1,FALSE)</f>
        <v>000-8525</v>
      </c>
      <c r="L65" s="79"/>
      <c r="M65" s="84"/>
      <c r="N65" s="85"/>
      <c r="O65" s="84"/>
      <c r="P65" s="84"/>
      <c r="Q65" s="84"/>
      <c r="R65" s="84"/>
      <c r="S65" s="84"/>
    </row>
    <row r="66" spans="1:19" x14ac:dyDescent="0.2">
      <c r="A66" s="320" t="s">
        <v>263</v>
      </c>
      <c r="B66" s="321" t="s">
        <v>815</v>
      </c>
      <c r="C66" s="321" t="s">
        <v>115</v>
      </c>
      <c r="D66" s="321" t="s">
        <v>1414</v>
      </c>
      <c r="E66" s="322">
        <v>205</v>
      </c>
      <c r="F66" s="322" t="str">
        <f t="shared" si="0"/>
        <v>000-8525-205</v>
      </c>
      <c r="G66" s="322">
        <f t="shared" si="1"/>
        <v>0</v>
      </c>
      <c r="H66" s="321">
        <v>1</v>
      </c>
      <c r="I66" s="321">
        <v>0.75</v>
      </c>
      <c r="J66" s="321"/>
      <c r="K66" s="155" t="str">
        <f>VLOOKUP($A66,'NZa-nummers 2016'!$B$2:$B$440,1,FALSE)</f>
        <v>000-8525</v>
      </c>
      <c r="L66" s="79"/>
      <c r="M66" s="84"/>
      <c r="N66" s="85"/>
      <c r="O66" s="84"/>
      <c r="P66" s="84"/>
      <c r="Q66" s="84"/>
      <c r="R66" s="84"/>
      <c r="S66" s="84"/>
    </row>
    <row r="67" spans="1:19" x14ac:dyDescent="0.2">
      <c r="A67" s="320" t="s">
        <v>264</v>
      </c>
      <c r="B67" s="321" t="s">
        <v>887</v>
      </c>
      <c r="C67" s="321" t="s">
        <v>118</v>
      </c>
      <c r="D67" s="321" t="s">
        <v>1043</v>
      </c>
      <c r="E67" s="322">
        <v>200</v>
      </c>
      <c r="F67" s="322" t="str">
        <f t="shared" si="0"/>
        <v>000-8526-200</v>
      </c>
      <c r="G67" s="322">
        <f t="shared" si="1"/>
        <v>0</v>
      </c>
      <c r="H67" s="321">
        <v>1</v>
      </c>
      <c r="I67" s="321">
        <v>1</v>
      </c>
      <c r="J67" s="321"/>
      <c r="K67" s="155" t="str">
        <f>VLOOKUP($A67,'NZa-nummers 2016'!$B$2:$B$440,1,FALSE)</f>
        <v>000-8526</v>
      </c>
      <c r="L67" s="79"/>
      <c r="M67" s="84"/>
      <c r="N67" s="85"/>
      <c r="O67" s="84"/>
      <c r="P67" s="84"/>
      <c r="Q67" s="84"/>
      <c r="R67" s="84"/>
      <c r="S67" s="84"/>
    </row>
    <row r="68" spans="1:19" x14ac:dyDescent="0.2">
      <c r="A68" s="320" t="s">
        <v>265</v>
      </c>
      <c r="B68" s="321" t="s">
        <v>119</v>
      </c>
      <c r="C68" s="321" t="s">
        <v>545</v>
      </c>
      <c r="D68" s="321" t="s">
        <v>1043</v>
      </c>
      <c r="E68" s="322">
        <v>200</v>
      </c>
      <c r="F68" s="322" t="str">
        <f t="shared" si="0"/>
        <v>000-8527-200</v>
      </c>
      <c r="G68" s="322">
        <f t="shared" si="1"/>
        <v>0</v>
      </c>
      <c r="H68" s="321">
        <v>2</v>
      </c>
      <c r="I68" s="321">
        <v>2</v>
      </c>
      <c r="J68" s="321"/>
      <c r="K68" s="155" t="str">
        <f>VLOOKUP($A68,'NZa-nummers 2016'!$B$2:$B$440,1,FALSE)</f>
        <v>000-8527</v>
      </c>
      <c r="L68" s="79"/>
      <c r="M68" s="84"/>
      <c r="N68" s="85"/>
      <c r="O68" s="84"/>
      <c r="P68" s="84"/>
      <c r="Q68" s="84"/>
      <c r="R68" s="84"/>
      <c r="S68" s="84"/>
    </row>
    <row r="69" spans="1:19" x14ac:dyDescent="0.2">
      <c r="A69" s="320" t="s">
        <v>265</v>
      </c>
      <c r="B69" s="321" t="s">
        <v>119</v>
      </c>
      <c r="C69" s="321" t="s">
        <v>545</v>
      </c>
      <c r="D69" s="321" t="s">
        <v>861</v>
      </c>
      <c r="E69" s="322">
        <v>201</v>
      </c>
      <c r="F69" s="322" t="str">
        <f t="shared" si="0"/>
        <v>000-8527-201</v>
      </c>
      <c r="G69" s="322">
        <f t="shared" si="1"/>
        <v>0</v>
      </c>
      <c r="H69" s="321">
        <v>1</v>
      </c>
      <c r="I69" s="321">
        <v>0.75</v>
      </c>
      <c r="J69" s="321"/>
      <c r="K69" s="155" t="str">
        <f>VLOOKUP($A69,'NZa-nummers 2016'!$B$2:$B$440,1,FALSE)</f>
        <v>000-8527</v>
      </c>
      <c r="L69" s="79"/>
      <c r="M69" s="84"/>
      <c r="N69" s="85"/>
      <c r="O69" s="84"/>
      <c r="P69" s="84"/>
      <c r="Q69" s="84"/>
      <c r="R69" s="84"/>
      <c r="S69" s="84"/>
    </row>
    <row r="70" spans="1:19" x14ac:dyDescent="0.2">
      <c r="A70" s="320" t="s">
        <v>266</v>
      </c>
      <c r="B70" s="321" t="s">
        <v>1429</v>
      </c>
      <c r="C70" s="321" t="s">
        <v>540</v>
      </c>
      <c r="D70" s="321" t="s">
        <v>861</v>
      </c>
      <c r="E70" s="322">
        <v>201</v>
      </c>
      <c r="F70" s="322" t="str">
        <f t="shared" ref="F70:F133" si="2">CONCATENATE(A70,"-",E70)</f>
        <v>000-8531-201</v>
      </c>
      <c r="G70" s="322">
        <f t="shared" ref="G70:G133" si="3">IF(AND(A71=A70,E71=E70),1,0)</f>
        <v>0</v>
      </c>
      <c r="H70" s="321">
        <v>1</v>
      </c>
      <c r="I70" s="321">
        <v>0.75</v>
      </c>
      <c r="J70" s="321"/>
      <c r="K70" s="155" t="str">
        <f>VLOOKUP($A70,'NZa-nummers 2016'!$B$2:$B$440,1,FALSE)</f>
        <v>000-8531</v>
      </c>
      <c r="M70" s="79" t="s">
        <v>1528</v>
      </c>
    </row>
    <row r="71" spans="1:19" x14ac:dyDescent="0.2">
      <c r="A71" s="320" t="s">
        <v>267</v>
      </c>
      <c r="B71" s="321" t="s">
        <v>816</v>
      </c>
      <c r="C71" s="321" t="s">
        <v>714</v>
      </c>
      <c r="D71" s="321" t="s">
        <v>814</v>
      </c>
      <c r="E71" s="322">
        <v>137</v>
      </c>
      <c r="F71" s="322" t="str">
        <f t="shared" si="2"/>
        <v>000-8540-137</v>
      </c>
      <c r="G71" s="322">
        <f t="shared" si="3"/>
        <v>0</v>
      </c>
      <c r="H71" s="321">
        <v>5</v>
      </c>
      <c r="I71" s="321">
        <v>5</v>
      </c>
      <c r="J71" s="321"/>
      <c r="K71" s="155" t="str">
        <f>VLOOKUP($A71,'NZa-nummers 2016'!$B$2:$B$440,1,FALSE)</f>
        <v>000-8540</v>
      </c>
      <c r="L71" s="79"/>
      <c r="M71" s="84"/>
      <c r="N71" s="85"/>
      <c r="O71" s="84"/>
      <c r="P71" s="84"/>
      <c r="Q71" s="84"/>
      <c r="R71" s="84"/>
      <c r="S71" s="84"/>
    </row>
    <row r="72" spans="1:19" x14ac:dyDescent="0.2">
      <c r="A72" s="320" t="s">
        <v>267</v>
      </c>
      <c r="B72" s="321" t="s">
        <v>816</v>
      </c>
      <c r="C72" s="321" t="s">
        <v>113</v>
      </c>
      <c r="D72" s="321" t="s">
        <v>1043</v>
      </c>
      <c r="E72" s="322">
        <v>200</v>
      </c>
      <c r="F72" s="322" t="str">
        <f t="shared" si="2"/>
        <v>000-8540-200</v>
      </c>
      <c r="G72" s="322">
        <f t="shared" si="3"/>
        <v>0</v>
      </c>
      <c r="H72" s="321">
        <v>8</v>
      </c>
      <c r="I72" s="321">
        <v>8</v>
      </c>
      <c r="J72" s="321"/>
      <c r="K72" s="155" t="str">
        <f>VLOOKUP($A72,'NZa-nummers 2016'!$B$2:$B$440,1,FALSE)</f>
        <v>000-8540</v>
      </c>
      <c r="L72" s="79"/>
      <c r="M72" s="84"/>
      <c r="N72" s="85"/>
      <c r="O72" s="84"/>
      <c r="P72" s="84"/>
      <c r="Q72" s="84"/>
      <c r="R72" s="84"/>
      <c r="S72" s="84"/>
    </row>
    <row r="73" spans="1:19" x14ac:dyDescent="0.2">
      <c r="A73" s="320" t="s">
        <v>267</v>
      </c>
      <c r="B73" s="321" t="s">
        <v>816</v>
      </c>
      <c r="C73" s="321" t="s">
        <v>113</v>
      </c>
      <c r="D73" s="321" t="s">
        <v>871</v>
      </c>
      <c r="E73" s="322">
        <v>202</v>
      </c>
      <c r="F73" s="322" t="str">
        <f t="shared" si="2"/>
        <v>000-8540-202</v>
      </c>
      <c r="G73" s="322">
        <f t="shared" si="3"/>
        <v>0</v>
      </c>
      <c r="H73" s="321">
        <v>2</v>
      </c>
      <c r="I73" s="321">
        <v>1</v>
      </c>
      <c r="J73" s="321"/>
      <c r="K73" s="155" t="str">
        <f>VLOOKUP($A73,'NZa-nummers 2016'!$B$2:$B$440,1,FALSE)</f>
        <v>000-8540</v>
      </c>
      <c r="L73" s="79"/>
      <c r="M73" s="84"/>
      <c r="N73" s="85"/>
      <c r="O73" s="84"/>
      <c r="P73" s="84"/>
      <c r="Q73" s="84"/>
      <c r="R73" s="84"/>
      <c r="S73" s="84"/>
    </row>
    <row r="74" spans="1:19" x14ac:dyDescent="0.2">
      <c r="A74" s="320" t="s">
        <v>268</v>
      </c>
      <c r="B74" s="321" t="s">
        <v>817</v>
      </c>
      <c r="C74" s="321" t="s">
        <v>739</v>
      </c>
      <c r="D74" s="321" t="s">
        <v>814</v>
      </c>
      <c r="E74" s="322">
        <v>137</v>
      </c>
      <c r="F74" s="322" t="str">
        <f t="shared" si="2"/>
        <v>000-8684-137</v>
      </c>
      <c r="G74" s="322">
        <f t="shared" si="3"/>
        <v>0</v>
      </c>
      <c r="H74" s="321">
        <v>5</v>
      </c>
      <c r="I74" s="321">
        <v>5</v>
      </c>
      <c r="J74" s="321"/>
      <c r="K74" s="155" t="str">
        <f>VLOOKUP($A74,'NZa-nummers 2016'!$B$2:$B$440,1,FALSE)</f>
        <v>000-8684</v>
      </c>
      <c r="L74" s="79"/>
      <c r="M74" s="84"/>
      <c r="N74" s="85"/>
      <c r="O74" s="84"/>
      <c r="P74" s="84"/>
      <c r="Q74" s="84"/>
      <c r="R74" s="84"/>
      <c r="S74" s="84"/>
    </row>
    <row r="75" spans="1:19" x14ac:dyDescent="0.2">
      <c r="A75" s="320" t="s">
        <v>268</v>
      </c>
      <c r="B75" s="321" t="s">
        <v>817</v>
      </c>
      <c r="C75" s="321" t="s">
        <v>121</v>
      </c>
      <c r="D75" s="321" t="s">
        <v>1043</v>
      </c>
      <c r="E75" s="322">
        <v>200</v>
      </c>
      <c r="F75" s="322" t="str">
        <f t="shared" si="2"/>
        <v>000-8684-200</v>
      </c>
      <c r="G75" s="322">
        <f t="shared" si="3"/>
        <v>0</v>
      </c>
      <c r="H75" s="321">
        <v>8</v>
      </c>
      <c r="I75" s="321">
        <v>8</v>
      </c>
      <c r="J75" s="321"/>
      <c r="K75" s="155" t="str">
        <f>VLOOKUP($A75,'NZa-nummers 2016'!$B$2:$B$440,1,FALSE)</f>
        <v>000-8684</v>
      </c>
      <c r="L75" s="79"/>
      <c r="M75" s="84"/>
      <c r="N75" s="85"/>
      <c r="O75" s="84"/>
      <c r="P75" s="84"/>
      <c r="Q75" s="84"/>
      <c r="R75" s="84"/>
      <c r="S75" s="84"/>
    </row>
    <row r="76" spans="1:19" x14ac:dyDescent="0.2">
      <c r="A76" s="320" t="s">
        <v>268</v>
      </c>
      <c r="B76" s="321" t="s">
        <v>817</v>
      </c>
      <c r="C76" s="321" t="s">
        <v>121</v>
      </c>
      <c r="D76" s="321" t="s">
        <v>861</v>
      </c>
      <c r="E76" s="322">
        <v>201</v>
      </c>
      <c r="F76" s="322" t="str">
        <f t="shared" si="2"/>
        <v>000-8684-201</v>
      </c>
      <c r="G76" s="322">
        <f t="shared" si="3"/>
        <v>0</v>
      </c>
      <c r="H76" s="321">
        <v>4</v>
      </c>
      <c r="I76" s="321">
        <v>3</v>
      </c>
      <c r="J76" s="321"/>
      <c r="K76" s="155" t="str">
        <f>VLOOKUP($A76,'NZa-nummers 2016'!$B$2:$B$440,1,FALSE)</f>
        <v>000-8684</v>
      </c>
      <c r="L76" s="79"/>
      <c r="M76" s="84"/>
      <c r="N76" s="85"/>
      <c r="O76" s="84"/>
      <c r="P76" s="84"/>
      <c r="Q76" s="84"/>
      <c r="R76" s="84"/>
      <c r="S76" s="84"/>
    </row>
    <row r="77" spans="1:19" x14ac:dyDescent="0.2">
      <c r="A77" s="320" t="s">
        <v>268</v>
      </c>
      <c r="B77" s="321" t="s">
        <v>817</v>
      </c>
      <c r="C77" s="321" t="s">
        <v>121</v>
      </c>
      <c r="D77" s="321" t="s">
        <v>871</v>
      </c>
      <c r="E77" s="322">
        <v>202</v>
      </c>
      <c r="F77" s="322" t="str">
        <f t="shared" si="2"/>
        <v>000-8684-202</v>
      </c>
      <c r="G77" s="322">
        <f t="shared" si="3"/>
        <v>0</v>
      </c>
      <c r="H77" s="321">
        <v>2</v>
      </c>
      <c r="I77" s="321">
        <v>1</v>
      </c>
      <c r="J77" s="321"/>
      <c r="K77" s="155" t="str">
        <f>VLOOKUP($A77,'NZa-nummers 2016'!$B$2:$B$440,1,FALSE)</f>
        <v>000-8684</v>
      </c>
      <c r="L77" s="79"/>
      <c r="M77" s="84"/>
      <c r="N77" s="85"/>
      <c r="O77" s="84"/>
      <c r="P77" s="84"/>
      <c r="Q77" s="84"/>
      <c r="R77" s="84"/>
      <c r="S77" s="84"/>
    </row>
    <row r="78" spans="1:19" x14ac:dyDescent="0.2">
      <c r="A78" s="320" t="s">
        <v>268</v>
      </c>
      <c r="B78" s="321" t="s">
        <v>817</v>
      </c>
      <c r="C78" s="321" t="s">
        <v>121</v>
      </c>
      <c r="D78" s="321" t="s">
        <v>862</v>
      </c>
      <c r="E78" s="322">
        <v>203</v>
      </c>
      <c r="F78" s="322" t="str">
        <f t="shared" si="2"/>
        <v>000-8684-203</v>
      </c>
      <c r="G78" s="322">
        <f t="shared" si="3"/>
        <v>0</v>
      </c>
      <c r="H78" s="321">
        <v>5</v>
      </c>
      <c r="I78" s="321">
        <v>5</v>
      </c>
      <c r="J78" s="321">
        <v>6</v>
      </c>
      <c r="K78" s="155" t="str">
        <f>VLOOKUP($A78,'NZa-nummers 2016'!$B$2:$B$440,1,FALSE)</f>
        <v>000-8684</v>
      </c>
      <c r="L78" s="79"/>
      <c r="M78" s="84"/>
      <c r="N78" s="85"/>
      <c r="O78" s="84"/>
      <c r="P78" s="84"/>
      <c r="Q78" s="84"/>
      <c r="R78" s="84"/>
      <c r="S78" s="84"/>
    </row>
    <row r="79" spans="1:19" x14ac:dyDescent="0.2">
      <c r="A79" s="320" t="s">
        <v>268</v>
      </c>
      <c r="B79" s="321" t="s">
        <v>817</v>
      </c>
      <c r="C79" s="321" t="s">
        <v>121</v>
      </c>
      <c r="D79" s="321" t="s">
        <v>1414</v>
      </c>
      <c r="E79" s="322">
        <v>205</v>
      </c>
      <c r="F79" s="322" t="str">
        <f t="shared" si="2"/>
        <v>000-8684-205</v>
      </c>
      <c r="G79" s="322">
        <f t="shared" si="3"/>
        <v>0</v>
      </c>
      <c r="H79" s="321">
        <v>1</v>
      </c>
      <c r="I79" s="321">
        <v>0.75</v>
      </c>
      <c r="J79" s="321"/>
      <c r="K79" s="155" t="str">
        <f>VLOOKUP($A79,'NZa-nummers 2016'!$B$2:$B$440,1,FALSE)</f>
        <v>000-8684</v>
      </c>
      <c r="L79" s="79"/>
      <c r="M79" s="84"/>
      <c r="N79" s="85"/>
      <c r="O79" s="84"/>
      <c r="P79" s="84"/>
      <c r="Q79" s="84"/>
      <c r="R79" s="84"/>
      <c r="S79" s="84"/>
    </row>
    <row r="80" spans="1:19" x14ac:dyDescent="0.2">
      <c r="A80" s="320" t="s">
        <v>888</v>
      </c>
      <c r="B80" s="321" t="s">
        <v>889</v>
      </c>
      <c r="C80" s="321" t="s">
        <v>113</v>
      </c>
      <c r="D80" s="321" t="s">
        <v>1061</v>
      </c>
      <c r="E80" s="322">
        <v>301</v>
      </c>
      <c r="F80" s="322" t="str">
        <f t="shared" si="2"/>
        <v>000-8689-301</v>
      </c>
      <c r="G80" s="322">
        <f t="shared" si="3"/>
        <v>0</v>
      </c>
      <c r="H80" s="321">
        <v>1</v>
      </c>
      <c r="I80" s="321">
        <v>1</v>
      </c>
      <c r="J80" s="321"/>
      <c r="K80" s="155" t="str">
        <f>VLOOKUP($A80,'NZa-nummers 2016'!$B$2:$B$440,1,FALSE)</f>
        <v>000-8689</v>
      </c>
    </row>
    <row r="81" spans="1:19" x14ac:dyDescent="0.2">
      <c r="A81" s="320" t="s">
        <v>269</v>
      </c>
      <c r="B81" s="327" t="s">
        <v>1049</v>
      </c>
      <c r="C81" s="321" t="s">
        <v>557</v>
      </c>
      <c r="D81" s="321" t="s">
        <v>1043</v>
      </c>
      <c r="E81" s="322">
        <v>200</v>
      </c>
      <c r="F81" s="322" t="str">
        <f t="shared" si="2"/>
        <v>000-8768-200</v>
      </c>
      <c r="G81" s="322">
        <f t="shared" si="3"/>
        <v>0</v>
      </c>
      <c r="H81" s="321">
        <v>3</v>
      </c>
      <c r="I81" s="321">
        <v>3</v>
      </c>
      <c r="J81" s="321"/>
      <c r="K81" s="155" t="str">
        <f>VLOOKUP($A81,'NZa-nummers 2016'!$B$2:$B$440,1,FALSE)</f>
        <v>000-8768</v>
      </c>
      <c r="L81" s="79"/>
      <c r="M81" s="84"/>
      <c r="N81" s="85"/>
      <c r="O81" s="84"/>
      <c r="P81" s="84"/>
      <c r="Q81" s="84"/>
      <c r="R81" s="84"/>
      <c r="S81" s="84"/>
    </row>
    <row r="82" spans="1:19" x14ac:dyDescent="0.2">
      <c r="A82" s="320" t="s">
        <v>270</v>
      </c>
      <c r="B82" s="321" t="s">
        <v>818</v>
      </c>
      <c r="C82" s="321" t="s">
        <v>752</v>
      </c>
      <c r="D82" s="321" t="s">
        <v>814</v>
      </c>
      <c r="E82" s="322">
        <v>137</v>
      </c>
      <c r="F82" s="322" t="str">
        <f t="shared" si="2"/>
        <v>000-8777-137</v>
      </c>
      <c r="G82" s="322">
        <f t="shared" si="3"/>
        <v>0</v>
      </c>
      <c r="H82" s="321">
        <v>4</v>
      </c>
      <c r="I82" s="321">
        <v>4</v>
      </c>
      <c r="J82" s="321"/>
      <c r="K82" s="155" t="str">
        <f>VLOOKUP($A82,'NZa-nummers 2016'!$B$2:$B$440,1,FALSE)</f>
        <v>000-8777</v>
      </c>
      <c r="L82" s="79"/>
      <c r="M82" s="84"/>
      <c r="N82" s="85"/>
      <c r="O82" s="84"/>
      <c r="P82" s="84"/>
      <c r="Q82" s="84"/>
      <c r="R82" s="84"/>
      <c r="S82" s="84"/>
    </row>
    <row r="83" spans="1:19" x14ac:dyDescent="0.2">
      <c r="A83" s="320" t="s">
        <v>270</v>
      </c>
      <c r="B83" s="321" t="s">
        <v>890</v>
      </c>
      <c r="C83" s="321" t="s">
        <v>543</v>
      </c>
      <c r="D83" s="321" t="s">
        <v>1043</v>
      </c>
      <c r="E83" s="322">
        <v>200</v>
      </c>
      <c r="F83" s="322" t="str">
        <f t="shared" si="2"/>
        <v>000-8777-200</v>
      </c>
      <c r="G83" s="322">
        <f t="shared" si="3"/>
        <v>0</v>
      </c>
      <c r="H83" s="321">
        <v>5</v>
      </c>
      <c r="I83" s="321">
        <v>5</v>
      </c>
      <c r="J83" s="321"/>
      <c r="K83" s="155" t="str">
        <f>VLOOKUP($A83,'NZa-nummers 2016'!$B$2:$B$440,1,FALSE)</f>
        <v>000-8777</v>
      </c>
      <c r="L83" s="79"/>
      <c r="M83" s="84"/>
      <c r="N83" s="85"/>
      <c r="O83" s="84"/>
      <c r="P83" s="84"/>
      <c r="Q83" s="84"/>
      <c r="R83" s="84"/>
      <c r="S83" s="84"/>
    </row>
    <row r="84" spans="1:19" x14ac:dyDescent="0.2">
      <c r="A84" s="320" t="s">
        <v>270</v>
      </c>
      <c r="B84" s="321" t="s">
        <v>890</v>
      </c>
      <c r="C84" s="321" t="s">
        <v>543</v>
      </c>
      <c r="D84" s="321" t="s">
        <v>861</v>
      </c>
      <c r="E84" s="322">
        <v>201</v>
      </c>
      <c r="F84" s="322" t="str">
        <f t="shared" si="2"/>
        <v>000-8777-201</v>
      </c>
      <c r="G84" s="322">
        <f t="shared" si="3"/>
        <v>0</v>
      </c>
      <c r="H84" s="321">
        <v>1</v>
      </c>
      <c r="I84" s="321">
        <v>0.75</v>
      </c>
      <c r="J84" s="321"/>
      <c r="K84" s="155" t="str">
        <f>VLOOKUP($A84,'NZa-nummers 2016'!$B$2:$B$440,1,FALSE)</f>
        <v>000-8777</v>
      </c>
    </row>
    <row r="85" spans="1:19" x14ac:dyDescent="0.2">
      <c r="A85" s="320" t="s">
        <v>270</v>
      </c>
      <c r="B85" s="321" t="s">
        <v>890</v>
      </c>
      <c r="C85" s="321" t="s">
        <v>543</v>
      </c>
      <c r="D85" s="321" t="s">
        <v>1414</v>
      </c>
      <c r="E85" s="322">
        <v>205</v>
      </c>
      <c r="F85" s="322" t="str">
        <f t="shared" si="2"/>
        <v>000-8777-205</v>
      </c>
      <c r="G85" s="322">
        <f t="shared" si="3"/>
        <v>0</v>
      </c>
      <c r="H85" s="321">
        <v>1</v>
      </c>
      <c r="I85" s="321">
        <v>0.75</v>
      </c>
      <c r="J85" s="321"/>
      <c r="K85" s="155" t="str">
        <f>VLOOKUP($A85,'NZa-nummers 2016'!$B$2:$B$440,1,FALSE)</f>
        <v>000-8777</v>
      </c>
      <c r="L85" s="79"/>
      <c r="M85" s="84"/>
      <c r="N85" s="85"/>
      <c r="O85" s="84"/>
      <c r="P85" s="84"/>
      <c r="Q85" s="84"/>
      <c r="R85" s="84"/>
      <c r="S85" s="84"/>
    </row>
    <row r="86" spans="1:19" x14ac:dyDescent="0.2">
      <c r="A86" s="320" t="s">
        <v>271</v>
      </c>
      <c r="B86" s="321" t="s">
        <v>891</v>
      </c>
      <c r="C86" s="321" t="s">
        <v>110</v>
      </c>
      <c r="D86" s="321" t="s">
        <v>1043</v>
      </c>
      <c r="E86" s="322">
        <v>200</v>
      </c>
      <c r="F86" s="322" t="str">
        <f t="shared" si="2"/>
        <v>000-8780-200</v>
      </c>
      <c r="G86" s="322">
        <f t="shared" si="3"/>
        <v>0</v>
      </c>
      <c r="H86" s="321">
        <v>7</v>
      </c>
      <c r="I86" s="321">
        <v>7</v>
      </c>
      <c r="J86" s="321"/>
      <c r="K86" s="155" t="str">
        <f>VLOOKUP($A86,'NZa-nummers 2016'!$B$2:$B$440,1,FALSE)</f>
        <v>000-8780</v>
      </c>
      <c r="L86" s="79"/>
      <c r="M86" s="84"/>
      <c r="N86" s="85"/>
      <c r="O86" s="84"/>
      <c r="P86" s="84"/>
      <c r="Q86" s="84"/>
      <c r="R86" s="84"/>
      <c r="S86" s="84"/>
    </row>
    <row r="87" spans="1:19" x14ac:dyDescent="0.2">
      <c r="A87" s="320" t="s">
        <v>271</v>
      </c>
      <c r="B87" s="321" t="s">
        <v>891</v>
      </c>
      <c r="C87" s="321" t="s">
        <v>110</v>
      </c>
      <c r="D87" s="321" t="s">
        <v>861</v>
      </c>
      <c r="E87" s="322">
        <v>201</v>
      </c>
      <c r="F87" s="322" t="str">
        <f t="shared" si="2"/>
        <v>000-8780-201</v>
      </c>
      <c r="G87" s="322">
        <f t="shared" si="3"/>
        <v>0</v>
      </c>
      <c r="H87" s="321">
        <v>2</v>
      </c>
      <c r="I87" s="321">
        <v>1.5</v>
      </c>
      <c r="J87" s="321"/>
      <c r="K87" s="155" t="str">
        <f>VLOOKUP($A87,'NZa-nummers 2016'!$B$2:$B$440,1,FALSE)</f>
        <v>000-8780</v>
      </c>
      <c r="L87" s="79"/>
      <c r="M87" s="84"/>
      <c r="N87" s="85"/>
      <c r="O87" s="84"/>
      <c r="P87" s="84"/>
      <c r="Q87" s="84"/>
      <c r="R87" s="84"/>
      <c r="S87" s="84"/>
    </row>
    <row r="88" spans="1:19" x14ac:dyDescent="0.2">
      <c r="A88" s="320" t="s">
        <v>272</v>
      </c>
      <c r="B88" s="321" t="s">
        <v>1430</v>
      </c>
      <c r="C88" s="321" t="s">
        <v>105</v>
      </c>
      <c r="D88" s="321" t="s">
        <v>1043</v>
      </c>
      <c r="E88" s="322">
        <v>200</v>
      </c>
      <c r="F88" s="322" t="str">
        <f t="shared" si="2"/>
        <v>000-8804-200</v>
      </c>
      <c r="G88" s="322">
        <f t="shared" si="3"/>
        <v>0</v>
      </c>
      <c r="H88" s="321">
        <v>1</v>
      </c>
      <c r="I88" s="321">
        <v>1</v>
      </c>
      <c r="J88" s="321"/>
      <c r="K88" s="155" t="str">
        <f>VLOOKUP($A88,'NZa-nummers 2016'!$B$2:$B$440,1,FALSE)</f>
        <v>000-8804</v>
      </c>
      <c r="L88" s="79"/>
      <c r="M88" s="84"/>
      <c r="N88" s="85"/>
      <c r="O88" s="84"/>
      <c r="P88" s="84"/>
      <c r="Q88" s="84"/>
      <c r="R88" s="84"/>
      <c r="S88" s="84"/>
    </row>
    <row r="89" spans="1:19" x14ac:dyDescent="0.2">
      <c r="A89" s="320" t="s">
        <v>273</v>
      </c>
      <c r="B89" s="321" t="s">
        <v>819</v>
      </c>
      <c r="C89" s="321" t="s">
        <v>720</v>
      </c>
      <c r="D89" s="321" t="s">
        <v>814</v>
      </c>
      <c r="E89" s="322">
        <v>137</v>
      </c>
      <c r="F89" s="322" t="str">
        <f t="shared" si="2"/>
        <v>000-8841-137</v>
      </c>
      <c r="G89" s="322">
        <f t="shared" si="3"/>
        <v>0</v>
      </c>
      <c r="H89" s="321">
        <v>10</v>
      </c>
      <c r="I89" s="321">
        <v>10</v>
      </c>
      <c r="J89" s="321"/>
      <c r="K89" s="155" t="str">
        <f>VLOOKUP($A89,'NZa-nummers 2016'!$B$2:$B$440,1,FALSE)</f>
        <v>000-8841</v>
      </c>
      <c r="L89" s="87"/>
      <c r="M89" s="88"/>
      <c r="N89" s="89"/>
      <c r="O89" s="88"/>
      <c r="P89" s="88"/>
      <c r="Q89" s="88"/>
      <c r="R89" s="88"/>
      <c r="S89" s="88"/>
    </row>
    <row r="90" spans="1:19" x14ac:dyDescent="0.2">
      <c r="A90" s="320" t="s">
        <v>273</v>
      </c>
      <c r="B90" s="321" t="s">
        <v>892</v>
      </c>
      <c r="C90" s="321" t="s">
        <v>99</v>
      </c>
      <c r="D90" s="321" t="s">
        <v>1043</v>
      </c>
      <c r="E90" s="322">
        <v>200</v>
      </c>
      <c r="F90" s="322" t="str">
        <f t="shared" si="2"/>
        <v>000-8841-200</v>
      </c>
      <c r="G90" s="322">
        <f t="shared" si="3"/>
        <v>0</v>
      </c>
      <c r="H90" s="321">
        <v>8</v>
      </c>
      <c r="I90" s="321">
        <v>8</v>
      </c>
      <c r="J90" s="321"/>
      <c r="K90" s="155" t="str">
        <f>VLOOKUP($A90,'NZa-nummers 2016'!$B$2:$B$440,1,FALSE)</f>
        <v>000-8841</v>
      </c>
      <c r="L90" s="79"/>
      <c r="M90" s="84"/>
      <c r="N90" s="85"/>
      <c r="O90" s="84"/>
      <c r="P90" s="84"/>
      <c r="Q90" s="84"/>
      <c r="R90" s="84"/>
      <c r="S90" s="84"/>
    </row>
    <row r="91" spans="1:19" x14ac:dyDescent="0.2">
      <c r="A91" s="320" t="s">
        <v>273</v>
      </c>
      <c r="B91" s="321" t="s">
        <v>892</v>
      </c>
      <c r="C91" s="321" t="s">
        <v>99</v>
      </c>
      <c r="D91" s="321" t="s">
        <v>861</v>
      </c>
      <c r="E91" s="322">
        <v>201</v>
      </c>
      <c r="F91" s="322" t="str">
        <f t="shared" si="2"/>
        <v>000-8841-201</v>
      </c>
      <c r="G91" s="322">
        <f t="shared" si="3"/>
        <v>0</v>
      </c>
      <c r="H91" s="321">
        <v>2</v>
      </c>
      <c r="I91" s="321">
        <v>1.5</v>
      </c>
      <c r="J91" s="321"/>
      <c r="K91" s="155" t="str">
        <f>VLOOKUP($A91,'NZa-nummers 2016'!$B$2:$B$440,1,FALSE)</f>
        <v>000-8841</v>
      </c>
      <c r="L91" s="79"/>
      <c r="M91" s="84"/>
      <c r="N91" s="85"/>
      <c r="O91" s="84"/>
      <c r="P91" s="84"/>
      <c r="Q91" s="84"/>
      <c r="R91" s="84"/>
      <c r="S91" s="84"/>
    </row>
    <row r="92" spans="1:19" x14ac:dyDescent="0.2">
      <c r="A92" s="320" t="s">
        <v>273</v>
      </c>
      <c r="B92" s="321" t="s">
        <v>892</v>
      </c>
      <c r="C92" s="321" t="s">
        <v>99</v>
      </c>
      <c r="D92" s="321" t="s">
        <v>862</v>
      </c>
      <c r="E92" s="322">
        <v>203</v>
      </c>
      <c r="F92" s="322" t="str">
        <f t="shared" si="2"/>
        <v>000-8841-203</v>
      </c>
      <c r="G92" s="322">
        <f t="shared" si="3"/>
        <v>0</v>
      </c>
      <c r="H92" s="321">
        <v>3</v>
      </c>
      <c r="I92" s="321">
        <v>3</v>
      </c>
      <c r="J92" s="321">
        <v>4</v>
      </c>
      <c r="K92" s="155" t="str">
        <f>VLOOKUP($A92,'NZa-nummers 2016'!$B$2:$B$440,1,FALSE)</f>
        <v>000-8841</v>
      </c>
    </row>
    <row r="93" spans="1:19" x14ac:dyDescent="0.2">
      <c r="A93" s="320" t="s">
        <v>273</v>
      </c>
      <c r="B93" s="321" t="s">
        <v>892</v>
      </c>
      <c r="C93" s="321" t="s">
        <v>99</v>
      </c>
      <c r="D93" s="321" t="s">
        <v>1414</v>
      </c>
      <c r="E93" s="322">
        <v>205</v>
      </c>
      <c r="F93" s="322" t="str">
        <f t="shared" si="2"/>
        <v>000-8841-205</v>
      </c>
      <c r="G93" s="322">
        <f t="shared" si="3"/>
        <v>0</v>
      </c>
      <c r="H93" s="321">
        <v>1</v>
      </c>
      <c r="I93" s="321">
        <v>0.75</v>
      </c>
      <c r="J93" s="321"/>
      <c r="K93" s="155" t="str">
        <f>VLOOKUP($A93,'NZa-nummers 2016'!$B$2:$B$440,1,FALSE)</f>
        <v>000-8841</v>
      </c>
      <c r="L93" s="79"/>
      <c r="M93" s="84"/>
      <c r="N93" s="85"/>
      <c r="O93" s="84"/>
      <c r="P93" s="84"/>
      <c r="Q93" s="84"/>
      <c r="R93" s="84"/>
      <c r="S93" s="84"/>
    </row>
    <row r="94" spans="1:19" x14ac:dyDescent="0.2">
      <c r="A94" s="320" t="s">
        <v>274</v>
      </c>
      <c r="B94" s="321" t="s">
        <v>775</v>
      </c>
      <c r="C94" s="321" t="s">
        <v>776</v>
      </c>
      <c r="D94" s="321" t="s">
        <v>96</v>
      </c>
      <c r="E94" s="322">
        <v>122</v>
      </c>
      <c r="F94" s="322" t="str">
        <f t="shared" si="2"/>
        <v>000-8862-122</v>
      </c>
      <c r="G94" s="322">
        <f t="shared" si="3"/>
        <v>0</v>
      </c>
      <c r="H94" s="321">
        <v>1</v>
      </c>
      <c r="I94" s="321">
        <v>1</v>
      </c>
      <c r="J94" s="321"/>
      <c r="K94" s="155" t="str">
        <f>VLOOKUP($A94,'NZa-nummers 2016'!$B$2:$B$440,1,FALSE)</f>
        <v>000-8862</v>
      </c>
      <c r="L94" s="79"/>
      <c r="M94" s="84"/>
      <c r="N94" s="85"/>
      <c r="O94" s="84"/>
      <c r="P94" s="84"/>
      <c r="Q94" s="84"/>
      <c r="R94" s="84"/>
      <c r="S94" s="84"/>
    </row>
    <row r="95" spans="1:19" x14ac:dyDescent="0.2">
      <c r="A95" s="320" t="s">
        <v>274</v>
      </c>
      <c r="B95" s="321" t="s">
        <v>775</v>
      </c>
      <c r="C95" s="321" t="s">
        <v>776</v>
      </c>
      <c r="D95" s="321" t="s">
        <v>82</v>
      </c>
      <c r="E95" s="322">
        <v>141</v>
      </c>
      <c r="F95" s="322" t="str">
        <f t="shared" si="2"/>
        <v>000-8862-141</v>
      </c>
      <c r="G95" s="322">
        <f t="shared" si="3"/>
        <v>0</v>
      </c>
      <c r="H95" s="321">
        <v>2</v>
      </c>
      <c r="I95" s="321">
        <v>2</v>
      </c>
      <c r="J95" s="321"/>
      <c r="K95" s="155" t="str">
        <f>VLOOKUP($A95,'NZa-nummers 2016'!$B$2:$B$440,1,FALSE)</f>
        <v>000-8862</v>
      </c>
      <c r="L95" s="79"/>
      <c r="M95" s="84"/>
      <c r="N95" s="85"/>
      <c r="O95" s="84"/>
      <c r="P95" s="84"/>
      <c r="Q95" s="84"/>
      <c r="R95" s="84"/>
      <c r="S95" s="84"/>
    </row>
    <row r="96" spans="1:19" x14ac:dyDescent="0.2">
      <c r="A96" s="331" t="s">
        <v>274</v>
      </c>
      <c r="B96" s="332" t="s">
        <v>775</v>
      </c>
      <c r="C96" s="332" t="s">
        <v>776</v>
      </c>
      <c r="D96" s="332" t="s">
        <v>1043</v>
      </c>
      <c r="E96" s="322">
        <v>200</v>
      </c>
      <c r="F96" s="322" t="str">
        <f t="shared" si="2"/>
        <v>000-8862-200</v>
      </c>
      <c r="G96" s="322">
        <f t="shared" si="3"/>
        <v>0</v>
      </c>
      <c r="H96" s="333">
        <v>1</v>
      </c>
      <c r="I96" s="332">
        <v>1</v>
      </c>
      <c r="J96" s="332"/>
      <c r="K96" s="155" t="str">
        <f>VLOOKUP($A96,'NZa-nummers 2016'!$B$2:$B$440,1,FALSE)</f>
        <v>000-8862</v>
      </c>
      <c r="L96" s="79"/>
      <c r="M96" s="84"/>
      <c r="N96" s="85"/>
      <c r="O96" s="84"/>
      <c r="P96" s="84"/>
      <c r="Q96" s="84"/>
      <c r="R96" s="84"/>
      <c r="S96" s="84"/>
    </row>
    <row r="97" spans="1:19" x14ac:dyDescent="0.2">
      <c r="A97" s="320" t="s">
        <v>275</v>
      </c>
      <c r="B97" s="321" t="s">
        <v>1431</v>
      </c>
      <c r="C97" s="321" t="s">
        <v>1432</v>
      </c>
      <c r="D97" s="321" t="s">
        <v>1043</v>
      </c>
      <c r="E97" s="322">
        <v>200</v>
      </c>
      <c r="F97" s="322" t="str">
        <f t="shared" si="2"/>
        <v>000-8869-200</v>
      </c>
      <c r="G97" s="322">
        <f t="shared" si="3"/>
        <v>0</v>
      </c>
      <c r="H97" s="321">
        <v>1</v>
      </c>
      <c r="I97" s="321">
        <v>1</v>
      </c>
      <c r="J97" s="321"/>
      <c r="K97" s="155" t="str">
        <f>VLOOKUP($A97,'NZa-nummers 2016'!$B$2:$B$440,1,FALSE)</f>
        <v>000-8869</v>
      </c>
      <c r="L97" s="79"/>
      <c r="M97" s="84"/>
      <c r="N97" s="85"/>
      <c r="O97" s="84"/>
      <c r="P97" s="84"/>
      <c r="Q97" s="84"/>
      <c r="R97" s="84"/>
      <c r="S97" s="84"/>
    </row>
    <row r="98" spans="1:19" x14ac:dyDescent="0.2">
      <c r="A98" s="320" t="s">
        <v>276</v>
      </c>
      <c r="B98" s="321" t="s">
        <v>820</v>
      </c>
      <c r="C98" s="321" t="s">
        <v>731</v>
      </c>
      <c r="D98" s="321" t="s">
        <v>814</v>
      </c>
      <c r="E98" s="322">
        <v>137</v>
      </c>
      <c r="F98" s="322" t="str">
        <f t="shared" si="2"/>
        <v>000-9001-137</v>
      </c>
      <c r="G98" s="322">
        <f t="shared" si="3"/>
        <v>0</v>
      </c>
      <c r="H98" s="321">
        <v>14</v>
      </c>
      <c r="I98" s="321">
        <v>14</v>
      </c>
      <c r="J98" s="321"/>
      <c r="K98" s="155" t="str">
        <f>VLOOKUP($A98,'NZa-nummers 2016'!$B$2:$B$440,1,FALSE)</f>
        <v>000-9001</v>
      </c>
    </row>
    <row r="99" spans="1:19" x14ac:dyDescent="0.2">
      <c r="A99" s="320" t="s">
        <v>276</v>
      </c>
      <c r="B99" s="321" t="s">
        <v>893</v>
      </c>
      <c r="C99" s="321" t="s">
        <v>731</v>
      </c>
      <c r="D99" s="321" t="s">
        <v>1043</v>
      </c>
      <c r="E99" s="322">
        <v>200</v>
      </c>
      <c r="F99" s="322" t="str">
        <f t="shared" si="2"/>
        <v>000-9001-200</v>
      </c>
      <c r="G99" s="322">
        <f t="shared" si="3"/>
        <v>0</v>
      </c>
      <c r="H99" s="321">
        <v>36</v>
      </c>
      <c r="I99" s="321">
        <v>36</v>
      </c>
      <c r="J99" s="321"/>
      <c r="K99" s="155" t="str">
        <f>VLOOKUP($A99,'NZa-nummers 2016'!$B$2:$B$440,1,FALSE)</f>
        <v>000-9001</v>
      </c>
      <c r="L99" s="76"/>
    </row>
    <row r="100" spans="1:19" x14ac:dyDescent="0.2">
      <c r="A100" s="320" t="s">
        <v>276</v>
      </c>
      <c r="B100" s="321" t="s">
        <v>893</v>
      </c>
      <c r="C100" s="321" t="s">
        <v>731</v>
      </c>
      <c r="D100" s="321" t="s">
        <v>861</v>
      </c>
      <c r="E100" s="322">
        <v>201</v>
      </c>
      <c r="F100" s="322" t="str">
        <f t="shared" si="2"/>
        <v>000-9001-201</v>
      </c>
      <c r="G100" s="322">
        <f t="shared" si="3"/>
        <v>0</v>
      </c>
      <c r="H100" s="321">
        <v>14</v>
      </c>
      <c r="I100" s="321">
        <v>10.5</v>
      </c>
      <c r="J100" s="321"/>
      <c r="K100" s="155" t="str">
        <f>VLOOKUP($A100,'NZa-nummers 2016'!$B$2:$B$440,1,FALSE)</f>
        <v>000-9001</v>
      </c>
      <c r="L100" s="79"/>
      <c r="M100" s="84"/>
      <c r="N100" s="85"/>
      <c r="O100" s="84"/>
      <c r="P100" s="84"/>
      <c r="Q100" s="84"/>
      <c r="R100" s="84"/>
      <c r="S100" s="84"/>
    </row>
    <row r="101" spans="1:19" x14ac:dyDescent="0.2">
      <c r="A101" s="320" t="s">
        <v>276</v>
      </c>
      <c r="B101" s="321" t="s">
        <v>893</v>
      </c>
      <c r="C101" s="321" t="s">
        <v>731</v>
      </c>
      <c r="D101" s="321" t="s">
        <v>871</v>
      </c>
      <c r="E101" s="322">
        <v>202</v>
      </c>
      <c r="F101" s="322" t="str">
        <f t="shared" si="2"/>
        <v>000-9001-202</v>
      </c>
      <c r="G101" s="322">
        <f t="shared" si="3"/>
        <v>0</v>
      </c>
      <c r="H101" s="321">
        <v>11</v>
      </c>
      <c r="I101" s="321">
        <v>5.5</v>
      </c>
      <c r="J101" s="321"/>
      <c r="K101" s="155" t="str">
        <f>VLOOKUP($A101,'NZa-nummers 2016'!$B$2:$B$440,1,FALSE)</f>
        <v>000-9001</v>
      </c>
      <c r="L101" s="168"/>
      <c r="M101" s="84"/>
      <c r="N101" s="85"/>
      <c r="O101" s="84"/>
      <c r="P101" s="84"/>
      <c r="Q101" s="84"/>
      <c r="R101" s="84"/>
      <c r="S101" s="84"/>
    </row>
    <row r="102" spans="1:19" x14ac:dyDescent="0.2">
      <c r="A102" s="320" t="s">
        <v>276</v>
      </c>
      <c r="B102" s="321" t="s">
        <v>893</v>
      </c>
      <c r="C102" s="321" t="s">
        <v>731</v>
      </c>
      <c r="D102" s="321" t="s">
        <v>862</v>
      </c>
      <c r="E102" s="322">
        <v>203</v>
      </c>
      <c r="F102" s="322" t="str">
        <f t="shared" si="2"/>
        <v>000-9001-203</v>
      </c>
      <c r="G102" s="322">
        <f t="shared" si="3"/>
        <v>0</v>
      </c>
      <c r="H102" s="321">
        <v>10</v>
      </c>
      <c r="I102" s="321">
        <v>10</v>
      </c>
      <c r="J102" s="321">
        <v>17</v>
      </c>
      <c r="K102" s="155" t="str">
        <f>VLOOKUP($A102,'NZa-nummers 2016'!$B$2:$B$440,1,FALSE)</f>
        <v>000-9001</v>
      </c>
      <c r="L102" s="79"/>
      <c r="M102" s="84"/>
      <c r="N102" s="85"/>
      <c r="O102" s="84"/>
      <c r="P102" s="84"/>
      <c r="Q102" s="84"/>
      <c r="R102" s="84"/>
      <c r="S102" s="84"/>
    </row>
    <row r="103" spans="1:19" x14ac:dyDescent="0.2">
      <c r="A103" s="320" t="s">
        <v>276</v>
      </c>
      <c r="B103" s="321" t="s">
        <v>893</v>
      </c>
      <c r="C103" s="321" t="s">
        <v>731</v>
      </c>
      <c r="D103" s="321" t="s">
        <v>1414</v>
      </c>
      <c r="E103" s="322">
        <v>205</v>
      </c>
      <c r="F103" s="322" t="str">
        <f t="shared" si="2"/>
        <v>000-9001-205</v>
      </c>
      <c r="G103" s="322">
        <f t="shared" si="3"/>
        <v>0</v>
      </c>
      <c r="H103" s="321">
        <v>2</v>
      </c>
      <c r="I103" s="321">
        <v>1.5</v>
      </c>
      <c r="J103" s="321"/>
      <c r="K103" s="155" t="str">
        <f>VLOOKUP($A103,'NZa-nummers 2016'!$B$2:$B$440,1,FALSE)</f>
        <v>000-9001</v>
      </c>
      <c r="L103" s="79"/>
      <c r="M103" s="84"/>
      <c r="N103" s="85"/>
      <c r="O103" s="84"/>
      <c r="P103" s="84"/>
      <c r="Q103" s="84"/>
      <c r="R103" s="84"/>
      <c r="S103" s="84"/>
    </row>
    <row r="104" spans="1:19" x14ac:dyDescent="0.2">
      <c r="A104" s="320" t="s">
        <v>277</v>
      </c>
      <c r="B104" s="321" t="s">
        <v>124</v>
      </c>
      <c r="C104" s="321" t="s">
        <v>784</v>
      </c>
      <c r="D104" s="321" t="s">
        <v>814</v>
      </c>
      <c r="E104" s="322">
        <v>137</v>
      </c>
      <c r="F104" s="322" t="str">
        <f t="shared" si="2"/>
        <v>000-9002-137</v>
      </c>
      <c r="G104" s="322">
        <f t="shared" si="3"/>
        <v>0</v>
      </c>
      <c r="H104" s="321">
        <v>7</v>
      </c>
      <c r="I104" s="321">
        <v>7</v>
      </c>
      <c r="J104" s="321"/>
      <c r="K104" s="155" t="str">
        <f>VLOOKUP($A104,'NZa-nummers 2016'!$B$2:$B$440,1,FALSE)</f>
        <v>000-9002</v>
      </c>
      <c r="L104" s="79"/>
      <c r="M104" s="84"/>
      <c r="N104" s="85"/>
      <c r="O104" s="84"/>
      <c r="P104" s="84"/>
      <c r="Q104" s="84"/>
      <c r="R104" s="84"/>
      <c r="S104" s="84"/>
    </row>
    <row r="105" spans="1:19" x14ac:dyDescent="0.2">
      <c r="A105" s="320" t="s">
        <v>277</v>
      </c>
      <c r="B105" s="321" t="s">
        <v>1433</v>
      </c>
      <c r="C105" s="321" t="s">
        <v>538</v>
      </c>
      <c r="D105" s="321" t="s">
        <v>1043</v>
      </c>
      <c r="E105" s="322">
        <v>200</v>
      </c>
      <c r="F105" s="322" t="str">
        <f t="shared" si="2"/>
        <v>000-9002-200</v>
      </c>
      <c r="G105" s="322">
        <f t="shared" si="3"/>
        <v>0</v>
      </c>
      <c r="H105" s="321">
        <v>13</v>
      </c>
      <c r="I105" s="321">
        <v>13</v>
      </c>
      <c r="J105" s="321"/>
      <c r="K105" s="155" t="str">
        <f>VLOOKUP($A105,'NZa-nummers 2016'!$B$2:$B$440,1,FALSE)</f>
        <v>000-9002</v>
      </c>
    </row>
    <row r="106" spans="1:19" x14ac:dyDescent="0.2">
      <c r="A106" s="320" t="s">
        <v>277</v>
      </c>
      <c r="B106" s="321" t="s">
        <v>1433</v>
      </c>
      <c r="C106" s="321" t="s">
        <v>538</v>
      </c>
      <c r="D106" s="321" t="s">
        <v>861</v>
      </c>
      <c r="E106" s="322">
        <v>201</v>
      </c>
      <c r="F106" s="322" t="str">
        <f t="shared" si="2"/>
        <v>000-9002-201</v>
      </c>
      <c r="G106" s="322">
        <f t="shared" si="3"/>
        <v>0</v>
      </c>
      <c r="H106" s="321">
        <v>9</v>
      </c>
      <c r="I106" s="321">
        <v>6.75</v>
      </c>
      <c r="J106" s="321"/>
      <c r="K106" s="155" t="str">
        <f>VLOOKUP($A106,'NZa-nummers 2016'!$B$2:$B$440,1,FALSE)</f>
        <v>000-9002</v>
      </c>
      <c r="L106" s="87"/>
      <c r="M106" s="88"/>
      <c r="N106" s="89"/>
      <c r="O106" s="88"/>
      <c r="P106" s="88"/>
      <c r="Q106" s="88"/>
      <c r="R106" s="88"/>
      <c r="S106" s="88"/>
    </row>
    <row r="107" spans="1:19" x14ac:dyDescent="0.2">
      <c r="A107" s="320" t="s">
        <v>277</v>
      </c>
      <c r="B107" s="321" t="s">
        <v>1433</v>
      </c>
      <c r="C107" s="321" t="s">
        <v>538</v>
      </c>
      <c r="D107" s="321" t="s">
        <v>871</v>
      </c>
      <c r="E107" s="322">
        <v>202</v>
      </c>
      <c r="F107" s="322" t="str">
        <f t="shared" si="2"/>
        <v>000-9002-202</v>
      </c>
      <c r="G107" s="322">
        <f t="shared" si="3"/>
        <v>0</v>
      </c>
      <c r="H107" s="321">
        <v>1</v>
      </c>
      <c r="I107" s="321">
        <v>0.5</v>
      </c>
      <c r="J107" s="321"/>
      <c r="K107" s="155" t="str">
        <f>VLOOKUP($A107,'NZa-nummers 2016'!$B$2:$B$440,1,FALSE)</f>
        <v>000-9002</v>
      </c>
      <c r="L107" s="79"/>
      <c r="M107" s="84"/>
      <c r="N107" s="85"/>
      <c r="O107" s="84"/>
      <c r="P107" s="84"/>
      <c r="Q107" s="84"/>
      <c r="R107" s="84"/>
      <c r="S107" s="84"/>
    </row>
    <row r="108" spans="1:19" x14ac:dyDescent="0.2">
      <c r="A108" s="320" t="s">
        <v>277</v>
      </c>
      <c r="B108" s="321" t="s">
        <v>1433</v>
      </c>
      <c r="C108" s="321" t="s">
        <v>538</v>
      </c>
      <c r="D108" s="321" t="s">
        <v>862</v>
      </c>
      <c r="E108" s="322">
        <v>203</v>
      </c>
      <c r="F108" s="322" t="str">
        <f t="shared" si="2"/>
        <v>000-9002-203</v>
      </c>
      <c r="G108" s="322">
        <f t="shared" si="3"/>
        <v>0</v>
      </c>
      <c r="H108" s="321">
        <v>6</v>
      </c>
      <c r="I108" s="321">
        <v>6</v>
      </c>
      <c r="J108" s="321">
        <v>6</v>
      </c>
      <c r="K108" s="155" t="str">
        <f>VLOOKUP($A108,'NZa-nummers 2016'!$B$2:$B$440,1,FALSE)</f>
        <v>000-9002</v>
      </c>
    </row>
    <row r="109" spans="1:19" x14ac:dyDescent="0.2">
      <c r="A109" s="320" t="s">
        <v>277</v>
      </c>
      <c r="B109" s="321" t="s">
        <v>1433</v>
      </c>
      <c r="C109" s="321" t="s">
        <v>538</v>
      </c>
      <c r="D109" s="321" t="s">
        <v>1414</v>
      </c>
      <c r="E109" s="322">
        <v>205</v>
      </c>
      <c r="F109" s="322" t="str">
        <f t="shared" si="2"/>
        <v>000-9002-205</v>
      </c>
      <c r="G109" s="322">
        <f t="shared" si="3"/>
        <v>0</v>
      </c>
      <c r="H109" s="321">
        <v>1</v>
      </c>
      <c r="I109" s="321">
        <v>0.75</v>
      </c>
      <c r="J109" s="321"/>
      <c r="K109" s="155" t="str">
        <f>VLOOKUP($A109,'NZa-nummers 2016'!$B$2:$B$440,1,FALSE)</f>
        <v>000-9002</v>
      </c>
      <c r="L109" s="79"/>
      <c r="M109" s="84"/>
      <c r="N109" s="85"/>
      <c r="O109" s="84"/>
      <c r="P109" s="84"/>
      <c r="Q109" s="84"/>
      <c r="R109" s="84"/>
      <c r="S109" s="84"/>
    </row>
    <row r="110" spans="1:19" x14ac:dyDescent="0.2">
      <c r="A110" s="320" t="s">
        <v>278</v>
      </c>
      <c r="B110" s="321" t="s">
        <v>821</v>
      </c>
      <c r="C110" s="321" t="s">
        <v>733</v>
      </c>
      <c r="D110" s="321" t="s">
        <v>814</v>
      </c>
      <c r="E110" s="322">
        <v>137</v>
      </c>
      <c r="F110" s="322" t="str">
        <f t="shared" si="2"/>
        <v>000-9003-137</v>
      </c>
      <c r="G110" s="322">
        <f t="shared" si="3"/>
        <v>0</v>
      </c>
      <c r="H110" s="321">
        <v>4</v>
      </c>
      <c r="I110" s="321">
        <v>4</v>
      </c>
      <c r="J110" s="321"/>
      <c r="K110" s="155" t="str">
        <f>VLOOKUP($A110,'NZa-nummers 2016'!$B$2:$B$440,1,FALSE)</f>
        <v>000-9003</v>
      </c>
      <c r="L110" s="79"/>
      <c r="M110" s="84"/>
      <c r="N110" s="85"/>
      <c r="O110" s="84"/>
      <c r="P110" s="84"/>
      <c r="Q110" s="84"/>
      <c r="R110" s="84"/>
      <c r="S110" s="84"/>
    </row>
    <row r="111" spans="1:19" x14ac:dyDescent="0.2">
      <c r="A111" s="320" t="s">
        <v>278</v>
      </c>
      <c r="B111" s="321" t="s">
        <v>821</v>
      </c>
      <c r="C111" s="321" t="s">
        <v>104</v>
      </c>
      <c r="D111" s="321" t="s">
        <v>1043</v>
      </c>
      <c r="E111" s="322">
        <v>200</v>
      </c>
      <c r="F111" s="322" t="str">
        <f t="shared" si="2"/>
        <v>000-9003-200</v>
      </c>
      <c r="G111" s="322">
        <f t="shared" si="3"/>
        <v>0</v>
      </c>
      <c r="H111" s="321">
        <v>4</v>
      </c>
      <c r="I111" s="321">
        <v>4</v>
      </c>
      <c r="J111" s="321"/>
      <c r="K111" s="155" t="str">
        <f>VLOOKUP($A111,'NZa-nummers 2016'!$B$2:$B$440,1,FALSE)</f>
        <v>000-9003</v>
      </c>
      <c r="L111" s="79"/>
      <c r="M111" s="84"/>
      <c r="N111" s="85"/>
      <c r="O111" s="84"/>
      <c r="P111" s="84"/>
      <c r="Q111" s="84"/>
      <c r="R111" s="84"/>
      <c r="S111" s="84"/>
    </row>
    <row r="112" spans="1:19" x14ac:dyDescent="0.2">
      <c r="A112" s="320" t="s">
        <v>278</v>
      </c>
      <c r="B112" s="321" t="s">
        <v>821</v>
      </c>
      <c r="C112" s="321" t="s">
        <v>104</v>
      </c>
      <c r="D112" s="321" t="s">
        <v>861</v>
      </c>
      <c r="E112" s="322">
        <v>201</v>
      </c>
      <c r="F112" s="322" t="str">
        <f t="shared" si="2"/>
        <v>000-9003-201</v>
      </c>
      <c r="G112" s="322">
        <f t="shared" si="3"/>
        <v>0</v>
      </c>
      <c r="H112" s="321">
        <v>4</v>
      </c>
      <c r="I112" s="321">
        <v>3</v>
      </c>
      <c r="J112" s="321"/>
      <c r="K112" s="155" t="str">
        <f>VLOOKUP($A112,'NZa-nummers 2016'!$B$2:$B$440,1,FALSE)</f>
        <v>000-9003</v>
      </c>
      <c r="L112" s="79"/>
      <c r="M112" s="84"/>
      <c r="N112" s="85"/>
      <c r="O112" s="84"/>
      <c r="P112" s="84"/>
      <c r="Q112" s="84"/>
      <c r="R112" s="84"/>
      <c r="S112" s="84"/>
    </row>
    <row r="113" spans="1:19" x14ac:dyDescent="0.2">
      <c r="A113" s="320" t="s">
        <v>278</v>
      </c>
      <c r="B113" s="321" t="s">
        <v>821</v>
      </c>
      <c r="C113" s="321" t="s">
        <v>104</v>
      </c>
      <c r="D113" s="321" t="s">
        <v>871</v>
      </c>
      <c r="E113" s="322">
        <v>202</v>
      </c>
      <c r="F113" s="322" t="str">
        <f t="shared" si="2"/>
        <v>000-9003-202</v>
      </c>
      <c r="G113" s="322">
        <f t="shared" si="3"/>
        <v>0</v>
      </c>
      <c r="H113" s="321">
        <v>5</v>
      </c>
      <c r="I113" s="321">
        <v>2.5</v>
      </c>
      <c r="J113" s="321"/>
      <c r="K113" s="155" t="str">
        <f>VLOOKUP($A113,'NZa-nummers 2016'!$B$2:$B$440,1,FALSE)</f>
        <v>000-9003</v>
      </c>
    </row>
    <row r="114" spans="1:19" x14ac:dyDescent="0.2">
      <c r="A114" s="320" t="s">
        <v>278</v>
      </c>
      <c r="B114" s="321" t="s">
        <v>821</v>
      </c>
      <c r="C114" s="321" t="s">
        <v>104</v>
      </c>
      <c r="D114" s="321" t="s">
        <v>862</v>
      </c>
      <c r="E114" s="322">
        <v>203</v>
      </c>
      <c r="F114" s="322" t="str">
        <f t="shared" si="2"/>
        <v>000-9003-203</v>
      </c>
      <c r="G114" s="322">
        <f t="shared" si="3"/>
        <v>0</v>
      </c>
      <c r="H114" s="321">
        <v>6</v>
      </c>
      <c r="I114" s="321">
        <v>6</v>
      </c>
      <c r="J114" s="321">
        <v>10</v>
      </c>
      <c r="K114" s="155" t="str">
        <f>VLOOKUP($A114,'NZa-nummers 2016'!$B$2:$B$440,1,FALSE)</f>
        <v>000-9003</v>
      </c>
      <c r="L114" s="79"/>
      <c r="M114" s="84"/>
      <c r="N114" s="85"/>
      <c r="O114" s="84"/>
      <c r="P114" s="84"/>
      <c r="Q114" s="84"/>
      <c r="R114" s="84"/>
      <c r="S114" s="84"/>
    </row>
    <row r="115" spans="1:19" x14ac:dyDescent="0.2">
      <c r="A115" s="320" t="s">
        <v>279</v>
      </c>
      <c r="B115" s="321" t="s">
        <v>740</v>
      </c>
      <c r="C115" s="321" t="s">
        <v>741</v>
      </c>
      <c r="D115" s="321" t="s">
        <v>814</v>
      </c>
      <c r="E115" s="322">
        <v>137</v>
      </c>
      <c r="F115" s="322" t="str">
        <f t="shared" si="2"/>
        <v>000-9008-137</v>
      </c>
      <c r="G115" s="322">
        <f t="shared" si="3"/>
        <v>0</v>
      </c>
      <c r="H115" s="321">
        <v>2</v>
      </c>
      <c r="I115" s="321">
        <v>2</v>
      </c>
      <c r="J115" s="321"/>
      <c r="K115" s="155" t="str">
        <f>VLOOKUP($A115,'NZa-nummers 2016'!$B$2:$B$440,1,FALSE)</f>
        <v>000-9008</v>
      </c>
      <c r="L115" s="79"/>
      <c r="M115" s="84"/>
      <c r="N115" s="85"/>
      <c r="O115" s="84"/>
      <c r="P115" s="84"/>
      <c r="Q115" s="84"/>
      <c r="R115" s="84"/>
      <c r="S115" s="84"/>
    </row>
    <row r="116" spans="1:19" x14ac:dyDescent="0.2">
      <c r="A116" s="320" t="s">
        <v>279</v>
      </c>
      <c r="B116" s="321" t="s">
        <v>894</v>
      </c>
      <c r="C116" s="321" t="s">
        <v>118</v>
      </c>
      <c r="D116" s="321" t="s">
        <v>1043</v>
      </c>
      <c r="E116" s="322">
        <v>200</v>
      </c>
      <c r="F116" s="322" t="str">
        <f t="shared" si="2"/>
        <v>000-9008-200</v>
      </c>
      <c r="G116" s="322">
        <f t="shared" si="3"/>
        <v>0</v>
      </c>
      <c r="H116" s="321">
        <v>6</v>
      </c>
      <c r="I116" s="321">
        <v>6</v>
      </c>
      <c r="J116" s="321"/>
      <c r="K116" s="155" t="str">
        <f>VLOOKUP($A116,'NZa-nummers 2016'!$B$2:$B$440,1,FALSE)</f>
        <v>000-9008</v>
      </c>
      <c r="L116" s="79"/>
      <c r="M116" s="84"/>
      <c r="N116" s="85"/>
      <c r="O116" s="84"/>
      <c r="P116" s="84"/>
      <c r="Q116" s="84"/>
      <c r="R116" s="84"/>
      <c r="S116" s="84"/>
    </row>
    <row r="117" spans="1:19" x14ac:dyDescent="0.2">
      <c r="A117" s="320" t="s">
        <v>279</v>
      </c>
      <c r="B117" s="321" t="s">
        <v>894</v>
      </c>
      <c r="C117" s="321" t="s">
        <v>118</v>
      </c>
      <c r="D117" s="321" t="s">
        <v>861</v>
      </c>
      <c r="E117" s="322">
        <v>201</v>
      </c>
      <c r="F117" s="322" t="str">
        <f t="shared" si="2"/>
        <v>000-9008-201</v>
      </c>
      <c r="G117" s="322">
        <f t="shared" si="3"/>
        <v>0</v>
      </c>
      <c r="H117" s="321">
        <v>4</v>
      </c>
      <c r="I117" s="321">
        <v>3</v>
      </c>
      <c r="J117" s="321"/>
      <c r="K117" s="155" t="str">
        <f>VLOOKUP($A117,'NZa-nummers 2016'!$B$2:$B$440,1,FALSE)</f>
        <v>000-9008</v>
      </c>
      <c r="L117" s="79"/>
      <c r="M117" s="84"/>
      <c r="N117" s="85"/>
      <c r="O117" s="84"/>
      <c r="P117" s="84"/>
      <c r="Q117" s="84"/>
      <c r="R117" s="84"/>
      <c r="S117" s="84"/>
    </row>
    <row r="118" spans="1:19" x14ac:dyDescent="0.2">
      <c r="A118" s="320" t="s">
        <v>279</v>
      </c>
      <c r="B118" s="321" t="s">
        <v>894</v>
      </c>
      <c r="C118" s="321" t="s">
        <v>118</v>
      </c>
      <c r="D118" s="321" t="s">
        <v>871</v>
      </c>
      <c r="E118" s="322">
        <v>202</v>
      </c>
      <c r="F118" s="322" t="str">
        <f t="shared" si="2"/>
        <v>000-9008-202</v>
      </c>
      <c r="G118" s="322">
        <f t="shared" si="3"/>
        <v>0</v>
      </c>
      <c r="H118" s="321">
        <v>1</v>
      </c>
      <c r="I118" s="321">
        <v>0.5</v>
      </c>
      <c r="J118" s="321"/>
      <c r="K118" s="155" t="str">
        <f>VLOOKUP($A118,'NZa-nummers 2016'!$B$2:$B$440,1,FALSE)</f>
        <v>000-9008</v>
      </c>
    </row>
    <row r="119" spans="1:19" x14ac:dyDescent="0.2">
      <c r="A119" s="320" t="s">
        <v>279</v>
      </c>
      <c r="B119" s="321" t="s">
        <v>894</v>
      </c>
      <c r="C119" s="321" t="s">
        <v>118</v>
      </c>
      <c r="D119" s="321" t="s">
        <v>862</v>
      </c>
      <c r="E119" s="322">
        <v>203</v>
      </c>
      <c r="F119" s="322" t="str">
        <f t="shared" si="2"/>
        <v>000-9008-203</v>
      </c>
      <c r="G119" s="322">
        <f t="shared" si="3"/>
        <v>0</v>
      </c>
      <c r="H119" s="321">
        <v>2</v>
      </c>
      <c r="I119" s="321">
        <v>2</v>
      </c>
      <c r="J119" s="321">
        <v>5</v>
      </c>
      <c r="K119" s="155" t="str">
        <f>VLOOKUP($A119,'NZa-nummers 2016'!$B$2:$B$440,1,FALSE)</f>
        <v>000-9008</v>
      </c>
      <c r="L119" s="79"/>
      <c r="M119" s="84"/>
      <c r="N119" s="85"/>
      <c r="O119" s="84"/>
      <c r="P119" s="84"/>
      <c r="Q119" s="84"/>
      <c r="R119" s="84"/>
      <c r="S119" s="84"/>
    </row>
    <row r="120" spans="1:19" x14ac:dyDescent="0.2">
      <c r="A120" s="320" t="s">
        <v>280</v>
      </c>
      <c r="B120" s="321" t="s">
        <v>754</v>
      </c>
      <c r="C120" s="321" t="s">
        <v>755</v>
      </c>
      <c r="D120" s="321" t="s">
        <v>814</v>
      </c>
      <c r="E120" s="322">
        <v>137</v>
      </c>
      <c r="F120" s="322" t="str">
        <f t="shared" si="2"/>
        <v>000-9011-137</v>
      </c>
      <c r="G120" s="322">
        <f t="shared" si="3"/>
        <v>0</v>
      </c>
      <c r="H120" s="321">
        <v>3</v>
      </c>
      <c r="I120" s="321">
        <v>3</v>
      </c>
      <c r="J120" s="321"/>
      <c r="K120" s="155" t="str">
        <f>VLOOKUP($A120,'NZa-nummers 2016'!$B$2:$B$440,1,FALSE)</f>
        <v>000-9011</v>
      </c>
      <c r="L120" s="79"/>
      <c r="M120" s="84"/>
      <c r="N120" s="85"/>
      <c r="O120" s="84"/>
      <c r="P120" s="84"/>
      <c r="Q120" s="84"/>
      <c r="R120" s="84"/>
      <c r="S120" s="84"/>
    </row>
    <row r="121" spans="1:19" x14ac:dyDescent="0.2">
      <c r="A121" s="320" t="s">
        <v>280</v>
      </c>
      <c r="B121" s="321" t="s">
        <v>1434</v>
      </c>
      <c r="C121" s="321" t="s">
        <v>544</v>
      </c>
      <c r="D121" s="321" t="s">
        <v>1043</v>
      </c>
      <c r="E121" s="322">
        <v>200</v>
      </c>
      <c r="F121" s="322" t="str">
        <f t="shared" si="2"/>
        <v>000-9011-200</v>
      </c>
      <c r="G121" s="322">
        <f t="shared" si="3"/>
        <v>0</v>
      </c>
      <c r="H121" s="321">
        <v>5</v>
      </c>
      <c r="I121" s="321">
        <v>5</v>
      </c>
      <c r="J121" s="321"/>
      <c r="K121" s="155" t="str">
        <f>VLOOKUP($A121,'NZa-nummers 2016'!$B$2:$B$440,1,FALSE)</f>
        <v>000-9011</v>
      </c>
      <c r="L121" s="79"/>
      <c r="M121" s="84"/>
      <c r="N121" s="85"/>
      <c r="O121" s="84"/>
      <c r="P121" s="84"/>
      <c r="Q121" s="84"/>
      <c r="R121" s="84"/>
      <c r="S121" s="84"/>
    </row>
    <row r="122" spans="1:19" x14ac:dyDescent="0.2">
      <c r="A122" s="320" t="s">
        <v>280</v>
      </c>
      <c r="B122" s="321" t="s">
        <v>1434</v>
      </c>
      <c r="C122" s="321" t="s">
        <v>544</v>
      </c>
      <c r="D122" s="321" t="s">
        <v>861</v>
      </c>
      <c r="E122" s="322">
        <v>201</v>
      </c>
      <c r="F122" s="322" t="str">
        <f t="shared" si="2"/>
        <v>000-9011-201</v>
      </c>
      <c r="G122" s="322">
        <f t="shared" si="3"/>
        <v>0</v>
      </c>
      <c r="H122" s="321">
        <v>2</v>
      </c>
      <c r="I122" s="321">
        <v>1.5</v>
      </c>
      <c r="J122" s="321"/>
      <c r="K122" s="155" t="str">
        <f>VLOOKUP($A122,'NZa-nummers 2016'!$B$2:$B$440,1,FALSE)</f>
        <v>000-9011</v>
      </c>
      <c r="L122" s="79"/>
      <c r="M122" s="84"/>
      <c r="N122" s="85"/>
      <c r="O122" s="84"/>
      <c r="P122" s="84"/>
      <c r="Q122" s="84"/>
      <c r="R122" s="84"/>
      <c r="S122" s="84"/>
    </row>
    <row r="123" spans="1:19" x14ac:dyDescent="0.2">
      <c r="A123" s="320" t="s">
        <v>280</v>
      </c>
      <c r="B123" s="321" t="s">
        <v>1434</v>
      </c>
      <c r="C123" s="321" t="s">
        <v>544</v>
      </c>
      <c r="D123" s="321" t="s">
        <v>871</v>
      </c>
      <c r="E123" s="322">
        <v>202</v>
      </c>
      <c r="F123" s="322" t="str">
        <f t="shared" si="2"/>
        <v>000-9011-202</v>
      </c>
      <c r="G123" s="322">
        <f t="shared" si="3"/>
        <v>0</v>
      </c>
      <c r="H123" s="321">
        <v>1</v>
      </c>
      <c r="I123" s="321">
        <v>0.5</v>
      </c>
      <c r="J123" s="321"/>
      <c r="K123" s="155" t="str">
        <f>VLOOKUP($A123,'NZa-nummers 2016'!$B$2:$B$440,1,FALSE)</f>
        <v>000-9011</v>
      </c>
    </row>
    <row r="124" spans="1:19" x14ac:dyDescent="0.2">
      <c r="A124" s="320" t="s">
        <v>280</v>
      </c>
      <c r="B124" s="321" t="s">
        <v>1434</v>
      </c>
      <c r="C124" s="321" t="s">
        <v>544</v>
      </c>
      <c r="D124" s="321" t="s">
        <v>1414</v>
      </c>
      <c r="E124" s="322">
        <v>205</v>
      </c>
      <c r="F124" s="322" t="str">
        <f t="shared" si="2"/>
        <v>000-9011-205</v>
      </c>
      <c r="G124" s="322">
        <f t="shared" si="3"/>
        <v>0</v>
      </c>
      <c r="H124" s="321">
        <v>1</v>
      </c>
      <c r="I124" s="321">
        <v>0.75</v>
      </c>
      <c r="J124" s="321"/>
      <c r="K124" s="155" t="str">
        <f>VLOOKUP($A124,'NZa-nummers 2016'!$B$2:$B$440,1,FALSE)</f>
        <v>000-9011</v>
      </c>
      <c r="L124" s="79"/>
      <c r="M124" s="84"/>
      <c r="N124" s="85"/>
      <c r="O124" s="84"/>
      <c r="P124" s="84"/>
      <c r="Q124" s="84"/>
      <c r="R124" s="84"/>
      <c r="S124" s="84"/>
    </row>
    <row r="125" spans="1:19" x14ac:dyDescent="0.2">
      <c r="A125" s="320" t="s">
        <v>281</v>
      </c>
      <c r="B125" s="321" t="s">
        <v>1040</v>
      </c>
      <c r="C125" s="321" t="s">
        <v>722</v>
      </c>
      <c r="D125" s="321" t="s">
        <v>814</v>
      </c>
      <c r="E125" s="322">
        <v>137</v>
      </c>
      <c r="F125" s="322" t="str">
        <f t="shared" si="2"/>
        <v>000-9017-137</v>
      </c>
      <c r="G125" s="322">
        <f t="shared" si="3"/>
        <v>0</v>
      </c>
      <c r="H125" s="321">
        <v>2</v>
      </c>
      <c r="I125" s="321">
        <v>2</v>
      </c>
      <c r="J125" s="321"/>
      <c r="K125" s="155" t="str">
        <f>VLOOKUP($A125,'NZa-nummers 2016'!$B$2:$B$440,1,FALSE)</f>
        <v>000-9017</v>
      </c>
      <c r="L125" s="79"/>
      <c r="M125" s="84"/>
      <c r="N125" s="85"/>
      <c r="O125" s="84"/>
      <c r="P125" s="84"/>
      <c r="Q125" s="84"/>
      <c r="R125" s="84"/>
      <c r="S125" s="84"/>
    </row>
    <row r="126" spans="1:19" x14ac:dyDescent="0.2">
      <c r="A126" s="320" t="s">
        <v>281</v>
      </c>
      <c r="B126" s="321" t="s">
        <v>895</v>
      </c>
      <c r="C126" s="321" t="s">
        <v>125</v>
      </c>
      <c r="D126" s="321" t="s">
        <v>1043</v>
      </c>
      <c r="E126" s="322">
        <v>200</v>
      </c>
      <c r="F126" s="322" t="str">
        <f t="shared" si="2"/>
        <v>000-9017-200</v>
      </c>
      <c r="G126" s="322">
        <f t="shared" si="3"/>
        <v>0</v>
      </c>
      <c r="H126" s="321">
        <v>2</v>
      </c>
      <c r="I126" s="321">
        <v>2</v>
      </c>
      <c r="J126" s="321"/>
      <c r="K126" s="155" t="str">
        <f>VLOOKUP($A126,'NZa-nummers 2016'!$B$2:$B$440,1,FALSE)</f>
        <v>000-9017</v>
      </c>
      <c r="L126" s="79"/>
      <c r="M126" s="84"/>
      <c r="N126" s="85"/>
      <c r="O126" s="84"/>
      <c r="P126" s="84"/>
      <c r="Q126" s="84"/>
      <c r="R126" s="84"/>
      <c r="S126" s="84"/>
    </row>
    <row r="127" spans="1:19" x14ac:dyDescent="0.2">
      <c r="A127" s="320" t="s">
        <v>281</v>
      </c>
      <c r="B127" s="321" t="s">
        <v>895</v>
      </c>
      <c r="C127" s="321" t="s">
        <v>125</v>
      </c>
      <c r="D127" s="321" t="s">
        <v>871</v>
      </c>
      <c r="E127" s="322">
        <v>202</v>
      </c>
      <c r="F127" s="322" t="str">
        <f t="shared" si="2"/>
        <v>000-9017-202</v>
      </c>
      <c r="G127" s="322">
        <f t="shared" si="3"/>
        <v>0</v>
      </c>
      <c r="H127" s="321">
        <v>2</v>
      </c>
      <c r="I127" s="321">
        <v>1</v>
      </c>
      <c r="J127" s="321"/>
      <c r="K127" s="155" t="str">
        <f>VLOOKUP($A127,'NZa-nummers 2016'!$B$2:$B$440,1,FALSE)</f>
        <v>000-9017</v>
      </c>
      <c r="L127" s="79"/>
      <c r="M127" s="84"/>
      <c r="N127" s="85"/>
      <c r="O127" s="84"/>
      <c r="P127" s="84"/>
      <c r="Q127" s="84"/>
      <c r="R127" s="84"/>
      <c r="S127" s="84"/>
    </row>
    <row r="128" spans="1:19" x14ac:dyDescent="0.2">
      <c r="A128" s="320" t="s">
        <v>282</v>
      </c>
      <c r="B128" s="321" t="s">
        <v>896</v>
      </c>
      <c r="C128" s="321" t="s">
        <v>99</v>
      </c>
      <c r="D128" s="321" t="s">
        <v>1043</v>
      </c>
      <c r="E128" s="322">
        <v>200</v>
      </c>
      <c r="F128" s="322" t="str">
        <f t="shared" si="2"/>
        <v>000-9021-200</v>
      </c>
      <c r="G128" s="322">
        <f t="shared" si="3"/>
        <v>0</v>
      </c>
      <c r="H128" s="321">
        <v>3</v>
      </c>
      <c r="I128" s="321">
        <v>3</v>
      </c>
      <c r="J128" s="321"/>
      <c r="K128" s="155" t="str">
        <f>VLOOKUP($A128,'NZa-nummers 2016'!$B$2:$B$440,1,FALSE)</f>
        <v>000-9021</v>
      </c>
    </row>
    <row r="129" spans="1:19" x14ac:dyDescent="0.2">
      <c r="A129" s="320" t="s">
        <v>282</v>
      </c>
      <c r="B129" s="321" t="s">
        <v>896</v>
      </c>
      <c r="C129" s="321" t="s">
        <v>99</v>
      </c>
      <c r="D129" s="321" t="s">
        <v>861</v>
      </c>
      <c r="E129" s="322">
        <v>201</v>
      </c>
      <c r="F129" s="322" t="str">
        <f t="shared" si="2"/>
        <v>000-9021-201</v>
      </c>
      <c r="G129" s="322">
        <f t="shared" si="3"/>
        <v>0</v>
      </c>
      <c r="H129" s="321">
        <v>1</v>
      </c>
      <c r="I129" s="321">
        <v>0.75</v>
      </c>
      <c r="J129" s="321"/>
      <c r="K129" s="155" t="str">
        <f>VLOOKUP($A129,'NZa-nummers 2016'!$B$2:$B$440,1,FALSE)</f>
        <v>000-9021</v>
      </c>
      <c r="L129" s="79"/>
      <c r="M129" s="84"/>
      <c r="N129" s="85"/>
      <c r="O129" s="84"/>
      <c r="P129" s="84"/>
      <c r="Q129" s="84"/>
      <c r="R129" s="84"/>
      <c r="S129" s="84"/>
    </row>
    <row r="130" spans="1:19" x14ac:dyDescent="0.2">
      <c r="A130" s="320" t="s">
        <v>282</v>
      </c>
      <c r="B130" s="321" t="s">
        <v>896</v>
      </c>
      <c r="C130" s="321" t="s">
        <v>99</v>
      </c>
      <c r="D130" s="321" t="s">
        <v>871</v>
      </c>
      <c r="E130" s="322">
        <v>202</v>
      </c>
      <c r="F130" s="322" t="str">
        <f t="shared" si="2"/>
        <v>000-9021-202</v>
      </c>
      <c r="G130" s="322">
        <f t="shared" si="3"/>
        <v>0</v>
      </c>
      <c r="H130" s="321">
        <v>2</v>
      </c>
      <c r="I130" s="321">
        <v>1</v>
      </c>
      <c r="J130" s="321"/>
      <c r="K130" s="155" t="str">
        <f>VLOOKUP($A130,'NZa-nummers 2016'!$B$2:$B$440,1,FALSE)</f>
        <v>000-9021</v>
      </c>
      <c r="L130" s="79"/>
      <c r="M130" s="84"/>
      <c r="N130" s="85"/>
      <c r="O130" s="84"/>
      <c r="P130" s="84"/>
      <c r="Q130" s="84"/>
      <c r="R130" s="84"/>
      <c r="S130" s="84"/>
    </row>
    <row r="131" spans="1:19" x14ac:dyDescent="0.2">
      <c r="A131" s="320" t="s">
        <v>283</v>
      </c>
      <c r="B131" s="321" t="s">
        <v>822</v>
      </c>
      <c r="C131" s="323" t="s">
        <v>742</v>
      </c>
      <c r="D131" s="321" t="s">
        <v>814</v>
      </c>
      <c r="E131" s="322">
        <v>137</v>
      </c>
      <c r="F131" s="322" t="str">
        <f t="shared" si="2"/>
        <v>000-9025-137</v>
      </c>
      <c r="G131" s="322">
        <f t="shared" si="3"/>
        <v>0</v>
      </c>
      <c r="H131" s="321">
        <v>5</v>
      </c>
      <c r="I131" s="321">
        <v>5</v>
      </c>
      <c r="J131" s="321"/>
      <c r="K131" s="155" t="str">
        <f>VLOOKUP($A131,'NZa-nummers 2016'!$B$2:$B$440,1,FALSE)</f>
        <v>000-9025</v>
      </c>
      <c r="L131" s="79"/>
      <c r="M131" s="84"/>
      <c r="N131" s="85"/>
      <c r="O131" s="84"/>
      <c r="P131" s="84"/>
      <c r="Q131" s="84"/>
      <c r="R131" s="84"/>
      <c r="S131" s="84"/>
    </row>
    <row r="132" spans="1:19" x14ac:dyDescent="0.2">
      <c r="A132" s="320" t="s">
        <v>283</v>
      </c>
      <c r="B132" s="321" t="s">
        <v>897</v>
      </c>
      <c r="C132" s="323" t="s">
        <v>1435</v>
      </c>
      <c r="D132" s="321" t="s">
        <v>1043</v>
      </c>
      <c r="E132" s="322">
        <v>200</v>
      </c>
      <c r="F132" s="322" t="str">
        <f t="shared" si="2"/>
        <v>000-9025-200</v>
      </c>
      <c r="G132" s="322">
        <f t="shared" si="3"/>
        <v>0</v>
      </c>
      <c r="H132" s="321">
        <v>13</v>
      </c>
      <c r="I132" s="321">
        <v>13</v>
      </c>
      <c r="J132" s="321"/>
      <c r="K132" s="155" t="str">
        <f>VLOOKUP($A132,'NZa-nummers 2016'!$B$2:$B$440,1,FALSE)</f>
        <v>000-9025</v>
      </c>
      <c r="L132" s="79"/>
      <c r="M132" s="84"/>
      <c r="N132" s="85"/>
      <c r="O132" s="84"/>
      <c r="P132" s="84"/>
      <c r="Q132" s="84"/>
      <c r="R132" s="84"/>
      <c r="S132" s="84"/>
    </row>
    <row r="133" spans="1:19" x14ac:dyDescent="0.2">
      <c r="A133" s="320" t="s">
        <v>283</v>
      </c>
      <c r="B133" s="321" t="s">
        <v>897</v>
      </c>
      <c r="C133" s="323" t="s">
        <v>1435</v>
      </c>
      <c r="D133" s="321" t="s">
        <v>861</v>
      </c>
      <c r="E133" s="322">
        <v>201</v>
      </c>
      <c r="F133" s="322" t="str">
        <f t="shared" si="2"/>
        <v>000-9025-201</v>
      </c>
      <c r="G133" s="322">
        <f t="shared" si="3"/>
        <v>0</v>
      </c>
      <c r="H133" s="321">
        <v>7</v>
      </c>
      <c r="I133" s="321">
        <v>5.25</v>
      </c>
      <c r="J133" s="321"/>
      <c r="K133" s="155" t="str">
        <f>VLOOKUP($A133,'NZa-nummers 2016'!$B$2:$B$440,1,FALSE)</f>
        <v>000-9025</v>
      </c>
    </row>
    <row r="134" spans="1:19" x14ac:dyDescent="0.2">
      <c r="A134" s="320" t="s">
        <v>283</v>
      </c>
      <c r="B134" s="321" t="s">
        <v>897</v>
      </c>
      <c r="C134" s="323" t="s">
        <v>1435</v>
      </c>
      <c r="D134" s="321" t="s">
        <v>871</v>
      </c>
      <c r="E134" s="322">
        <v>202</v>
      </c>
      <c r="F134" s="322" t="str">
        <f t="shared" ref="F134:F197" si="4">CONCATENATE(A134,"-",E134)</f>
        <v>000-9025-202</v>
      </c>
      <c r="G134" s="322">
        <f t="shared" ref="G134:G197" si="5">IF(AND(A135=A134,E135=E134),1,0)</f>
        <v>0</v>
      </c>
      <c r="H134" s="321">
        <v>5</v>
      </c>
      <c r="I134" s="321">
        <v>2.5</v>
      </c>
      <c r="J134" s="321"/>
      <c r="K134" s="155" t="str">
        <f>VLOOKUP($A134,'NZa-nummers 2016'!$B$2:$B$440,1,FALSE)</f>
        <v>000-9025</v>
      </c>
      <c r="L134" s="79"/>
      <c r="M134" s="84"/>
      <c r="N134" s="85"/>
      <c r="O134" s="84"/>
      <c r="P134" s="84"/>
      <c r="Q134" s="84"/>
      <c r="R134" s="84"/>
      <c r="S134" s="84"/>
    </row>
    <row r="135" spans="1:19" x14ac:dyDescent="0.2">
      <c r="A135" s="320" t="s">
        <v>283</v>
      </c>
      <c r="B135" s="321" t="s">
        <v>897</v>
      </c>
      <c r="C135" s="323" t="s">
        <v>1435</v>
      </c>
      <c r="D135" s="321" t="s">
        <v>862</v>
      </c>
      <c r="E135" s="322">
        <v>203</v>
      </c>
      <c r="F135" s="322" t="str">
        <f t="shared" si="4"/>
        <v>000-9025-203</v>
      </c>
      <c r="G135" s="322">
        <f t="shared" si="5"/>
        <v>0</v>
      </c>
      <c r="H135" s="321">
        <v>3</v>
      </c>
      <c r="I135" s="321">
        <v>3</v>
      </c>
      <c r="J135" s="321">
        <v>11</v>
      </c>
      <c r="K135" s="155" t="str">
        <f>VLOOKUP($A135,'NZa-nummers 2016'!$B$2:$B$440,1,FALSE)</f>
        <v>000-9025</v>
      </c>
      <c r="L135" s="79"/>
      <c r="M135" s="84"/>
      <c r="N135" s="85"/>
      <c r="O135" s="84"/>
      <c r="P135" s="84"/>
      <c r="Q135" s="84"/>
      <c r="R135" s="84"/>
      <c r="S135" s="84"/>
    </row>
    <row r="136" spans="1:19" x14ac:dyDescent="0.2">
      <c r="A136" s="320" t="s">
        <v>283</v>
      </c>
      <c r="B136" s="321" t="s">
        <v>897</v>
      </c>
      <c r="C136" s="323" t="s">
        <v>1435</v>
      </c>
      <c r="D136" s="321" t="s">
        <v>1414</v>
      </c>
      <c r="E136" s="322">
        <v>205</v>
      </c>
      <c r="F136" s="322" t="str">
        <f t="shared" si="4"/>
        <v>000-9025-205</v>
      </c>
      <c r="G136" s="322">
        <f t="shared" si="5"/>
        <v>0</v>
      </c>
      <c r="H136" s="321">
        <v>1</v>
      </c>
      <c r="I136" s="321">
        <v>0.75</v>
      </c>
      <c r="J136" s="321"/>
      <c r="K136" s="155" t="str">
        <f>VLOOKUP($A136,'NZa-nummers 2016'!$B$2:$B$440,1,FALSE)</f>
        <v>000-9025</v>
      </c>
    </row>
    <row r="137" spans="1:19" x14ac:dyDescent="0.2">
      <c r="A137" s="320" t="s">
        <v>284</v>
      </c>
      <c r="B137" s="321" t="s">
        <v>823</v>
      </c>
      <c r="C137" s="321" t="s">
        <v>743</v>
      </c>
      <c r="D137" s="321" t="s">
        <v>814</v>
      </c>
      <c r="E137" s="322">
        <v>137</v>
      </c>
      <c r="F137" s="322" t="str">
        <f t="shared" si="4"/>
        <v>000-9032-137</v>
      </c>
      <c r="G137" s="322">
        <f t="shared" si="5"/>
        <v>0</v>
      </c>
      <c r="H137" s="321">
        <v>7</v>
      </c>
      <c r="I137" s="321">
        <v>7</v>
      </c>
      <c r="J137" s="321"/>
      <c r="K137" s="155" t="str">
        <f>VLOOKUP($A137,'NZa-nummers 2016'!$B$2:$B$440,1,FALSE)</f>
        <v>000-9032</v>
      </c>
      <c r="L137" s="79"/>
      <c r="M137" s="84"/>
      <c r="N137" s="85"/>
      <c r="O137" s="84"/>
      <c r="P137" s="84"/>
      <c r="Q137" s="84"/>
      <c r="R137" s="84"/>
      <c r="S137" s="84"/>
    </row>
    <row r="138" spans="1:19" x14ac:dyDescent="0.2">
      <c r="A138" s="320" t="s">
        <v>284</v>
      </c>
      <c r="B138" s="321" t="s">
        <v>1436</v>
      </c>
      <c r="C138" s="321" t="s">
        <v>111</v>
      </c>
      <c r="D138" s="321" t="s">
        <v>1043</v>
      </c>
      <c r="E138" s="322">
        <v>200</v>
      </c>
      <c r="F138" s="322" t="str">
        <f t="shared" si="4"/>
        <v>000-9032-200</v>
      </c>
      <c r="G138" s="322">
        <f t="shared" si="5"/>
        <v>0</v>
      </c>
      <c r="H138" s="321">
        <v>10</v>
      </c>
      <c r="I138" s="321">
        <v>10</v>
      </c>
      <c r="J138" s="321"/>
      <c r="K138" s="155" t="str">
        <f>VLOOKUP($A138,'NZa-nummers 2016'!$B$2:$B$440,1,FALSE)</f>
        <v>000-9032</v>
      </c>
      <c r="L138" s="79"/>
      <c r="M138" s="84"/>
      <c r="N138" s="85"/>
      <c r="O138" s="84"/>
      <c r="P138" s="84"/>
      <c r="Q138" s="84"/>
      <c r="R138" s="84"/>
      <c r="S138" s="84"/>
    </row>
    <row r="139" spans="1:19" x14ac:dyDescent="0.2">
      <c r="A139" s="320" t="s">
        <v>284</v>
      </c>
      <c r="B139" s="321" t="s">
        <v>1436</v>
      </c>
      <c r="C139" s="321" t="s">
        <v>111</v>
      </c>
      <c r="D139" s="321" t="s">
        <v>861</v>
      </c>
      <c r="E139" s="322">
        <v>201</v>
      </c>
      <c r="F139" s="322" t="str">
        <f t="shared" si="4"/>
        <v>000-9032-201</v>
      </c>
      <c r="G139" s="322">
        <f t="shared" si="5"/>
        <v>0</v>
      </c>
      <c r="H139" s="321">
        <v>2</v>
      </c>
      <c r="I139" s="321">
        <v>1.5</v>
      </c>
      <c r="J139" s="321"/>
      <c r="K139" s="155" t="str">
        <f>VLOOKUP($A139,'NZa-nummers 2016'!$B$2:$B$440,1,FALSE)</f>
        <v>000-9032</v>
      </c>
      <c r="L139" s="79"/>
      <c r="M139" s="84"/>
      <c r="N139" s="85"/>
      <c r="O139" s="84"/>
      <c r="P139" s="84"/>
      <c r="Q139" s="84"/>
      <c r="R139" s="84"/>
      <c r="S139" s="84"/>
    </row>
    <row r="140" spans="1:19" x14ac:dyDescent="0.2">
      <c r="A140" s="320" t="s">
        <v>284</v>
      </c>
      <c r="B140" s="321" t="s">
        <v>1436</v>
      </c>
      <c r="C140" s="321" t="s">
        <v>111</v>
      </c>
      <c r="D140" s="321" t="s">
        <v>871</v>
      </c>
      <c r="E140" s="322">
        <v>202</v>
      </c>
      <c r="F140" s="322" t="str">
        <f t="shared" si="4"/>
        <v>000-9032-202</v>
      </c>
      <c r="G140" s="322">
        <f t="shared" si="5"/>
        <v>0</v>
      </c>
      <c r="H140" s="321">
        <v>2</v>
      </c>
      <c r="I140" s="321">
        <v>1</v>
      </c>
      <c r="J140" s="321"/>
      <c r="K140" s="155" t="str">
        <f>VLOOKUP($A140,'NZa-nummers 2016'!$B$2:$B$440,1,FALSE)</f>
        <v>000-9032</v>
      </c>
      <c r="L140" s="79"/>
      <c r="M140" s="84"/>
      <c r="N140" s="85"/>
      <c r="O140" s="84"/>
      <c r="P140" s="84"/>
      <c r="Q140" s="84"/>
      <c r="R140" s="84"/>
      <c r="S140" s="84"/>
    </row>
    <row r="141" spans="1:19" x14ac:dyDescent="0.2">
      <c r="A141" s="320" t="s">
        <v>284</v>
      </c>
      <c r="B141" s="321" t="s">
        <v>1436</v>
      </c>
      <c r="C141" s="321" t="s">
        <v>111</v>
      </c>
      <c r="D141" s="321" t="s">
        <v>862</v>
      </c>
      <c r="E141" s="322">
        <v>203</v>
      </c>
      <c r="F141" s="322" t="str">
        <f t="shared" si="4"/>
        <v>000-9032-203</v>
      </c>
      <c r="G141" s="322">
        <f t="shared" si="5"/>
        <v>0</v>
      </c>
      <c r="H141" s="321">
        <v>3</v>
      </c>
      <c r="I141" s="321">
        <v>3</v>
      </c>
      <c r="J141" s="321">
        <v>4</v>
      </c>
      <c r="K141" s="155" t="str">
        <f>VLOOKUP($A141,'NZa-nummers 2016'!$B$2:$B$440,1,FALSE)</f>
        <v>000-9032</v>
      </c>
    </row>
    <row r="142" spans="1:19" x14ac:dyDescent="0.2">
      <c r="A142" s="320" t="s">
        <v>285</v>
      </c>
      <c r="B142" s="321" t="s">
        <v>824</v>
      </c>
      <c r="C142" s="321" t="s">
        <v>758</v>
      </c>
      <c r="D142" s="321" t="s">
        <v>814</v>
      </c>
      <c r="E142" s="322">
        <v>137</v>
      </c>
      <c r="F142" s="322" t="str">
        <f t="shared" si="4"/>
        <v>000-9035-137</v>
      </c>
      <c r="G142" s="322">
        <f t="shared" si="5"/>
        <v>0</v>
      </c>
      <c r="H142" s="321">
        <v>4</v>
      </c>
      <c r="I142" s="321">
        <v>4</v>
      </c>
      <c r="J142" s="321"/>
      <c r="K142" s="155" t="str">
        <f>VLOOKUP($A142,'NZa-nummers 2016'!$B$2:$B$440,1,FALSE)</f>
        <v>000-9035</v>
      </c>
      <c r="L142" s="79"/>
      <c r="M142" s="84"/>
      <c r="N142" s="85"/>
      <c r="O142" s="84"/>
      <c r="P142" s="84"/>
      <c r="Q142" s="84"/>
      <c r="R142" s="84"/>
      <c r="S142" s="84"/>
    </row>
    <row r="143" spans="1:19" x14ac:dyDescent="0.2">
      <c r="A143" s="320" t="s">
        <v>285</v>
      </c>
      <c r="B143" s="321" t="s">
        <v>898</v>
      </c>
      <c r="C143" s="321" t="s">
        <v>128</v>
      </c>
      <c r="D143" s="321" t="s">
        <v>1043</v>
      </c>
      <c r="E143" s="322">
        <v>200</v>
      </c>
      <c r="F143" s="322" t="str">
        <f t="shared" si="4"/>
        <v>000-9035-200</v>
      </c>
      <c r="G143" s="322">
        <f t="shared" si="5"/>
        <v>0</v>
      </c>
      <c r="H143" s="321">
        <v>4</v>
      </c>
      <c r="I143" s="321">
        <v>4</v>
      </c>
      <c r="J143" s="321"/>
      <c r="K143" s="155" t="str">
        <f>VLOOKUP($A143,'NZa-nummers 2016'!$B$2:$B$440,1,FALSE)</f>
        <v>000-9035</v>
      </c>
      <c r="L143" s="79"/>
      <c r="M143" s="84"/>
      <c r="N143" s="85"/>
      <c r="O143" s="84"/>
      <c r="P143" s="84"/>
      <c r="Q143" s="84"/>
      <c r="R143" s="84"/>
      <c r="S143" s="84"/>
    </row>
    <row r="144" spans="1:19" x14ac:dyDescent="0.2">
      <c r="A144" s="320" t="s">
        <v>285</v>
      </c>
      <c r="B144" s="321" t="s">
        <v>898</v>
      </c>
      <c r="C144" s="321" t="s">
        <v>128</v>
      </c>
      <c r="D144" s="321" t="s">
        <v>861</v>
      </c>
      <c r="E144" s="322">
        <v>201</v>
      </c>
      <c r="F144" s="322" t="str">
        <f t="shared" si="4"/>
        <v>000-9035-201</v>
      </c>
      <c r="G144" s="322">
        <f t="shared" si="5"/>
        <v>0</v>
      </c>
      <c r="H144" s="321">
        <v>2</v>
      </c>
      <c r="I144" s="321">
        <v>1.5</v>
      </c>
      <c r="J144" s="321"/>
      <c r="K144" s="155" t="str">
        <f>VLOOKUP($A144,'NZa-nummers 2016'!$B$2:$B$440,1,FALSE)</f>
        <v>000-9035</v>
      </c>
      <c r="L144" s="79"/>
      <c r="M144" s="84"/>
      <c r="N144" s="85"/>
      <c r="O144" s="84"/>
      <c r="P144" s="84"/>
      <c r="Q144" s="84"/>
      <c r="R144" s="84"/>
      <c r="S144" s="84"/>
    </row>
    <row r="145" spans="1:19" x14ac:dyDescent="0.2">
      <c r="A145" s="320" t="s">
        <v>286</v>
      </c>
      <c r="B145" s="321" t="s">
        <v>899</v>
      </c>
      <c r="C145" s="321" t="s">
        <v>543</v>
      </c>
      <c r="D145" s="321" t="s">
        <v>1043</v>
      </c>
      <c r="E145" s="322">
        <v>200</v>
      </c>
      <c r="F145" s="322" t="str">
        <f t="shared" si="4"/>
        <v>000-9037-200</v>
      </c>
      <c r="G145" s="322">
        <f t="shared" si="5"/>
        <v>0</v>
      </c>
      <c r="H145" s="321">
        <v>1</v>
      </c>
      <c r="I145" s="321">
        <v>1</v>
      </c>
      <c r="J145" s="321"/>
      <c r="K145" s="155" t="str">
        <f>VLOOKUP($A145,'NZa-nummers 2016'!$B$2:$B$440,1,FALSE)</f>
        <v>000-9037</v>
      </c>
    </row>
    <row r="146" spans="1:19" x14ac:dyDescent="0.2">
      <c r="A146" s="320" t="s">
        <v>286</v>
      </c>
      <c r="B146" s="321" t="s">
        <v>899</v>
      </c>
      <c r="C146" s="321" t="s">
        <v>543</v>
      </c>
      <c r="D146" s="321" t="s">
        <v>861</v>
      </c>
      <c r="E146" s="322">
        <v>201</v>
      </c>
      <c r="F146" s="322" t="str">
        <f t="shared" si="4"/>
        <v>000-9037-201</v>
      </c>
      <c r="G146" s="322">
        <f t="shared" si="5"/>
        <v>0</v>
      </c>
      <c r="H146" s="321">
        <v>1</v>
      </c>
      <c r="I146" s="321">
        <v>0.75</v>
      </c>
      <c r="J146" s="321"/>
      <c r="K146" s="155" t="str">
        <f>VLOOKUP($A146,'NZa-nummers 2016'!$B$2:$B$440,1,FALSE)</f>
        <v>000-9037</v>
      </c>
      <c r="L146" s="79"/>
      <c r="M146" s="84"/>
      <c r="N146" s="85"/>
      <c r="O146" s="84"/>
      <c r="P146" s="84"/>
      <c r="Q146" s="84"/>
      <c r="R146" s="84"/>
      <c r="S146" s="84"/>
    </row>
    <row r="147" spans="1:19" x14ac:dyDescent="0.2">
      <c r="A147" s="331" t="s">
        <v>286</v>
      </c>
      <c r="B147" s="332" t="s">
        <v>899</v>
      </c>
      <c r="C147" s="332" t="s">
        <v>543</v>
      </c>
      <c r="D147" s="332" t="s">
        <v>862</v>
      </c>
      <c r="E147" s="322">
        <v>203</v>
      </c>
      <c r="F147" s="322" t="str">
        <f t="shared" si="4"/>
        <v>000-9037-203</v>
      </c>
      <c r="G147" s="322">
        <f t="shared" si="5"/>
        <v>0</v>
      </c>
      <c r="H147" s="333">
        <v>2</v>
      </c>
      <c r="I147" s="332">
        <v>2</v>
      </c>
      <c r="J147" s="332"/>
      <c r="K147" s="155" t="str">
        <f>VLOOKUP($A147,'NZa-nummers 2016'!$B$2:$B$440,1,FALSE)</f>
        <v>000-9037</v>
      </c>
      <c r="L147" s="79"/>
      <c r="M147" s="84"/>
      <c r="N147" s="85"/>
      <c r="O147" s="84"/>
      <c r="P147" s="84"/>
      <c r="Q147" s="84"/>
      <c r="R147" s="84"/>
      <c r="S147" s="84"/>
    </row>
    <row r="148" spans="1:19" x14ac:dyDescent="0.2">
      <c r="A148" s="320" t="s">
        <v>287</v>
      </c>
      <c r="B148" s="321" t="s">
        <v>900</v>
      </c>
      <c r="C148" s="321" t="s">
        <v>87</v>
      </c>
      <c r="D148" s="321" t="s">
        <v>1043</v>
      </c>
      <c r="E148" s="322">
        <v>200</v>
      </c>
      <c r="F148" s="322" t="str">
        <f t="shared" si="4"/>
        <v>000-9038-200</v>
      </c>
      <c r="G148" s="322">
        <f t="shared" si="5"/>
        <v>0</v>
      </c>
      <c r="H148" s="321">
        <v>1</v>
      </c>
      <c r="I148" s="321">
        <v>1</v>
      </c>
      <c r="J148" s="321"/>
      <c r="K148" s="155" t="str">
        <f>VLOOKUP($A148,'NZa-nummers 2016'!$B$2:$B$440,1,FALSE)</f>
        <v>000-9038</v>
      </c>
      <c r="L148" s="79"/>
      <c r="M148" s="84"/>
      <c r="N148" s="85"/>
      <c r="O148" s="84"/>
      <c r="P148" s="84"/>
      <c r="Q148" s="84"/>
      <c r="R148" s="84"/>
      <c r="S148" s="84"/>
    </row>
    <row r="149" spans="1:19" x14ac:dyDescent="0.2">
      <c r="A149" s="320" t="s">
        <v>287</v>
      </c>
      <c r="B149" s="321" t="s">
        <v>900</v>
      </c>
      <c r="C149" s="321" t="s">
        <v>87</v>
      </c>
      <c r="D149" s="321" t="s">
        <v>861</v>
      </c>
      <c r="E149" s="322">
        <v>201</v>
      </c>
      <c r="F149" s="322" t="str">
        <f t="shared" si="4"/>
        <v>000-9038-201</v>
      </c>
      <c r="G149" s="322">
        <f t="shared" si="5"/>
        <v>0</v>
      </c>
      <c r="H149" s="321">
        <v>1</v>
      </c>
      <c r="I149" s="321">
        <v>0.75</v>
      </c>
      <c r="J149" s="321"/>
      <c r="K149" s="155" t="str">
        <f>VLOOKUP($A149,'NZa-nummers 2016'!$B$2:$B$440,1,FALSE)</f>
        <v>000-9038</v>
      </c>
      <c r="L149" s="79"/>
      <c r="M149" s="84"/>
      <c r="N149" s="85"/>
      <c r="O149" s="84"/>
      <c r="P149" s="84"/>
      <c r="Q149" s="84"/>
      <c r="R149" s="84"/>
      <c r="S149" s="84"/>
    </row>
    <row r="150" spans="1:19" x14ac:dyDescent="0.2">
      <c r="A150" s="320" t="s">
        <v>287</v>
      </c>
      <c r="B150" s="321" t="s">
        <v>900</v>
      </c>
      <c r="C150" s="321" t="s">
        <v>87</v>
      </c>
      <c r="D150" s="321" t="s">
        <v>871</v>
      </c>
      <c r="E150" s="322">
        <v>202</v>
      </c>
      <c r="F150" s="322" t="str">
        <f t="shared" si="4"/>
        <v>000-9038-202</v>
      </c>
      <c r="G150" s="322">
        <f t="shared" si="5"/>
        <v>0</v>
      </c>
      <c r="H150" s="321">
        <v>2</v>
      </c>
      <c r="I150" s="321">
        <v>1</v>
      </c>
      <c r="J150" s="321"/>
      <c r="K150" s="155" t="str">
        <f>VLOOKUP($A150,'NZa-nummers 2016'!$B$2:$B$440,1,FALSE)</f>
        <v>000-9038</v>
      </c>
      <c r="L150" s="79"/>
      <c r="M150" s="84"/>
      <c r="N150" s="85"/>
      <c r="O150" s="84"/>
      <c r="P150" s="84"/>
      <c r="Q150" s="84"/>
      <c r="R150" s="84"/>
      <c r="S150" s="84"/>
    </row>
    <row r="151" spans="1:19" x14ac:dyDescent="0.2">
      <c r="A151" s="320" t="s">
        <v>288</v>
      </c>
      <c r="B151" s="321" t="s">
        <v>825</v>
      </c>
      <c r="C151" s="321" t="s">
        <v>778</v>
      </c>
      <c r="D151" s="321" t="s">
        <v>814</v>
      </c>
      <c r="E151" s="322">
        <v>137</v>
      </c>
      <c r="F151" s="322" t="str">
        <f t="shared" si="4"/>
        <v>000-9040-137</v>
      </c>
      <c r="G151" s="322">
        <f t="shared" si="5"/>
        <v>0</v>
      </c>
      <c r="H151" s="321">
        <v>3</v>
      </c>
      <c r="I151" s="321">
        <v>3</v>
      </c>
      <c r="J151" s="321"/>
      <c r="K151" s="155" t="str">
        <f>VLOOKUP($A151,'NZa-nummers 2016'!$B$2:$B$440,1,FALSE)</f>
        <v>000-9040</v>
      </c>
      <c r="L151" s="79"/>
      <c r="M151" s="84"/>
      <c r="N151" s="85"/>
      <c r="O151" s="84"/>
      <c r="P151" s="84"/>
      <c r="Q151" s="84"/>
      <c r="R151" s="84"/>
      <c r="S151" s="84"/>
    </row>
    <row r="152" spans="1:19" x14ac:dyDescent="0.2">
      <c r="A152" s="320" t="s">
        <v>288</v>
      </c>
      <c r="B152" s="321" t="s">
        <v>825</v>
      </c>
      <c r="C152" s="321" t="s">
        <v>114</v>
      </c>
      <c r="D152" s="321" t="s">
        <v>1043</v>
      </c>
      <c r="E152" s="322">
        <v>200</v>
      </c>
      <c r="F152" s="322" t="str">
        <f t="shared" si="4"/>
        <v>000-9040-200</v>
      </c>
      <c r="G152" s="322">
        <f t="shared" si="5"/>
        <v>0</v>
      </c>
      <c r="H152" s="321">
        <v>2</v>
      </c>
      <c r="I152" s="321">
        <v>2</v>
      </c>
      <c r="J152" s="321"/>
      <c r="K152" s="155" t="str">
        <f>VLOOKUP($A152,'NZa-nummers 2016'!$B$2:$B$440,1,FALSE)</f>
        <v>000-9040</v>
      </c>
      <c r="L152" s="79"/>
      <c r="M152" s="84"/>
      <c r="N152" s="85"/>
      <c r="O152" s="84"/>
      <c r="P152" s="84"/>
      <c r="Q152" s="84"/>
      <c r="R152" s="84"/>
      <c r="S152" s="84"/>
    </row>
    <row r="153" spans="1:19" x14ac:dyDescent="0.2">
      <c r="A153" s="320" t="s">
        <v>288</v>
      </c>
      <c r="B153" s="321" t="s">
        <v>825</v>
      </c>
      <c r="C153" s="321" t="s">
        <v>114</v>
      </c>
      <c r="D153" s="321" t="s">
        <v>861</v>
      </c>
      <c r="E153" s="322">
        <v>201</v>
      </c>
      <c r="F153" s="322" t="str">
        <f t="shared" si="4"/>
        <v>000-9040-201</v>
      </c>
      <c r="G153" s="322">
        <f t="shared" si="5"/>
        <v>0</v>
      </c>
      <c r="H153" s="321">
        <v>2</v>
      </c>
      <c r="I153" s="321">
        <v>1.5</v>
      </c>
      <c r="J153" s="321"/>
      <c r="K153" s="155" t="str">
        <f>VLOOKUP($A153,'NZa-nummers 2016'!$B$2:$B$440,1,FALSE)</f>
        <v>000-9040</v>
      </c>
      <c r="L153" s="79"/>
      <c r="M153" s="84"/>
      <c r="N153" s="85"/>
      <c r="O153" s="84"/>
      <c r="P153" s="84"/>
      <c r="Q153" s="84"/>
      <c r="R153" s="84"/>
      <c r="S153" s="84"/>
    </row>
    <row r="154" spans="1:19" x14ac:dyDescent="0.2">
      <c r="A154" s="320" t="s">
        <v>288</v>
      </c>
      <c r="B154" s="321" t="s">
        <v>825</v>
      </c>
      <c r="C154" s="321" t="s">
        <v>114</v>
      </c>
      <c r="D154" s="321" t="s">
        <v>871</v>
      </c>
      <c r="E154" s="322">
        <v>202</v>
      </c>
      <c r="F154" s="322" t="str">
        <f t="shared" si="4"/>
        <v>000-9040-202</v>
      </c>
      <c r="G154" s="322">
        <f t="shared" si="5"/>
        <v>0</v>
      </c>
      <c r="H154" s="321">
        <v>2</v>
      </c>
      <c r="I154" s="321">
        <v>1</v>
      </c>
      <c r="J154" s="321"/>
      <c r="K154" s="155" t="str">
        <f>VLOOKUP($A154,'NZa-nummers 2016'!$B$2:$B$440,1,FALSE)</f>
        <v>000-9040</v>
      </c>
      <c r="L154" s="79"/>
      <c r="M154" s="84"/>
      <c r="N154" s="85"/>
      <c r="O154" s="84"/>
      <c r="P154" s="84"/>
      <c r="Q154" s="84"/>
      <c r="R154" s="84"/>
      <c r="S154" s="84"/>
    </row>
    <row r="155" spans="1:19" x14ac:dyDescent="0.2">
      <c r="A155" s="320" t="s">
        <v>288</v>
      </c>
      <c r="B155" s="321" t="s">
        <v>825</v>
      </c>
      <c r="C155" s="321" t="s">
        <v>114</v>
      </c>
      <c r="D155" s="321" t="s">
        <v>862</v>
      </c>
      <c r="E155" s="322">
        <v>203</v>
      </c>
      <c r="F155" s="322" t="str">
        <f t="shared" si="4"/>
        <v>000-9040-203</v>
      </c>
      <c r="G155" s="322">
        <f t="shared" si="5"/>
        <v>0</v>
      </c>
      <c r="H155" s="321">
        <v>1</v>
      </c>
      <c r="I155" s="321">
        <v>1</v>
      </c>
      <c r="J155" s="321">
        <v>1</v>
      </c>
      <c r="K155" s="155" t="str">
        <f>VLOOKUP($A155,'NZa-nummers 2016'!$B$2:$B$440,1,FALSE)</f>
        <v>000-9040</v>
      </c>
    </row>
    <row r="156" spans="1:19" x14ac:dyDescent="0.2">
      <c r="A156" s="320" t="s">
        <v>289</v>
      </c>
      <c r="B156" s="321" t="s">
        <v>660</v>
      </c>
      <c r="C156" s="321" t="s">
        <v>744</v>
      </c>
      <c r="D156" s="321" t="s">
        <v>814</v>
      </c>
      <c r="E156" s="322">
        <v>137</v>
      </c>
      <c r="F156" s="322" t="str">
        <f t="shared" si="4"/>
        <v>000-9041-137</v>
      </c>
      <c r="G156" s="322">
        <f t="shared" si="5"/>
        <v>0</v>
      </c>
      <c r="H156" s="321">
        <v>6</v>
      </c>
      <c r="I156" s="321">
        <v>6</v>
      </c>
      <c r="J156" s="321"/>
      <c r="K156" s="155" t="str">
        <f>VLOOKUP($A156,'NZa-nummers 2016'!$B$2:$B$440,1,FALSE)</f>
        <v>000-9041</v>
      </c>
      <c r="L156" s="79"/>
      <c r="M156" s="84"/>
      <c r="N156" s="85"/>
      <c r="O156" s="84"/>
      <c r="P156" s="84"/>
      <c r="Q156" s="84"/>
      <c r="R156" s="84"/>
      <c r="S156" s="84"/>
    </row>
    <row r="157" spans="1:19" x14ac:dyDescent="0.2">
      <c r="A157" s="320" t="s">
        <v>289</v>
      </c>
      <c r="B157" s="321" t="s">
        <v>1041</v>
      </c>
      <c r="C157" s="321" t="s">
        <v>117</v>
      </c>
      <c r="D157" s="321" t="s">
        <v>1043</v>
      </c>
      <c r="E157" s="322">
        <v>200</v>
      </c>
      <c r="F157" s="322" t="str">
        <f t="shared" si="4"/>
        <v>000-9041-200</v>
      </c>
      <c r="G157" s="322">
        <f t="shared" si="5"/>
        <v>0</v>
      </c>
      <c r="H157" s="321">
        <v>11</v>
      </c>
      <c r="I157" s="321">
        <v>11</v>
      </c>
      <c r="J157" s="321"/>
      <c r="K157" s="155" t="str">
        <f>VLOOKUP($A157,'NZa-nummers 2016'!$B$2:$B$440,1,FALSE)</f>
        <v>000-9041</v>
      </c>
      <c r="L157" s="79"/>
      <c r="M157" s="84"/>
      <c r="N157" s="85"/>
      <c r="O157" s="84"/>
      <c r="P157" s="84"/>
      <c r="Q157" s="84"/>
      <c r="R157" s="84"/>
      <c r="S157" s="84"/>
    </row>
    <row r="158" spans="1:19" x14ac:dyDescent="0.2">
      <c r="A158" s="320" t="s">
        <v>289</v>
      </c>
      <c r="B158" s="321" t="s">
        <v>1041</v>
      </c>
      <c r="C158" s="321" t="s">
        <v>117</v>
      </c>
      <c r="D158" s="321" t="s">
        <v>861</v>
      </c>
      <c r="E158" s="322">
        <v>201</v>
      </c>
      <c r="F158" s="322" t="str">
        <f t="shared" si="4"/>
        <v>000-9041-201</v>
      </c>
      <c r="G158" s="322">
        <f t="shared" si="5"/>
        <v>0</v>
      </c>
      <c r="H158" s="321">
        <v>4</v>
      </c>
      <c r="I158" s="321">
        <v>3</v>
      </c>
      <c r="J158" s="321"/>
      <c r="K158" s="155" t="str">
        <f>VLOOKUP($A158,'NZa-nummers 2016'!$B$2:$B$440,1,FALSE)</f>
        <v>000-9041</v>
      </c>
      <c r="L158" s="79"/>
      <c r="M158" s="84"/>
      <c r="N158" s="85"/>
      <c r="O158" s="84"/>
      <c r="P158" s="84"/>
      <c r="Q158" s="84"/>
      <c r="R158" s="84"/>
      <c r="S158" s="84"/>
    </row>
    <row r="159" spans="1:19" x14ac:dyDescent="0.2">
      <c r="A159" s="320" t="s">
        <v>289</v>
      </c>
      <c r="B159" s="321" t="s">
        <v>1041</v>
      </c>
      <c r="C159" s="321" t="s">
        <v>117</v>
      </c>
      <c r="D159" s="321" t="s">
        <v>871</v>
      </c>
      <c r="E159" s="322">
        <v>202</v>
      </c>
      <c r="F159" s="322" t="str">
        <f t="shared" si="4"/>
        <v>000-9041-202</v>
      </c>
      <c r="G159" s="322">
        <f t="shared" si="5"/>
        <v>0</v>
      </c>
      <c r="H159" s="321">
        <v>2</v>
      </c>
      <c r="I159" s="321">
        <v>1</v>
      </c>
      <c r="J159" s="321"/>
      <c r="K159" s="155" t="str">
        <f>VLOOKUP($A159,'NZa-nummers 2016'!$B$2:$B$440,1,FALSE)</f>
        <v>000-9041</v>
      </c>
      <c r="L159" s="79"/>
      <c r="M159" s="84"/>
      <c r="N159" s="85"/>
      <c r="O159" s="84"/>
      <c r="P159" s="84"/>
      <c r="Q159" s="84"/>
      <c r="R159" s="84"/>
      <c r="S159" s="84"/>
    </row>
    <row r="160" spans="1:19" x14ac:dyDescent="0.2">
      <c r="A160" s="320" t="s">
        <v>289</v>
      </c>
      <c r="B160" s="321" t="s">
        <v>1041</v>
      </c>
      <c r="C160" s="321" t="s">
        <v>117</v>
      </c>
      <c r="D160" s="321" t="s">
        <v>862</v>
      </c>
      <c r="E160" s="322">
        <v>203</v>
      </c>
      <c r="F160" s="322" t="str">
        <f t="shared" si="4"/>
        <v>000-9041-203</v>
      </c>
      <c r="G160" s="322">
        <f t="shared" si="5"/>
        <v>0</v>
      </c>
      <c r="H160" s="321">
        <v>9</v>
      </c>
      <c r="I160" s="321">
        <v>9</v>
      </c>
      <c r="J160" s="321">
        <v>19</v>
      </c>
      <c r="K160" s="155" t="str">
        <f>VLOOKUP($A160,'NZa-nummers 2016'!$B$2:$B$440,1,FALSE)</f>
        <v>000-9041</v>
      </c>
    </row>
    <row r="161" spans="1:19" x14ac:dyDescent="0.2">
      <c r="A161" s="320" t="s">
        <v>290</v>
      </c>
      <c r="B161" s="321" t="s">
        <v>745</v>
      </c>
      <c r="C161" s="321" t="s">
        <v>746</v>
      </c>
      <c r="D161" s="321" t="s">
        <v>814</v>
      </c>
      <c r="E161" s="322">
        <v>137</v>
      </c>
      <c r="F161" s="322" t="str">
        <f t="shared" si="4"/>
        <v>000-9150-137</v>
      </c>
      <c r="G161" s="322">
        <f t="shared" si="5"/>
        <v>0</v>
      </c>
      <c r="H161" s="321">
        <v>4</v>
      </c>
      <c r="I161" s="321">
        <v>4</v>
      </c>
      <c r="J161" s="321"/>
      <c r="K161" s="155" t="str">
        <f>VLOOKUP($A161,'NZa-nummers 2016'!$B$2:$B$440,1,FALSE)</f>
        <v>000-9150</v>
      </c>
      <c r="L161" s="79"/>
      <c r="M161" s="84"/>
      <c r="N161" s="85"/>
      <c r="O161" s="84"/>
      <c r="P161" s="84"/>
      <c r="Q161" s="84"/>
      <c r="R161" s="84"/>
      <c r="S161" s="84"/>
    </row>
    <row r="162" spans="1:19" x14ac:dyDescent="0.2">
      <c r="A162" s="320" t="s">
        <v>290</v>
      </c>
      <c r="B162" s="321" t="s">
        <v>745</v>
      </c>
      <c r="C162" s="321" t="s">
        <v>105</v>
      </c>
      <c r="D162" s="321" t="s">
        <v>1043</v>
      </c>
      <c r="E162" s="322">
        <v>200</v>
      </c>
      <c r="F162" s="322" t="str">
        <f t="shared" si="4"/>
        <v>000-9150-200</v>
      </c>
      <c r="G162" s="322">
        <f t="shared" si="5"/>
        <v>0</v>
      </c>
      <c r="H162" s="321">
        <v>7</v>
      </c>
      <c r="I162" s="321">
        <v>7</v>
      </c>
      <c r="J162" s="321"/>
      <c r="K162" s="155" t="str">
        <f>VLOOKUP($A162,'NZa-nummers 2016'!$B$2:$B$440,1,FALSE)</f>
        <v>000-9150</v>
      </c>
      <c r="L162" s="79"/>
      <c r="M162" s="84"/>
      <c r="N162" s="85"/>
      <c r="O162" s="84"/>
      <c r="P162" s="84"/>
      <c r="Q162" s="84"/>
      <c r="R162" s="84"/>
      <c r="S162" s="84"/>
    </row>
    <row r="163" spans="1:19" x14ac:dyDescent="0.2">
      <c r="A163" s="320" t="s">
        <v>290</v>
      </c>
      <c r="B163" s="321" t="s">
        <v>745</v>
      </c>
      <c r="C163" s="321" t="s">
        <v>105</v>
      </c>
      <c r="D163" s="321" t="s">
        <v>861</v>
      </c>
      <c r="E163" s="322">
        <v>201</v>
      </c>
      <c r="F163" s="322" t="str">
        <f t="shared" si="4"/>
        <v>000-9150-201</v>
      </c>
      <c r="G163" s="322">
        <f t="shared" si="5"/>
        <v>0</v>
      </c>
      <c r="H163" s="321">
        <v>6</v>
      </c>
      <c r="I163" s="321">
        <v>4.5</v>
      </c>
      <c r="J163" s="321"/>
      <c r="K163" s="155" t="str">
        <f>VLOOKUP($A163,'NZa-nummers 2016'!$B$2:$B$440,1,FALSE)</f>
        <v>000-9150</v>
      </c>
      <c r="L163" s="79"/>
      <c r="M163" s="84"/>
      <c r="N163" s="85"/>
      <c r="O163" s="84"/>
      <c r="P163" s="84"/>
      <c r="Q163" s="84"/>
      <c r="R163" s="84"/>
      <c r="S163" s="84"/>
    </row>
    <row r="164" spans="1:19" x14ac:dyDescent="0.2">
      <c r="A164" s="320" t="s">
        <v>290</v>
      </c>
      <c r="B164" s="321" t="s">
        <v>745</v>
      </c>
      <c r="C164" s="321" t="s">
        <v>105</v>
      </c>
      <c r="D164" s="321" t="s">
        <v>871</v>
      </c>
      <c r="E164" s="322">
        <v>202</v>
      </c>
      <c r="F164" s="322" t="str">
        <f t="shared" si="4"/>
        <v>000-9150-202</v>
      </c>
      <c r="G164" s="322">
        <f t="shared" si="5"/>
        <v>0</v>
      </c>
      <c r="H164" s="321">
        <v>1</v>
      </c>
      <c r="I164" s="321">
        <v>0.5</v>
      </c>
      <c r="J164" s="321"/>
      <c r="K164" s="155" t="str">
        <f>VLOOKUP($A164,'NZa-nummers 2016'!$B$2:$B$440,1,FALSE)</f>
        <v>000-9150</v>
      </c>
      <c r="L164" s="79"/>
      <c r="M164" s="84"/>
      <c r="N164" s="85"/>
      <c r="O164" s="84"/>
      <c r="P164" s="84"/>
      <c r="Q164" s="84"/>
      <c r="R164" s="84"/>
      <c r="S164" s="84"/>
    </row>
    <row r="165" spans="1:19" x14ac:dyDescent="0.2">
      <c r="A165" s="320" t="s">
        <v>290</v>
      </c>
      <c r="B165" s="321" t="s">
        <v>745</v>
      </c>
      <c r="C165" s="321" t="s">
        <v>105</v>
      </c>
      <c r="D165" s="321" t="s">
        <v>862</v>
      </c>
      <c r="E165" s="322">
        <v>203</v>
      </c>
      <c r="F165" s="322" t="str">
        <f t="shared" si="4"/>
        <v>000-9150-203</v>
      </c>
      <c r="G165" s="322">
        <f t="shared" si="5"/>
        <v>0</v>
      </c>
      <c r="H165" s="321">
        <v>4</v>
      </c>
      <c r="I165" s="321">
        <v>4</v>
      </c>
      <c r="J165" s="321">
        <v>16</v>
      </c>
      <c r="K165" s="155" t="str">
        <f>VLOOKUP($A165,'NZa-nummers 2016'!$B$2:$B$440,1,FALSE)</f>
        <v>000-9150</v>
      </c>
    </row>
    <row r="166" spans="1:19" x14ac:dyDescent="0.2">
      <c r="A166" s="320" t="s">
        <v>291</v>
      </c>
      <c r="B166" s="321" t="s">
        <v>747</v>
      </c>
      <c r="C166" s="321" t="s">
        <v>562</v>
      </c>
      <c r="D166" s="321" t="s">
        <v>1043</v>
      </c>
      <c r="E166" s="322">
        <v>200</v>
      </c>
      <c r="F166" s="322" t="str">
        <f t="shared" si="4"/>
        <v>000-9285-200</v>
      </c>
      <c r="G166" s="322">
        <f t="shared" si="5"/>
        <v>0</v>
      </c>
      <c r="H166" s="321">
        <v>2</v>
      </c>
      <c r="I166" s="321">
        <v>2</v>
      </c>
      <c r="J166" s="321"/>
      <c r="K166" s="155" t="str">
        <f>VLOOKUP($A166,'NZa-nummers 2016'!$B$2:$B$440,1,FALSE)</f>
        <v>000-9285</v>
      </c>
      <c r="L166" s="79"/>
      <c r="M166" s="84"/>
      <c r="N166" s="85"/>
      <c r="O166" s="84"/>
      <c r="P166" s="84"/>
      <c r="Q166" s="84"/>
      <c r="R166" s="84"/>
      <c r="S166" s="84"/>
    </row>
    <row r="167" spans="1:19" x14ac:dyDescent="0.2">
      <c r="A167" s="320" t="s">
        <v>291</v>
      </c>
      <c r="B167" s="321" t="s">
        <v>747</v>
      </c>
      <c r="C167" s="321" t="s">
        <v>562</v>
      </c>
      <c r="D167" s="321" t="s">
        <v>861</v>
      </c>
      <c r="E167" s="322">
        <v>201</v>
      </c>
      <c r="F167" s="322" t="str">
        <f t="shared" si="4"/>
        <v>000-9285-201</v>
      </c>
      <c r="G167" s="322">
        <f t="shared" si="5"/>
        <v>0</v>
      </c>
      <c r="H167" s="321">
        <v>2</v>
      </c>
      <c r="I167" s="321">
        <v>1.5</v>
      </c>
      <c r="J167" s="321"/>
      <c r="K167" s="155" t="str">
        <f>VLOOKUP($A167,'NZa-nummers 2016'!$B$2:$B$440,1,FALSE)</f>
        <v>000-9285</v>
      </c>
      <c r="L167" s="79"/>
      <c r="M167" s="84"/>
      <c r="N167" s="85"/>
      <c r="O167" s="84"/>
      <c r="P167" s="84"/>
      <c r="Q167" s="84"/>
      <c r="R167" s="84"/>
      <c r="S167" s="84"/>
    </row>
    <row r="168" spans="1:19" x14ac:dyDescent="0.2">
      <c r="A168" s="320" t="s">
        <v>291</v>
      </c>
      <c r="B168" s="321" t="s">
        <v>747</v>
      </c>
      <c r="C168" s="321" t="s">
        <v>562</v>
      </c>
      <c r="D168" s="321" t="s">
        <v>862</v>
      </c>
      <c r="E168" s="322">
        <v>203</v>
      </c>
      <c r="F168" s="322" t="str">
        <f t="shared" si="4"/>
        <v>000-9285-203</v>
      </c>
      <c r="G168" s="322">
        <f t="shared" si="5"/>
        <v>0</v>
      </c>
      <c r="H168" s="321">
        <v>3</v>
      </c>
      <c r="I168" s="321">
        <v>3</v>
      </c>
      <c r="J168" s="321">
        <v>6</v>
      </c>
      <c r="K168" s="155" t="str">
        <f>VLOOKUP($A168,'NZa-nummers 2016'!$B$2:$B$440,1,FALSE)</f>
        <v>000-9285</v>
      </c>
      <c r="L168" s="79"/>
      <c r="M168" s="84"/>
      <c r="N168" s="85"/>
      <c r="O168" s="84"/>
      <c r="P168" s="84"/>
      <c r="Q168" s="84"/>
      <c r="R168" s="84"/>
      <c r="S168" s="84"/>
    </row>
    <row r="169" spans="1:19" x14ac:dyDescent="0.2">
      <c r="A169" s="320" t="s">
        <v>292</v>
      </c>
      <c r="B169" s="321" t="s">
        <v>748</v>
      </c>
      <c r="C169" s="321" t="s">
        <v>723</v>
      </c>
      <c r="D169" s="321" t="s">
        <v>814</v>
      </c>
      <c r="E169" s="322">
        <v>137</v>
      </c>
      <c r="F169" s="322" t="str">
        <f t="shared" si="4"/>
        <v>000-9355-137</v>
      </c>
      <c r="G169" s="322">
        <f t="shared" si="5"/>
        <v>0</v>
      </c>
      <c r="H169" s="321">
        <v>5</v>
      </c>
      <c r="I169" s="321">
        <v>5</v>
      </c>
      <c r="J169" s="321"/>
      <c r="K169" s="155" t="str">
        <f>VLOOKUP($A169,'NZa-nummers 2016'!$B$2:$B$440,1,FALSE)</f>
        <v>000-9355</v>
      </c>
      <c r="L169" s="79"/>
      <c r="M169" s="84"/>
      <c r="N169" s="85"/>
      <c r="O169" s="84"/>
      <c r="P169" s="84"/>
      <c r="Q169" s="84"/>
      <c r="R169" s="84"/>
      <c r="S169" s="84"/>
    </row>
    <row r="170" spans="1:19" x14ac:dyDescent="0.2">
      <c r="A170" s="320" t="s">
        <v>292</v>
      </c>
      <c r="B170" s="321" t="s">
        <v>1437</v>
      </c>
      <c r="C170" s="321" t="s">
        <v>102</v>
      </c>
      <c r="D170" s="321" t="s">
        <v>1043</v>
      </c>
      <c r="E170" s="322">
        <v>200</v>
      </c>
      <c r="F170" s="322" t="str">
        <f t="shared" si="4"/>
        <v>000-9355-200</v>
      </c>
      <c r="G170" s="322">
        <f t="shared" si="5"/>
        <v>0</v>
      </c>
      <c r="H170" s="321">
        <v>6</v>
      </c>
      <c r="I170" s="321">
        <v>6</v>
      </c>
      <c r="J170" s="321"/>
      <c r="K170" s="155" t="str">
        <f>VLOOKUP($A170,'NZa-nummers 2016'!$B$2:$B$440,1,FALSE)</f>
        <v>000-9355</v>
      </c>
      <c r="L170" s="79"/>
      <c r="M170" s="84"/>
      <c r="N170" s="85"/>
      <c r="O170" s="84"/>
      <c r="P170" s="84"/>
      <c r="Q170" s="84"/>
      <c r="R170" s="84"/>
      <c r="S170" s="84"/>
    </row>
    <row r="171" spans="1:19" x14ac:dyDescent="0.2">
      <c r="A171" s="320" t="s">
        <v>292</v>
      </c>
      <c r="B171" s="321" t="s">
        <v>1437</v>
      </c>
      <c r="C171" s="321" t="s">
        <v>102</v>
      </c>
      <c r="D171" s="321" t="s">
        <v>861</v>
      </c>
      <c r="E171" s="322">
        <v>201</v>
      </c>
      <c r="F171" s="322" t="str">
        <f t="shared" si="4"/>
        <v>000-9355-201</v>
      </c>
      <c r="G171" s="322">
        <f t="shared" si="5"/>
        <v>0</v>
      </c>
      <c r="H171" s="321">
        <v>1</v>
      </c>
      <c r="I171" s="321">
        <v>0.75</v>
      </c>
      <c r="J171" s="321"/>
      <c r="K171" s="155" t="str">
        <f>VLOOKUP($A171,'NZa-nummers 2016'!$B$2:$B$440,1,FALSE)</f>
        <v>000-9355</v>
      </c>
      <c r="L171" s="79"/>
      <c r="M171" s="84"/>
      <c r="N171" s="85"/>
      <c r="O171" s="84"/>
      <c r="P171" s="84"/>
      <c r="Q171" s="84"/>
      <c r="R171" s="84"/>
      <c r="S171" s="84"/>
    </row>
    <row r="172" spans="1:19" x14ac:dyDescent="0.2">
      <c r="A172" s="320" t="s">
        <v>292</v>
      </c>
      <c r="B172" s="321" t="s">
        <v>1437</v>
      </c>
      <c r="C172" s="321" t="s">
        <v>102</v>
      </c>
      <c r="D172" s="321" t="s">
        <v>871</v>
      </c>
      <c r="E172" s="322">
        <v>202</v>
      </c>
      <c r="F172" s="322" t="str">
        <f t="shared" si="4"/>
        <v>000-9355-202</v>
      </c>
      <c r="G172" s="322">
        <f t="shared" si="5"/>
        <v>0</v>
      </c>
      <c r="H172" s="321">
        <v>1</v>
      </c>
      <c r="I172" s="321">
        <v>0.5</v>
      </c>
      <c r="J172" s="321"/>
      <c r="K172" s="155" t="str">
        <f>VLOOKUP($A172,'NZa-nummers 2016'!$B$2:$B$440,1,FALSE)</f>
        <v>000-9355</v>
      </c>
      <c r="L172" s="79"/>
      <c r="M172" s="84"/>
      <c r="N172" s="85"/>
      <c r="O172" s="84"/>
      <c r="P172" s="84"/>
      <c r="Q172" s="84"/>
      <c r="R172" s="84"/>
      <c r="S172" s="84"/>
    </row>
    <row r="173" spans="1:19" x14ac:dyDescent="0.2">
      <c r="A173" s="320" t="s">
        <v>292</v>
      </c>
      <c r="B173" s="321" t="s">
        <v>1437</v>
      </c>
      <c r="C173" s="321" t="s">
        <v>102</v>
      </c>
      <c r="D173" s="321" t="s">
        <v>862</v>
      </c>
      <c r="E173" s="322">
        <v>203</v>
      </c>
      <c r="F173" s="322" t="str">
        <f t="shared" si="4"/>
        <v>000-9355-203</v>
      </c>
      <c r="G173" s="322">
        <f t="shared" si="5"/>
        <v>0</v>
      </c>
      <c r="H173" s="321">
        <v>3</v>
      </c>
      <c r="I173" s="321">
        <v>3</v>
      </c>
      <c r="J173" s="321">
        <v>7</v>
      </c>
      <c r="K173" s="155" t="str">
        <f>VLOOKUP($A173,'NZa-nummers 2016'!$B$2:$B$440,1,FALSE)</f>
        <v>000-9355</v>
      </c>
    </row>
    <row r="174" spans="1:19" x14ac:dyDescent="0.2">
      <c r="A174" s="320" t="s">
        <v>404</v>
      </c>
      <c r="B174" s="321" t="s">
        <v>131</v>
      </c>
      <c r="C174" s="321" t="s">
        <v>708</v>
      </c>
      <c r="D174" s="321" t="s">
        <v>71</v>
      </c>
      <c r="E174" s="322">
        <v>105</v>
      </c>
      <c r="F174" s="322" t="str">
        <f t="shared" si="4"/>
        <v>010-0108-105</v>
      </c>
      <c r="G174" s="322">
        <f t="shared" si="5"/>
        <v>0</v>
      </c>
      <c r="H174" s="321">
        <v>1</v>
      </c>
      <c r="I174" s="321">
        <v>1</v>
      </c>
      <c r="J174" s="321"/>
      <c r="K174" s="155" t="str">
        <f>VLOOKUP($A174,'NZa-nummers 2016'!$B$2:$B$440,1,FALSE)</f>
        <v>010-0108</v>
      </c>
      <c r="L174" s="79"/>
      <c r="M174" s="84"/>
      <c r="N174" s="85"/>
      <c r="O174" s="84"/>
      <c r="P174" s="84"/>
      <c r="Q174" s="84"/>
      <c r="R174" s="84"/>
      <c r="S174" s="84"/>
    </row>
    <row r="175" spans="1:19" x14ac:dyDescent="0.2">
      <c r="A175" s="320" t="s">
        <v>404</v>
      </c>
      <c r="B175" s="321" t="s">
        <v>131</v>
      </c>
      <c r="C175" s="321" t="s">
        <v>708</v>
      </c>
      <c r="D175" s="321" t="s">
        <v>811</v>
      </c>
      <c r="E175" s="322">
        <v>125</v>
      </c>
      <c r="F175" s="322" t="str">
        <f t="shared" si="4"/>
        <v>010-0108-125</v>
      </c>
      <c r="G175" s="322">
        <f t="shared" si="5"/>
        <v>0</v>
      </c>
      <c r="H175" s="321">
        <v>1</v>
      </c>
      <c r="I175" s="321">
        <v>1</v>
      </c>
      <c r="J175" s="321"/>
      <c r="K175" s="155" t="str">
        <f>VLOOKUP($A175,'NZa-nummers 2016'!$B$2:$B$440,1,FALSE)</f>
        <v>010-0108</v>
      </c>
      <c r="L175" s="79"/>
      <c r="M175" s="84"/>
      <c r="N175" s="85"/>
      <c r="O175" s="84"/>
      <c r="P175" s="84"/>
      <c r="Q175" s="84"/>
      <c r="R175" s="84"/>
      <c r="S175" s="84"/>
    </row>
    <row r="176" spans="1:19" x14ac:dyDescent="0.2">
      <c r="A176" s="320" t="s">
        <v>404</v>
      </c>
      <c r="B176" s="321" t="s">
        <v>131</v>
      </c>
      <c r="C176" s="321" t="s">
        <v>708</v>
      </c>
      <c r="D176" s="321" t="s">
        <v>812</v>
      </c>
      <c r="E176" s="322">
        <v>131</v>
      </c>
      <c r="F176" s="322" t="str">
        <f t="shared" si="4"/>
        <v>010-0108-131</v>
      </c>
      <c r="G176" s="322">
        <f t="shared" si="5"/>
        <v>0</v>
      </c>
      <c r="H176" s="321">
        <v>1</v>
      </c>
      <c r="I176" s="321">
        <v>1</v>
      </c>
      <c r="J176" s="321"/>
      <c r="K176" s="155" t="str">
        <f>VLOOKUP($A176,'NZa-nummers 2016'!$B$2:$B$440,1,FALSE)</f>
        <v>010-0108</v>
      </c>
      <c r="L176" s="79"/>
      <c r="M176" s="84"/>
      <c r="N176" s="85"/>
      <c r="O176" s="84"/>
      <c r="P176" s="84"/>
      <c r="Q176" s="84"/>
      <c r="R176" s="84"/>
      <c r="S176" s="84"/>
    </row>
    <row r="177" spans="1:19" x14ac:dyDescent="0.2">
      <c r="A177" s="320" t="s">
        <v>404</v>
      </c>
      <c r="B177" s="321" t="s">
        <v>131</v>
      </c>
      <c r="C177" s="321" t="s">
        <v>708</v>
      </c>
      <c r="D177" s="321" t="s">
        <v>84</v>
      </c>
      <c r="E177" s="322">
        <v>144</v>
      </c>
      <c r="F177" s="322" t="str">
        <f t="shared" si="4"/>
        <v>010-0108-144</v>
      </c>
      <c r="G177" s="322">
        <f t="shared" si="5"/>
        <v>0</v>
      </c>
      <c r="H177" s="321">
        <v>1</v>
      </c>
      <c r="I177" s="321">
        <v>1</v>
      </c>
      <c r="J177" s="321"/>
      <c r="K177" s="155" t="str">
        <f>VLOOKUP($A177,'NZa-nummers 2016'!$B$2:$B$440,1,FALSE)</f>
        <v>010-0108</v>
      </c>
      <c r="L177" s="79"/>
      <c r="M177" s="84"/>
      <c r="N177" s="85"/>
      <c r="O177" s="84"/>
      <c r="P177" s="84"/>
      <c r="Q177" s="84"/>
      <c r="R177" s="84"/>
      <c r="S177" s="84"/>
    </row>
    <row r="178" spans="1:19" x14ac:dyDescent="0.2">
      <c r="A178" s="320" t="s">
        <v>404</v>
      </c>
      <c r="B178" s="321" t="s">
        <v>1438</v>
      </c>
      <c r="C178" s="321" t="s">
        <v>87</v>
      </c>
      <c r="D178" s="321" t="s">
        <v>1043</v>
      </c>
      <c r="E178" s="322">
        <v>200</v>
      </c>
      <c r="F178" s="322" t="str">
        <f t="shared" si="4"/>
        <v>010-0108-200</v>
      </c>
      <c r="G178" s="322">
        <f t="shared" si="5"/>
        <v>0</v>
      </c>
      <c r="H178" s="321">
        <v>1</v>
      </c>
      <c r="I178" s="321">
        <v>1</v>
      </c>
      <c r="J178" s="321"/>
      <c r="K178" s="155" t="str">
        <f>VLOOKUP($A178,'NZa-nummers 2016'!$B$2:$B$440,1,FALSE)</f>
        <v>010-0108</v>
      </c>
      <c r="L178" s="79"/>
      <c r="M178" s="79"/>
      <c r="N178" s="80"/>
      <c r="O178" s="79"/>
      <c r="P178" s="79"/>
      <c r="Q178" s="79"/>
      <c r="R178" s="79"/>
      <c r="S178" s="79"/>
    </row>
    <row r="179" spans="1:19" x14ac:dyDescent="0.2">
      <c r="A179" s="320" t="s">
        <v>404</v>
      </c>
      <c r="B179" s="321" t="s">
        <v>1438</v>
      </c>
      <c r="C179" s="321" t="s">
        <v>87</v>
      </c>
      <c r="D179" s="321" t="s">
        <v>861</v>
      </c>
      <c r="E179" s="322">
        <v>201</v>
      </c>
      <c r="F179" s="322" t="str">
        <f t="shared" si="4"/>
        <v>010-0108-201</v>
      </c>
      <c r="G179" s="322">
        <f t="shared" si="5"/>
        <v>0</v>
      </c>
      <c r="H179" s="321">
        <v>1</v>
      </c>
      <c r="I179" s="321">
        <v>0.75</v>
      </c>
      <c r="J179" s="321"/>
      <c r="K179" s="155" t="str">
        <f>VLOOKUP($A179,'NZa-nummers 2016'!$B$2:$B$440,1,FALSE)</f>
        <v>010-0108</v>
      </c>
    </row>
    <row r="180" spans="1:19" x14ac:dyDescent="0.2">
      <c r="A180" s="326" t="s">
        <v>405</v>
      </c>
      <c r="B180" s="327" t="s">
        <v>1439</v>
      </c>
      <c r="C180" s="327" t="s">
        <v>515</v>
      </c>
      <c r="D180" s="327" t="s">
        <v>861</v>
      </c>
      <c r="E180" s="322">
        <v>201</v>
      </c>
      <c r="F180" s="322" t="str">
        <f t="shared" si="4"/>
        <v>010-0201-201</v>
      </c>
      <c r="G180" s="322">
        <f t="shared" si="5"/>
        <v>0</v>
      </c>
      <c r="H180" s="327">
        <v>2</v>
      </c>
      <c r="I180" s="327">
        <v>1.5</v>
      </c>
      <c r="J180" s="327"/>
      <c r="K180" s="155" t="str">
        <f>VLOOKUP($A180,'NZa-nummers 2016'!$B$2:$B$440,1,FALSE)</f>
        <v>010-0201</v>
      </c>
    </row>
    <row r="181" spans="1:19" x14ac:dyDescent="0.2">
      <c r="A181" s="324" t="s">
        <v>408</v>
      </c>
      <c r="B181" s="325" t="s">
        <v>790</v>
      </c>
      <c r="C181" s="325" t="s">
        <v>746</v>
      </c>
      <c r="D181" s="321" t="s">
        <v>71</v>
      </c>
      <c r="E181" s="322">
        <v>105</v>
      </c>
      <c r="F181" s="322" t="str">
        <f t="shared" si="4"/>
        <v>010-0206-105</v>
      </c>
      <c r="G181" s="322">
        <f t="shared" si="5"/>
        <v>0</v>
      </c>
      <c r="H181" s="321">
        <v>1</v>
      </c>
      <c r="I181" s="321">
        <v>1</v>
      </c>
      <c r="J181" s="321"/>
      <c r="K181" s="155" t="str">
        <f>VLOOKUP($A181,'NZa-nummers 2016'!$B$2:$B$440,1,FALSE)</f>
        <v>010-0206</v>
      </c>
    </row>
    <row r="182" spans="1:19" x14ac:dyDescent="0.2">
      <c r="A182" s="324" t="s">
        <v>408</v>
      </c>
      <c r="B182" s="325" t="s">
        <v>790</v>
      </c>
      <c r="C182" s="325" t="s">
        <v>746</v>
      </c>
      <c r="D182" s="321" t="s">
        <v>805</v>
      </c>
      <c r="E182" s="322">
        <v>111</v>
      </c>
      <c r="F182" s="322" t="str">
        <f t="shared" si="4"/>
        <v>010-0206-111</v>
      </c>
      <c r="G182" s="322">
        <f t="shared" si="5"/>
        <v>0</v>
      </c>
      <c r="H182" s="321">
        <v>3</v>
      </c>
      <c r="I182" s="321">
        <v>3</v>
      </c>
      <c r="J182" s="321"/>
      <c r="K182" s="155" t="str">
        <f>VLOOKUP($A182,'NZa-nummers 2016'!$B$2:$B$440,1,FALSE)</f>
        <v>010-0206</v>
      </c>
    </row>
    <row r="183" spans="1:19" x14ac:dyDescent="0.2">
      <c r="A183" s="324" t="s">
        <v>408</v>
      </c>
      <c r="B183" s="325" t="s">
        <v>790</v>
      </c>
      <c r="C183" s="325" t="s">
        <v>746</v>
      </c>
      <c r="D183" s="321" t="s">
        <v>810</v>
      </c>
      <c r="E183" s="322">
        <v>124</v>
      </c>
      <c r="F183" s="322" t="str">
        <f t="shared" si="4"/>
        <v>010-0206-124</v>
      </c>
      <c r="G183" s="322">
        <f t="shared" si="5"/>
        <v>0</v>
      </c>
      <c r="H183" s="321">
        <v>3</v>
      </c>
      <c r="I183" s="321">
        <v>3</v>
      </c>
      <c r="J183" s="321"/>
      <c r="K183" s="155" t="str">
        <f>VLOOKUP($A183,'NZa-nummers 2016'!$B$2:$B$440,1,FALSE)</f>
        <v>010-0206</v>
      </c>
      <c r="L183" s="79"/>
      <c r="M183" s="84"/>
      <c r="N183" s="85"/>
      <c r="O183" s="84"/>
      <c r="P183" s="84"/>
      <c r="Q183" s="84"/>
      <c r="R183" s="84"/>
      <c r="S183" s="84"/>
    </row>
    <row r="184" spans="1:19" x14ac:dyDescent="0.2">
      <c r="A184" s="324" t="s">
        <v>408</v>
      </c>
      <c r="B184" s="325" t="s">
        <v>790</v>
      </c>
      <c r="C184" s="325" t="s">
        <v>746</v>
      </c>
      <c r="D184" s="321" t="s">
        <v>811</v>
      </c>
      <c r="E184" s="322">
        <v>125</v>
      </c>
      <c r="F184" s="322" t="str">
        <f t="shared" si="4"/>
        <v>010-0206-125</v>
      </c>
      <c r="G184" s="322">
        <f t="shared" si="5"/>
        <v>0</v>
      </c>
      <c r="H184" s="321">
        <v>1</v>
      </c>
      <c r="I184" s="321">
        <v>1</v>
      </c>
      <c r="J184" s="321"/>
      <c r="K184" s="155" t="str">
        <f>VLOOKUP($A184,'NZa-nummers 2016'!$B$2:$B$440,1,FALSE)</f>
        <v>010-0206</v>
      </c>
    </row>
    <row r="185" spans="1:19" x14ac:dyDescent="0.2">
      <c r="A185" s="324" t="s">
        <v>408</v>
      </c>
      <c r="B185" s="325" t="s">
        <v>790</v>
      </c>
      <c r="C185" s="325" t="s">
        <v>746</v>
      </c>
      <c r="D185" s="321" t="s">
        <v>812</v>
      </c>
      <c r="E185" s="322">
        <v>131</v>
      </c>
      <c r="F185" s="322" t="str">
        <f t="shared" si="4"/>
        <v>010-0206-131</v>
      </c>
      <c r="G185" s="322">
        <f t="shared" si="5"/>
        <v>0</v>
      </c>
      <c r="H185" s="321">
        <v>2</v>
      </c>
      <c r="I185" s="321">
        <v>2</v>
      </c>
      <c r="J185" s="321"/>
      <c r="K185" s="155" t="str">
        <f>VLOOKUP($A185,'NZa-nummers 2016'!$B$2:$B$440,1,FALSE)</f>
        <v>010-0206</v>
      </c>
    </row>
    <row r="186" spans="1:19" x14ac:dyDescent="0.2">
      <c r="A186" s="324" t="s">
        <v>408</v>
      </c>
      <c r="B186" s="325" t="s">
        <v>790</v>
      </c>
      <c r="C186" s="325" t="s">
        <v>746</v>
      </c>
      <c r="D186" s="321" t="s">
        <v>91</v>
      </c>
      <c r="E186" s="322">
        <v>136</v>
      </c>
      <c r="F186" s="322" t="str">
        <f t="shared" si="4"/>
        <v>010-0206-136</v>
      </c>
      <c r="G186" s="322">
        <f t="shared" si="5"/>
        <v>0</v>
      </c>
      <c r="H186" s="321">
        <v>1</v>
      </c>
      <c r="I186" s="321">
        <v>1</v>
      </c>
      <c r="J186" s="321"/>
      <c r="K186" s="155" t="str">
        <f>VLOOKUP($A186,'NZa-nummers 2016'!$B$2:$B$440,1,FALSE)</f>
        <v>010-0206</v>
      </c>
    </row>
    <row r="187" spans="1:19" x14ac:dyDescent="0.2">
      <c r="A187" s="324" t="s">
        <v>408</v>
      </c>
      <c r="B187" s="325" t="s">
        <v>790</v>
      </c>
      <c r="C187" s="325" t="s">
        <v>746</v>
      </c>
      <c r="D187" s="321" t="s">
        <v>836</v>
      </c>
      <c r="E187" s="322">
        <v>142</v>
      </c>
      <c r="F187" s="322" t="str">
        <f t="shared" si="4"/>
        <v>010-0206-142</v>
      </c>
      <c r="G187" s="322">
        <f t="shared" si="5"/>
        <v>0</v>
      </c>
      <c r="H187" s="321">
        <v>2</v>
      </c>
      <c r="I187" s="321">
        <v>2</v>
      </c>
      <c r="J187" s="321"/>
      <c r="K187" s="155" t="str">
        <f>VLOOKUP($A187,'NZa-nummers 2016'!$B$2:$B$440,1,FALSE)</f>
        <v>010-0206</v>
      </c>
    </row>
    <row r="188" spans="1:19" x14ac:dyDescent="0.2">
      <c r="A188" s="324" t="s">
        <v>408</v>
      </c>
      <c r="B188" s="325" t="s">
        <v>790</v>
      </c>
      <c r="C188" s="325" t="s">
        <v>746</v>
      </c>
      <c r="D188" s="321" t="s">
        <v>84</v>
      </c>
      <c r="E188" s="322">
        <v>144</v>
      </c>
      <c r="F188" s="322" t="str">
        <f t="shared" si="4"/>
        <v>010-0206-144</v>
      </c>
      <c r="G188" s="322">
        <f t="shared" si="5"/>
        <v>0</v>
      </c>
      <c r="H188" s="321">
        <v>1</v>
      </c>
      <c r="I188" s="321">
        <v>1</v>
      </c>
      <c r="J188" s="321"/>
      <c r="K188" s="155" t="str">
        <f>VLOOKUP($A188,'NZa-nummers 2016'!$B$2:$B$440,1,FALSE)</f>
        <v>010-0206</v>
      </c>
    </row>
    <row r="189" spans="1:19" x14ac:dyDescent="0.2">
      <c r="A189" s="320" t="s">
        <v>408</v>
      </c>
      <c r="B189" s="321" t="s">
        <v>1440</v>
      </c>
      <c r="C189" s="321" t="s">
        <v>105</v>
      </c>
      <c r="D189" s="321" t="s">
        <v>1043</v>
      </c>
      <c r="E189" s="322">
        <v>200</v>
      </c>
      <c r="F189" s="322" t="str">
        <f t="shared" si="4"/>
        <v>010-0206-200</v>
      </c>
      <c r="G189" s="322">
        <f t="shared" si="5"/>
        <v>0</v>
      </c>
      <c r="H189" s="321">
        <v>1</v>
      </c>
      <c r="I189" s="321">
        <v>1</v>
      </c>
      <c r="J189" s="321"/>
      <c r="K189" s="155" t="str">
        <f>VLOOKUP($A189,'NZa-nummers 2016'!$B$2:$B$440,1,FALSE)</f>
        <v>010-0206</v>
      </c>
    </row>
    <row r="190" spans="1:19" x14ac:dyDescent="0.2">
      <c r="A190" s="320" t="s">
        <v>409</v>
      </c>
      <c r="B190" s="321" t="s">
        <v>1441</v>
      </c>
      <c r="C190" s="321" t="s">
        <v>1307</v>
      </c>
      <c r="D190" s="321" t="s">
        <v>1061</v>
      </c>
      <c r="E190" s="322">
        <v>301</v>
      </c>
      <c r="F190" s="322" t="str">
        <f t="shared" si="4"/>
        <v>010-0303-301</v>
      </c>
      <c r="G190" s="322">
        <f t="shared" si="5"/>
        <v>0</v>
      </c>
      <c r="H190" s="321">
        <v>1</v>
      </c>
      <c r="I190" s="321">
        <v>1</v>
      </c>
      <c r="J190" s="321"/>
      <c r="K190" s="155" t="str">
        <f>VLOOKUP($A190,'NZa-nummers 2016'!$B$2:$B$440,1,FALSE)</f>
        <v>010-0303</v>
      </c>
    </row>
    <row r="191" spans="1:19" x14ac:dyDescent="0.2">
      <c r="A191" s="320" t="s">
        <v>665</v>
      </c>
      <c r="B191" s="321" t="s">
        <v>133</v>
      </c>
      <c r="C191" s="321" t="s">
        <v>728</v>
      </c>
      <c r="D191" s="321" t="s">
        <v>72</v>
      </c>
      <c r="E191" s="322">
        <v>101</v>
      </c>
      <c r="F191" s="322" t="str">
        <f t="shared" si="4"/>
        <v>010-0306-101</v>
      </c>
      <c r="G191" s="322">
        <f t="shared" si="5"/>
        <v>0</v>
      </c>
      <c r="H191" s="321">
        <v>4</v>
      </c>
      <c r="I191" s="321">
        <v>4</v>
      </c>
      <c r="J191" s="321"/>
      <c r="K191" s="155" t="str">
        <f>VLOOKUP($A191,'NZa-nummers 2016'!$B$2:$B$440,1,FALSE)</f>
        <v>010-0306</v>
      </c>
    </row>
    <row r="192" spans="1:19" x14ac:dyDescent="0.2">
      <c r="A192" s="320" t="s">
        <v>665</v>
      </c>
      <c r="B192" s="321" t="s">
        <v>133</v>
      </c>
      <c r="C192" s="321" t="s">
        <v>728</v>
      </c>
      <c r="D192" s="321" t="s">
        <v>71</v>
      </c>
      <c r="E192" s="322">
        <v>105</v>
      </c>
      <c r="F192" s="322" t="str">
        <f t="shared" si="4"/>
        <v>010-0306-105</v>
      </c>
      <c r="G192" s="322">
        <f t="shared" si="5"/>
        <v>0</v>
      </c>
      <c r="H192" s="321">
        <v>1</v>
      </c>
      <c r="I192" s="321">
        <v>1</v>
      </c>
      <c r="J192" s="321"/>
      <c r="K192" s="155" t="str">
        <f>VLOOKUP($A192,'NZa-nummers 2016'!$B$2:$B$440,1,FALSE)</f>
        <v>010-0306</v>
      </c>
    </row>
    <row r="193" spans="1:19" ht="14.25" customHeight="1" x14ac:dyDescent="0.2">
      <c r="A193" s="320" t="s">
        <v>665</v>
      </c>
      <c r="B193" s="321" t="s">
        <v>133</v>
      </c>
      <c r="C193" s="321" t="s">
        <v>728</v>
      </c>
      <c r="D193" s="321" t="s">
        <v>805</v>
      </c>
      <c r="E193" s="322">
        <v>111</v>
      </c>
      <c r="F193" s="322" t="str">
        <f t="shared" si="4"/>
        <v>010-0306-111</v>
      </c>
      <c r="G193" s="322">
        <f t="shared" si="5"/>
        <v>0</v>
      </c>
      <c r="H193" s="321">
        <v>5</v>
      </c>
      <c r="I193" s="321">
        <v>5</v>
      </c>
      <c r="J193" s="321"/>
      <c r="K193" s="155" t="str">
        <f>VLOOKUP($A193,'NZa-nummers 2016'!$B$2:$B$440,1,FALSE)</f>
        <v>010-0306</v>
      </c>
      <c r="L193" s="87"/>
      <c r="M193" s="88"/>
      <c r="N193" s="89"/>
      <c r="O193" s="88"/>
      <c r="P193" s="88"/>
      <c r="Q193" s="88"/>
      <c r="R193" s="88"/>
      <c r="S193" s="88"/>
    </row>
    <row r="194" spans="1:19" x14ac:dyDescent="0.2">
      <c r="A194" s="320" t="s">
        <v>665</v>
      </c>
      <c r="B194" s="321" t="s">
        <v>133</v>
      </c>
      <c r="C194" s="321" t="s">
        <v>728</v>
      </c>
      <c r="D194" s="321" t="s">
        <v>96</v>
      </c>
      <c r="E194" s="322">
        <v>122</v>
      </c>
      <c r="F194" s="322" t="str">
        <f t="shared" si="4"/>
        <v>010-0306-122</v>
      </c>
      <c r="G194" s="322">
        <f t="shared" si="5"/>
        <v>0</v>
      </c>
      <c r="H194" s="321">
        <v>1</v>
      </c>
      <c r="I194" s="321">
        <v>1</v>
      </c>
      <c r="J194" s="321"/>
      <c r="K194" s="155" t="str">
        <f>VLOOKUP($A194,'NZa-nummers 2016'!$B$2:$B$440,1,FALSE)</f>
        <v>010-0306</v>
      </c>
      <c r="L194" s="94"/>
    </row>
    <row r="195" spans="1:19" x14ac:dyDescent="0.2">
      <c r="A195" s="320" t="s">
        <v>665</v>
      </c>
      <c r="B195" s="321" t="s">
        <v>133</v>
      </c>
      <c r="C195" s="321" t="s">
        <v>728</v>
      </c>
      <c r="D195" s="321" t="s">
        <v>811</v>
      </c>
      <c r="E195" s="322">
        <v>125</v>
      </c>
      <c r="F195" s="322" t="str">
        <f t="shared" si="4"/>
        <v>010-0306-125</v>
      </c>
      <c r="G195" s="322">
        <f t="shared" si="5"/>
        <v>0</v>
      </c>
      <c r="H195" s="321">
        <v>2</v>
      </c>
      <c r="I195" s="321">
        <v>2</v>
      </c>
      <c r="J195" s="321"/>
      <c r="K195" s="155" t="str">
        <f>VLOOKUP($A195,'NZa-nummers 2016'!$B$2:$B$440,1,FALSE)</f>
        <v>010-0306</v>
      </c>
      <c r="L195" s="94"/>
    </row>
    <row r="196" spans="1:19" x14ac:dyDescent="0.2">
      <c r="A196" s="320" t="s">
        <v>665</v>
      </c>
      <c r="B196" s="321" t="s">
        <v>133</v>
      </c>
      <c r="C196" s="321" t="s">
        <v>728</v>
      </c>
      <c r="D196" s="321" t="s">
        <v>75</v>
      </c>
      <c r="E196" s="322">
        <v>129</v>
      </c>
      <c r="F196" s="322" t="str">
        <f t="shared" si="4"/>
        <v>010-0306-129</v>
      </c>
      <c r="G196" s="322">
        <f t="shared" si="5"/>
        <v>0</v>
      </c>
      <c r="H196" s="321">
        <v>1</v>
      </c>
      <c r="I196" s="321">
        <v>1</v>
      </c>
      <c r="J196" s="321"/>
      <c r="K196" s="155" t="str">
        <f>VLOOKUP($A196,'NZa-nummers 2016'!$B$2:$B$440,1,FALSE)</f>
        <v>010-0306</v>
      </c>
      <c r="L196" s="94"/>
    </row>
    <row r="197" spans="1:19" x14ac:dyDescent="0.2">
      <c r="A197" s="320" t="s">
        <v>665</v>
      </c>
      <c r="B197" s="321" t="s">
        <v>133</v>
      </c>
      <c r="C197" s="321" t="s">
        <v>728</v>
      </c>
      <c r="D197" s="321" t="s">
        <v>812</v>
      </c>
      <c r="E197" s="322">
        <v>131</v>
      </c>
      <c r="F197" s="322" t="str">
        <f t="shared" si="4"/>
        <v>010-0306-131</v>
      </c>
      <c r="G197" s="322">
        <f t="shared" si="5"/>
        <v>0</v>
      </c>
      <c r="H197" s="321">
        <v>1</v>
      </c>
      <c r="I197" s="321">
        <v>1</v>
      </c>
      <c r="J197" s="321"/>
      <c r="K197" s="155" t="str">
        <f>VLOOKUP($A197,'NZa-nummers 2016'!$B$2:$B$440,1,FALSE)</f>
        <v>010-0306</v>
      </c>
      <c r="L197" s="94"/>
    </row>
    <row r="198" spans="1:19" x14ac:dyDescent="0.2">
      <c r="A198" s="320" t="s">
        <v>665</v>
      </c>
      <c r="B198" s="321" t="s">
        <v>133</v>
      </c>
      <c r="C198" s="321" t="s">
        <v>728</v>
      </c>
      <c r="D198" s="321" t="s">
        <v>91</v>
      </c>
      <c r="E198" s="322">
        <v>136</v>
      </c>
      <c r="F198" s="322" t="str">
        <f t="shared" ref="F198:F261" si="6">CONCATENATE(A198,"-",E198)</f>
        <v>010-0306-136</v>
      </c>
      <c r="G198" s="322">
        <f t="shared" ref="G198:G261" si="7">IF(AND(A199=A198,E199=E198),1,0)</f>
        <v>0</v>
      </c>
      <c r="H198" s="321">
        <v>1</v>
      </c>
      <c r="I198" s="321">
        <v>1</v>
      </c>
      <c r="J198" s="321"/>
      <c r="K198" s="155" t="str">
        <f>VLOOKUP($A198,'NZa-nummers 2016'!$B$2:$B$440,1,FALSE)</f>
        <v>010-0306</v>
      </c>
      <c r="L198" s="94"/>
    </row>
    <row r="199" spans="1:19" x14ac:dyDescent="0.2">
      <c r="A199" s="320" t="s">
        <v>665</v>
      </c>
      <c r="B199" s="321" t="s">
        <v>133</v>
      </c>
      <c r="C199" s="321" t="s">
        <v>728</v>
      </c>
      <c r="D199" s="321" t="s">
        <v>836</v>
      </c>
      <c r="E199" s="322">
        <v>142</v>
      </c>
      <c r="F199" s="322" t="str">
        <f t="shared" si="6"/>
        <v>010-0306-142</v>
      </c>
      <c r="G199" s="322">
        <f t="shared" si="7"/>
        <v>0</v>
      </c>
      <c r="H199" s="321">
        <v>2</v>
      </c>
      <c r="I199" s="321">
        <v>2</v>
      </c>
      <c r="J199" s="321"/>
      <c r="K199" s="155" t="str">
        <f>VLOOKUP($A199,'NZa-nummers 2016'!$B$2:$B$440,1,FALSE)</f>
        <v>010-0306</v>
      </c>
      <c r="L199" s="94"/>
    </row>
    <row r="200" spans="1:19" x14ac:dyDescent="0.2">
      <c r="A200" s="320" t="s">
        <v>665</v>
      </c>
      <c r="B200" s="321" t="s">
        <v>133</v>
      </c>
      <c r="C200" s="321" t="s">
        <v>728</v>
      </c>
      <c r="D200" s="321" t="s">
        <v>84</v>
      </c>
      <c r="E200" s="322">
        <v>144</v>
      </c>
      <c r="F200" s="322" t="str">
        <f t="shared" si="6"/>
        <v>010-0306-144</v>
      </c>
      <c r="G200" s="322">
        <f t="shared" si="7"/>
        <v>0</v>
      </c>
      <c r="H200" s="321">
        <v>1</v>
      </c>
      <c r="I200" s="321">
        <v>1</v>
      </c>
      <c r="J200" s="321"/>
      <c r="K200" s="155" t="str">
        <f>VLOOKUP($A200,'NZa-nummers 2016'!$B$2:$B$440,1,FALSE)</f>
        <v>010-0306</v>
      </c>
      <c r="L200" s="94"/>
    </row>
    <row r="201" spans="1:19" x14ac:dyDescent="0.2">
      <c r="A201" s="320" t="s">
        <v>665</v>
      </c>
      <c r="B201" s="321" t="s">
        <v>1442</v>
      </c>
      <c r="C201" s="321" t="s">
        <v>109</v>
      </c>
      <c r="D201" s="321" t="s">
        <v>1043</v>
      </c>
      <c r="E201" s="322">
        <v>200</v>
      </c>
      <c r="F201" s="322" t="str">
        <f t="shared" si="6"/>
        <v>010-0306-200</v>
      </c>
      <c r="G201" s="322">
        <f t="shared" si="7"/>
        <v>0</v>
      </c>
      <c r="H201" s="321">
        <v>1</v>
      </c>
      <c r="I201" s="321">
        <v>1</v>
      </c>
      <c r="J201" s="321"/>
      <c r="K201" s="155" t="str">
        <f>VLOOKUP($A201,'NZa-nummers 2016'!$B$2:$B$440,1,FALSE)</f>
        <v>010-0306</v>
      </c>
      <c r="L201" s="79"/>
      <c r="M201" s="84"/>
      <c r="N201" s="85"/>
      <c r="O201" s="84"/>
      <c r="P201" s="84"/>
      <c r="Q201" s="84"/>
      <c r="R201" s="84"/>
      <c r="S201" s="84"/>
    </row>
    <row r="202" spans="1:19" x14ac:dyDescent="0.2">
      <c r="A202" s="324" t="s">
        <v>1135</v>
      </c>
      <c r="B202" s="325" t="s">
        <v>134</v>
      </c>
      <c r="C202" s="325" t="s">
        <v>722</v>
      </c>
      <c r="D202" s="321" t="s">
        <v>72</v>
      </c>
      <c r="E202" s="322">
        <v>101</v>
      </c>
      <c r="F202" s="322" t="str">
        <f t="shared" si="6"/>
        <v>010-0406-101</v>
      </c>
      <c r="G202" s="322">
        <f t="shared" si="7"/>
        <v>0</v>
      </c>
      <c r="H202" s="321">
        <v>4</v>
      </c>
      <c r="I202" s="321">
        <v>4</v>
      </c>
      <c r="J202" s="321"/>
      <c r="K202" s="155" t="str">
        <f>VLOOKUP($A202,'NZa-nummers 2016'!$B$2:$B$440,1,FALSE)</f>
        <v>010-0406</v>
      </c>
      <c r="L202" s="94"/>
    </row>
    <row r="203" spans="1:19" x14ac:dyDescent="0.2">
      <c r="A203" s="324" t="s">
        <v>1135</v>
      </c>
      <c r="B203" s="325" t="s">
        <v>134</v>
      </c>
      <c r="C203" s="325" t="s">
        <v>722</v>
      </c>
      <c r="D203" s="321" t="s">
        <v>805</v>
      </c>
      <c r="E203" s="322">
        <v>111</v>
      </c>
      <c r="F203" s="322" t="str">
        <f t="shared" si="6"/>
        <v>010-0406-111</v>
      </c>
      <c r="G203" s="322">
        <f t="shared" si="7"/>
        <v>0</v>
      </c>
      <c r="H203" s="321">
        <v>3</v>
      </c>
      <c r="I203" s="321">
        <v>3</v>
      </c>
      <c r="J203" s="321"/>
      <c r="K203" s="155" t="str">
        <f>VLOOKUP($A203,'NZa-nummers 2016'!$B$2:$B$440,1,FALSE)</f>
        <v>010-0406</v>
      </c>
      <c r="L203" s="94"/>
    </row>
    <row r="204" spans="1:19" x14ac:dyDescent="0.2">
      <c r="A204" s="324" t="s">
        <v>1135</v>
      </c>
      <c r="B204" s="325" t="s">
        <v>134</v>
      </c>
      <c r="C204" s="325" t="s">
        <v>722</v>
      </c>
      <c r="D204" s="321" t="s">
        <v>95</v>
      </c>
      <c r="E204" s="322">
        <v>121</v>
      </c>
      <c r="F204" s="322" t="str">
        <f t="shared" si="6"/>
        <v>010-0406-121</v>
      </c>
      <c r="G204" s="322">
        <f t="shared" si="7"/>
        <v>0</v>
      </c>
      <c r="H204" s="321">
        <v>1</v>
      </c>
      <c r="I204" s="321">
        <v>1</v>
      </c>
      <c r="J204" s="321"/>
      <c r="K204" s="155" t="str">
        <f>VLOOKUP($A204,'NZa-nummers 2016'!$B$2:$B$440,1,FALSE)</f>
        <v>010-0406</v>
      </c>
      <c r="L204" s="94"/>
    </row>
    <row r="205" spans="1:19" x14ac:dyDescent="0.2">
      <c r="A205" s="324" t="s">
        <v>1135</v>
      </c>
      <c r="B205" s="325" t="s">
        <v>134</v>
      </c>
      <c r="C205" s="325" t="s">
        <v>722</v>
      </c>
      <c r="D205" s="321" t="s">
        <v>811</v>
      </c>
      <c r="E205" s="322">
        <v>125</v>
      </c>
      <c r="F205" s="322" t="str">
        <f t="shared" si="6"/>
        <v>010-0406-125</v>
      </c>
      <c r="G205" s="322">
        <f t="shared" si="7"/>
        <v>0</v>
      </c>
      <c r="H205" s="321">
        <v>2</v>
      </c>
      <c r="I205" s="321">
        <v>2</v>
      </c>
      <c r="J205" s="321"/>
      <c r="K205" s="155" t="str">
        <f>VLOOKUP($A205,'NZa-nummers 2016'!$B$2:$B$440,1,FALSE)</f>
        <v>010-0406</v>
      </c>
      <c r="L205" s="94"/>
    </row>
    <row r="206" spans="1:19" x14ac:dyDescent="0.2">
      <c r="A206" s="324" t="s">
        <v>1135</v>
      </c>
      <c r="B206" s="325" t="s">
        <v>134</v>
      </c>
      <c r="C206" s="325" t="s">
        <v>722</v>
      </c>
      <c r="D206" s="321" t="s">
        <v>75</v>
      </c>
      <c r="E206" s="322">
        <v>129</v>
      </c>
      <c r="F206" s="322" t="str">
        <f t="shared" si="6"/>
        <v>010-0406-129</v>
      </c>
      <c r="G206" s="322">
        <f t="shared" si="7"/>
        <v>0</v>
      </c>
      <c r="H206" s="321">
        <v>2</v>
      </c>
      <c r="I206" s="321">
        <v>2</v>
      </c>
      <c r="J206" s="321"/>
      <c r="K206" s="155" t="str">
        <f>VLOOKUP($A206,'NZa-nummers 2016'!$B$2:$B$440,1,FALSE)</f>
        <v>010-0406</v>
      </c>
      <c r="L206" s="94"/>
    </row>
    <row r="207" spans="1:19" x14ac:dyDescent="0.2">
      <c r="A207" s="324" t="s">
        <v>1135</v>
      </c>
      <c r="B207" s="325" t="s">
        <v>134</v>
      </c>
      <c r="C207" s="325" t="s">
        <v>722</v>
      </c>
      <c r="D207" s="321" t="s">
        <v>812</v>
      </c>
      <c r="E207" s="322">
        <v>131</v>
      </c>
      <c r="F207" s="322" t="str">
        <f t="shared" si="6"/>
        <v>010-0406-131</v>
      </c>
      <c r="G207" s="322">
        <f t="shared" si="7"/>
        <v>0</v>
      </c>
      <c r="H207" s="321">
        <v>2</v>
      </c>
      <c r="I207" s="321">
        <v>2</v>
      </c>
      <c r="J207" s="321"/>
      <c r="K207" s="155" t="str">
        <f>VLOOKUP($A207,'NZa-nummers 2016'!$B$2:$B$440,1,FALSE)</f>
        <v>010-0406</v>
      </c>
      <c r="L207" s="94"/>
    </row>
    <row r="208" spans="1:19" x14ac:dyDescent="0.2">
      <c r="A208" s="324" t="s">
        <v>1135</v>
      </c>
      <c r="B208" s="325" t="s">
        <v>134</v>
      </c>
      <c r="C208" s="325" t="s">
        <v>722</v>
      </c>
      <c r="D208" s="321" t="s">
        <v>1443</v>
      </c>
      <c r="E208" s="322">
        <v>138</v>
      </c>
      <c r="F208" s="322" t="str">
        <f t="shared" si="6"/>
        <v>010-0406-138</v>
      </c>
      <c r="G208" s="322">
        <f t="shared" si="7"/>
        <v>0</v>
      </c>
      <c r="H208" s="321">
        <v>2</v>
      </c>
      <c r="I208" s="321">
        <v>2</v>
      </c>
      <c r="J208" s="321"/>
      <c r="K208" s="155" t="str">
        <f>VLOOKUP($A208,'NZa-nummers 2016'!$B$2:$B$440,1,FALSE)</f>
        <v>010-0406</v>
      </c>
      <c r="L208" s="94"/>
    </row>
    <row r="209" spans="1:19" x14ac:dyDescent="0.2">
      <c r="A209" s="324" t="s">
        <v>1135</v>
      </c>
      <c r="B209" s="325" t="s">
        <v>134</v>
      </c>
      <c r="C209" s="325" t="s">
        <v>722</v>
      </c>
      <c r="D209" s="321" t="s">
        <v>81</v>
      </c>
      <c r="E209" s="322">
        <v>140</v>
      </c>
      <c r="F209" s="322" t="str">
        <f t="shared" si="6"/>
        <v>010-0406-140</v>
      </c>
      <c r="G209" s="322">
        <f t="shared" si="7"/>
        <v>0</v>
      </c>
      <c r="H209" s="321">
        <v>2</v>
      </c>
      <c r="I209" s="321">
        <v>2</v>
      </c>
      <c r="J209" s="321"/>
      <c r="K209" s="155" t="str">
        <f>VLOOKUP($A209,'NZa-nummers 2016'!$B$2:$B$440,1,FALSE)</f>
        <v>010-0406</v>
      </c>
      <c r="L209" s="94"/>
    </row>
    <row r="210" spans="1:19" x14ac:dyDescent="0.2">
      <c r="A210" s="324" t="s">
        <v>1135</v>
      </c>
      <c r="B210" s="325" t="s">
        <v>134</v>
      </c>
      <c r="C210" s="325" t="s">
        <v>125</v>
      </c>
      <c r="D210" s="321" t="s">
        <v>1043</v>
      </c>
      <c r="E210" s="322">
        <v>200</v>
      </c>
      <c r="F210" s="322" t="str">
        <f t="shared" si="6"/>
        <v>010-0406-200</v>
      </c>
      <c r="G210" s="322">
        <f t="shared" si="7"/>
        <v>0</v>
      </c>
      <c r="H210" s="321">
        <v>1</v>
      </c>
      <c r="I210" s="321">
        <v>1</v>
      </c>
      <c r="J210" s="321"/>
      <c r="K210" s="155" t="str">
        <f>VLOOKUP($A210,'NZa-nummers 2016'!$B$2:$B$440,1,FALSE)</f>
        <v>010-0406</v>
      </c>
      <c r="L210" s="144"/>
      <c r="M210" s="84"/>
      <c r="N210" s="85"/>
      <c r="O210" s="84"/>
      <c r="P210" s="84"/>
      <c r="Q210" s="84"/>
      <c r="R210" s="84"/>
      <c r="S210" s="84"/>
    </row>
    <row r="211" spans="1:19" x14ac:dyDescent="0.2">
      <c r="A211" s="324" t="s">
        <v>1135</v>
      </c>
      <c r="B211" s="325" t="s">
        <v>134</v>
      </c>
      <c r="C211" s="325" t="s">
        <v>125</v>
      </c>
      <c r="D211" s="321" t="s">
        <v>861</v>
      </c>
      <c r="E211" s="322">
        <v>201</v>
      </c>
      <c r="F211" s="322" t="str">
        <f t="shared" si="6"/>
        <v>010-0406-201</v>
      </c>
      <c r="G211" s="322">
        <f t="shared" si="7"/>
        <v>0</v>
      </c>
      <c r="H211" s="321">
        <v>1</v>
      </c>
      <c r="I211" s="321">
        <v>0.75</v>
      </c>
      <c r="J211" s="321"/>
      <c r="K211" s="155" t="str">
        <f>VLOOKUP($A211,'NZa-nummers 2016'!$B$2:$B$440,1,FALSE)</f>
        <v>010-0406</v>
      </c>
      <c r="L211" s="144"/>
      <c r="M211" s="84"/>
      <c r="N211" s="85"/>
      <c r="O211" s="84"/>
      <c r="P211" s="84"/>
      <c r="Q211" s="84"/>
      <c r="R211" s="84"/>
      <c r="S211" s="84"/>
    </row>
    <row r="212" spans="1:19" x14ac:dyDescent="0.2">
      <c r="A212" s="320" t="s">
        <v>410</v>
      </c>
      <c r="B212" s="321" t="s">
        <v>785</v>
      </c>
      <c r="C212" s="321" t="s">
        <v>786</v>
      </c>
      <c r="D212" s="321" t="s">
        <v>71</v>
      </c>
      <c r="E212" s="322">
        <v>105</v>
      </c>
      <c r="F212" s="322" t="str">
        <f t="shared" si="6"/>
        <v>010-0407-105</v>
      </c>
      <c r="G212" s="322">
        <f t="shared" si="7"/>
        <v>0</v>
      </c>
      <c r="H212" s="321">
        <v>1</v>
      </c>
      <c r="I212" s="321">
        <v>1</v>
      </c>
      <c r="J212" s="321"/>
      <c r="K212" s="155" t="str">
        <f>VLOOKUP($A212,'NZa-nummers 2016'!$B$2:$B$440,1,FALSE)</f>
        <v>010-0407</v>
      </c>
    </row>
    <row r="213" spans="1:19" x14ac:dyDescent="0.2">
      <c r="A213" s="320" t="s">
        <v>410</v>
      </c>
      <c r="B213" s="321" t="s">
        <v>785</v>
      </c>
      <c r="C213" s="321" t="s">
        <v>786</v>
      </c>
      <c r="D213" s="321" t="s">
        <v>805</v>
      </c>
      <c r="E213" s="322">
        <v>111</v>
      </c>
      <c r="F213" s="322" t="str">
        <f t="shared" si="6"/>
        <v>010-0407-111</v>
      </c>
      <c r="G213" s="322">
        <f t="shared" si="7"/>
        <v>0</v>
      </c>
      <c r="H213" s="321">
        <v>3</v>
      </c>
      <c r="I213" s="321">
        <v>3</v>
      </c>
      <c r="J213" s="321"/>
      <c r="K213" s="155" t="str">
        <f>VLOOKUP($A213,'NZa-nummers 2016'!$B$2:$B$440,1,FALSE)</f>
        <v>010-0407</v>
      </c>
    </row>
    <row r="214" spans="1:19" x14ac:dyDescent="0.2">
      <c r="A214" s="320" t="s">
        <v>410</v>
      </c>
      <c r="B214" s="321" t="s">
        <v>785</v>
      </c>
      <c r="C214" s="321" t="s">
        <v>786</v>
      </c>
      <c r="D214" s="321" t="s">
        <v>1443</v>
      </c>
      <c r="E214" s="322">
        <v>138</v>
      </c>
      <c r="F214" s="322" t="str">
        <f t="shared" si="6"/>
        <v>010-0407-138</v>
      </c>
      <c r="G214" s="322">
        <f t="shared" si="7"/>
        <v>0</v>
      </c>
      <c r="H214" s="321">
        <v>1</v>
      </c>
      <c r="I214" s="321">
        <v>1</v>
      </c>
      <c r="J214" s="321"/>
      <c r="K214" s="155" t="str">
        <f>VLOOKUP($A214,'NZa-nummers 2016'!$B$2:$B$440,1,FALSE)</f>
        <v>010-0407</v>
      </c>
    </row>
    <row r="215" spans="1:19" x14ac:dyDescent="0.2">
      <c r="A215" s="320" t="s">
        <v>410</v>
      </c>
      <c r="B215" s="321" t="s">
        <v>785</v>
      </c>
      <c r="C215" s="321" t="s">
        <v>135</v>
      </c>
      <c r="D215" s="321" t="s">
        <v>1414</v>
      </c>
      <c r="E215" s="322">
        <v>205</v>
      </c>
      <c r="F215" s="322" t="str">
        <f t="shared" si="6"/>
        <v>010-0407-205</v>
      </c>
      <c r="G215" s="322">
        <f t="shared" si="7"/>
        <v>0</v>
      </c>
      <c r="H215" s="321">
        <v>1</v>
      </c>
      <c r="I215" s="321">
        <v>0.75</v>
      </c>
      <c r="J215" s="321"/>
      <c r="K215" s="155" t="str">
        <f>VLOOKUP($A215,'NZa-nummers 2016'!$B$2:$B$440,1,FALSE)</f>
        <v>010-0407</v>
      </c>
      <c r="L215" s="79"/>
      <c r="M215" s="84"/>
      <c r="N215" s="85"/>
      <c r="O215" s="84"/>
      <c r="P215" s="84"/>
      <c r="Q215" s="84"/>
      <c r="R215" s="84"/>
      <c r="S215" s="84"/>
    </row>
    <row r="216" spans="1:19" x14ac:dyDescent="0.2">
      <c r="A216" s="320" t="s">
        <v>411</v>
      </c>
      <c r="B216" s="321" t="s">
        <v>791</v>
      </c>
      <c r="C216" s="321" t="s">
        <v>744</v>
      </c>
      <c r="D216" s="321" t="s">
        <v>805</v>
      </c>
      <c r="E216" s="322">
        <v>111</v>
      </c>
      <c r="F216" s="322" t="str">
        <f t="shared" si="6"/>
        <v>010-0502-111</v>
      </c>
      <c r="G216" s="322">
        <f t="shared" si="7"/>
        <v>0</v>
      </c>
      <c r="H216" s="321">
        <v>2</v>
      </c>
      <c r="I216" s="321">
        <v>2</v>
      </c>
      <c r="J216" s="321"/>
      <c r="K216" s="155" t="str">
        <f>VLOOKUP($A216,'NZa-nummers 2016'!$B$2:$B$440,1,FALSE)</f>
        <v>010-0502</v>
      </c>
    </row>
    <row r="217" spans="1:19" x14ac:dyDescent="0.2">
      <c r="A217" s="320" t="s">
        <v>411</v>
      </c>
      <c r="B217" s="321" t="s">
        <v>791</v>
      </c>
      <c r="C217" s="321" t="s">
        <v>744</v>
      </c>
      <c r="D217" s="321" t="s">
        <v>812</v>
      </c>
      <c r="E217" s="322">
        <v>131</v>
      </c>
      <c r="F217" s="322" t="str">
        <f t="shared" si="6"/>
        <v>010-0502-131</v>
      </c>
      <c r="G217" s="322">
        <f t="shared" si="7"/>
        <v>0</v>
      </c>
      <c r="H217" s="321">
        <v>2</v>
      </c>
      <c r="I217" s="321">
        <v>2</v>
      </c>
      <c r="J217" s="321"/>
      <c r="K217" s="155" t="str">
        <f>VLOOKUP($A217,'NZa-nummers 2016'!$B$2:$B$440,1,FALSE)</f>
        <v>010-0502</v>
      </c>
    </row>
    <row r="218" spans="1:19" x14ac:dyDescent="0.2">
      <c r="A218" s="320" t="s">
        <v>411</v>
      </c>
      <c r="B218" s="321" t="s">
        <v>791</v>
      </c>
      <c r="C218" s="321" t="s">
        <v>744</v>
      </c>
      <c r="D218" s="321" t="s">
        <v>1443</v>
      </c>
      <c r="E218" s="322">
        <v>138</v>
      </c>
      <c r="F218" s="322" t="str">
        <f t="shared" si="6"/>
        <v>010-0502-138</v>
      </c>
      <c r="G218" s="322">
        <f t="shared" si="7"/>
        <v>0</v>
      </c>
      <c r="H218" s="321">
        <v>2</v>
      </c>
      <c r="I218" s="321">
        <v>2</v>
      </c>
      <c r="J218" s="321"/>
      <c r="K218" s="155" t="str">
        <f>VLOOKUP($A218,'NZa-nummers 2016'!$B$2:$B$440,1,FALSE)</f>
        <v>010-0502</v>
      </c>
    </row>
    <row r="219" spans="1:19" x14ac:dyDescent="0.2">
      <c r="A219" s="320" t="s">
        <v>411</v>
      </c>
      <c r="B219" s="321" t="s">
        <v>791</v>
      </c>
      <c r="C219" s="321" t="s">
        <v>744</v>
      </c>
      <c r="D219" s="321" t="s">
        <v>84</v>
      </c>
      <c r="E219" s="322">
        <v>144</v>
      </c>
      <c r="F219" s="322" t="str">
        <f t="shared" si="6"/>
        <v>010-0502-144</v>
      </c>
      <c r="G219" s="322">
        <f t="shared" si="7"/>
        <v>0</v>
      </c>
      <c r="H219" s="321">
        <v>1</v>
      </c>
      <c r="I219" s="321">
        <v>1</v>
      </c>
      <c r="J219" s="321"/>
      <c r="K219" s="155" t="str">
        <f>VLOOKUP($A219,'NZa-nummers 2016'!$B$2:$B$440,1,FALSE)</f>
        <v>010-0502</v>
      </c>
    </row>
    <row r="220" spans="1:19" x14ac:dyDescent="0.2">
      <c r="A220" s="324" t="s">
        <v>1136</v>
      </c>
      <c r="B220" s="325" t="s">
        <v>699</v>
      </c>
      <c r="C220" s="325" t="s">
        <v>729</v>
      </c>
      <c r="D220" s="321" t="s">
        <v>72</v>
      </c>
      <c r="E220" s="322">
        <v>101</v>
      </c>
      <c r="F220" s="322" t="str">
        <f t="shared" si="6"/>
        <v>010-0505-101</v>
      </c>
      <c r="G220" s="322">
        <f t="shared" si="7"/>
        <v>0</v>
      </c>
      <c r="H220" s="321">
        <v>1</v>
      </c>
      <c r="I220" s="321">
        <v>1</v>
      </c>
      <c r="J220" s="321"/>
      <c r="K220" s="155" t="str">
        <f>VLOOKUP($A220,'NZa-nummers 2016'!$B$2:$B$440,1,FALSE)</f>
        <v>010-0505</v>
      </c>
    </row>
    <row r="221" spans="1:19" x14ac:dyDescent="0.2">
      <c r="A221" s="324" t="s">
        <v>1136</v>
      </c>
      <c r="B221" s="325" t="s">
        <v>699</v>
      </c>
      <c r="C221" s="325" t="s">
        <v>729</v>
      </c>
      <c r="D221" s="321" t="s">
        <v>71</v>
      </c>
      <c r="E221" s="322">
        <v>105</v>
      </c>
      <c r="F221" s="322" t="str">
        <f t="shared" si="6"/>
        <v>010-0505-105</v>
      </c>
      <c r="G221" s="322">
        <f t="shared" si="7"/>
        <v>0</v>
      </c>
      <c r="H221" s="321">
        <v>1</v>
      </c>
      <c r="I221" s="321">
        <v>1</v>
      </c>
      <c r="J221" s="321"/>
      <c r="K221" s="155" t="str">
        <f>VLOOKUP($A221,'NZa-nummers 2016'!$B$2:$B$440,1,FALSE)</f>
        <v>010-0505</v>
      </c>
      <c r="L221" s="94"/>
    </row>
    <row r="222" spans="1:19" x14ac:dyDescent="0.2">
      <c r="A222" s="324" t="s">
        <v>1136</v>
      </c>
      <c r="B222" s="325" t="s">
        <v>699</v>
      </c>
      <c r="C222" s="325" t="s">
        <v>729</v>
      </c>
      <c r="D222" s="321" t="s">
        <v>805</v>
      </c>
      <c r="E222" s="322">
        <v>111</v>
      </c>
      <c r="F222" s="322" t="str">
        <f t="shared" si="6"/>
        <v>010-0505-111</v>
      </c>
      <c r="G222" s="322">
        <f t="shared" si="7"/>
        <v>0</v>
      </c>
      <c r="H222" s="321">
        <v>3</v>
      </c>
      <c r="I222" s="321">
        <v>3</v>
      </c>
      <c r="J222" s="321"/>
      <c r="K222" s="155" t="str">
        <f>VLOOKUP($A222,'NZa-nummers 2016'!$B$2:$B$440,1,FALSE)</f>
        <v>010-0505</v>
      </c>
      <c r="L222" s="94"/>
    </row>
    <row r="223" spans="1:19" x14ac:dyDescent="0.2">
      <c r="A223" s="324" t="s">
        <v>1136</v>
      </c>
      <c r="B223" s="325" t="s">
        <v>699</v>
      </c>
      <c r="C223" s="325" t="s">
        <v>729</v>
      </c>
      <c r="D223" s="321" t="s">
        <v>74</v>
      </c>
      <c r="E223" s="322">
        <v>120</v>
      </c>
      <c r="F223" s="322" t="str">
        <f t="shared" si="6"/>
        <v>010-0505-120</v>
      </c>
      <c r="G223" s="322">
        <f t="shared" si="7"/>
        <v>0</v>
      </c>
      <c r="H223" s="321">
        <v>2</v>
      </c>
      <c r="I223" s="321">
        <v>2</v>
      </c>
      <c r="J223" s="321"/>
      <c r="K223" s="155" t="str">
        <f>VLOOKUP($A223,'NZa-nummers 2016'!$B$2:$B$440,1,FALSE)</f>
        <v>010-0505</v>
      </c>
      <c r="L223" s="94"/>
    </row>
    <row r="224" spans="1:19" x14ac:dyDescent="0.2">
      <c r="A224" s="324" t="s">
        <v>1136</v>
      </c>
      <c r="B224" s="325" t="s">
        <v>699</v>
      </c>
      <c r="C224" s="325" t="s">
        <v>729</v>
      </c>
      <c r="D224" s="321" t="s">
        <v>95</v>
      </c>
      <c r="E224" s="322">
        <v>121</v>
      </c>
      <c r="F224" s="322" t="str">
        <f t="shared" si="6"/>
        <v>010-0505-121</v>
      </c>
      <c r="G224" s="322">
        <f t="shared" si="7"/>
        <v>0</v>
      </c>
      <c r="H224" s="321">
        <v>1</v>
      </c>
      <c r="I224" s="321">
        <v>1</v>
      </c>
      <c r="J224" s="321"/>
      <c r="K224" s="155" t="str">
        <f>VLOOKUP($A224,'NZa-nummers 2016'!$B$2:$B$440,1,FALSE)</f>
        <v>010-0505</v>
      </c>
      <c r="L224" s="94"/>
    </row>
    <row r="225" spans="1:19" x14ac:dyDescent="0.2">
      <c r="A225" s="324" t="s">
        <v>1136</v>
      </c>
      <c r="B225" s="325" t="s">
        <v>699</v>
      </c>
      <c r="C225" s="325" t="s">
        <v>729</v>
      </c>
      <c r="D225" s="321" t="s">
        <v>812</v>
      </c>
      <c r="E225" s="322">
        <v>131</v>
      </c>
      <c r="F225" s="322" t="str">
        <f t="shared" si="6"/>
        <v>010-0505-131</v>
      </c>
      <c r="G225" s="322">
        <f t="shared" si="7"/>
        <v>0</v>
      </c>
      <c r="H225" s="321">
        <v>1</v>
      </c>
      <c r="I225" s="321">
        <v>1</v>
      </c>
      <c r="J225" s="321"/>
      <c r="K225" s="155" t="str">
        <f>VLOOKUP($A225,'NZa-nummers 2016'!$B$2:$B$440,1,FALSE)</f>
        <v>010-0505</v>
      </c>
      <c r="L225" s="94"/>
    </row>
    <row r="226" spans="1:19" x14ac:dyDescent="0.2">
      <c r="A226" s="324" t="s">
        <v>1136</v>
      </c>
      <c r="B226" s="325" t="s">
        <v>699</v>
      </c>
      <c r="C226" s="325" t="s">
        <v>729</v>
      </c>
      <c r="D226" s="321" t="s">
        <v>1443</v>
      </c>
      <c r="E226" s="322">
        <v>138</v>
      </c>
      <c r="F226" s="322" t="str">
        <f t="shared" si="6"/>
        <v>010-0505-138</v>
      </c>
      <c r="G226" s="322">
        <f t="shared" si="7"/>
        <v>0</v>
      </c>
      <c r="H226" s="321">
        <v>1</v>
      </c>
      <c r="I226" s="321">
        <v>1</v>
      </c>
      <c r="J226" s="321"/>
      <c r="K226" s="155" t="str">
        <f>VLOOKUP($A226,'NZa-nummers 2016'!$B$2:$B$440,1,FALSE)</f>
        <v>010-0505</v>
      </c>
      <c r="L226" s="94"/>
    </row>
    <row r="227" spans="1:19" x14ac:dyDescent="0.2">
      <c r="A227" s="324" t="s">
        <v>1136</v>
      </c>
      <c r="B227" s="325" t="s">
        <v>699</v>
      </c>
      <c r="C227" s="325" t="s">
        <v>127</v>
      </c>
      <c r="D227" s="321" t="s">
        <v>1043</v>
      </c>
      <c r="E227" s="322">
        <v>200</v>
      </c>
      <c r="F227" s="322" t="str">
        <f t="shared" si="6"/>
        <v>010-0505-200</v>
      </c>
      <c r="G227" s="322">
        <f t="shared" si="7"/>
        <v>0</v>
      </c>
      <c r="H227" s="321">
        <v>1</v>
      </c>
      <c r="I227" s="321">
        <v>1</v>
      </c>
      <c r="J227" s="321"/>
      <c r="K227" s="155" t="str">
        <f>VLOOKUP($A227,'NZa-nummers 2016'!$B$2:$B$440,1,FALSE)</f>
        <v>010-0505</v>
      </c>
      <c r="L227" s="144"/>
      <c r="M227" s="84"/>
      <c r="N227" s="85"/>
      <c r="O227" s="84"/>
      <c r="P227" s="84"/>
      <c r="Q227" s="84"/>
      <c r="R227" s="84"/>
      <c r="S227" s="84"/>
    </row>
    <row r="228" spans="1:19" x14ac:dyDescent="0.2">
      <c r="A228" s="324" t="s">
        <v>1136</v>
      </c>
      <c r="B228" s="325" t="s">
        <v>699</v>
      </c>
      <c r="C228" s="325" t="s">
        <v>127</v>
      </c>
      <c r="D228" s="321" t="s">
        <v>861</v>
      </c>
      <c r="E228" s="322">
        <v>201</v>
      </c>
      <c r="F228" s="322" t="str">
        <f t="shared" si="6"/>
        <v>010-0505-201</v>
      </c>
      <c r="G228" s="322">
        <f t="shared" si="7"/>
        <v>0</v>
      </c>
      <c r="H228" s="321">
        <v>1</v>
      </c>
      <c r="I228" s="321">
        <v>0.75</v>
      </c>
      <c r="J228" s="321"/>
      <c r="K228" s="155" t="str">
        <f>VLOOKUP($A228,'NZa-nummers 2016'!$B$2:$B$440,1,FALSE)</f>
        <v>010-0505</v>
      </c>
    </row>
    <row r="229" spans="1:19" x14ac:dyDescent="0.2">
      <c r="A229" s="320" t="s">
        <v>412</v>
      </c>
      <c r="B229" s="321" t="s">
        <v>136</v>
      </c>
      <c r="C229" s="321" t="s">
        <v>770</v>
      </c>
      <c r="D229" s="321" t="s">
        <v>71</v>
      </c>
      <c r="E229" s="322">
        <v>105</v>
      </c>
      <c r="F229" s="322" t="str">
        <f t="shared" si="6"/>
        <v>010-0604-105</v>
      </c>
      <c r="G229" s="322">
        <f t="shared" si="7"/>
        <v>0</v>
      </c>
      <c r="H229" s="321">
        <v>2</v>
      </c>
      <c r="I229" s="321">
        <v>2</v>
      </c>
      <c r="J229" s="321"/>
      <c r="K229" s="155" t="str">
        <f>VLOOKUP($A229,'NZa-nummers 2016'!$B$2:$B$440,1,FALSE)</f>
        <v>010-0604</v>
      </c>
    </row>
    <row r="230" spans="1:19" x14ac:dyDescent="0.2">
      <c r="A230" s="320" t="s">
        <v>412</v>
      </c>
      <c r="B230" s="321" t="s">
        <v>136</v>
      </c>
      <c r="C230" s="321" t="s">
        <v>770</v>
      </c>
      <c r="D230" s="321" t="s">
        <v>805</v>
      </c>
      <c r="E230" s="322">
        <v>111</v>
      </c>
      <c r="F230" s="322" t="str">
        <f t="shared" si="6"/>
        <v>010-0604-111</v>
      </c>
      <c r="G230" s="322">
        <f t="shared" si="7"/>
        <v>0</v>
      </c>
      <c r="H230" s="321">
        <v>2</v>
      </c>
      <c r="I230" s="321">
        <v>2</v>
      </c>
      <c r="J230" s="321"/>
      <c r="K230" s="155" t="str">
        <f>VLOOKUP($A230,'NZa-nummers 2016'!$B$2:$B$440,1,FALSE)</f>
        <v>010-0604</v>
      </c>
    </row>
    <row r="231" spans="1:19" x14ac:dyDescent="0.2">
      <c r="A231" s="320" t="s">
        <v>413</v>
      </c>
      <c r="B231" s="321" t="s">
        <v>792</v>
      </c>
      <c r="C231" s="321" t="s">
        <v>1444</v>
      </c>
      <c r="D231" s="321" t="s">
        <v>71</v>
      </c>
      <c r="E231" s="322">
        <v>105</v>
      </c>
      <c r="F231" s="322" t="str">
        <f t="shared" si="6"/>
        <v>010-0614-105</v>
      </c>
      <c r="G231" s="322">
        <f t="shared" si="7"/>
        <v>0</v>
      </c>
      <c r="H231" s="321">
        <v>2</v>
      </c>
      <c r="I231" s="321">
        <v>2</v>
      </c>
      <c r="J231" s="321"/>
      <c r="K231" s="155" t="str">
        <f>VLOOKUP($A231,'NZa-nummers 2016'!$B$2:$B$440,1,FALSE)</f>
        <v>010-0614</v>
      </c>
    </row>
    <row r="232" spans="1:19" x14ac:dyDescent="0.2">
      <c r="A232" s="320" t="s">
        <v>413</v>
      </c>
      <c r="B232" s="321" t="s">
        <v>792</v>
      </c>
      <c r="C232" s="321" t="s">
        <v>1444</v>
      </c>
      <c r="D232" s="321" t="s">
        <v>805</v>
      </c>
      <c r="E232" s="322">
        <v>111</v>
      </c>
      <c r="F232" s="322" t="str">
        <f t="shared" si="6"/>
        <v>010-0614-111</v>
      </c>
      <c r="G232" s="322">
        <f t="shared" si="7"/>
        <v>0</v>
      </c>
      <c r="H232" s="321">
        <v>3</v>
      </c>
      <c r="I232" s="321">
        <v>3</v>
      </c>
      <c r="J232" s="321"/>
      <c r="K232" s="155" t="str">
        <f>VLOOKUP($A232,'NZa-nummers 2016'!$B$2:$B$440,1,FALSE)</f>
        <v>010-0614</v>
      </c>
    </row>
    <row r="233" spans="1:19" x14ac:dyDescent="0.2">
      <c r="A233" s="320" t="s">
        <v>413</v>
      </c>
      <c r="B233" s="321" t="s">
        <v>792</v>
      </c>
      <c r="C233" s="321" t="s">
        <v>1444</v>
      </c>
      <c r="D233" s="321" t="s">
        <v>74</v>
      </c>
      <c r="E233" s="322">
        <v>120</v>
      </c>
      <c r="F233" s="322" t="str">
        <f t="shared" si="6"/>
        <v>010-0614-120</v>
      </c>
      <c r="G233" s="322">
        <f t="shared" si="7"/>
        <v>0</v>
      </c>
      <c r="H233" s="321">
        <v>3</v>
      </c>
      <c r="I233" s="321">
        <v>3</v>
      </c>
      <c r="J233" s="321"/>
      <c r="K233" s="155" t="str">
        <f>VLOOKUP($A233,'NZa-nummers 2016'!$B$2:$B$440,1,FALSE)</f>
        <v>010-0614</v>
      </c>
    </row>
    <row r="234" spans="1:19" x14ac:dyDescent="0.2">
      <c r="A234" s="320" t="s">
        <v>413</v>
      </c>
      <c r="B234" s="321" t="s">
        <v>792</v>
      </c>
      <c r="C234" s="321" t="s">
        <v>1444</v>
      </c>
      <c r="D234" s="321" t="s">
        <v>812</v>
      </c>
      <c r="E234" s="322">
        <v>131</v>
      </c>
      <c r="F234" s="322" t="str">
        <f t="shared" si="6"/>
        <v>010-0614-131</v>
      </c>
      <c r="G234" s="322">
        <f t="shared" si="7"/>
        <v>0</v>
      </c>
      <c r="H234" s="321">
        <v>1</v>
      </c>
      <c r="I234" s="321">
        <v>1</v>
      </c>
      <c r="J234" s="321"/>
      <c r="K234" s="155" t="str">
        <f>VLOOKUP($A234,'NZa-nummers 2016'!$B$2:$B$440,1,FALSE)</f>
        <v>010-0614</v>
      </c>
      <c r="L234" s="79"/>
      <c r="M234" s="84"/>
      <c r="N234" s="85"/>
      <c r="O234" s="84"/>
      <c r="P234" s="84"/>
      <c r="Q234" s="84"/>
      <c r="R234" s="84"/>
      <c r="S234" s="84"/>
    </row>
    <row r="235" spans="1:19" x14ac:dyDescent="0.2">
      <c r="A235" s="324" t="s">
        <v>1137</v>
      </c>
      <c r="B235" s="325" t="s">
        <v>806</v>
      </c>
      <c r="C235" s="325" t="s">
        <v>725</v>
      </c>
      <c r="D235" s="321" t="s">
        <v>71</v>
      </c>
      <c r="E235" s="322">
        <v>105</v>
      </c>
      <c r="F235" s="322" t="str">
        <f t="shared" si="6"/>
        <v>010-0616-105</v>
      </c>
      <c r="G235" s="322">
        <f t="shared" si="7"/>
        <v>0</v>
      </c>
      <c r="H235" s="321">
        <v>1</v>
      </c>
      <c r="I235" s="321">
        <v>1</v>
      </c>
      <c r="J235" s="321"/>
      <c r="K235" s="155" t="str">
        <f>VLOOKUP($A235,'NZa-nummers 2016'!$B$2:$B$440,1,FALSE)</f>
        <v>010-0616</v>
      </c>
      <c r="L235" s="94"/>
    </row>
    <row r="236" spans="1:19" x14ac:dyDescent="0.2">
      <c r="A236" s="324" t="s">
        <v>1137</v>
      </c>
      <c r="B236" s="325" t="s">
        <v>806</v>
      </c>
      <c r="C236" s="325" t="s">
        <v>725</v>
      </c>
      <c r="D236" s="321" t="s">
        <v>805</v>
      </c>
      <c r="E236" s="322">
        <v>111</v>
      </c>
      <c r="F236" s="322" t="str">
        <f t="shared" si="6"/>
        <v>010-0616-111</v>
      </c>
      <c r="G236" s="322">
        <f t="shared" si="7"/>
        <v>0</v>
      </c>
      <c r="H236" s="321">
        <v>3</v>
      </c>
      <c r="I236" s="321">
        <v>3</v>
      </c>
      <c r="J236" s="321"/>
      <c r="K236" s="155" t="str">
        <f>VLOOKUP($A236,'NZa-nummers 2016'!$B$2:$B$440,1,FALSE)</f>
        <v>010-0616</v>
      </c>
      <c r="L236" s="94"/>
    </row>
    <row r="237" spans="1:19" x14ac:dyDescent="0.2">
      <c r="A237" s="324" t="s">
        <v>1137</v>
      </c>
      <c r="B237" s="325" t="s">
        <v>806</v>
      </c>
      <c r="C237" s="325" t="s">
        <v>725</v>
      </c>
      <c r="D237" s="321" t="s">
        <v>74</v>
      </c>
      <c r="E237" s="322">
        <v>120</v>
      </c>
      <c r="F237" s="322" t="str">
        <f t="shared" si="6"/>
        <v>010-0616-120</v>
      </c>
      <c r="G237" s="322">
        <f t="shared" si="7"/>
        <v>0</v>
      </c>
      <c r="H237" s="321">
        <v>2</v>
      </c>
      <c r="I237" s="321">
        <v>2</v>
      </c>
      <c r="J237" s="321"/>
      <c r="K237" s="155" t="str">
        <f>VLOOKUP($A237,'NZa-nummers 2016'!$B$2:$B$440,1,FALSE)</f>
        <v>010-0616</v>
      </c>
      <c r="L237" s="94"/>
    </row>
    <row r="238" spans="1:19" x14ac:dyDescent="0.2">
      <c r="A238" s="324" t="s">
        <v>1137</v>
      </c>
      <c r="B238" s="325" t="s">
        <v>806</v>
      </c>
      <c r="C238" s="325" t="s">
        <v>725</v>
      </c>
      <c r="D238" s="321" t="s">
        <v>95</v>
      </c>
      <c r="E238" s="322">
        <v>121</v>
      </c>
      <c r="F238" s="322" t="str">
        <f t="shared" si="6"/>
        <v>010-0616-121</v>
      </c>
      <c r="G238" s="322">
        <f t="shared" si="7"/>
        <v>0</v>
      </c>
      <c r="H238" s="321">
        <v>1</v>
      </c>
      <c r="I238" s="321">
        <v>1</v>
      </c>
      <c r="J238" s="321"/>
      <c r="K238" s="155" t="str">
        <f>VLOOKUP($A238,'NZa-nummers 2016'!$B$2:$B$440,1,FALSE)</f>
        <v>010-0616</v>
      </c>
      <c r="L238" s="94"/>
    </row>
    <row r="239" spans="1:19" x14ac:dyDescent="0.2">
      <c r="A239" s="324" t="s">
        <v>1137</v>
      </c>
      <c r="B239" s="325" t="s">
        <v>806</v>
      </c>
      <c r="C239" s="325" t="s">
        <v>725</v>
      </c>
      <c r="D239" s="321" t="s">
        <v>810</v>
      </c>
      <c r="E239" s="322">
        <v>124</v>
      </c>
      <c r="F239" s="322" t="str">
        <f t="shared" si="6"/>
        <v>010-0616-124</v>
      </c>
      <c r="G239" s="322">
        <f t="shared" si="7"/>
        <v>0</v>
      </c>
      <c r="H239" s="321">
        <v>2</v>
      </c>
      <c r="I239" s="321">
        <v>2</v>
      </c>
      <c r="J239" s="321"/>
      <c r="K239" s="155" t="str">
        <f>VLOOKUP($A239,'NZa-nummers 2016'!$B$2:$B$440,1,FALSE)</f>
        <v>010-0616</v>
      </c>
      <c r="L239" s="94"/>
    </row>
    <row r="240" spans="1:19" x14ac:dyDescent="0.2">
      <c r="A240" s="324" t="s">
        <v>1137</v>
      </c>
      <c r="B240" s="325" t="s">
        <v>806</v>
      </c>
      <c r="C240" s="325" t="s">
        <v>725</v>
      </c>
      <c r="D240" s="321" t="s">
        <v>811</v>
      </c>
      <c r="E240" s="322">
        <v>125</v>
      </c>
      <c r="F240" s="322" t="str">
        <f t="shared" si="6"/>
        <v>010-0616-125</v>
      </c>
      <c r="G240" s="322">
        <f t="shared" si="7"/>
        <v>0</v>
      </c>
      <c r="H240" s="321">
        <v>2</v>
      </c>
      <c r="I240" s="321">
        <v>2</v>
      </c>
      <c r="J240" s="321"/>
      <c r="K240" s="155" t="str">
        <f>VLOOKUP($A240,'NZa-nummers 2016'!$B$2:$B$440,1,FALSE)</f>
        <v>010-0616</v>
      </c>
      <c r="L240" s="94"/>
    </row>
    <row r="241" spans="1:19" x14ac:dyDescent="0.2">
      <c r="A241" s="324" t="s">
        <v>1137</v>
      </c>
      <c r="B241" s="325" t="s">
        <v>806</v>
      </c>
      <c r="C241" s="325" t="s">
        <v>725</v>
      </c>
      <c r="D241" s="321" t="s">
        <v>93</v>
      </c>
      <c r="E241" s="322">
        <v>127</v>
      </c>
      <c r="F241" s="322" t="str">
        <f t="shared" si="6"/>
        <v>010-0616-127</v>
      </c>
      <c r="G241" s="322">
        <f t="shared" si="7"/>
        <v>0</v>
      </c>
      <c r="H241" s="321">
        <v>1</v>
      </c>
      <c r="I241" s="321">
        <v>1</v>
      </c>
      <c r="J241" s="321"/>
      <c r="K241" s="155" t="str">
        <f>VLOOKUP($A241,'NZa-nummers 2016'!$B$2:$B$440,1,FALSE)</f>
        <v>010-0616</v>
      </c>
      <c r="L241" s="94"/>
    </row>
    <row r="242" spans="1:19" x14ac:dyDescent="0.2">
      <c r="A242" s="324" t="s">
        <v>1137</v>
      </c>
      <c r="B242" s="325" t="s">
        <v>806</v>
      </c>
      <c r="C242" s="325" t="s">
        <v>725</v>
      </c>
      <c r="D242" s="321" t="s">
        <v>812</v>
      </c>
      <c r="E242" s="322">
        <v>131</v>
      </c>
      <c r="F242" s="322" t="str">
        <f t="shared" si="6"/>
        <v>010-0616-131</v>
      </c>
      <c r="G242" s="322">
        <f t="shared" si="7"/>
        <v>0</v>
      </c>
      <c r="H242" s="321">
        <v>2</v>
      </c>
      <c r="I242" s="321">
        <v>2</v>
      </c>
      <c r="J242" s="321"/>
      <c r="K242" s="155" t="str">
        <f>VLOOKUP($A242,'NZa-nummers 2016'!$B$2:$B$440,1,FALSE)</f>
        <v>010-0616</v>
      </c>
      <c r="L242" s="94"/>
    </row>
    <row r="243" spans="1:19" x14ac:dyDescent="0.2">
      <c r="A243" s="324" t="s">
        <v>1137</v>
      </c>
      <c r="B243" s="325" t="s">
        <v>806</v>
      </c>
      <c r="C243" s="325" t="s">
        <v>725</v>
      </c>
      <c r="D243" s="321" t="s">
        <v>828</v>
      </c>
      <c r="E243" s="322">
        <v>137</v>
      </c>
      <c r="F243" s="322" t="str">
        <f t="shared" si="6"/>
        <v>010-0616-137</v>
      </c>
      <c r="G243" s="322">
        <f t="shared" si="7"/>
        <v>0</v>
      </c>
      <c r="H243" s="321">
        <v>1</v>
      </c>
      <c r="I243" s="321">
        <v>1</v>
      </c>
      <c r="J243" s="321"/>
      <c r="K243" s="155" t="str">
        <f>VLOOKUP($A243,'NZa-nummers 2016'!$B$2:$B$440,1,FALSE)</f>
        <v>010-0616</v>
      </c>
    </row>
    <row r="244" spans="1:19" x14ac:dyDescent="0.2">
      <c r="A244" s="324" t="s">
        <v>1137</v>
      </c>
      <c r="B244" s="325" t="s">
        <v>806</v>
      </c>
      <c r="C244" s="325" t="s">
        <v>725</v>
      </c>
      <c r="D244" s="321" t="s">
        <v>1443</v>
      </c>
      <c r="E244" s="322">
        <v>138</v>
      </c>
      <c r="F244" s="322" t="str">
        <f t="shared" si="6"/>
        <v>010-0616-138</v>
      </c>
      <c r="G244" s="322">
        <f t="shared" si="7"/>
        <v>0</v>
      </c>
      <c r="H244" s="321">
        <v>2</v>
      </c>
      <c r="I244" s="321">
        <v>2</v>
      </c>
      <c r="J244" s="321"/>
      <c r="K244" s="155" t="str">
        <f>VLOOKUP($A244,'NZa-nummers 2016'!$B$2:$B$440,1,FALSE)</f>
        <v>010-0616</v>
      </c>
    </row>
    <row r="245" spans="1:19" x14ac:dyDescent="0.2">
      <c r="A245" s="324" t="s">
        <v>1137</v>
      </c>
      <c r="B245" s="325" t="s">
        <v>806</v>
      </c>
      <c r="C245" s="325" t="s">
        <v>725</v>
      </c>
      <c r="D245" s="321" t="s">
        <v>836</v>
      </c>
      <c r="E245" s="322">
        <v>142</v>
      </c>
      <c r="F245" s="322" t="str">
        <f t="shared" si="6"/>
        <v>010-0616-142</v>
      </c>
      <c r="G245" s="322">
        <f t="shared" si="7"/>
        <v>0</v>
      </c>
      <c r="H245" s="321">
        <v>2</v>
      </c>
      <c r="I245" s="321">
        <v>2</v>
      </c>
      <c r="J245" s="321"/>
      <c r="K245" s="155" t="str">
        <f>VLOOKUP($A245,'NZa-nummers 2016'!$B$2:$B$440,1,FALSE)</f>
        <v>010-0616</v>
      </c>
    </row>
    <row r="246" spans="1:19" x14ac:dyDescent="0.2">
      <c r="A246" s="324" t="s">
        <v>1137</v>
      </c>
      <c r="B246" s="325" t="s">
        <v>901</v>
      </c>
      <c r="C246" s="325" t="s">
        <v>518</v>
      </c>
      <c r="D246" s="321" t="s">
        <v>861</v>
      </c>
      <c r="E246" s="322">
        <v>201</v>
      </c>
      <c r="F246" s="322" t="str">
        <f t="shared" si="6"/>
        <v>010-0616-201</v>
      </c>
      <c r="G246" s="322">
        <f t="shared" si="7"/>
        <v>0</v>
      </c>
      <c r="H246" s="321">
        <v>1</v>
      </c>
      <c r="I246" s="321">
        <v>0.75</v>
      </c>
      <c r="J246" s="321"/>
      <c r="K246" s="155" t="str">
        <f>VLOOKUP($A246,'NZa-nummers 2016'!$B$2:$B$440,1,FALSE)</f>
        <v>010-0616</v>
      </c>
    </row>
    <row r="247" spans="1:19" x14ac:dyDescent="0.2">
      <c r="A247" s="320" t="s">
        <v>414</v>
      </c>
      <c r="B247" s="321" t="s">
        <v>415</v>
      </c>
      <c r="C247" s="321" t="s">
        <v>710</v>
      </c>
      <c r="D247" s="321" t="s">
        <v>71</v>
      </c>
      <c r="E247" s="322">
        <v>105</v>
      </c>
      <c r="F247" s="322" t="str">
        <f t="shared" si="6"/>
        <v>010-0701-105</v>
      </c>
      <c r="G247" s="322">
        <f t="shared" si="7"/>
        <v>0</v>
      </c>
      <c r="H247" s="321">
        <v>1</v>
      </c>
      <c r="I247" s="321">
        <v>1</v>
      </c>
      <c r="J247" s="321"/>
      <c r="K247" s="155" t="str">
        <f>VLOOKUP($A247,'NZa-nummers 2016'!$B$2:$B$440,1,FALSE)</f>
        <v>010-0701</v>
      </c>
    </row>
    <row r="248" spans="1:19" x14ac:dyDescent="0.2">
      <c r="A248" s="320" t="s">
        <v>414</v>
      </c>
      <c r="B248" s="321" t="s">
        <v>415</v>
      </c>
      <c r="C248" s="321" t="s">
        <v>710</v>
      </c>
      <c r="D248" s="321" t="s">
        <v>805</v>
      </c>
      <c r="E248" s="322">
        <v>111</v>
      </c>
      <c r="F248" s="322" t="str">
        <f t="shared" si="6"/>
        <v>010-0701-111</v>
      </c>
      <c r="G248" s="322">
        <f t="shared" si="7"/>
        <v>0</v>
      </c>
      <c r="H248" s="321">
        <v>2</v>
      </c>
      <c r="I248" s="321">
        <v>2</v>
      </c>
      <c r="J248" s="321"/>
      <c r="K248" s="155" t="str">
        <f>VLOOKUP($A248,'NZa-nummers 2016'!$B$2:$B$440,1,FALSE)</f>
        <v>010-0701</v>
      </c>
    </row>
    <row r="249" spans="1:19" x14ac:dyDescent="0.2">
      <c r="A249" s="320" t="s">
        <v>414</v>
      </c>
      <c r="B249" s="321" t="s">
        <v>415</v>
      </c>
      <c r="C249" s="321" t="s">
        <v>710</v>
      </c>
      <c r="D249" s="321" t="s">
        <v>74</v>
      </c>
      <c r="E249" s="322">
        <v>120</v>
      </c>
      <c r="F249" s="322" t="str">
        <f t="shared" si="6"/>
        <v>010-0701-120</v>
      </c>
      <c r="G249" s="322">
        <f t="shared" si="7"/>
        <v>0</v>
      </c>
      <c r="H249" s="321">
        <v>3</v>
      </c>
      <c r="I249" s="321">
        <v>3</v>
      </c>
      <c r="J249" s="321"/>
      <c r="K249" s="155" t="str">
        <f>VLOOKUP($A249,'NZa-nummers 2016'!$B$2:$B$440,1,FALSE)</f>
        <v>010-0701</v>
      </c>
    </row>
    <row r="250" spans="1:19" x14ac:dyDescent="0.2">
      <c r="A250" s="320" t="s">
        <v>414</v>
      </c>
      <c r="B250" s="321" t="s">
        <v>415</v>
      </c>
      <c r="C250" s="321" t="s">
        <v>710</v>
      </c>
      <c r="D250" s="321" t="s">
        <v>811</v>
      </c>
      <c r="E250" s="322">
        <v>125</v>
      </c>
      <c r="F250" s="322" t="str">
        <f t="shared" si="6"/>
        <v>010-0701-125</v>
      </c>
      <c r="G250" s="322">
        <f t="shared" si="7"/>
        <v>0</v>
      </c>
      <c r="H250" s="321">
        <v>2</v>
      </c>
      <c r="I250" s="321">
        <v>2</v>
      </c>
      <c r="J250" s="321"/>
      <c r="K250" s="155" t="str">
        <f>VLOOKUP($A250,'NZa-nummers 2016'!$B$2:$B$440,1,FALSE)</f>
        <v>010-0701</v>
      </c>
    </row>
    <row r="251" spans="1:19" x14ac:dyDescent="0.2">
      <c r="A251" s="320" t="s">
        <v>414</v>
      </c>
      <c r="B251" s="321" t="s">
        <v>415</v>
      </c>
      <c r="C251" s="321" t="s">
        <v>710</v>
      </c>
      <c r="D251" s="321" t="s">
        <v>93</v>
      </c>
      <c r="E251" s="322">
        <v>127</v>
      </c>
      <c r="F251" s="322" t="str">
        <f t="shared" si="6"/>
        <v>010-0701-127</v>
      </c>
      <c r="G251" s="322">
        <f t="shared" si="7"/>
        <v>0</v>
      </c>
      <c r="H251" s="321">
        <v>1</v>
      </c>
      <c r="I251" s="321">
        <v>1</v>
      </c>
      <c r="J251" s="321"/>
      <c r="K251" s="155" t="str">
        <f>VLOOKUP($A251,'NZa-nummers 2016'!$B$2:$B$440,1,FALSE)</f>
        <v>010-0701</v>
      </c>
    </row>
    <row r="252" spans="1:19" x14ac:dyDescent="0.2">
      <c r="A252" s="320" t="s">
        <v>414</v>
      </c>
      <c r="B252" s="321" t="s">
        <v>415</v>
      </c>
      <c r="C252" s="321" t="s">
        <v>710</v>
      </c>
      <c r="D252" s="321" t="s">
        <v>75</v>
      </c>
      <c r="E252" s="322">
        <v>129</v>
      </c>
      <c r="F252" s="322" t="str">
        <f t="shared" si="6"/>
        <v>010-0701-129</v>
      </c>
      <c r="G252" s="322">
        <f t="shared" si="7"/>
        <v>0</v>
      </c>
      <c r="H252" s="321">
        <v>3</v>
      </c>
      <c r="I252" s="321">
        <v>3</v>
      </c>
      <c r="J252" s="321"/>
      <c r="K252" s="155" t="str">
        <f>VLOOKUP($A252,'NZa-nummers 2016'!$B$2:$B$440,1,FALSE)</f>
        <v>010-0701</v>
      </c>
      <c r="L252" s="79"/>
      <c r="M252" s="84"/>
      <c r="N252" s="85"/>
      <c r="O252" s="84"/>
      <c r="P252" s="84"/>
      <c r="Q252" s="84"/>
      <c r="R252" s="84"/>
      <c r="S252" s="84"/>
    </row>
    <row r="253" spans="1:19" x14ac:dyDescent="0.2">
      <c r="A253" s="320" t="s">
        <v>414</v>
      </c>
      <c r="B253" s="321" t="s">
        <v>415</v>
      </c>
      <c r="C253" s="321" t="s">
        <v>710</v>
      </c>
      <c r="D253" s="321" t="s">
        <v>812</v>
      </c>
      <c r="E253" s="322">
        <v>131</v>
      </c>
      <c r="F253" s="322" t="str">
        <f t="shared" si="6"/>
        <v>010-0701-131</v>
      </c>
      <c r="G253" s="322">
        <f t="shared" si="7"/>
        <v>0</v>
      </c>
      <c r="H253" s="321">
        <v>1</v>
      </c>
      <c r="I253" s="321">
        <v>1</v>
      </c>
      <c r="J253" s="321"/>
      <c r="K253" s="155" t="str">
        <f>VLOOKUP($A253,'NZa-nummers 2016'!$B$2:$B$440,1,FALSE)</f>
        <v>010-0701</v>
      </c>
      <c r="L253" s="79"/>
      <c r="M253" s="84"/>
      <c r="N253" s="85"/>
      <c r="O253" s="84"/>
      <c r="P253" s="84"/>
      <c r="Q253" s="84"/>
      <c r="R253" s="84"/>
      <c r="S253" s="84"/>
    </row>
    <row r="254" spans="1:19" x14ac:dyDescent="0.2">
      <c r="A254" s="320" t="s">
        <v>414</v>
      </c>
      <c r="B254" s="321" t="s">
        <v>415</v>
      </c>
      <c r="C254" s="321" t="s">
        <v>710</v>
      </c>
      <c r="D254" s="321" t="s">
        <v>836</v>
      </c>
      <c r="E254" s="322">
        <v>142</v>
      </c>
      <c r="F254" s="322" t="str">
        <f t="shared" si="6"/>
        <v>010-0701-142</v>
      </c>
      <c r="G254" s="322">
        <f t="shared" si="7"/>
        <v>0</v>
      </c>
      <c r="H254" s="321">
        <v>2</v>
      </c>
      <c r="I254" s="321">
        <v>2</v>
      </c>
      <c r="J254" s="321"/>
      <c r="K254" s="155" t="str">
        <f>VLOOKUP($A254,'NZa-nummers 2016'!$B$2:$B$440,1,FALSE)</f>
        <v>010-0701</v>
      </c>
      <c r="L254" s="79"/>
      <c r="M254" s="84"/>
      <c r="N254" s="85"/>
      <c r="O254" s="84"/>
      <c r="P254" s="84"/>
      <c r="Q254" s="84"/>
      <c r="R254" s="84"/>
      <c r="S254" s="84"/>
    </row>
    <row r="255" spans="1:19" x14ac:dyDescent="0.2">
      <c r="A255" s="320" t="s">
        <v>414</v>
      </c>
      <c r="B255" s="321" t="s">
        <v>415</v>
      </c>
      <c r="C255" s="321" t="s">
        <v>710</v>
      </c>
      <c r="D255" s="321" t="s">
        <v>84</v>
      </c>
      <c r="E255" s="322">
        <v>144</v>
      </c>
      <c r="F255" s="322" t="str">
        <f t="shared" si="6"/>
        <v>010-0701-144</v>
      </c>
      <c r="G255" s="322">
        <f t="shared" si="7"/>
        <v>0</v>
      </c>
      <c r="H255" s="321">
        <v>1</v>
      </c>
      <c r="I255" s="321">
        <v>1</v>
      </c>
      <c r="J255" s="321"/>
      <c r="K255" s="155" t="str">
        <f>VLOOKUP($A255,'NZa-nummers 2016'!$B$2:$B$440,1,FALSE)</f>
        <v>010-0701</v>
      </c>
    </row>
    <row r="256" spans="1:19" x14ac:dyDescent="0.2">
      <c r="A256" s="320" t="s">
        <v>416</v>
      </c>
      <c r="B256" s="321" t="s">
        <v>138</v>
      </c>
      <c r="C256" s="321" t="s">
        <v>720</v>
      </c>
      <c r="D256" s="321" t="s">
        <v>72</v>
      </c>
      <c r="E256" s="322">
        <v>101</v>
      </c>
      <c r="F256" s="322" t="str">
        <f t="shared" si="6"/>
        <v>010-0806-101</v>
      </c>
      <c r="G256" s="322">
        <f t="shared" si="7"/>
        <v>0</v>
      </c>
      <c r="H256" s="321">
        <v>1</v>
      </c>
      <c r="I256" s="321">
        <v>1</v>
      </c>
      <c r="J256" s="321"/>
      <c r="K256" s="155" t="str">
        <f>VLOOKUP($A256,'NZa-nummers 2016'!$B$2:$B$440,1,FALSE)</f>
        <v>010-0806</v>
      </c>
    </row>
    <row r="257" spans="1:19" x14ac:dyDescent="0.2">
      <c r="A257" s="320" t="s">
        <v>416</v>
      </c>
      <c r="B257" s="321" t="s">
        <v>138</v>
      </c>
      <c r="C257" s="321" t="s">
        <v>720</v>
      </c>
      <c r="D257" s="321" t="s">
        <v>71</v>
      </c>
      <c r="E257" s="322">
        <v>105</v>
      </c>
      <c r="F257" s="322" t="str">
        <f t="shared" si="6"/>
        <v>010-0806-105</v>
      </c>
      <c r="G257" s="322">
        <f t="shared" si="7"/>
        <v>0</v>
      </c>
      <c r="H257" s="321">
        <v>1</v>
      </c>
      <c r="I257" s="321">
        <v>1</v>
      </c>
      <c r="J257" s="321"/>
      <c r="K257" s="155" t="str">
        <f>VLOOKUP($A257,'NZa-nummers 2016'!$B$2:$B$440,1,FALSE)</f>
        <v>010-0806</v>
      </c>
    </row>
    <row r="258" spans="1:19" x14ac:dyDescent="0.2">
      <c r="A258" s="320" t="s">
        <v>416</v>
      </c>
      <c r="B258" s="321" t="s">
        <v>138</v>
      </c>
      <c r="C258" s="321" t="s">
        <v>720</v>
      </c>
      <c r="D258" s="321" t="s">
        <v>805</v>
      </c>
      <c r="E258" s="322">
        <v>111</v>
      </c>
      <c r="F258" s="322" t="str">
        <f t="shared" si="6"/>
        <v>010-0806-111</v>
      </c>
      <c r="G258" s="322">
        <f t="shared" si="7"/>
        <v>0</v>
      </c>
      <c r="H258" s="321">
        <v>3</v>
      </c>
      <c r="I258" s="321">
        <v>3</v>
      </c>
      <c r="J258" s="321"/>
      <c r="K258" s="155" t="str">
        <f>VLOOKUP($A258,'NZa-nummers 2016'!$B$2:$B$440,1,FALSE)</f>
        <v>010-0806</v>
      </c>
    </row>
    <row r="259" spans="1:19" x14ac:dyDescent="0.2">
      <c r="A259" s="320" t="s">
        <v>416</v>
      </c>
      <c r="B259" s="321" t="s">
        <v>138</v>
      </c>
      <c r="C259" s="321" t="s">
        <v>720</v>
      </c>
      <c r="D259" s="321" t="s">
        <v>74</v>
      </c>
      <c r="E259" s="322">
        <v>120</v>
      </c>
      <c r="F259" s="322" t="str">
        <f t="shared" si="6"/>
        <v>010-0806-120</v>
      </c>
      <c r="G259" s="322">
        <f t="shared" si="7"/>
        <v>0</v>
      </c>
      <c r="H259" s="321">
        <v>2</v>
      </c>
      <c r="I259" s="321">
        <v>2</v>
      </c>
      <c r="J259" s="321"/>
      <c r="K259" s="155" t="str">
        <f>VLOOKUP($A259,'NZa-nummers 2016'!$B$2:$B$440,1,FALSE)</f>
        <v>010-0806</v>
      </c>
    </row>
    <row r="260" spans="1:19" x14ac:dyDescent="0.2">
      <c r="A260" s="320" t="s">
        <v>416</v>
      </c>
      <c r="B260" s="321" t="s">
        <v>138</v>
      </c>
      <c r="C260" s="321" t="s">
        <v>720</v>
      </c>
      <c r="D260" s="321" t="s">
        <v>812</v>
      </c>
      <c r="E260" s="322">
        <v>131</v>
      </c>
      <c r="F260" s="322" t="str">
        <f t="shared" si="6"/>
        <v>010-0806-131</v>
      </c>
      <c r="G260" s="322">
        <f t="shared" si="7"/>
        <v>0</v>
      </c>
      <c r="H260" s="321">
        <v>1</v>
      </c>
      <c r="I260" s="321">
        <v>1</v>
      </c>
      <c r="J260" s="321"/>
      <c r="K260" s="155" t="str">
        <f>VLOOKUP($A260,'NZa-nummers 2016'!$B$2:$B$440,1,FALSE)</f>
        <v>010-0806</v>
      </c>
    </row>
    <row r="261" spans="1:19" x14ac:dyDescent="0.2">
      <c r="A261" s="320" t="s">
        <v>416</v>
      </c>
      <c r="B261" s="321" t="s">
        <v>138</v>
      </c>
      <c r="C261" s="321" t="s">
        <v>720</v>
      </c>
      <c r="D261" s="321" t="s">
        <v>1443</v>
      </c>
      <c r="E261" s="322">
        <v>138</v>
      </c>
      <c r="F261" s="322" t="str">
        <f t="shared" si="6"/>
        <v>010-0806-138</v>
      </c>
      <c r="G261" s="322">
        <f t="shared" si="7"/>
        <v>0</v>
      </c>
      <c r="H261" s="321">
        <v>2</v>
      </c>
      <c r="I261" s="321">
        <v>2</v>
      </c>
      <c r="J261" s="321"/>
      <c r="K261" s="155" t="str">
        <f>VLOOKUP($A261,'NZa-nummers 2016'!$B$2:$B$440,1,FALSE)</f>
        <v>010-0806</v>
      </c>
    </row>
    <row r="262" spans="1:19" x14ac:dyDescent="0.2">
      <c r="A262" s="320" t="s">
        <v>416</v>
      </c>
      <c r="B262" s="321" t="s">
        <v>138</v>
      </c>
      <c r="C262" s="321" t="s">
        <v>720</v>
      </c>
      <c r="D262" s="321" t="s">
        <v>84</v>
      </c>
      <c r="E262" s="322">
        <v>144</v>
      </c>
      <c r="F262" s="322" t="str">
        <f t="shared" ref="F262:F322" si="8">CONCATENATE(A262,"-",E262)</f>
        <v>010-0806-144</v>
      </c>
      <c r="G262" s="322">
        <f t="shared" ref="G262:G322" si="9">IF(AND(A263=A262,E263=E262),1,0)</f>
        <v>0</v>
      </c>
      <c r="H262" s="321">
        <v>1</v>
      </c>
      <c r="I262" s="321">
        <v>1</v>
      </c>
      <c r="J262" s="321"/>
      <c r="K262" s="155" t="str">
        <f>VLOOKUP($A262,'NZa-nummers 2016'!$B$2:$B$440,1,FALSE)</f>
        <v>010-0806</v>
      </c>
      <c r="L262" s="79"/>
      <c r="M262" s="84"/>
      <c r="N262" s="85"/>
      <c r="O262" s="84"/>
      <c r="P262" s="84"/>
      <c r="Q262" s="84"/>
      <c r="R262" s="84"/>
      <c r="S262" s="84"/>
    </row>
    <row r="263" spans="1:19" x14ac:dyDescent="0.2">
      <c r="A263" s="320" t="s">
        <v>416</v>
      </c>
      <c r="B263" s="321" t="s">
        <v>138</v>
      </c>
      <c r="C263" s="321" t="s">
        <v>99</v>
      </c>
      <c r="D263" s="321" t="s">
        <v>871</v>
      </c>
      <c r="E263" s="322">
        <v>202</v>
      </c>
      <c r="F263" s="322" t="str">
        <f t="shared" si="8"/>
        <v>010-0806-202</v>
      </c>
      <c r="G263" s="322">
        <f t="shared" si="9"/>
        <v>0</v>
      </c>
      <c r="H263" s="321">
        <v>1</v>
      </c>
      <c r="I263" s="321">
        <v>0.5</v>
      </c>
      <c r="J263" s="321"/>
      <c r="K263" s="155" t="str">
        <f>VLOOKUP($A263,'NZa-nummers 2016'!$B$2:$B$440,1,FALSE)</f>
        <v>010-0806</v>
      </c>
    </row>
    <row r="264" spans="1:19" x14ac:dyDescent="0.2">
      <c r="A264" s="334" t="s">
        <v>417</v>
      </c>
      <c r="B264" s="321" t="s">
        <v>669</v>
      </c>
      <c r="C264" s="321" t="s">
        <v>707</v>
      </c>
      <c r="D264" s="321" t="s">
        <v>70</v>
      </c>
      <c r="E264" s="322">
        <v>100</v>
      </c>
      <c r="F264" s="322" t="str">
        <f t="shared" si="8"/>
        <v>010-0901-100</v>
      </c>
      <c r="G264" s="322">
        <f t="shared" si="9"/>
        <v>0</v>
      </c>
      <c r="H264" s="321">
        <v>7</v>
      </c>
      <c r="I264" s="321">
        <v>7</v>
      </c>
      <c r="J264" s="321"/>
      <c r="K264" s="155" t="str">
        <f>VLOOKUP($A264,'NZa-nummers 2016'!$B$2:$B$440,1,FALSE)</f>
        <v>010-0901</v>
      </c>
    </row>
    <row r="265" spans="1:19" x14ac:dyDescent="0.2">
      <c r="A265" s="335" t="s">
        <v>417</v>
      </c>
      <c r="B265" s="321" t="s">
        <v>669</v>
      </c>
      <c r="C265" s="321" t="s">
        <v>707</v>
      </c>
      <c r="D265" s="321" t="s">
        <v>72</v>
      </c>
      <c r="E265" s="322">
        <v>101</v>
      </c>
      <c r="F265" s="322" t="str">
        <f t="shared" si="8"/>
        <v>010-0901-101</v>
      </c>
      <c r="G265" s="322">
        <f t="shared" si="9"/>
        <v>0</v>
      </c>
      <c r="H265" s="321">
        <v>2</v>
      </c>
      <c r="I265" s="321">
        <v>2</v>
      </c>
      <c r="J265" s="321"/>
      <c r="K265" s="155" t="str">
        <f>VLOOKUP($A265,'NZa-nummers 2016'!$B$2:$B$440,1,FALSE)</f>
        <v>010-0901</v>
      </c>
    </row>
    <row r="266" spans="1:19" x14ac:dyDescent="0.2">
      <c r="A266" s="335" t="s">
        <v>417</v>
      </c>
      <c r="B266" s="321" t="s">
        <v>669</v>
      </c>
      <c r="C266" s="321" t="s">
        <v>707</v>
      </c>
      <c r="D266" s="321" t="s">
        <v>734</v>
      </c>
      <c r="E266" s="322">
        <v>102</v>
      </c>
      <c r="F266" s="322" t="str">
        <f t="shared" si="8"/>
        <v>010-0901-102</v>
      </c>
      <c r="G266" s="322">
        <f t="shared" si="9"/>
        <v>0</v>
      </c>
      <c r="H266" s="321">
        <v>1</v>
      </c>
      <c r="I266" s="321">
        <v>1</v>
      </c>
      <c r="J266" s="321"/>
      <c r="K266" s="155" t="str">
        <f>VLOOKUP($A266,'NZa-nummers 2016'!$B$2:$B$440,1,FALSE)</f>
        <v>010-0901</v>
      </c>
    </row>
    <row r="267" spans="1:19" x14ac:dyDescent="0.2">
      <c r="A267" s="335" t="s">
        <v>417</v>
      </c>
      <c r="B267" s="321" t="s">
        <v>669</v>
      </c>
      <c r="C267" s="321" t="s">
        <v>707</v>
      </c>
      <c r="D267" s="321" t="s">
        <v>71</v>
      </c>
      <c r="E267" s="322">
        <v>105</v>
      </c>
      <c r="F267" s="322" t="str">
        <f t="shared" si="8"/>
        <v>010-0901-105</v>
      </c>
      <c r="G267" s="322">
        <f t="shared" si="9"/>
        <v>0</v>
      </c>
      <c r="H267" s="321">
        <v>1</v>
      </c>
      <c r="I267" s="321">
        <v>1</v>
      </c>
      <c r="J267" s="321"/>
      <c r="K267" s="155" t="str">
        <f>VLOOKUP($A267,'NZa-nummers 2016'!$B$2:$B$440,1,FALSE)</f>
        <v>010-0901</v>
      </c>
    </row>
    <row r="268" spans="1:19" x14ac:dyDescent="0.2">
      <c r="A268" s="335" t="s">
        <v>417</v>
      </c>
      <c r="B268" s="321" t="s">
        <v>669</v>
      </c>
      <c r="C268" s="321" t="s">
        <v>707</v>
      </c>
      <c r="D268" s="321" t="s">
        <v>805</v>
      </c>
      <c r="E268" s="322">
        <v>111</v>
      </c>
      <c r="F268" s="322" t="str">
        <f t="shared" si="8"/>
        <v>010-0901-111</v>
      </c>
      <c r="G268" s="322">
        <f t="shared" si="9"/>
        <v>0</v>
      </c>
      <c r="H268" s="321">
        <v>4</v>
      </c>
      <c r="I268" s="321">
        <v>4</v>
      </c>
      <c r="J268" s="321"/>
      <c r="K268" s="155" t="str">
        <f>VLOOKUP($A268,'NZa-nummers 2016'!$B$2:$B$440,1,FALSE)</f>
        <v>010-0901</v>
      </c>
    </row>
    <row r="269" spans="1:19" x14ac:dyDescent="0.2">
      <c r="A269" s="335" t="s">
        <v>417</v>
      </c>
      <c r="B269" s="321" t="s">
        <v>669</v>
      </c>
      <c r="C269" s="321" t="s">
        <v>707</v>
      </c>
      <c r="D269" s="321" t="s">
        <v>74</v>
      </c>
      <c r="E269" s="322">
        <v>120</v>
      </c>
      <c r="F269" s="322" t="str">
        <f t="shared" si="8"/>
        <v>010-0901-120</v>
      </c>
      <c r="G269" s="322">
        <f t="shared" si="9"/>
        <v>0</v>
      </c>
      <c r="H269" s="321">
        <v>2</v>
      </c>
      <c r="I269" s="321">
        <v>2</v>
      </c>
      <c r="J269" s="321"/>
      <c r="K269" s="155" t="str">
        <f>VLOOKUP($A269,'NZa-nummers 2016'!$B$2:$B$440,1,FALSE)</f>
        <v>010-0901</v>
      </c>
    </row>
    <row r="270" spans="1:19" x14ac:dyDescent="0.2">
      <c r="A270" s="335" t="s">
        <v>417</v>
      </c>
      <c r="B270" s="321" t="s">
        <v>669</v>
      </c>
      <c r="C270" s="321" t="s">
        <v>707</v>
      </c>
      <c r="D270" s="321" t="s">
        <v>95</v>
      </c>
      <c r="E270" s="322">
        <v>121</v>
      </c>
      <c r="F270" s="322" t="str">
        <f t="shared" si="8"/>
        <v>010-0901-121</v>
      </c>
      <c r="G270" s="322">
        <f t="shared" si="9"/>
        <v>0</v>
      </c>
      <c r="H270" s="321">
        <v>1</v>
      </c>
      <c r="I270" s="321">
        <v>1</v>
      </c>
      <c r="J270" s="321"/>
      <c r="K270" s="155" t="str">
        <f>VLOOKUP($A270,'NZa-nummers 2016'!$B$2:$B$440,1,FALSE)</f>
        <v>010-0901</v>
      </c>
    </row>
    <row r="271" spans="1:19" x14ac:dyDescent="0.2">
      <c r="A271" s="335" t="s">
        <v>417</v>
      </c>
      <c r="B271" s="321" t="s">
        <v>669</v>
      </c>
      <c r="C271" s="321" t="s">
        <v>707</v>
      </c>
      <c r="D271" s="321" t="s">
        <v>96</v>
      </c>
      <c r="E271" s="322">
        <v>122</v>
      </c>
      <c r="F271" s="322" t="str">
        <f t="shared" si="8"/>
        <v>010-0901-122</v>
      </c>
      <c r="G271" s="322">
        <f t="shared" si="9"/>
        <v>0</v>
      </c>
      <c r="H271" s="321">
        <v>1</v>
      </c>
      <c r="I271" s="321">
        <v>1</v>
      </c>
      <c r="J271" s="321"/>
      <c r="K271" s="155" t="str">
        <f>VLOOKUP($A271,'NZa-nummers 2016'!$B$2:$B$440,1,FALSE)</f>
        <v>010-0901</v>
      </c>
    </row>
    <row r="272" spans="1:19" x14ac:dyDescent="0.2">
      <c r="A272" s="335" t="s">
        <v>417</v>
      </c>
      <c r="B272" s="321" t="s">
        <v>669</v>
      </c>
      <c r="C272" s="321" t="s">
        <v>707</v>
      </c>
      <c r="D272" s="321" t="s">
        <v>811</v>
      </c>
      <c r="E272" s="322">
        <v>125</v>
      </c>
      <c r="F272" s="322" t="str">
        <f t="shared" si="8"/>
        <v>010-0901-125</v>
      </c>
      <c r="G272" s="322">
        <f t="shared" si="9"/>
        <v>0</v>
      </c>
      <c r="H272" s="321">
        <v>2</v>
      </c>
      <c r="I272" s="321">
        <v>2</v>
      </c>
      <c r="J272" s="321"/>
      <c r="K272" s="155" t="str">
        <f>VLOOKUP($A272,'NZa-nummers 2016'!$B$2:$B$440,1,FALSE)</f>
        <v>010-0901</v>
      </c>
    </row>
    <row r="273" spans="1:19" x14ac:dyDescent="0.2">
      <c r="A273" s="335" t="s">
        <v>417</v>
      </c>
      <c r="B273" s="321" t="s">
        <v>669</v>
      </c>
      <c r="C273" s="321" t="s">
        <v>707</v>
      </c>
      <c r="D273" s="321" t="s">
        <v>812</v>
      </c>
      <c r="E273" s="322">
        <v>131</v>
      </c>
      <c r="F273" s="322" t="str">
        <f t="shared" si="8"/>
        <v>010-0901-131</v>
      </c>
      <c r="G273" s="322">
        <f t="shared" si="9"/>
        <v>0</v>
      </c>
      <c r="H273" s="321">
        <v>2</v>
      </c>
      <c r="I273" s="321">
        <v>2</v>
      </c>
      <c r="J273" s="321"/>
      <c r="K273" s="155" t="str">
        <f>VLOOKUP($A273,'NZa-nummers 2016'!$B$2:$B$440,1,FALSE)</f>
        <v>010-0901</v>
      </c>
    </row>
    <row r="274" spans="1:19" x14ac:dyDescent="0.2">
      <c r="A274" s="335" t="s">
        <v>417</v>
      </c>
      <c r="B274" s="321" t="s">
        <v>669</v>
      </c>
      <c r="C274" s="321" t="s">
        <v>707</v>
      </c>
      <c r="D274" s="321" t="s">
        <v>1443</v>
      </c>
      <c r="E274" s="322">
        <v>138</v>
      </c>
      <c r="F274" s="322" t="str">
        <f t="shared" si="8"/>
        <v>010-0901-138</v>
      </c>
      <c r="G274" s="322">
        <f t="shared" si="9"/>
        <v>0</v>
      </c>
      <c r="H274" s="321">
        <v>2</v>
      </c>
      <c r="I274" s="321">
        <v>2</v>
      </c>
      <c r="J274" s="321"/>
      <c r="K274" s="155" t="str">
        <f>VLOOKUP($A274,'NZa-nummers 2016'!$B$2:$B$440,1,FALSE)</f>
        <v>010-0901</v>
      </c>
    </row>
    <row r="275" spans="1:19" x14ac:dyDescent="0.2">
      <c r="A275" s="335" t="s">
        <v>417</v>
      </c>
      <c r="B275" s="321" t="s">
        <v>669</v>
      </c>
      <c r="C275" s="321" t="s">
        <v>707</v>
      </c>
      <c r="D275" s="321" t="s">
        <v>836</v>
      </c>
      <c r="E275" s="322">
        <v>142</v>
      </c>
      <c r="F275" s="322" t="str">
        <f t="shared" si="8"/>
        <v>010-0901-142</v>
      </c>
      <c r="G275" s="322">
        <f t="shared" si="9"/>
        <v>0</v>
      </c>
      <c r="H275" s="321">
        <v>2</v>
      </c>
      <c r="I275" s="321">
        <v>2</v>
      </c>
      <c r="J275" s="321"/>
      <c r="K275" s="155" t="str">
        <f>VLOOKUP($A275,'NZa-nummers 2016'!$B$2:$B$440,1,FALSE)</f>
        <v>010-0901</v>
      </c>
      <c r="L275" s="79"/>
      <c r="M275" s="84"/>
      <c r="N275" s="85"/>
      <c r="O275" s="84"/>
      <c r="P275" s="84"/>
      <c r="Q275" s="84"/>
      <c r="R275" s="84"/>
      <c r="S275" s="84"/>
    </row>
    <row r="276" spans="1:19" x14ac:dyDescent="0.2">
      <c r="A276" s="335" t="s">
        <v>417</v>
      </c>
      <c r="B276" s="321" t="s">
        <v>902</v>
      </c>
      <c r="C276" s="321" t="s">
        <v>126</v>
      </c>
      <c r="D276" s="321" t="s">
        <v>861</v>
      </c>
      <c r="E276" s="322">
        <v>201</v>
      </c>
      <c r="F276" s="322" t="str">
        <f t="shared" si="8"/>
        <v>010-0901-201</v>
      </c>
      <c r="G276" s="322">
        <f t="shared" si="9"/>
        <v>0</v>
      </c>
      <c r="H276" s="321">
        <v>1</v>
      </c>
      <c r="I276" s="321">
        <v>0.75</v>
      </c>
      <c r="J276" s="321"/>
      <c r="K276" s="155" t="str">
        <f>VLOOKUP($A276,'NZa-nummers 2016'!$B$2:$B$440,1,FALSE)</f>
        <v>010-0901</v>
      </c>
      <c r="L276" s="79"/>
      <c r="M276" s="84"/>
      <c r="N276" s="85"/>
      <c r="O276" s="84"/>
      <c r="P276" s="84"/>
      <c r="Q276" s="84"/>
      <c r="R276" s="84"/>
      <c r="S276" s="84"/>
    </row>
    <row r="277" spans="1:19" x14ac:dyDescent="0.2">
      <c r="A277" s="320" t="s">
        <v>418</v>
      </c>
      <c r="B277" s="321" t="s">
        <v>787</v>
      </c>
      <c r="C277" s="321" t="s">
        <v>711</v>
      </c>
      <c r="D277" s="321" t="s">
        <v>71</v>
      </c>
      <c r="E277" s="322">
        <v>105</v>
      </c>
      <c r="F277" s="322" t="str">
        <f t="shared" si="8"/>
        <v>010-0902-105</v>
      </c>
      <c r="G277" s="322">
        <f t="shared" si="9"/>
        <v>0</v>
      </c>
      <c r="H277" s="321">
        <v>1</v>
      </c>
      <c r="I277" s="321">
        <v>1</v>
      </c>
      <c r="J277" s="321"/>
      <c r="K277" s="155" t="str">
        <f>VLOOKUP($A277,'NZa-nummers 2016'!$B$2:$B$440,1,FALSE)</f>
        <v>010-0902</v>
      </c>
    </row>
    <row r="278" spans="1:19" x14ac:dyDescent="0.2">
      <c r="A278" s="320" t="s">
        <v>418</v>
      </c>
      <c r="B278" s="321" t="s">
        <v>787</v>
      </c>
      <c r="C278" s="321" t="s">
        <v>711</v>
      </c>
      <c r="D278" s="321" t="s">
        <v>805</v>
      </c>
      <c r="E278" s="322">
        <v>111</v>
      </c>
      <c r="F278" s="322" t="str">
        <f t="shared" si="8"/>
        <v>010-0902-111</v>
      </c>
      <c r="G278" s="322">
        <f t="shared" si="9"/>
        <v>0</v>
      </c>
      <c r="H278" s="321">
        <v>3</v>
      </c>
      <c r="I278" s="321">
        <v>3</v>
      </c>
      <c r="J278" s="321"/>
      <c r="K278" s="155" t="str">
        <f>VLOOKUP($A278,'NZa-nummers 2016'!$B$2:$B$440,1,FALSE)</f>
        <v>010-0902</v>
      </c>
    </row>
    <row r="279" spans="1:19" x14ac:dyDescent="0.2">
      <c r="A279" s="320" t="s">
        <v>418</v>
      </c>
      <c r="B279" s="321" t="s">
        <v>787</v>
      </c>
      <c r="C279" s="321" t="s">
        <v>711</v>
      </c>
      <c r="D279" s="321" t="s">
        <v>812</v>
      </c>
      <c r="E279" s="322">
        <v>131</v>
      </c>
      <c r="F279" s="322" t="str">
        <f t="shared" si="8"/>
        <v>010-0902-131</v>
      </c>
      <c r="G279" s="322">
        <f t="shared" si="9"/>
        <v>0</v>
      </c>
      <c r="H279" s="321">
        <v>2</v>
      </c>
      <c r="I279" s="321">
        <v>2</v>
      </c>
      <c r="J279" s="321"/>
      <c r="K279" s="155" t="str">
        <f>VLOOKUP($A279,'NZa-nummers 2016'!$B$2:$B$440,1,FALSE)</f>
        <v>010-0902</v>
      </c>
    </row>
    <row r="280" spans="1:19" x14ac:dyDescent="0.2">
      <c r="A280" s="320" t="s">
        <v>419</v>
      </c>
      <c r="B280" s="321" t="s">
        <v>142</v>
      </c>
      <c r="C280" s="321" t="s">
        <v>773</v>
      </c>
      <c r="D280" s="321" t="s">
        <v>71</v>
      </c>
      <c r="E280" s="322">
        <v>105</v>
      </c>
      <c r="F280" s="322" t="str">
        <f t="shared" si="8"/>
        <v>010-1004-105</v>
      </c>
      <c r="G280" s="322">
        <f t="shared" si="9"/>
        <v>0</v>
      </c>
      <c r="H280" s="321">
        <v>1</v>
      </c>
      <c r="I280" s="321">
        <v>1</v>
      </c>
      <c r="J280" s="321"/>
      <c r="K280" s="155" t="str">
        <f>VLOOKUP($A280,'NZa-nummers 2016'!$B$2:$B$440,1,FALSE)</f>
        <v>010-1004</v>
      </c>
    </row>
    <row r="281" spans="1:19" x14ac:dyDescent="0.2">
      <c r="A281" s="320" t="s">
        <v>419</v>
      </c>
      <c r="B281" s="321" t="s">
        <v>142</v>
      </c>
      <c r="C281" s="321" t="s">
        <v>773</v>
      </c>
      <c r="D281" s="321" t="s">
        <v>805</v>
      </c>
      <c r="E281" s="322">
        <v>111</v>
      </c>
      <c r="F281" s="322" t="str">
        <f t="shared" si="8"/>
        <v>010-1004-111</v>
      </c>
      <c r="G281" s="322">
        <f t="shared" si="9"/>
        <v>0</v>
      </c>
      <c r="H281" s="321">
        <v>3</v>
      </c>
      <c r="I281" s="321">
        <v>3</v>
      </c>
      <c r="J281" s="321"/>
      <c r="K281" s="155" t="str">
        <f>VLOOKUP($A281,'NZa-nummers 2016'!$B$2:$B$440,1,FALSE)</f>
        <v>010-1004</v>
      </c>
      <c r="L281" s="79"/>
      <c r="M281" s="84"/>
      <c r="N281" s="85"/>
      <c r="O281" s="84"/>
      <c r="P281" s="84"/>
      <c r="Q281" s="84"/>
      <c r="R281" s="84"/>
      <c r="S281" s="84"/>
    </row>
    <row r="282" spans="1:19" x14ac:dyDescent="0.2">
      <c r="A282" s="320" t="s">
        <v>419</v>
      </c>
      <c r="B282" s="321" t="s">
        <v>142</v>
      </c>
      <c r="C282" s="321" t="s">
        <v>773</v>
      </c>
      <c r="D282" s="321" t="s">
        <v>812</v>
      </c>
      <c r="E282" s="322">
        <v>131</v>
      </c>
      <c r="F282" s="322" t="str">
        <f t="shared" si="8"/>
        <v>010-1004-131</v>
      </c>
      <c r="G282" s="322">
        <f t="shared" si="9"/>
        <v>0</v>
      </c>
      <c r="H282" s="321">
        <v>2</v>
      </c>
      <c r="I282" s="321">
        <v>2</v>
      </c>
      <c r="J282" s="321"/>
      <c r="K282" s="155" t="str">
        <f>VLOOKUP($A282,'NZa-nummers 2016'!$B$2:$B$440,1,FALSE)</f>
        <v>010-1004</v>
      </c>
    </row>
    <row r="283" spans="1:19" x14ac:dyDescent="0.2">
      <c r="A283" s="320" t="s">
        <v>420</v>
      </c>
      <c r="B283" s="321" t="s">
        <v>793</v>
      </c>
      <c r="C283" s="321" t="s">
        <v>771</v>
      </c>
      <c r="D283" s="321" t="s">
        <v>71</v>
      </c>
      <c r="E283" s="322">
        <v>105</v>
      </c>
      <c r="F283" s="322" t="str">
        <f t="shared" si="8"/>
        <v>010-1005-105</v>
      </c>
      <c r="G283" s="322">
        <f t="shared" si="9"/>
        <v>0</v>
      </c>
      <c r="H283" s="321">
        <v>2</v>
      </c>
      <c r="I283" s="321">
        <v>2</v>
      </c>
      <c r="J283" s="321"/>
      <c r="K283" s="155" t="str">
        <f>VLOOKUP($A283,'NZa-nummers 2016'!$B$2:$B$440,1,FALSE)</f>
        <v>010-1005</v>
      </c>
    </row>
    <row r="284" spans="1:19" x14ac:dyDescent="0.2">
      <c r="A284" s="320" t="s">
        <v>420</v>
      </c>
      <c r="B284" s="321" t="s">
        <v>793</v>
      </c>
      <c r="C284" s="321" t="s">
        <v>771</v>
      </c>
      <c r="D284" s="321" t="s">
        <v>805</v>
      </c>
      <c r="E284" s="322">
        <v>111</v>
      </c>
      <c r="F284" s="322" t="str">
        <f t="shared" si="8"/>
        <v>010-1005-111</v>
      </c>
      <c r="G284" s="322">
        <f t="shared" si="9"/>
        <v>0</v>
      </c>
      <c r="H284" s="321">
        <v>3</v>
      </c>
      <c r="I284" s="321">
        <v>3</v>
      </c>
      <c r="J284" s="321"/>
      <c r="K284" s="155" t="str">
        <f>VLOOKUP($A284,'NZa-nummers 2016'!$B$2:$B$440,1,FALSE)</f>
        <v>010-1005</v>
      </c>
    </row>
    <row r="285" spans="1:19" x14ac:dyDescent="0.2">
      <c r="A285" s="320" t="s">
        <v>420</v>
      </c>
      <c r="B285" s="321" t="s">
        <v>793</v>
      </c>
      <c r="C285" s="321" t="s">
        <v>771</v>
      </c>
      <c r="D285" s="321" t="s">
        <v>74</v>
      </c>
      <c r="E285" s="322">
        <v>120</v>
      </c>
      <c r="F285" s="322" t="str">
        <f t="shared" si="8"/>
        <v>010-1005-120</v>
      </c>
      <c r="G285" s="322">
        <f t="shared" si="9"/>
        <v>0</v>
      </c>
      <c r="H285" s="321">
        <v>1</v>
      </c>
      <c r="I285" s="321">
        <v>1</v>
      </c>
      <c r="J285" s="321"/>
      <c r="K285" s="155" t="str">
        <f>VLOOKUP($A285,'NZa-nummers 2016'!$B$2:$B$440,1,FALSE)</f>
        <v>010-1005</v>
      </c>
    </row>
    <row r="286" spans="1:19" x14ac:dyDescent="0.2">
      <c r="A286" s="320" t="s">
        <v>420</v>
      </c>
      <c r="B286" s="321" t="s">
        <v>793</v>
      </c>
      <c r="C286" s="321" t="s">
        <v>771</v>
      </c>
      <c r="D286" s="321" t="s">
        <v>810</v>
      </c>
      <c r="E286" s="322">
        <v>124</v>
      </c>
      <c r="F286" s="322" t="str">
        <f t="shared" si="8"/>
        <v>010-1005-124</v>
      </c>
      <c r="G286" s="322">
        <f t="shared" si="9"/>
        <v>0</v>
      </c>
      <c r="H286" s="321">
        <v>2</v>
      </c>
      <c r="I286" s="321">
        <v>2</v>
      </c>
      <c r="J286" s="321"/>
      <c r="K286" s="155" t="str">
        <f>VLOOKUP($A286,'NZa-nummers 2016'!$B$2:$B$440,1,FALSE)</f>
        <v>010-1005</v>
      </c>
    </row>
    <row r="287" spans="1:19" x14ac:dyDescent="0.2">
      <c r="A287" s="320" t="s">
        <v>420</v>
      </c>
      <c r="B287" s="321" t="s">
        <v>793</v>
      </c>
      <c r="C287" s="321" t="s">
        <v>143</v>
      </c>
      <c r="D287" s="321" t="s">
        <v>1043</v>
      </c>
      <c r="E287" s="322">
        <v>200</v>
      </c>
      <c r="F287" s="322" t="str">
        <f t="shared" si="8"/>
        <v>010-1005-200</v>
      </c>
      <c r="G287" s="322">
        <f t="shared" si="9"/>
        <v>0</v>
      </c>
      <c r="H287" s="321">
        <v>1</v>
      </c>
      <c r="I287" s="321">
        <v>1</v>
      </c>
      <c r="J287" s="321"/>
      <c r="K287" s="155" t="str">
        <f>VLOOKUP($A287,'NZa-nummers 2016'!$B$2:$B$440,1,FALSE)</f>
        <v>010-1005</v>
      </c>
    </row>
    <row r="288" spans="1:19" x14ac:dyDescent="0.2">
      <c r="A288" s="320" t="s">
        <v>421</v>
      </c>
      <c r="B288" s="321" t="s">
        <v>670</v>
      </c>
      <c r="C288" s="321" t="s">
        <v>794</v>
      </c>
      <c r="D288" s="321" t="s">
        <v>71</v>
      </c>
      <c r="E288" s="322">
        <v>105</v>
      </c>
      <c r="F288" s="322" t="str">
        <f t="shared" si="8"/>
        <v>010-1102-105</v>
      </c>
      <c r="G288" s="322">
        <f t="shared" si="9"/>
        <v>0</v>
      </c>
      <c r="H288" s="321">
        <v>1</v>
      </c>
      <c r="I288" s="321">
        <v>1</v>
      </c>
      <c r="J288" s="321"/>
      <c r="K288" s="155" t="str">
        <f>VLOOKUP($A288,'NZa-nummers 2016'!$B$2:$B$440,1,FALSE)</f>
        <v>010-1102</v>
      </c>
    </row>
    <row r="289" spans="1:19" x14ac:dyDescent="0.2">
      <c r="A289" s="320" t="s">
        <v>421</v>
      </c>
      <c r="B289" s="321" t="s">
        <v>670</v>
      </c>
      <c r="C289" s="321" t="s">
        <v>794</v>
      </c>
      <c r="D289" s="321" t="s">
        <v>805</v>
      </c>
      <c r="E289" s="322">
        <v>111</v>
      </c>
      <c r="F289" s="322" t="str">
        <f t="shared" si="8"/>
        <v>010-1102-111</v>
      </c>
      <c r="G289" s="322">
        <f t="shared" si="9"/>
        <v>0</v>
      </c>
      <c r="H289" s="321">
        <v>2</v>
      </c>
      <c r="I289" s="321">
        <v>2</v>
      </c>
      <c r="J289" s="321"/>
      <c r="K289" s="155" t="str">
        <f>VLOOKUP($A289,'NZa-nummers 2016'!$B$2:$B$440,1,FALSE)</f>
        <v>010-1102</v>
      </c>
      <c r="L289" s="79"/>
      <c r="M289" s="84"/>
      <c r="N289" s="85"/>
      <c r="O289" s="84"/>
      <c r="P289" s="84"/>
      <c r="Q289" s="84"/>
      <c r="R289" s="84"/>
      <c r="S289" s="84"/>
    </row>
    <row r="290" spans="1:19" x14ac:dyDescent="0.2">
      <c r="A290" s="320" t="s">
        <v>421</v>
      </c>
      <c r="B290" s="321" t="s">
        <v>670</v>
      </c>
      <c r="C290" s="321" t="s">
        <v>794</v>
      </c>
      <c r="D290" s="321" t="s">
        <v>836</v>
      </c>
      <c r="E290" s="322">
        <v>142</v>
      </c>
      <c r="F290" s="322" t="str">
        <f t="shared" si="8"/>
        <v>010-1102-142</v>
      </c>
      <c r="G290" s="322">
        <f t="shared" si="9"/>
        <v>0</v>
      </c>
      <c r="H290" s="321">
        <v>1</v>
      </c>
      <c r="I290" s="321">
        <v>1</v>
      </c>
      <c r="J290" s="321"/>
      <c r="K290" s="155" t="str">
        <f>VLOOKUP($A290,'NZa-nummers 2016'!$B$2:$B$440,1,FALSE)</f>
        <v>010-1102</v>
      </c>
    </row>
    <row r="291" spans="1:19" x14ac:dyDescent="0.2">
      <c r="A291" s="320" t="s">
        <v>422</v>
      </c>
      <c r="B291" s="321" t="s">
        <v>146</v>
      </c>
      <c r="C291" s="321" t="s">
        <v>796</v>
      </c>
      <c r="D291" s="321" t="s">
        <v>71</v>
      </c>
      <c r="E291" s="322">
        <v>105</v>
      </c>
      <c r="F291" s="322" t="str">
        <f t="shared" si="8"/>
        <v>010-1209-105</v>
      </c>
      <c r="G291" s="322">
        <f t="shared" si="9"/>
        <v>0</v>
      </c>
      <c r="H291" s="321">
        <v>1</v>
      </c>
      <c r="I291" s="321">
        <v>1</v>
      </c>
      <c r="J291" s="321"/>
      <c r="K291" s="155" t="str">
        <f>VLOOKUP($A291,'NZa-nummers 2016'!$B$2:$B$440,1,FALSE)</f>
        <v>010-1209</v>
      </c>
    </row>
    <row r="292" spans="1:19" x14ac:dyDescent="0.2">
      <c r="A292" s="320" t="s">
        <v>422</v>
      </c>
      <c r="B292" s="321" t="s">
        <v>146</v>
      </c>
      <c r="C292" s="321" t="s">
        <v>796</v>
      </c>
      <c r="D292" s="321" t="s">
        <v>805</v>
      </c>
      <c r="E292" s="322">
        <v>111</v>
      </c>
      <c r="F292" s="322" t="str">
        <f t="shared" si="8"/>
        <v>010-1209-111</v>
      </c>
      <c r="G292" s="322">
        <f t="shared" si="9"/>
        <v>0</v>
      </c>
      <c r="H292" s="321">
        <v>3</v>
      </c>
      <c r="I292" s="321">
        <v>3</v>
      </c>
      <c r="J292" s="321"/>
      <c r="K292" s="155" t="str">
        <f>VLOOKUP($A292,'NZa-nummers 2016'!$B$2:$B$440,1,FALSE)</f>
        <v>010-1209</v>
      </c>
    </row>
    <row r="293" spans="1:19" x14ac:dyDescent="0.2">
      <c r="A293" s="320" t="s">
        <v>422</v>
      </c>
      <c r="B293" s="321" t="s">
        <v>146</v>
      </c>
      <c r="C293" s="321" t="s">
        <v>796</v>
      </c>
      <c r="D293" s="321" t="s">
        <v>836</v>
      </c>
      <c r="E293" s="322">
        <v>142</v>
      </c>
      <c r="F293" s="322" t="str">
        <f t="shared" si="8"/>
        <v>010-1209-142</v>
      </c>
      <c r="G293" s="322">
        <f t="shared" si="9"/>
        <v>0</v>
      </c>
      <c r="H293" s="321">
        <v>1</v>
      </c>
      <c r="I293" s="321">
        <v>1</v>
      </c>
      <c r="J293" s="321"/>
      <c r="K293" s="155" t="str">
        <f>VLOOKUP($A293,'NZa-nummers 2016'!$B$2:$B$440,1,FALSE)</f>
        <v>010-1209</v>
      </c>
    </row>
    <row r="294" spans="1:19" x14ac:dyDescent="0.2">
      <c r="A294" s="320" t="s">
        <v>423</v>
      </c>
      <c r="B294" s="321" t="s">
        <v>150</v>
      </c>
      <c r="C294" s="321" t="s">
        <v>753</v>
      </c>
      <c r="D294" s="321" t="s">
        <v>805</v>
      </c>
      <c r="E294" s="322">
        <v>111</v>
      </c>
      <c r="F294" s="322" t="str">
        <f t="shared" si="8"/>
        <v>010-1300-111</v>
      </c>
      <c r="G294" s="322">
        <f t="shared" si="9"/>
        <v>0</v>
      </c>
      <c r="H294" s="321">
        <v>3</v>
      </c>
      <c r="I294" s="321">
        <v>3</v>
      </c>
      <c r="J294" s="321"/>
      <c r="K294" s="155" t="str">
        <f>VLOOKUP($A294,'NZa-nummers 2016'!$B$2:$B$440,1,FALSE)</f>
        <v>010-1300</v>
      </c>
    </row>
    <row r="295" spans="1:19" x14ac:dyDescent="0.2">
      <c r="A295" s="320" t="s">
        <v>424</v>
      </c>
      <c r="B295" s="321" t="s">
        <v>151</v>
      </c>
      <c r="C295" s="321" t="s">
        <v>714</v>
      </c>
      <c r="D295" s="321" t="s">
        <v>71</v>
      </c>
      <c r="E295" s="322">
        <v>105</v>
      </c>
      <c r="F295" s="322" t="str">
        <f t="shared" si="8"/>
        <v>010-1307-105</v>
      </c>
      <c r="G295" s="322">
        <f t="shared" si="9"/>
        <v>0</v>
      </c>
      <c r="H295" s="321">
        <v>1</v>
      </c>
      <c r="I295" s="321">
        <v>1</v>
      </c>
      <c r="J295" s="321"/>
      <c r="K295" s="155" t="str">
        <f>VLOOKUP($A295,'NZa-nummers 2016'!$B$2:$B$440,1,FALSE)</f>
        <v>010-1307</v>
      </c>
    </row>
    <row r="296" spans="1:19" x14ac:dyDescent="0.2">
      <c r="A296" s="320" t="s">
        <v>424</v>
      </c>
      <c r="B296" s="321" t="s">
        <v>151</v>
      </c>
      <c r="C296" s="321" t="s">
        <v>714</v>
      </c>
      <c r="D296" s="321" t="s">
        <v>805</v>
      </c>
      <c r="E296" s="322">
        <v>111</v>
      </c>
      <c r="F296" s="322" t="str">
        <f t="shared" si="8"/>
        <v>010-1307-111</v>
      </c>
      <c r="G296" s="322">
        <f t="shared" si="9"/>
        <v>0</v>
      </c>
      <c r="H296" s="321">
        <v>2</v>
      </c>
      <c r="I296" s="321">
        <v>2</v>
      </c>
      <c r="J296" s="321"/>
      <c r="K296" s="155" t="str">
        <f>VLOOKUP($A296,'NZa-nummers 2016'!$B$2:$B$440,1,FALSE)</f>
        <v>010-1307</v>
      </c>
    </row>
    <row r="297" spans="1:19" x14ac:dyDescent="0.2">
      <c r="A297" s="320" t="s">
        <v>424</v>
      </c>
      <c r="B297" s="321" t="s">
        <v>151</v>
      </c>
      <c r="C297" s="321" t="s">
        <v>714</v>
      </c>
      <c r="D297" s="321" t="s">
        <v>810</v>
      </c>
      <c r="E297" s="322">
        <v>124</v>
      </c>
      <c r="F297" s="322" t="str">
        <f t="shared" si="8"/>
        <v>010-1307-124</v>
      </c>
      <c r="G297" s="322">
        <f t="shared" si="9"/>
        <v>0</v>
      </c>
      <c r="H297" s="321">
        <v>2</v>
      </c>
      <c r="I297" s="321">
        <v>2</v>
      </c>
      <c r="J297" s="321"/>
      <c r="K297" s="155" t="str">
        <f>VLOOKUP($A297,'NZa-nummers 2016'!$B$2:$B$440,1,FALSE)</f>
        <v>010-1307</v>
      </c>
    </row>
    <row r="298" spans="1:19" x14ac:dyDescent="0.2">
      <c r="A298" s="320" t="s">
        <v>424</v>
      </c>
      <c r="B298" s="321" t="s">
        <v>151</v>
      </c>
      <c r="C298" s="321" t="s">
        <v>113</v>
      </c>
      <c r="D298" s="321" t="s">
        <v>1043</v>
      </c>
      <c r="E298" s="322">
        <v>200</v>
      </c>
      <c r="F298" s="322" t="str">
        <f t="shared" si="8"/>
        <v>010-1307-200</v>
      </c>
      <c r="G298" s="322">
        <f t="shared" si="9"/>
        <v>0</v>
      </c>
      <c r="H298" s="321">
        <v>1</v>
      </c>
      <c r="I298" s="321">
        <v>1</v>
      </c>
      <c r="J298" s="321"/>
      <c r="K298" s="155" t="str">
        <f>VLOOKUP($A298,'NZa-nummers 2016'!$B$2:$B$440,1,FALSE)</f>
        <v>010-1307</v>
      </c>
    </row>
    <row r="299" spans="1:19" x14ac:dyDescent="0.2">
      <c r="A299" s="320" t="s">
        <v>424</v>
      </c>
      <c r="B299" s="321" t="s">
        <v>151</v>
      </c>
      <c r="C299" s="321" t="s">
        <v>113</v>
      </c>
      <c r="D299" s="321" t="s">
        <v>1414</v>
      </c>
      <c r="E299" s="322">
        <v>205</v>
      </c>
      <c r="F299" s="322" t="str">
        <f t="shared" si="8"/>
        <v>010-1307-205</v>
      </c>
      <c r="G299" s="322">
        <f t="shared" si="9"/>
        <v>0</v>
      </c>
      <c r="H299" s="321">
        <v>1</v>
      </c>
      <c r="I299" s="321">
        <v>0.75</v>
      </c>
      <c r="J299" s="321"/>
      <c r="K299" s="155" t="str">
        <f>VLOOKUP($A299,'NZa-nummers 2016'!$B$2:$B$440,1,FALSE)</f>
        <v>010-1307</v>
      </c>
    </row>
    <row r="300" spans="1:19" x14ac:dyDescent="0.2">
      <c r="A300" s="320" t="s">
        <v>425</v>
      </c>
      <c r="B300" s="321" t="s">
        <v>154</v>
      </c>
      <c r="C300" s="321" t="s">
        <v>750</v>
      </c>
      <c r="D300" s="321" t="s">
        <v>71</v>
      </c>
      <c r="E300" s="322">
        <v>105</v>
      </c>
      <c r="F300" s="322" t="str">
        <f t="shared" si="8"/>
        <v>010-1317-105</v>
      </c>
      <c r="G300" s="322">
        <f t="shared" si="9"/>
        <v>0</v>
      </c>
      <c r="H300" s="321">
        <v>1</v>
      </c>
      <c r="I300" s="321">
        <v>1</v>
      </c>
      <c r="J300" s="321"/>
      <c r="K300" s="155" t="str">
        <f>VLOOKUP($A300,'NZa-nummers 2016'!$B$2:$B$440,1,FALSE)</f>
        <v>010-1317</v>
      </c>
    </row>
    <row r="301" spans="1:19" x14ac:dyDescent="0.2">
      <c r="A301" s="320" t="s">
        <v>425</v>
      </c>
      <c r="B301" s="321" t="s">
        <v>154</v>
      </c>
      <c r="C301" s="321" t="s">
        <v>750</v>
      </c>
      <c r="D301" s="321" t="s">
        <v>805</v>
      </c>
      <c r="E301" s="322">
        <v>111</v>
      </c>
      <c r="F301" s="322" t="str">
        <f t="shared" si="8"/>
        <v>010-1317-111</v>
      </c>
      <c r="G301" s="322">
        <f t="shared" si="9"/>
        <v>0</v>
      </c>
      <c r="H301" s="321">
        <v>2</v>
      </c>
      <c r="I301" s="321">
        <v>2</v>
      </c>
      <c r="J301" s="321"/>
      <c r="K301" s="155" t="str">
        <f>VLOOKUP($A301,'NZa-nummers 2016'!$B$2:$B$440,1,FALSE)</f>
        <v>010-1317</v>
      </c>
    </row>
    <row r="302" spans="1:19" x14ac:dyDescent="0.2">
      <c r="A302" s="320" t="s">
        <v>425</v>
      </c>
      <c r="B302" s="321" t="s">
        <v>154</v>
      </c>
      <c r="C302" s="321" t="s">
        <v>750</v>
      </c>
      <c r="D302" s="321" t="s">
        <v>84</v>
      </c>
      <c r="E302" s="322">
        <v>144</v>
      </c>
      <c r="F302" s="322" t="str">
        <f t="shared" si="8"/>
        <v>010-1317-144</v>
      </c>
      <c r="G302" s="322">
        <f t="shared" si="9"/>
        <v>0</v>
      </c>
      <c r="H302" s="321">
        <v>1</v>
      </c>
      <c r="I302" s="321">
        <v>1</v>
      </c>
      <c r="J302" s="321"/>
      <c r="K302" s="155" t="str">
        <f>VLOOKUP($A302,'NZa-nummers 2016'!$B$2:$B$440,1,FALSE)</f>
        <v>010-1317</v>
      </c>
    </row>
    <row r="303" spans="1:19" x14ac:dyDescent="0.2">
      <c r="A303" s="324" t="s">
        <v>1140</v>
      </c>
      <c r="B303" s="325" t="s">
        <v>808</v>
      </c>
      <c r="C303" s="325" t="s">
        <v>714</v>
      </c>
      <c r="D303" s="321" t="s">
        <v>96</v>
      </c>
      <c r="E303" s="322">
        <v>122</v>
      </c>
      <c r="F303" s="322" t="str">
        <f t="shared" si="8"/>
        <v>010-1322-122</v>
      </c>
      <c r="G303" s="322">
        <f t="shared" si="9"/>
        <v>0</v>
      </c>
      <c r="H303" s="321">
        <v>1</v>
      </c>
      <c r="I303" s="321">
        <v>1</v>
      </c>
      <c r="J303" s="321"/>
      <c r="K303" s="155" t="str">
        <f>VLOOKUP($A303,'NZa-nummers 2016'!$B$2:$B$440,1,FALSE)</f>
        <v>010-1322</v>
      </c>
      <c r="L303" s="79"/>
      <c r="M303" s="84"/>
      <c r="N303" s="85"/>
      <c r="O303" s="84"/>
      <c r="P303" s="84"/>
      <c r="Q303" s="84"/>
      <c r="R303" s="84"/>
      <c r="S303" s="84"/>
    </row>
    <row r="304" spans="1:19" x14ac:dyDescent="0.2">
      <c r="A304" s="324" t="s">
        <v>1140</v>
      </c>
      <c r="B304" s="325" t="s">
        <v>808</v>
      </c>
      <c r="C304" s="325" t="s">
        <v>714</v>
      </c>
      <c r="D304" s="321" t="s">
        <v>80</v>
      </c>
      <c r="E304" s="322">
        <v>139</v>
      </c>
      <c r="F304" s="322" t="str">
        <f t="shared" si="8"/>
        <v>010-1322-139</v>
      </c>
      <c r="G304" s="322">
        <f t="shared" si="9"/>
        <v>0</v>
      </c>
      <c r="H304" s="321">
        <v>3</v>
      </c>
      <c r="I304" s="321">
        <v>3</v>
      </c>
      <c r="J304" s="321"/>
      <c r="K304" s="155" t="str">
        <f>VLOOKUP($A304,'NZa-nummers 2016'!$B$2:$B$440,1,FALSE)</f>
        <v>010-1322</v>
      </c>
    </row>
    <row r="305" spans="1:19" x14ac:dyDescent="0.2">
      <c r="A305" s="320" t="s">
        <v>426</v>
      </c>
      <c r="B305" s="321" t="s">
        <v>798</v>
      </c>
      <c r="C305" s="321" t="s">
        <v>766</v>
      </c>
      <c r="D305" s="321" t="s">
        <v>71</v>
      </c>
      <c r="E305" s="322">
        <v>105</v>
      </c>
      <c r="F305" s="322" t="str">
        <f t="shared" si="8"/>
        <v>010-1511-105</v>
      </c>
      <c r="G305" s="322">
        <f t="shared" si="9"/>
        <v>0</v>
      </c>
      <c r="H305" s="321">
        <v>3</v>
      </c>
      <c r="I305" s="321">
        <v>3</v>
      </c>
      <c r="J305" s="321"/>
      <c r="K305" s="155" t="str">
        <f>VLOOKUP($A305,'NZa-nummers 2016'!$B$2:$B$440,1,FALSE)</f>
        <v>010-1511</v>
      </c>
    </row>
    <row r="306" spans="1:19" x14ac:dyDescent="0.2">
      <c r="A306" s="320" t="s">
        <v>426</v>
      </c>
      <c r="B306" s="321" t="s">
        <v>798</v>
      </c>
      <c r="C306" s="321" t="s">
        <v>766</v>
      </c>
      <c r="D306" s="321" t="s">
        <v>805</v>
      </c>
      <c r="E306" s="322">
        <v>111</v>
      </c>
      <c r="F306" s="322" t="str">
        <f t="shared" si="8"/>
        <v>010-1511-111</v>
      </c>
      <c r="G306" s="322">
        <f t="shared" si="9"/>
        <v>0</v>
      </c>
      <c r="H306" s="321">
        <v>2</v>
      </c>
      <c r="I306" s="321">
        <v>2</v>
      </c>
      <c r="J306" s="321"/>
      <c r="K306" s="155" t="str">
        <f>VLOOKUP($A306,'NZa-nummers 2016'!$B$2:$B$440,1,FALSE)</f>
        <v>010-1511</v>
      </c>
    </row>
    <row r="307" spans="1:19" x14ac:dyDescent="0.2">
      <c r="A307" s="320" t="s">
        <v>426</v>
      </c>
      <c r="B307" s="321" t="s">
        <v>798</v>
      </c>
      <c r="C307" s="321" t="s">
        <v>766</v>
      </c>
      <c r="D307" s="321" t="s">
        <v>812</v>
      </c>
      <c r="E307" s="322">
        <v>131</v>
      </c>
      <c r="F307" s="322" t="str">
        <f t="shared" si="8"/>
        <v>010-1511-131</v>
      </c>
      <c r="G307" s="322">
        <f t="shared" si="9"/>
        <v>0</v>
      </c>
      <c r="H307" s="321">
        <v>3</v>
      </c>
      <c r="I307" s="321">
        <v>3</v>
      </c>
      <c r="J307" s="321"/>
      <c r="K307" s="155" t="str">
        <f>VLOOKUP($A307,'NZa-nummers 2016'!$B$2:$B$440,1,FALSE)</f>
        <v>010-1511</v>
      </c>
    </row>
    <row r="308" spans="1:19" x14ac:dyDescent="0.2">
      <c r="A308" s="320" t="s">
        <v>426</v>
      </c>
      <c r="B308" s="321" t="s">
        <v>798</v>
      </c>
      <c r="C308" s="321" t="s">
        <v>766</v>
      </c>
      <c r="D308" s="321" t="s">
        <v>77</v>
      </c>
      <c r="E308" s="322">
        <v>134</v>
      </c>
      <c r="F308" s="322" t="str">
        <f t="shared" si="8"/>
        <v>010-1511-134</v>
      </c>
      <c r="G308" s="322">
        <f t="shared" si="9"/>
        <v>0</v>
      </c>
      <c r="H308" s="321">
        <v>1</v>
      </c>
      <c r="I308" s="321">
        <v>1</v>
      </c>
      <c r="J308" s="321"/>
      <c r="K308" s="155" t="str">
        <f>VLOOKUP($A308,'NZa-nummers 2016'!$B$2:$B$440,1,FALSE)</f>
        <v>010-1511</v>
      </c>
    </row>
    <row r="309" spans="1:19" x14ac:dyDescent="0.2">
      <c r="A309" s="320" t="s">
        <v>426</v>
      </c>
      <c r="B309" s="321" t="s">
        <v>798</v>
      </c>
      <c r="C309" s="321" t="s">
        <v>766</v>
      </c>
      <c r="D309" s="321" t="s">
        <v>836</v>
      </c>
      <c r="E309" s="322">
        <v>142</v>
      </c>
      <c r="F309" s="322" t="str">
        <f t="shared" si="8"/>
        <v>010-1511-142</v>
      </c>
      <c r="G309" s="322">
        <f t="shared" si="9"/>
        <v>0</v>
      </c>
      <c r="H309" s="321">
        <v>1</v>
      </c>
      <c r="I309" s="321">
        <v>1</v>
      </c>
      <c r="J309" s="321"/>
      <c r="K309" s="155" t="str">
        <f>VLOOKUP($A309,'NZa-nummers 2016'!$B$2:$B$440,1,FALSE)</f>
        <v>010-1511</v>
      </c>
    </row>
    <row r="310" spans="1:19" x14ac:dyDescent="0.2">
      <c r="A310" s="320" t="s">
        <v>426</v>
      </c>
      <c r="B310" s="321" t="s">
        <v>798</v>
      </c>
      <c r="C310" s="321" t="s">
        <v>766</v>
      </c>
      <c r="D310" s="321" t="s">
        <v>84</v>
      </c>
      <c r="E310" s="322">
        <v>144</v>
      </c>
      <c r="F310" s="322" t="str">
        <f t="shared" si="8"/>
        <v>010-1511-144</v>
      </c>
      <c r="G310" s="322">
        <f t="shared" si="9"/>
        <v>0</v>
      </c>
      <c r="H310" s="321">
        <v>1</v>
      </c>
      <c r="I310" s="321">
        <v>1</v>
      </c>
      <c r="J310" s="321"/>
      <c r="K310" s="155" t="str">
        <f>VLOOKUP($A310,'NZa-nummers 2016'!$B$2:$B$440,1,FALSE)</f>
        <v>010-1511</v>
      </c>
    </row>
    <row r="311" spans="1:19" x14ac:dyDescent="0.2">
      <c r="A311" s="324" t="s">
        <v>427</v>
      </c>
      <c r="B311" s="323" t="s">
        <v>797</v>
      </c>
      <c r="C311" s="325" t="s">
        <v>731</v>
      </c>
      <c r="D311" s="321" t="s">
        <v>71</v>
      </c>
      <c r="E311" s="322">
        <v>105</v>
      </c>
      <c r="F311" s="322" t="str">
        <f t="shared" si="8"/>
        <v>010-1515-105</v>
      </c>
      <c r="G311" s="322">
        <f t="shared" si="9"/>
        <v>0</v>
      </c>
      <c r="H311" s="321">
        <v>2</v>
      </c>
      <c r="I311" s="321">
        <v>2</v>
      </c>
      <c r="J311" s="321"/>
      <c r="K311" s="155" t="str">
        <f>VLOOKUP($A311,'NZa-nummers 2016'!$B$2:$B$440,1,FALSE)</f>
        <v>010-1515</v>
      </c>
    </row>
    <row r="312" spans="1:19" x14ac:dyDescent="0.2">
      <c r="A312" s="324" t="s">
        <v>427</v>
      </c>
      <c r="B312" s="323" t="s">
        <v>797</v>
      </c>
      <c r="C312" s="325" t="s">
        <v>731</v>
      </c>
      <c r="D312" s="321" t="s">
        <v>805</v>
      </c>
      <c r="E312" s="322">
        <v>111</v>
      </c>
      <c r="F312" s="322" t="str">
        <f t="shared" si="8"/>
        <v>010-1515-111</v>
      </c>
      <c r="G312" s="322">
        <f t="shared" si="9"/>
        <v>0</v>
      </c>
      <c r="H312" s="321">
        <v>4</v>
      </c>
      <c r="I312" s="321">
        <v>4</v>
      </c>
      <c r="J312" s="321"/>
      <c r="K312" s="155" t="str">
        <f>VLOOKUP($A312,'NZa-nummers 2016'!$B$2:$B$440,1,FALSE)</f>
        <v>010-1515</v>
      </c>
    </row>
    <row r="313" spans="1:19" x14ac:dyDescent="0.2">
      <c r="A313" s="320" t="s">
        <v>427</v>
      </c>
      <c r="B313" s="323" t="s">
        <v>157</v>
      </c>
      <c r="C313" s="321" t="s">
        <v>731</v>
      </c>
      <c r="D313" s="321" t="s">
        <v>95</v>
      </c>
      <c r="E313" s="322">
        <v>121</v>
      </c>
      <c r="F313" s="322" t="str">
        <f t="shared" si="8"/>
        <v>010-1515-121</v>
      </c>
      <c r="G313" s="322">
        <f t="shared" si="9"/>
        <v>0</v>
      </c>
      <c r="H313" s="321">
        <v>1</v>
      </c>
      <c r="I313" s="321">
        <v>1</v>
      </c>
      <c r="J313" s="321"/>
      <c r="K313" s="155" t="str">
        <f>VLOOKUP($A313,'NZa-nummers 2016'!$B$2:$B$440,1,FALSE)</f>
        <v>010-1515</v>
      </c>
    </row>
    <row r="314" spans="1:19" x14ac:dyDescent="0.2">
      <c r="A314" s="320" t="s">
        <v>427</v>
      </c>
      <c r="B314" s="323" t="s">
        <v>157</v>
      </c>
      <c r="C314" s="321" t="s">
        <v>731</v>
      </c>
      <c r="D314" s="321" t="s">
        <v>75</v>
      </c>
      <c r="E314" s="322">
        <v>129</v>
      </c>
      <c r="F314" s="322" t="str">
        <f t="shared" si="8"/>
        <v>010-1515-129</v>
      </c>
      <c r="G314" s="322">
        <f t="shared" si="9"/>
        <v>0</v>
      </c>
      <c r="H314" s="321">
        <v>2</v>
      </c>
      <c r="I314" s="321">
        <v>2</v>
      </c>
      <c r="J314" s="321"/>
      <c r="K314" s="155" t="str">
        <f>VLOOKUP($A314,'NZa-nummers 2016'!$B$2:$B$440,1,FALSE)</f>
        <v>010-1515</v>
      </c>
      <c r="L314" s="79"/>
      <c r="M314" s="84"/>
      <c r="N314" s="85"/>
      <c r="O314" s="84"/>
      <c r="P314" s="84"/>
      <c r="Q314" s="84"/>
      <c r="R314" s="84"/>
      <c r="S314" s="84"/>
    </row>
    <row r="315" spans="1:19" x14ac:dyDescent="0.2">
      <c r="A315" s="324" t="s">
        <v>427</v>
      </c>
      <c r="B315" s="323" t="s">
        <v>797</v>
      </c>
      <c r="C315" s="325" t="s">
        <v>731</v>
      </c>
      <c r="D315" s="321" t="s">
        <v>812</v>
      </c>
      <c r="E315" s="322">
        <v>131</v>
      </c>
      <c r="F315" s="322" t="str">
        <f t="shared" si="8"/>
        <v>010-1515-131</v>
      </c>
      <c r="G315" s="322">
        <f t="shared" si="9"/>
        <v>0</v>
      </c>
      <c r="H315" s="321">
        <v>4</v>
      </c>
      <c r="I315" s="321">
        <v>4</v>
      </c>
      <c r="J315" s="321"/>
      <c r="K315" s="155" t="str">
        <f>VLOOKUP($A315,'NZa-nummers 2016'!$B$2:$B$440,1,FALSE)</f>
        <v>010-1515</v>
      </c>
      <c r="L315" s="79"/>
      <c r="M315" s="84"/>
      <c r="N315" s="85"/>
      <c r="O315" s="84"/>
      <c r="P315" s="84"/>
      <c r="Q315" s="84"/>
      <c r="R315" s="84"/>
      <c r="S315" s="84"/>
    </row>
    <row r="316" spans="1:19" x14ac:dyDescent="0.2">
      <c r="A316" s="320" t="s">
        <v>427</v>
      </c>
      <c r="B316" s="323" t="s">
        <v>157</v>
      </c>
      <c r="C316" s="321" t="s">
        <v>731</v>
      </c>
      <c r="D316" s="321" t="s">
        <v>1443</v>
      </c>
      <c r="E316" s="322">
        <v>138</v>
      </c>
      <c r="F316" s="322" t="str">
        <f t="shared" si="8"/>
        <v>010-1515-138</v>
      </c>
      <c r="G316" s="322">
        <f t="shared" si="9"/>
        <v>0</v>
      </c>
      <c r="H316" s="321">
        <v>2</v>
      </c>
      <c r="I316" s="321">
        <v>2</v>
      </c>
      <c r="J316" s="321"/>
      <c r="K316" s="155" t="str">
        <f>VLOOKUP($A316,'NZa-nummers 2016'!$B$2:$B$440,1,FALSE)</f>
        <v>010-1515</v>
      </c>
    </row>
    <row r="317" spans="1:19" x14ac:dyDescent="0.2">
      <c r="A317" s="320" t="s">
        <v>427</v>
      </c>
      <c r="B317" s="323" t="s">
        <v>157</v>
      </c>
      <c r="C317" s="321" t="s">
        <v>731</v>
      </c>
      <c r="D317" s="321" t="s">
        <v>836</v>
      </c>
      <c r="E317" s="322">
        <v>142</v>
      </c>
      <c r="F317" s="322" t="str">
        <f t="shared" si="8"/>
        <v>010-1515-142</v>
      </c>
      <c r="G317" s="322">
        <f t="shared" si="9"/>
        <v>0</v>
      </c>
      <c r="H317" s="321">
        <v>2</v>
      </c>
      <c r="I317" s="321">
        <v>2</v>
      </c>
      <c r="J317" s="321"/>
      <c r="K317" s="155" t="str">
        <f>VLOOKUP($A317,'NZa-nummers 2016'!$B$2:$B$440,1,FALSE)</f>
        <v>010-1515</v>
      </c>
    </row>
    <row r="318" spans="1:19" x14ac:dyDescent="0.2">
      <c r="A318" s="320" t="s">
        <v>427</v>
      </c>
      <c r="B318" s="323" t="s">
        <v>157</v>
      </c>
      <c r="C318" s="321" t="s">
        <v>1445</v>
      </c>
      <c r="D318" s="321" t="s">
        <v>1043</v>
      </c>
      <c r="E318" s="322">
        <v>200</v>
      </c>
      <c r="F318" s="322" t="str">
        <f t="shared" si="8"/>
        <v>010-1515-200</v>
      </c>
      <c r="G318" s="322">
        <f t="shared" si="9"/>
        <v>0</v>
      </c>
      <c r="H318" s="321">
        <v>1</v>
      </c>
      <c r="I318" s="321">
        <v>1</v>
      </c>
      <c r="J318" s="321"/>
      <c r="K318" s="155" t="str">
        <f>VLOOKUP($A318,'NZa-nummers 2016'!$B$2:$B$440,1,FALSE)</f>
        <v>010-1515</v>
      </c>
    </row>
    <row r="319" spans="1:19" x14ac:dyDescent="0.2">
      <c r="A319" s="320" t="s">
        <v>427</v>
      </c>
      <c r="B319" s="323" t="s">
        <v>157</v>
      </c>
      <c r="C319" s="321" t="s">
        <v>1445</v>
      </c>
      <c r="D319" s="321" t="s">
        <v>861</v>
      </c>
      <c r="E319" s="322">
        <v>201</v>
      </c>
      <c r="F319" s="322" t="str">
        <f t="shared" si="8"/>
        <v>010-1515-201</v>
      </c>
      <c r="G319" s="322">
        <f t="shared" si="9"/>
        <v>0</v>
      </c>
      <c r="H319" s="321">
        <v>1</v>
      </c>
      <c r="I319" s="321">
        <v>0.75</v>
      </c>
      <c r="J319" s="321"/>
      <c r="K319" s="155" t="str">
        <f>VLOOKUP($A319,'NZa-nummers 2016'!$B$2:$B$440,1,FALSE)</f>
        <v>010-1515</v>
      </c>
    </row>
    <row r="320" spans="1:19" x14ac:dyDescent="0.2">
      <c r="A320" s="320" t="s">
        <v>428</v>
      </c>
      <c r="B320" s="321" t="s">
        <v>730</v>
      </c>
      <c r="C320" s="321" t="s">
        <v>731</v>
      </c>
      <c r="D320" s="321" t="s">
        <v>72</v>
      </c>
      <c r="E320" s="322">
        <v>101</v>
      </c>
      <c r="F320" s="322" t="str">
        <f t="shared" si="8"/>
        <v>010-1516-101</v>
      </c>
      <c r="G320" s="322">
        <f t="shared" si="9"/>
        <v>0</v>
      </c>
      <c r="H320" s="321">
        <v>4</v>
      </c>
      <c r="I320" s="321">
        <v>4</v>
      </c>
      <c r="J320" s="321"/>
      <c r="K320" s="155" t="str">
        <f>VLOOKUP($A320,'NZa-nummers 2016'!$B$2:$B$440,1,FALSE)</f>
        <v>010-1516</v>
      </c>
    </row>
    <row r="321" spans="1:19" x14ac:dyDescent="0.2">
      <c r="A321" s="320" t="s">
        <v>428</v>
      </c>
      <c r="B321" s="321" t="s">
        <v>730</v>
      </c>
      <c r="C321" s="321" t="s">
        <v>731</v>
      </c>
      <c r="D321" s="321" t="s">
        <v>71</v>
      </c>
      <c r="E321" s="322">
        <v>105</v>
      </c>
      <c r="F321" s="322" t="str">
        <f t="shared" si="8"/>
        <v>010-1516-105</v>
      </c>
      <c r="G321" s="322">
        <f t="shared" si="9"/>
        <v>0</v>
      </c>
      <c r="H321" s="321">
        <v>2</v>
      </c>
      <c r="I321" s="321">
        <v>2</v>
      </c>
      <c r="J321" s="321"/>
      <c r="K321" s="155" t="str">
        <f>VLOOKUP($A321,'NZa-nummers 2016'!$B$2:$B$440,1,FALSE)</f>
        <v>010-1516</v>
      </c>
    </row>
    <row r="322" spans="1:19" x14ac:dyDescent="0.2">
      <c r="A322" s="320" t="s">
        <v>428</v>
      </c>
      <c r="B322" s="321" t="s">
        <v>730</v>
      </c>
      <c r="C322" s="321" t="s">
        <v>731</v>
      </c>
      <c r="D322" s="321" t="s">
        <v>805</v>
      </c>
      <c r="E322" s="322">
        <v>111</v>
      </c>
      <c r="F322" s="322" t="str">
        <f t="shared" si="8"/>
        <v>010-1516-111</v>
      </c>
      <c r="G322" s="322">
        <f t="shared" si="9"/>
        <v>0</v>
      </c>
      <c r="H322" s="321">
        <v>4</v>
      </c>
      <c r="I322" s="321">
        <v>4</v>
      </c>
      <c r="J322" s="321"/>
      <c r="K322" s="155" t="str">
        <f>VLOOKUP($A322,'NZa-nummers 2016'!$B$2:$B$440,1,FALSE)</f>
        <v>010-1516</v>
      </c>
    </row>
    <row r="323" spans="1:19" x14ac:dyDescent="0.2">
      <c r="A323" s="320" t="s">
        <v>428</v>
      </c>
      <c r="B323" s="321" t="s">
        <v>730</v>
      </c>
      <c r="C323" s="321" t="s">
        <v>731</v>
      </c>
      <c r="D323" s="321" t="s">
        <v>811</v>
      </c>
      <c r="E323" s="322">
        <v>125</v>
      </c>
      <c r="F323" s="322" t="str">
        <f t="shared" ref="F323:F386" si="10">CONCATENATE(A323,"-",E323)</f>
        <v>010-1516-125</v>
      </c>
      <c r="G323" s="322">
        <f t="shared" ref="G323:G386" si="11">IF(AND(A324=A323,E324=E323),1,0)</f>
        <v>0</v>
      </c>
      <c r="H323" s="321">
        <v>2</v>
      </c>
      <c r="I323" s="321">
        <v>2</v>
      </c>
      <c r="J323" s="321"/>
      <c r="K323" s="155" t="str">
        <f>VLOOKUP($A323,'NZa-nummers 2016'!$B$2:$B$440,1,FALSE)</f>
        <v>010-1516</v>
      </c>
    </row>
    <row r="324" spans="1:19" x14ac:dyDescent="0.2">
      <c r="A324" s="320" t="s">
        <v>428</v>
      </c>
      <c r="B324" s="321" t="s">
        <v>730</v>
      </c>
      <c r="C324" s="321" t="s">
        <v>731</v>
      </c>
      <c r="D324" s="321" t="s">
        <v>75</v>
      </c>
      <c r="E324" s="322">
        <v>129</v>
      </c>
      <c r="F324" s="322" t="str">
        <f t="shared" si="10"/>
        <v>010-1516-129</v>
      </c>
      <c r="G324" s="322">
        <f t="shared" si="11"/>
        <v>0</v>
      </c>
      <c r="H324" s="321">
        <v>3</v>
      </c>
      <c r="I324" s="321">
        <v>3</v>
      </c>
      <c r="J324" s="321"/>
      <c r="K324" s="155" t="str">
        <f>VLOOKUP($A324,'NZa-nummers 2016'!$B$2:$B$440,1,FALSE)</f>
        <v>010-1516</v>
      </c>
    </row>
    <row r="325" spans="1:19" x14ac:dyDescent="0.2">
      <c r="A325" s="320" t="s">
        <v>428</v>
      </c>
      <c r="B325" s="321" t="s">
        <v>730</v>
      </c>
      <c r="C325" s="321" t="s">
        <v>731</v>
      </c>
      <c r="D325" s="321" t="s">
        <v>812</v>
      </c>
      <c r="E325" s="322">
        <v>131</v>
      </c>
      <c r="F325" s="322" t="str">
        <f t="shared" si="10"/>
        <v>010-1516-131</v>
      </c>
      <c r="G325" s="322">
        <f t="shared" si="11"/>
        <v>0</v>
      </c>
      <c r="H325" s="321">
        <v>2</v>
      </c>
      <c r="I325" s="321">
        <v>2</v>
      </c>
      <c r="J325" s="321"/>
      <c r="K325" s="155" t="str">
        <f>VLOOKUP($A325,'NZa-nummers 2016'!$B$2:$B$440,1,FALSE)</f>
        <v>010-1516</v>
      </c>
    </row>
    <row r="326" spans="1:19" x14ac:dyDescent="0.2">
      <c r="A326" s="320" t="s">
        <v>428</v>
      </c>
      <c r="B326" s="321" t="s">
        <v>730</v>
      </c>
      <c r="C326" s="321" t="s">
        <v>731</v>
      </c>
      <c r="D326" s="321" t="s">
        <v>1443</v>
      </c>
      <c r="E326" s="322">
        <v>138</v>
      </c>
      <c r="F326" s="322" t="str">
        <f t="shared" si="10"/>
        <v>010-1516-138</v>
      </c>
      <c r="G326" s="322">
        <f t="shared" si="11"/>
        <v>0</v>
      </c>
      <c r="H326" s="321">
        <v>2</v>
      </c>
      <c r="I326" s="321">
        <v>2</v>
      </c>
      <c r="J326" s="321"/>
      <c r="K326" s="155" t="str">
        <f>VLOOKUP($A326,'NZa-nummers 2016'!$B$2:$B$440,1,FALSE)</f>
        <v>010-1516</v>
      </c>
    </row>
    <row r="327" spans="1:19" x14ac:dyDescent="0.2">
      <c r="A327" s="320" t="s">
        <v>428</v>
      </c>
      <c r="B327" s="321" t="s">
        <v>730</v>
      </c>
      <c r="C327" s="321" t="s">
        <v>731</v>
      </c>
      <c r="D327" s="321" t="s">
        <v>836</v>
      </c>
      <c r="E327" s="322">
        <v>142</v>
      </c>
      <c r="F327" s="322" t="str">
        <f t="shared" si="10"/>
        <v>010-1516-142</v>
      </c>
      <c r="G327" s="322">
        <f t="shared" si="11"/>
        <v>0</v>
      </c>
      <c r="H327" s="321">
        <v>2</v>
      </c>
      <c r="I327" s="321">
        <v>2</v>
      </c>
      <c r="J327" s="321"/>
      <c r="K327" s="155" t="str">
        <f>VLOOKUP($A327,'NZa-nummers 2016'!$B$2:$B$440,1,FALSE)</f>
        <v>010-1516</v>
      </c>
    </row>
    <row r="328" spans="1:19" x14ac:dyDescent="0.2">
      <c r="A328" s="320" t="s">
        <v>429</v>
      </c>
      <c r="B328" s="321" t="s">
        <v>799</v>
      </c>
      <c r="C328" s="321" t="s">
        <v>781</v>
      </c>
      <c r="D328" s="321" t="s">
        <v>71</v>
      </c>
      <c r="E328" s="322">
        <v>105</v>
      </c>
      <c r="F328" s="322" t="str">
        <f t="shared" si="10"/>
        <v>010-1602-105</v>
      </c>
      <c r="G328" s="322">
        <f t="shared" si="11"/>
        <v>0</v>
      </c>
      <c r="H328" s="321">
        <v>1</v>
      </c>
      <c r="I328" s="321">
        <v>1</v>
      </c>
      <c r="J328" s="321"/>
      <c r="K328" s="155" t="str">
        <f>VLOOKUP($A328,'NZa-nummers 2016'!$B$2:$B$440,1,FALSE)</f>
        <v>010-1602</v>
      </c>
    </row>
    <row r="329" spans="1:19" x14ac:dyDescent="0.2">
      <c r="A329" s="320" t="s">
        <v>429</v>
      </c>
      <c r="B329" s="321" t="s">
        <v>799</v>
      </c>
      <c r="C329" s="321" t="s">
        <v>781</v>
      </c>
      <c r="D329" s="321" t="s">
        <v>805</v>
      </c>
      <c r="E329" s="322">
        <v>111</v>
      </c>
      <c r="F329" s="322" t="str">
        <f t="shared" si="10"/>
        <v>010-1602-111</v>
      </c>
      <c r="G329" s="322">
        <f t="shared" si="11"/>
        <v>0</v>
      </c>
      <c r="H329" s="321">
        <v>2</v>
      </c>
      <c r="I329" s="321">
        <v>2</v>
      </c>
      <c r="J329" s="321"/>
      <c r="K329" s="155" t="str">
        <f>VLOOKUP($A329,'NZa-nummers 2016'!$B$2:$B$440,1,FALSE)</f>
        <v>010-1602</v>
      </c>
    </row>
    <row r="330" spans="1:19" x14ac:dyDescent="0.2">
      <c r="A330" s="320" t="s">
        <v>429</v>
      </c>
      <c r="B330" s="321" t="s">
        <v>799</v>
      </c>
      <c r="C330" s="321" t="s">
        <v>781</v>
      </c>
      <c r="D330" s="321" t="s">
        <v>74</v>
      </c>
      <c r="E330" s="322">
        <v>120</v>
      </c>
      <c r="F330" s="322" t="str">
        <f t="shared" si="10"/>
        <v>010-1602-120</v>
      </c>
      <c r="G330" s="322">
        <f t="shared" si="11"/>
        <v>0</v>
      </c>
      <c r="H330" s="321">
        <v>1</v>
      </c>
      <c r="I330" s="321">
        <v>1</v>
      </c>
      <c r="J330" s="321"/>
      <c r="K330" s="155" t="str">
        <f>VLOOKUP($A330,'NZa-nummers 2016'!$B$2:$B$440,1,FALSE)</f>
        <v>010-1602</v>
      </c>
    </row>
    <row r="331" spans="1:19" x14ac:dyDescent="0.2">
      <c r="A331" s="320" t="s">
        <v>429</v>
      </c>
      <c r="B331" s="321" t="s">
        <v>799</v>
      </c>
      <c r="C331" s="321" t="s">
        <v>781</v>
      </c>
      <c r="D331" s="321" t="s">
        <v>812</v>
      </c>
      <c r="E331" s="322">
        <v>131</v>
      </c>
      <c r="F331" s="322" t="str">
        <f t="shared" si="10"/>
        <v>010-1602-131</v>
      </c>
      <c r="G331" s="322">
        <f t="shared" si="11"/>
        <v>0</v>
      </c>
      <c r="H331" s="321">
        <v>1</v>
      </c>
      <c r="I331" s="321">
        <v>1</v>
      </c>
      <c r="J331" s="321"/>
      <c r="K331" s="155" t="str">
        <f>VLOOKUP($A331,'NZa-nummers 2016'!$B$2:$B$440,1,FALSE)</f>
        <v>010-1602</v>
      </c>
      <c r="L331" s="79"/>
      <c r="M331" s="84"/>
      <c r="N331" s="85"/>
      <c r="O331" s="84"/>
      <c r="P331" s="84"/>
      <c r="Q331" s="84"/>
      <c r="R331" s="84"/>
      <c r="S331" s="84"/>
    </row>
    <row r="332" spans="1:19" x14ac:dyDescent="0.2">
      <c r="A332" s="320" t="s">
        <v>429</v>
      </c>
      <c r="B332" s="321" t="s">
        <v>799</v>
      </c>
      <c r="C332" s="321" t="s">
        <v>781</v>
      </c>
      <c r="D332" s="321" t="s">
        <v>82</v>
      </c>
      <c r="E332" s="322">
        <v>141</v>
      </c>
      <c r="F332" s="322" t="str">
        <f t="shared" si="10"/>
        <v>010-1602-141</v>
      </c>
      <c r="G332" s="322">
        <f t="shared" si="11"/>
        <v>0</v>
      </c>
      <c r="H332" s="321">
        <v>1</v>
      </c>
      <c r="I332" s="321">
        <v>1</v>
      </c>
      <c r="J332" s="321"/>
      <c r="K332" s="155" t="str">
        <f>VLOOKUP($A332,'NZa-nummers 2016'!$B$2:$B$440,1,FALSE)</f>
        <v>010-1602</v>
      </c>
      <c r="L332" s="79"/>
      <c r="M332" s="84"/>
      <c r="N332" s="85"/>
      <c r="O332" s="84"/>
      <c r="P332" s="84"/>
      <c r="Q332" s="84"/>
      <c r="R332" s="84"/>
      <c r="S332" s="84"/>
    </row>
    <row r="333" spans="1:19" x14ac:dyDescent="0.2">
      <c r="A333" s="320" t="s">
        <v>430</v>
      </c>
      <c r="B333" s="321" t="s">
        <v>431</v>
      </c>
      <c r="C333" s="321" t="s">
        <v>717</v>
      </c>
      <c r="D333" s="321" t="s">
        <v>71</v>
      </c>
      <c r="E333" s="322">
        <v>105</v>
      </c>
      <c r="F333" s="322" t="str">
        <f t="shared" si="10"/>
        <v>010-1705-105</v>
      </c>
      <c r="G333" s="322">
        <f t="shared" si="11"/>
        <v>0</v>
      </c>
      <c r="H333" s="321">
        <v>1</v>
      </c>
      <c r="I333" s="321">
        <v>1</v>
      </c>
      <c r="J333" s="321"/>
      <c r="K333" s="155" t="str">
        <f>VLOOKUP($A333,'NZa-nummers 2016'!$B$2:$B$440,1,FALSE)</f>
        <v>010-1705</v>
      </c>
    </row>
    <row r="334" spans="1:19" x14ac:dyDescent="0.2">
      <c r="A334" s="320" t="s">
        <v>430</v>
      </c>
      <c r="B334" s="321" t="s">
        <v>431</v>
      </c>
      <c r="C334" s="321" t="s">
        <v>717</v>
      </c>
      <c r="D334" s="321" t="s">
        <v>805</v>
      </c>
      <c r="E334" s="322">
        <v>111</v>
      </c>
      <c r="F334" s="322" t="str">
        <f t="shared" si="10"/>
        <v>010-1705-111</v>
      </c>
      <c r="G334" s="322">
        <f t="shared" si="11"/>
        <v>0</v>
      </c>
      <c r="H334" s="321">
        <v>3</v>
      </c>
      <c r="I334" s="321">
        <v>3</v>
      </c>
      <c r="J334" s="321"/>
      <c r="K334" s="155" t="str">
        <f>VLOOKUP($A334,'NZa-nummers 2016'!$B$2:$B$440,1,FALSE)</f>
        <v>010-1705</v>
      </c>
    </row>
    <row r="335" spans="1:19" x14ac:dyDescent="0.2">
      <c r="A335" s="320" t="s">
        <v>430</v>
      </c>
      <c r="B335" s="321" t="s">
        <v>431</v>
      </c>
      <c r="C335" s="321" t="s">
        <v>717</v>
      </c>
      <c r="D335" s="321" t="s">
        <v>74</v>
      </c>
      <c r="E335" s="322">
        <v>120</v>
      </c>
      <c r="F335" s="322" t="str">
        <f t="shared" si="10"/>
        <v>010-1705-120</v>
      </c>
      <c r="G335" s="322">
        <f t="shared" si="11"/>
        <v>0</v>
      </c>
      <c r="H335" s="321">
        <v>1</v>
      </c>
      <c r="I335" s="321">
        <v>1</v>
      </c>
      <c r="J335" s="321"/>
      <c r="K335" s="155" t="str">
        <f>VLOOKUP($A335,'NZa-nummers 2016'!$B$2:$B$440,1,FALSE)</f>
        <v>010-1705</v>
      </c>
    </row>
    <row r="336" spans="1:19" x14ac:dyDescent="0.2">
      <c r="A336" s="320" t="s">
        <v>430</v>
      </c>
      <c r="B336" s="321" t="s">
        <v>431</v>
      </c>
      <c r="C336" s="321" t="s">
        <v>717</v>
      </c>
      <c r="D336" s="321" t="s">
        <v>95</v>
      </c>
      <c r="E336" s="322">
        <v>121</v>
      </c>
      <c r="F336" s="322" t="str">
        <f t="shared" si="10"/>
        <v>010-1705-121</v>
      </c>
      <c r="G336" s="322">
        <f t="shared" si="11"/>
        <v>0</v>
      </c>
      <c r="H336" s="321">
        <v>1</v>
      </c>
      <c r="I336" s="321">
        <v>1</v>
      </c>
      <c r="J336" s="321"/>
      <c r="K336" s="155" t="str">
        <f>VLOOKUP($A336,'NZa-nummers 2016'!$B$2:$B$440,1,FALSE)</f>
        <v>010-1705</v>
      </c>
    </row>
    <row r="337" spans="1:19" x14ac:dyDescent="0.2">
      <c r="A337" s="320" t="s">
        <v>430</v>
      </c>
      <c r="B337" s="321" t="s">
        <v>431</v>
      </c>
      <c r="C337" s="321" t="s">
        <v>717</v>
      </c>
      <c r="D337" s="321" t="s">
        <v>811</v>
      </c>
      <c r="E337" s="322">
        <v>125</v>
      </c>
      <c r="F337" s="322" t="str">
        <f t="shared" si="10"/>
        <v>010-1705-125</v>
      </c>
      <c r="G337" s="322">
        <f t="shared" si="11"/>
        <v>0</v>
      </c>
      <c r="H337" s="321">
        <v>1</v>
      </c>
      <c r="I337" s="321">
        <v>1</v>
      </c>
      <c r="J337" s="321"/>
      <c r="K337" s="155" t="str">
        <f>VLOOKUP($A337,'NZa-nummers 2016'!$B$2:$B$440,1,FALSE)</f>
        <v>010-1705</v>
      </c>
    </row>
    <row r="338" spans="1:19" x14ac:dyDescent="0.2">
      <c r="A338" s="320" t="s">
        <v>430</v>
      </c>
      <c r="B338" s="321" t="s">
        <v>431</v>
      </c>
      <c r="C338" s="321" t="s">
        <v>717</v>
      </c>
      <c r="D338" s="321" t="s">
        <v>812</v>
      </c>
      <c r="E338" s="322">
        <v>131</v>
      </c>
      <c r="F338" s="322" t="str">
        <f t="shared" si="10"/>
        <v>010-1705-131</v>
      </c>
      <c r="G338" s="322">
        <f t="shared" si="11"/>
        <v>0</v>
      </c>
      <c r="H338" s="321">
        <v>2</v>
      </c>
      <c r="I338" s="321">
        <v>2</v>
      </c>
      <c r="J338" s="321"/>
      <c r="K338" s="155" t="str">
        <f>VLOOKUP($A338,'NZa-nummers 2016'!$B$2:$B$440,1,FALSE)</f>
        <v>010-1705</v>
      </c>
    </row>
    <row r="339" spans="1:19" x14ac:dyDescent="0.2">
      <c r="A339" s="320" t="s">
        <v>430</v>
      </c>
      <c r="B339" s="321" t="s">
        <v>431</v>
      </c>
      <c r="C339" s="321" t="s">
        <v>717</v>
      </c>
      <c r="D339" s="321" t="s">
        <v>836</v>
      </c>
      <c r="E339" s="322">
        <v>142</v>
      </c>
      <c r="F339" s="322" t="str">
        <f t="shared" si="10"/>
        <v>010-1705-142</v>
      </c>
      <c r="G339" s="322">
        <f t="shared" si="11"/>
        <v>0</v>
      </c>
      <c r="H339" s="321">
        <v>2</v>
      </c>
      <c r="I339" s="321">
        <v>2</v>
      </c>
      <c r="J339" s="321"/>
      <c r="K339" s="155" t="str">
        <f>VLOOKUP($A339,'NZa-nummers 2016'!$B$2:$B$440,1,FALSE)</f>
        <v>010-1705</v>
      </c>
    </row>
    <row r="340" spans="1:19" x14ac:dyDescent="0.2">
      <c r="A340" s="320" t="s">
        <v>432</v>
      </c>
      <c r="B340" s="321" t="s">
        <v>807</v>
      </c>
      <c r="C340" s="321" t="s">
        <v>717</v>
      </c>
      <c r="D340" s="321" t="s">
        <v>805</v>
      </c>
      <c r="E340" s="322">
        <v>111</v>
      </c>
      <c r="F340" s="322" t="str">
        <f t="shared" si="10"/>
        <v>010-1707-111</v>
      </c>
      <c r="G340" s="322">
        <f t="shared" si="11"/>
        <v>0</v>
      </c>
      <c r="H340" s="321">
        <v>2</v>
      </c>
      <c r="I340" s="321">
        <v>2</v>
      </c>
      <c r="J340" s="321"/>
      <c r="K340" s="155" t="str">
        <f>VLOOKUP($A340,'NZa-nummers 2016'!$B$2:$B$440,1,FALSE)</f>
        <v>010-1707</v>
      </c>
    </row>
    <row r="341" spans="1:19" x14ac:dyDescent="0.2">
      <c r="A341" s="320" t="s">
        <v>433</v>
      </c>
      <c r="B341" s="321" t="s">
        <v>159</v>
      </c>
      <c r="C341" s="321" t="s">
        <v>717</v>
      </c>
      <c r="D341" s="321" t="s">
        <v>71</v>
      </c>
      <c r="E341" s="322">
        <v>105</v>
      </c>
      <c r="F341" s="322" t="str">
        <f t="shared" si="10"/>
        <v>010-1708-105</v>
      </c>
      <c r="G341" s="322">
        <f t="shared" si="11"/>
        <v>0</v>
      </c>
      <c r="H341" s="321">
        <v>1</v>
      </c>
      <c r="I341" s="321">
        <v>1</v>
      </c>
      <c r="J341" s="321"/>
      <c r="K341" s="155" t="str">
        <f>VLOOKUP($A341,'NZa-nummers 2016'!$B$2:$B$440,1,FALSE)</f>
        <v>010-1708</v>
      </c>
    </row>
    <row r="342" spans="1:19" x14ac:dyDescent="0.2">
      <c r="A342" s="320" t="s">
        <v>433</v>
      </c>
      <c r="B342" s="321" t="s">
        <v>159</v>
      </c>
      <c r="C342" s="321" t="s">
        <v>717</v>
      </c>
      <c r="D342" s="321" t="s">
        <v>805</v>
      </c>
      <c r="E342" s="322">
        <v>111</v>
      </c>
      <c r="F342" s="322" t="str">
        <f t="shared" si="10"/>
        <v>010-1708-111</v>
      </c>
      <c r="G342" s="322">
        <f t="shared" si="11"/>
        <v>0</v>
      </c>
      <c r="H342" s="321">
        <v>2</v>
      </c>
      <c r="I342" s="321">
        <v>2</v>
      </c>
      <c r="J342" s="321"/>
      <c r="K342" s="155" t="str">
        <f>VLOOKUP($A342,'NZa-nummers 2016'!$B$2:$B$440,1,FALSE)</f>
        <v>010-1708</v>
      </c>
      <c r="L342" s="79"/>
      <c r="M342" s="84"/>
      <c r="N342" s="85"/>
      <c r="O342" s="84"/>
      <c r="P342" s="84"/>
      <c r="Q342" s="84"/>
      <c r="R342" s="84"/>
      <c r="S342" s="84"/>
    </row>
    <row r="343" spans="1:19" x14ac:dyDescent="0.2">
      <c r="A343" s="320" t="s">
        <v>433</v>
      </c>
      <c r="B343" s="321" t="s">
        <v>159</v>
      </c>
      <c r="C343" s="321" t="s">
        <v>717</v>
      </c>
      <c r="D343" s="321" t="s">
        <v>812</v>
      </c>
      <c r="E343" s="322">
        <v>131</v>
      </c>
      <c r="F343" s="322" t="str">
        <f t="shared" si="10"/>
        <v>010-1708-131</v>
      </c>
      <c r="G343" s="322">
        <f t="shared" si="11"/>
        <v>0</v>
      </c>
      <c r="H343" s="321">
        <v>1</v>
      </c>
      <c r="I343" s="321">
        <v>1</v>
      </c>
      <c r="J343" s="321"/>
      <c r="K343" s="155" t="str">
        <f>VLOOKUP($A343,'NZa-nummers 2016'!$B$2:$B$440,1,FALSE)</f>
        <v>010-1708</v>
      </c>
      <c r="L343" s="94"/>
    </row>
    <row r="344" spans="1:19" x14ac:dyDescent="0.2">
      <c r="A344" s="320" t="s">
        <v>433</v>
      </c>
      <c r="B344" s="321" t="s">
        <v>159</v>
      </c>
      <c r="C344" s="321" t="s">
        <v>107</v>
      </c>
      <c r="D344" s="321" t="s">
        <v>1043</v>
      </c>
      <c r="E344" s="322">
        <v>200</v>
      </c>
      <c r="F344" s="322" t="str">
        <f t="shared" si="10"/>
        <v>010-1708-200</v>
      </c>
      <c r="G344" s="322">
        <f t="shared" si="11"/>
        <v>0</v>
      </c>
      <c r="H344" s="321">
        <v>1</v>
      </c>
      <c r="I344" s="321">
        <v>1</v>
      </c>
      <c r="J344" s="321"/>
      <c r="K344" s="155" t="str">
        <f>VLOOKUP($A344,'NZa-nummers 2016'!$B$2:$B$440,1,FALSE)</f>
        <v>010-1708</v>
      </c>
    </row>
    <row r="345" spans="1:19" x14ac:dyDescent="0.2">
      <c r="A345" s="320" t="s">
        <v>434</v>
      </c>
      <c r="B345" s="321" t="s">
        <v>160</v>
      </c>
      <c r="C345" s="321" t="s">
        <v>904</v>
      </c>
      <c r="D345" s="321" t="s">
        <v>71</v>
      </c>
      <c r="E345" s="322">
        <v>105</v>
      </c>
      <c r="F345" s="322" t="str">
        <f t="shared" si="10"/>
        <v>010-1714-105</v>
      </c>
      <c r="G345" s="322">
        <f t="shared" si="11"/>
        <v>0</v>
      </c>
      <c r="H345" s="321">
        <v>1</v>
      </c>
      <c r="I345" s="321">
        <v>1</v>
      </c>
      <c r="J345" s="321"/>
      <c r="K345" s="155" t="str">
        <f>VLOOKUP($A345,'NZa-nummers 2016'!$B$2:$B$440,1,FALSE)</f>
        <v>010-1714</v>
      </c>
    </row>
    <row r="346" spans="1:19" x14ac:dyDescent="0.2">
      <c r="A346" s="320" t="s">
        <v>434</v>
      </c>
      <c r="B346" s="321" t="s">
        <v>160</v>
      </c>
      <c r="C346" s="321" t="s">
        <v>904</v>
      </c>
      <c r="D346" s="321" t="s">
        <v>805</v>
      </c>
      <c r="E346" s="322">
        <v>111</v>
      </c>
      <c r="F346" s="322" t="str">
        <f t="shared" si="10"/>
        <v>010-1714-111</v>
      </c>
      <c r="G346" s="322">
        <f t="shared" si="11"/>
        <v>0</v>
      </c>
      <c r="H346" s="321">
        <v>2</v>
      </c>
      <c r="I346" s="321">
        <v>2</v>
      </c>
      <c r="J346" s="321"/>
      <c r="K346" s="155" t="str">
        <f>VLOOKUP($A346,'NZa-nummers 2016'!$B$2:$B$440,1,FALSE)</f>
        <v>010-1714</v>
      </c>
    </row>
    <row r="347" spans="1:19" x14ac:dyDescent="0.2">
      <c r="A347" s="320" t="s">
        <v>435</v>
      </c>
      <c r="B347" s="321" t="s">
        <v>161</v>
      </c>
      <c r="C347" s="321" t="s">
        <v>717</v>
      </c>
      <c r="D347" s="321" t="s">
        <v>71</v>
      </c>
      <c r="E347" s="322">
        <v>105</v>
      </c>
      <c r="F347" s="322" t="str">
        <f t="shared" si="10"/>
        <v>010-1716-105</v>
      </c>
      <c r="G347" s="322">
        <f t="shared" si="11"/>
        <v>0</v>
      </c>
      <c r="H347" s="321">
        <v>1</v>
      </c>
      <c r="I347" s="321">
        <v>1</v>
      </c>
      <c r="J347" s="321"/>
      <c r="K347" s="155" t="str">
        <f>VLOOKUP($A347,'NZa-nummers 2016'!$B$2:$B$440,1,FALSE)</f>
        <v>010-1716</v>
      </c>
    </row>
    <row r="348" spans="1:19" x14ac:dyDescent="0.2">
      <c r="A348" s="320" t="s">
        <v>435</v>
      </c>
      <c r="B348" s="321" t="s">
        <v>161</v>
      </c>
      <c r="C348" s="321" t="s">
        <v>717</v>
      </c>
      <c r="D348" s="321" t="s">
        <v>805</v>
      </c>
      <c r="E348" s="322">
        <v>111</v>
      </c>
      <c r="F348" s="322" t="str">
        <f t="shared" si="10"/>
        <v>010-1716-111</v>
      </c>
      <c r="G348" s="322">
        <f t="shared" si="11"/>
        <v>0</v>
      </c>
      <c r="H348" s="321">
        <v>3</v>
      </c>
      <c r="I348" s="321">
        <v>3</v>
      </c>
      <c r="J348" s="321"/>
      <c r="K348" s="155" t="str">
        <f>VLOOKUP($A348,'NZa-nummers 2016'!$B$2:$B$440,1,FALSE)</f>
        <v>010-1716</v>
      </c>
    </row>
    <row r="349" spans="1:19" x14ac:dyDescent="0.2">
      <c r="A349" s="320" t="s">
        <v>435</v>
      </c>
      <c r="B349" s="321" t="s">
        <v>161</v>
      </c>
      <c r="C349" s="321" t="s">
        <v>717</v>
      </c>
      <c r="D349" s="321" t="s">
        <v>74</v>
      </c>
      <c r="E349" s="322">
        <v>120</v>
      </c>
      <c r="F349" s="322" t="str">
        <f t="shared" si="10"/>
        <v>010-1716-120</v>
      </c>
      <c r="G349" s="322">
        <f t="shared" si="11"/>
        <v>0</v>
      </c>
      <c r="H349" s="321">
        <v>1</v>
      </c>
      <c r="I349" s="321">
        <v>1</v>
      </c>
      <c r="J349" s="321"/>
      <c r="K349" s="155" t="str">
        <f>VLOOKUP($A349,'NZa-nummers 2016'!$B$2:$B$440,1,FALSE)</f>
        <v>010-1716</v>
      </c>
      <c r="L349" s="76"/>
      <c r="M349" s="76"/>
      <c r="N349" s="77"/>
      <c r="O349" s="76"/>
      <c r="P349" s="76"/>
      <c r="Q349" s="76"/>
      <c r="R349" s="76"/>
      <c r="S349" s="76"/>
    </row>
    <row r="350" spans="1:19" x14ac:dyDescent="0.2">
      <c r="A350" s="320" t="s">
        <v>435</v>
      </c>
      <c r="B350" s="321" t="s">
        <v>161</v>
      </c>
      <c r="C350" s="321" t="s">
        <v>717</v>
      </c>
      <c r="D350" s="321" t="s">
        <v>95</v>
      </c>
      <c r="E350" s="322">
        <v>121</v>
      </c>
      <c r="F350" s="322" t="str">
        <f t="shared" si="10"/>
        <v>010-1716-121</v>
      </c>
      <c r="G350" s="322">
        <f t="shared" si="11"/>
        <v>0</v>
      </c>
      <c r="H350" s="321">
        <v>1</v>
      </c>
      <c r="I350" s="321">
        <v>1</v>
      </c>
      <c r="J350" s="321"/>
      <c r="K350" s="155" t="str">
        <f>VLOOKUP($A350,'NZa-nummers 2016'!$B$2:$B$440,1,FALSE)</f>
        <v>010-1716</v>
      </c>
    </row>
    <row r="351" spans="1:19" x14ac:dyDescent="0.2">
      <c r="A351" s="320" t="s">
        <v>435</v>
      </c>
      <c r="B351" s="321" t="s">
        <v>161</v>
      </c>
      <c r="C351" s="321" t="s">
        <v>717</v>
      </c>
      <c r="D351" s="321" t="s">
        <v>812</v>
      </c>
      <c r="E351" s="322">
        <v>131</v>
      </c>
      <c r="F351" s="322" t="str">
        <f t="shared" si="10"/>
        <v>010-1716-131</v>
      </c>
      <c r="G351" s="322">
        <f t="shared" si="11"/>
        <v>0</v>
      </c>
      <c r="H351" s="321">
        <v>1</v>
      </c>
      <c r="I351" s="321">
        <v>1</v>
      </c>
      <c r="J351" s="321"/>
      <c r="K351" s="155" t="str">
        <f>VLOOKUP($A351,'NZa-nummers 2016'!$B$2:$B$440,1,FALSE)</f>
        <v>010-1716</v>
      </c>
    </row>
    <row r="352" spans="1:19" x14ac:dyDescent="0.2">
      <c r="A352" s="320" t="s">
        <v>435</v>
      </c>
      <c r="B352" s="321" t="s">
        <v>161</v>
      </c>
      <c r="C352" s="321" t="s">
        <v>717</v>
      </c>
      <c r="D352" s="321" t="s">
        <v>1443</v>
      </c>
      <c r="E352" s="322">
        <v>138</v>
      </c>
      <c r="F352" s="322" t="str">
        <f t="shared" si="10"/>
        <v>010-1716-138</v>
      </c>
      <c r="G352" s="322">
        <f t="shared" si="11"/>
        <v>0</v>
      </c>
      <c r="H352" s="321">
        <v>2</v>
      </c>
      <c r="I352" s="321">
        <v>2</v>
      </c>
      <c r="J352" s="321"/>
      <c r="K352" s="155" t="str">
        <f>VLOOKUP($A352,'NZa-nummers 2016'!$B$2:$B$440,1,FALSE)</f>
        <v>010-1716</v>
      </c>
      <c r="L352" s="79"/>
      <c r="M352" s="84"/>
      <c r="N352" s="85"/>
      <c r="O352" s="84"/>
      <c r="P352" s="84"/>
      <c r="Q352" s="84"/>
      <c r="R352" s="84"/>
      <c r="S352" s="84"/>
    </row>
    <row r="353" spans="1:19" x14ac:dyDescent="0.2">
      <c r="A353" s="320" t="s">
        <v>435</v>
      </c>
      <c r="B353" s="321" t="s">
        <v>161</v>
      </c>
      <c r="C353" s="321" t="s">
        <v>717</v>
      </c>
      <c r="D353" s="321" t="s">
        <v>82</v>
      </c>
      <c r="E353" s="322">
        <v>141</v>
      </c>
      <c r="F353" s="322" t="str">
        <f t="shared" si="10"/>
        <v>010-1716-141</v>
      </c>
      <c r="G353" s="322">
        <f t="shared" si="11"/>
        <v>0</v>
      </c>
      <c r="H353" s="321">
        <v>1</v>
      </c>
      <c r="I353" s="321">
        <v>1</v>
      </c>
      <c r="J353" s="321"/>
      <c r="K353" s="98" t="str">
        <f>VLOOKUP($A353,'NZa-nummers 2016'!$B$2:$B$440,1,FALSE)</f>
        <v>010-1716</v>
      </c>
    </row>
    <row r="354" spans="1:19" x14ac:dyDescent="0.2">
      <c r="A354" s="320" t="s">
        <v>435</v>
      </c>
      <c r="B354" s="321" t="s">
        <v>161</v>
      </c>
      <c r="C354" s="321" t="s">
        <v>717</v>
      </c>
      <c r="D354" s="321" t="s">
        <v>84</v>
      </c>
      <c r="E354" s="322">
        <v>144</v>
      </c>
      <c r="F354" s="322" t="str">
        <f t="shared" si="10"/>
        <v>010-1716-144</v>
      </c>
      <c r="G354" s="322">
        <f t="shared" si="11"/>
        <v>0</v>
      </c>
      <c r="H354" s="321">
        <v>1</v>
      </c>
      <c r="I354" s="321">
        <v>1</v>
      </c>
      <c r="J354" s="321"/>
      <c r="K354" s="98" t="str">
        <f>VLOOKUP($A354,'NZa-nummers 2016'!$B$2:$B$440,1,FALSE)</f>
        <v>010-1716</v>
      </c>
    </row>
    <row r="355" spans="1:19" x14ac:dyDescent="0.2">
      <c r="A355" s="320" t="s">
        <v>435</v>
      </c>
      <c r="B355" s="321" t="s">
        <v>161</v>
      </c>
      <c r="C355" s="321" t="s">
        <v>107</v>
      </c>
      <c r="D355" s="321" t="s">
        <v>1043</v>
      </c>
      <c r="E355" s="322">
        <v>200</v>
      </c>
      <c r="F355" s="322" t="str">
        <f t="shared" si="10"/>
        <v>010-1716-200</v>
      </c>
      <c r="G355" s="322">
        <f t="shared" si="11"/>
        <v>0</v>
      </c>
      <c r="H355" s="321">
        <v>1</v>
      </c>
      <c r="I355" s="321">
        <v>1</v>
      </c>
      <c r="J355" s="321"/>
      <c r="K355" s="155" t="str">
        <f>VLOOKUP($A355,'NZa-nummers 2016'!$B$2:$B$440,1,FALSE)</f>
        <v>010-1716</v>
      </c>
    </row>
    <row r="356" spans="1:19" x14ac:dyDescent="0.2">
      <c r="A356" s="320" t="s">
        <v>1007</v>
      </c>
      <c r="B356" s="321" t="s">
        <v>1446</v>
      </c>
      <c r="C356" s="321" t="s">
        <v>580</v>
      </c>
      <c r="D356" s="321" t="s">
        <v>1043</v>
      </c>
      <c r="E356" s="322">
        <v>200</v>
      </c>
      <c r="F356" s="322" t="str">
        <f t="shared" si="10"/>
        <v>010-1803-200</v>
      </c>
      <c r="G356" s="322">
        <f t="shared" si="11"/>
        <v>0</v>
      </c>
      <c r="H356" s="321">
        <v>1</v>
      </c>
      <c r="I356" s="321">
        <v>1</v>
      </c>
      <c r="J356" s="321"/>
      <c r="K356" s="155" t="str">
        <f>VLOOKUP($A356,'NZa-nummers 2016'!$B$2:$B$440,1,FALSE)</f>
        <v>010-1803</v>
      </c>
    </row>
    <row r="357" spans="1:19" x14ac:dyDescent="0.2">
      <c r="A357" s="335" t="s">
        <v>1310</v>
      </c>
      <c r="B357" s="325" t="s">
        <v>800</v>
      </c>
      <c r="C357" s="325" t="s">
        <v>749</v>
      </c>
      <c r="D357" s="321" t="s">
        <v>71</v>
      </c>
      <c r="E357" s="322">
        <v>105</v>
      </c>
      <c r="F357" s="322" t="str">
        <f t="shared" si="10"/>
        <v>010-1808-105</v>
      </c>
      <c r="G357" s="322">
        <f t="shared" si="11"/>
        <v>0</v>
      </c>
      <c r="H357" s="321">
        <v>1</v>
      </c>
      <c r="I357" s="321">
        <v>1</v>
      </c>
      <c r="J357" s="321"/>
      <c r="K357" s="155" t="str">
        <f>VLOOKUP($A357,'NZa-nummers 2016'!$B$2:$B$440,1,FALSE)</f>
        <v>010-1808</v>
      </c>
    </row>
    <row r="358" spans="1:19" x14ac:dyDescent="0.2">
      <c r="A358" s="335" t="s">
        <v>1310</v>
      </c>
      <c r="B358" s="325" t="s">
        <v>800</v>
      </c>
      <c r="C358" s="325" t="s">
        <v>749</v>
      </c>
      <c r="D358" s="321" t="s">
        <v>805</v>
      </c>
      <c r="E358" s="322">
        <v>111</v>
      </c>
      <c r="F358" s="322" t="str">
        <f t="shared" si="10"/>
        <v>010-1808-111</v>
      </c>
      <c r="G358" s="322">
        <f t="shared" si="11"/>
        <v>0</v>
      </c>
      <c r="H358" s="321">
        <v>2</v>
      </c>
      <c r="I358" s="321">
        <v>2</v>
      </c>
      <c r="J358" s="321"/>
      <c r="K358" s="155" t="str">
        <f>VLOOKUP($A358,'NZa-nummers 2016'!$B$2:$B$440,1,FALSE)</f>
        <v>010-1808</v>
      </c>
    </row>
    <row r="359" spans="1:19" x14ac:dyDescent="0.2">
      <c r="A359" s="335" t="s">
        <v>1310</v>
      </c>
      <c r="B359" s="325" t="s">
        <v>800</v>
      </c>
      <c r="C359" s="325" t="s">
        <v>749</v>
      </c>
      <c r="D359" s="321" t="s">
        <v>74</v>
      </c>
      <c r="E359" s="322">
        <v>120</v>
      </c>
      <c r="F359" s="322" t="str">
        <f t="shared" si="10"/>
        <v>010-1808-120</v>
      </c>
      <c r="G359" s="322">
        <f t="shared" si="11"/>
        <v>0</v>
      </c>
      <c r="H359" s="321">
        <v>1</v>
      </c>
      <c r="I359" s="321">
        <v>1</v>
      </c>
      <c r="J359" s="321"/>
      <c r="K359" s="155" t="str">
        <f>VLOOKUP($A359,'NZa-nummers 2016'!$B$2:$B$440,1,FALSE)</f>
        <v>010-1808</v>
      </c>
    </row>
    <row r="360" spans="1:19" x14ac:dyDescent="0.2">
      <c r="A360" s="335" t="s">
        <v>1310</v>
      </c>
      <c r="B360" s="325" t="s">
        <v>800</v>
      </c>
      <c r="C360" s="325" t="s">
        <v>749</v>
      </c>
      <c r="D360" s="321" t="s">
        <v>95</v>
      </c>
      <c r="E360" s="322">
        <v>121</v>
      </c>
      <c r="F360" s="322" t="str">
        <f t="shared" si="10"/>
        <v>010-1808-121</v>
      </c>
      <c r="G360" s="322">
        <f t="shared" si="11"/>
        <v>0</v>
      </c>
      <c r="H360" s="321">
        <v>1</v>
      </c>
      <c r="I360" s="321">
        <v>1</v>
      </c>
      <c r="J360" s="321"/>
      <c r="K360" s="155" t="str">
        <f>VLOOKUP($A360,'NZa-nummers 2016'!$B$2:$B$440,1,FALSE)</f>
        <v>010-1808</v>
      </c>
    </row>
    <row r="361" spans="1:19" x14ac:dyDescent="0.2">
      <c r="A361" s="335" t="s">
        <v>1310</v>
      </c>
      <c r="B361" s="325" t="s">
        <v>800</v>
      </c>
      <c r="C361" s="325" t="s">
        <v>749</v>
      </c>
      <c r="D361" s="321" t="s">
        <v>93</v>
      </c>
      <c r="E361" s="322">
        <v>127</v>
      </c>
      <c r="F361" s="322" t="str">
        <f t="shared" si="10"/>
        <v>010-1808-127</v>
      </c>
      <c r="G361" s="322">
        <f t="shared" si="11"/>
        <v>0</v>
      </c>
      <c r="H361" s="321">
        <v>1</v>
      </c>
      <c r="I361" s="321">
        <v>1</v>
      </c>
      <c r="J361" s="321"/>
      <c r="K361" s="155" t="str">
        <f>VLOOKUP($A361,'NZa-nummers 2016'!$B$2:$B$440,1,FALSE)</f>
        <v>010-1808</v>
      </c>
    </row>
    <row r="362" spans="1:19" x14ac:dyDescent="0.2">
      <c r="A362" s="335" t="s">
        <v>1310</v>
      </c>
      <c r="B362" s="325" t="s">
        <v>800</v>
      </c>
      <c r="C362" s="325" t="s">
        <v>749</v>
      </c>
      <c r="D362" s="321" t="s">
        <v>812</v>
      </c>
      <c r="E362" s="322">
        <v>131</v>
      </c>
      <c r="F362" s="322" t="str">
        <f t="shared" si="10"/>
        <v>010-1808-131</v>
      </c>
      <c r="G362" s="322">
        <f t="shared" si="11"/>
        <v>0</v>
      </c>
      <c r="H362" s="321">
        <v>2</v>
      </c>
      <c r="I362" s="321">
        <v>2</v>
      </c>
      <c r="J362" s="321"/>
      <c r="K362" s="155" t="str">
        <f>VLOOKUP($A362,'NZa-nummers 2016'!$B$2:$B$440,1,FALSE)</f>
        <v>010-1808</v>
      </c>
    </row>
    <row r="363" spans="1:19" x14ac:dyDescent="0.2">
      <c r="A363" s="335" t="s">
        <v>1310</v>
      </c>
      <c r="B363" s="325" t="s">
        <v>800</v>
      </c>
      <c r="C363" s="325" t="s">
        <v>749</v>
      </c>
      <c r="D363" s="321" t="s">
        <v>1443</v>
      </c>
      <c r="E363" s="322">
        <v>138</v>
      </c>
      <c r="F363" s="322" t="str">
        <f t="shared" si="10"/>
        <v>010-1808-138</v>
      </c>
      <c r="G363" s="322">
        <f t="shared" si="11"/>
        <v>0</v>
      </c>
      <c r="H363" s="321">
        <v>2</v>
      </c>
      <c r="I363" s="321">
        <v>2</v>
      </c>
      <c r="J363" s="321"/>
      <c r="K363" s="155" t="str">
        <f>VLOOKUP($A363,'NZa-nummers 2016'!$B$2:$B$440,1,FALSE)</f>
        <v>010-1808</v>
      </c>
      <c r="L363" s="79"/>
      <c r="M363" s="84"/>
      <c r="N363" s="85"/>
      <c r="O363" s="84"/>
      <c r="P363" s="84"/>
      <c r="Q363" s="84"/>
      <c r="R363" s="84"/>
      <c r="S363" s="84"/>
    </row>
    <row r="364" spans="1:19" x14ac:dyDescent="0.2">
      <c r="A364" s="335" t="s">
        <v>1310</v>
      </c>
      <c r="B364" s="325" t="s">
        <v>800</v>
      </c>
      <c r="C364" s="325" t="s">
        <v>749</v>
      </c>
      <c r="D364" s="321" t="s">
        <v>836</v>
      </c>
      <c r="E364" s="322">
        <v>142</v>
      </c>
      <c r="F364" s="322" t="str">
        <f t="shared" si="10"/>
        <v>010-1808-142</v>
      </c>
      <c r="G364" s="322">
        <f t="shared" si="11"/>
        <v>0</v>
      </c>
      <c r="H364" s="321">
        <v>2</v>
      </c>
      <c r="I364" s="321">
        <v>2</v>
      </c>
      <c r="J364" s="321"/>
      <c r="K364" s="155" t="str">
        <f>VLOOKUP($A364,'NZa-nummers 2016'!$B$2:$B$440,1,FALSE)</f>
        <v>010-1808</v>
      </c>
      <c r="L364" s="79"/>
      <c r="M364" s="84"/>
      <c r="N364" s="85"/>
      <c r="O364" s="84"/>
      <c r="P364" s="84"/>
      <c r="Q364" s="84"/>
      <c r="R364" s="84"/>
      <c r="S364" s="84"/>
    </row>
    <row r="365" spans="1:19" x14ac:dyDescent="0.2">
      <c r="A365" s="335" t="s">
        <v>1310</v>
      </c>
      <c r="B365" s="325" t="s">
        <v>800</v>
      </c>
      <c r="C365" s="325" t="s">
        <v>749</v>
      </c>
      <c r="D365" s="321" t="s">
        <v>84</v>
      </c>
      <c r="E365" s="322">
        <v>144</v>
      </c>
      <c r="F365" s="322" t="str">
        <f t="shared" si="10"/>
        <v>010-1808-144</v>
      </c>
      <c r="G365" s="322">
        <f t="shared" si="11"/>
        <v>0</v>
      </c>
      <c r="H365" s="321">
        <v>1</v>
      </c>
      <c r="I365" s="321">
        <v>1</v>
      </c>
      <c r="J365" s="321"/>
      <c r="K365" s="155" t="str">
        <f>VLOOKUP($A365,'NZa-nummers 2016'!$B$2:$B$440,1,FALSE)</f>
        <v>010-1808</v>
      </c>
    </row>
    <row r="366" spans="1:19" x14ac:dyDescent="0.2">
      <c r="A366" s="335" t="s">
        <v>1310</v>
      </c>
      <c r="B366" s="325" t="s">
        <v>800</v>
      </c>
      <c r="C366" s="325" t="s">
        <v>749</v>
      </c>
      <c r="D366" s="321" t="s">
        <v>1043</v>
      </c>
      <c r="E366" s="322">
        <v>200</v>
      </c>
      <c r="F366" s="322" t="str">
        <f t="shared" si="10"/>
        <v>010-1808-200</v>
      </c>
      <c r="G366" s="322">
        <f t="shared" si="11"/>
        <v>0</v>
      </c>
      <c r="H366" s="321">
        <v>1</v>
      </c>
      <c r="I366" s="321">
        <v>1</v>
      </c>
      <c r="J366" s="321"/>
      <c r="K366" s="155" t="str">
        <f>VLOOKUP($A366,'NZa-nummers 2016'!$B$2:$B$440,1,FALSE)</f>
        <v>010-1808</v>
      </c>
    </row>
    <row r="367" spans="1:19" x14ac:dyDescent="0.2">
      <c r="A367" s="320" t="s">
        <v>436</v>
      </c>
      <c r="B367" s="321" t="s">
        <v>162</v>
      </c>
      <c r="C367" s="321" t="s">
        <v>764</v>
      </c>
      <c r="D367" s="321" t="s">
        <v>71</v>
      </c>
      <c r="E367" s="322">
        <v>105</v>
      </c>
      <c r="F367" s="322" t="str">
        <f t="shared" si="10"/>
        <v>010-2009-105</v>
      </c>
      <c r="G367" s="322">
        <f t="shared" si="11"/>
        <v>0</v>
      </c>
      <c r="H367" s="321">
        <v>1</v>
      </c>
      <c r="I367" s="321">
        <v>1</v>
      </c>
      <c r="J367" s="321"/>
      <c r="K367" s="155" t="str">
        <f>VLOOKUP($A367,'NZa-nummers 2016'!$B$2:$B$440,1,FALSE)</f>
        <v>010-2009</v>
      </c>
    </row>
    <row r="368" spans="1:19" x14ac:dyDescent="0.2">
      <c r="A368" s="320" t="s">
        <v>436</v>
      </c>
      <c r="B368" s="321" t="s">
        <v>162</v>
      </c>
      <c r="C368" s="321" t="s">
        <v>764</v>
      </c>
      <c r="D368" s="321" t="s">
        <v>805</v>
      </c>
      <c r="E368" s="322">
        <v>111</v>
      </c>
      <c r="F368" s="322" t="str">
        <f t="shared" si="10"/>
        <v>010-2009-111</v>
      </c>
      <c r="G368" s="322">
        <f t="shared" si="11"/>
        <v>0</v>
      </c>
      <c r="H368" s="321">
        <v>2</v>
      </c>
      <c r="I368" s="321">
        <v>2</v>
      </c>
      <c r="J368" s="321"/>
      <c r="K368" s="155" t="str">
        <f>VLOOKUP($A368,'NZa-nummers 2016'!$B$2:$B$440,1,FALSE)</f>
        <v>010-2009</v>
      </c>
    </row>
    <row r="369" spans="1:11" x14ac:dyDescent="0.2">
      <c r="A369" s="320" t="s">
        <v>436</v>
      </c>
      <c r="B369" s="321" t="s">
        <v>162</v>
      </c>
      <c r="C369" s="321" t="s">
        <v>764</v>
      </c>
      <c r="D369" s="321" t="s">
        <v>74</v>
      </c>
      <c r="E369" s="322">
        <v>120</v>
      </c>
      <c r="F369" s="322" t="str">
        <f t="shared" si="10"/>
        <v>010-2009-120</v>
      </c>
      <c r="G369" s="322">
        <f t="shared" si="11"/>
        <v>0</v>
      </c>
      <c r="H369" s="321">
        <v>1</v>
      </c>
      <c r="I369" s="321">
        <v>1</v>
      </c>
      <c r="J369" s="321"/>
      <c r="K369" s="155" t="str">
        <f>VLOOKUP($A369,'NZa-nummers 2016'!$B$2:$B$440,1,FALSE)</f>
        <v>010-2009</v>
      </c>
    </row>
    <row r="370" spans="1:11" x14ac:dyDescent="0.2">
      <c r="A370" s="320" t="s">
        <v>436</v>
      </c>
      <c r="B370" s="321" t="s">
        <v>162</v>
      </c>
      <c r="C370" s="321" t="s">
        <v>764</v>
      </c>
      <c r="D370" s="321" t="s">
        <v>810</v>
      </c>
      <c r="E370" s="322">
        <v>124</v>
      </c>
      <c r="F370" s="322" t="str">
        <f t="shared" si="10"/>
        <v>010-2009-124</v>
      </c>
      <c r="G370" s="322">
        <f t="shared" si="11"/>
        <v>0</v>
      </c>
      <c r="H370" s="321">
        <v>2</v>
      </c>
      <c r="I370" s="321">
        <v>2</v>
      </c>
      <c r="J370" s="321"/>
      <c r="K370" s="155" t="str">
        <f>VLOOKUP($A370,'NZa-nummers 2016'!$B$2:$B$440,1,FALSE)</f>
        <v>010-2009</v>
      </c>
    </row>
    <row r="371" spans="1:11" x14ac:dyDescent="0.2">
      <c r="A371" s="320" t="s">
        <v>436</v>
      </c>
      <c r="B371" s="321" t="s">
        <v>162</v>
      </c>
      <c r="C371" s="321" t="s">
        <v>764</v>
      </c>
      <c r="D371" s="321" t="s">
        <v>811</v>
      </c>
      <c r="E371" s="322">
        <v>125</v>
      </c>
      <c r="F371" s="322" t="str">
        <f t="shared" si="10"/>
        <v>010-2009-125</v>
      </c>
      <c r="G371" s="322">
        <f t="shared" si="11"/>
        <v>0</v>
      </c>
      <c r="H371" s="321">
        <v>2</v>
      </c>
      <c r="I371" s="321">
        <v>2</v>
      </c>
      <c r="J371" s="321"/>
      <c r="K371" s="155" t="str">
        <f>VLOOKUP($A371,'NZa-nummers 2016'!$B$2:$B$440,1,FALSE)</f>
        <v>010-2009</v>
      </c>
    </row>
    <row r="372" spans="1:11" x14ac:dyDescent="0.2">
      <c r="A372" s="320" t="s">
        <v>436</v>
      </c>
      <c r="B372" s="321" t="s">
        <v>162</v>
      </c>
      <c r="C372" s="321" t="s">
        <v>764</v>
      </c>
      <c r="D372" s="321" t="s">
        <v>812</v>
      </c>
      <c r="E372" s="322">
        <v>131</v>
      </c>
      <c r="F372" s="322" t="str">
        <f t="shared" si="10"/>
        <v>010-2009-131</v>
      </c>
      <c r="G372" s="322">
        <f t="shared" si="11"/>
        <v>0</v>
      </c>
      <c r="H372" s="321">
        <v>1</v>
      </c>
      <c r="I372" s="321">
        <v>1</v>
      </c>
      <c r="J372" s="321"/>
      <c r="K372" s="155" t="str">
        <f>VLOOKUP($A372,'NZa-nummers 2016'!$B$2:$B$440,1,FALSE)</f>
        <v>010-2009</v>
      </c>
    </row>
    <row r="373" spans="1:11" x14ac:dyDescent="0.2">
      <c r="A373" s="320" t="s">
        <v>436</v>
      </c>
      <c r="B373" s="321" t="s">
        <v>162</v>
      </c>
      <c r="C373" s="321" t="s">
        <v>764</v>
      </c>
      <c r="D373" s="321" t="s">
        <v>84</v>
      </c>
      <c r="E373" s="322">
        <v>144</v>
      </c>
      <c r="F373" s="322" t="str">
        <f t="shared" si="10"/>
        <v>010-2009-144</v>
      </c>
      <c r="G373" s="322">
        <f t="shared" si="11"/>
        <v>0</v>
      </c>
      <c r="H373" s="321">
        <v>1</v>
      </c>
      <c r="I373" s="321">
        <v>1</v>
      </c>
      <c r="J373" s="321"/>
      <c r="K373" s="155" t="str">
        <f>VLOOKUP($A373,'NZa-nummers 2016'!$B$2:$B$440,1,FALSE)</f>
        <v>010-2009</v>
      </c>
    </row>
    <row r="374" spans="1:11" x14ac:dyDescent="0.2">
      <c r="A374" s="320" t="s">
        <v>438</v>
      </c>
      <c r="B374" s="321" t="s">
        <v>681</v>
      </c>
      <c r="C374" s="321" t="s">
        <v>758</v>
      </c>
      <c r="D374" s="321" t="s">
        <v>71</v>
      </c>
      <c r="E374" s="322">
        <v>105</v>
      </c>
      <c r="F374" s="322" t="str">
        <f t="shared" si="10"/>
        <v>010-2214-105</v>
      </c>
      <c r="G374" s="322">
        <f t="shared" si="11"/>
        <v>0</v>
      </c>
      <c r="H374" s="321">
        <v>1</v>
      </c>
      <c r="I374" s="321">
        <v>1</v>
      </c>
      <c r="J374" s="321"/>
      <c r="K374" s="155" t="str">
        <f>VLOOKUP($A374,'NZa-nummers 2016'!$B$2:$B$440,1,FALSE)</f>
        <v>010-2214</v>
      </c>
    </row>
    <row r="375" spans="1:11" x14ac:dyDescent="0.2">
      <c r="A375" s="320" t="s">
        <v>438</v>
      </c>
      <c r="B375" s="321" t="s">
        <v>681</v>
      </c>
      <c r="C375" s="321" t="s">
        <v>758</v>
      </c>
      <c r="D375" s="321" t="s">
        <v>805</v>
      </c>
      <c r="E375" s="322">
        <v>111</v>
      </c>
      <c r="F375" s="322" t="str">
        <f t="shared" si="10"/>
        <v>010-2214-111</v>
      </c>
      <c r="G375" s="322">
        <f t="shared" si="11"/>
        <v>0</v>
      </c>
      <c r="H375" s="321">
        <v>5</v>
      </c>
      <c r="I375" s="321">
        <v>5</v>
      </c>
      <c r="J375" s="321"/>
      <c r="K375" s="155" t="str">
        <f>VLOOKUP($A375,'NZa-nummers 2016'!$B$2:$B$440,1,FALSE)</f>
        <v>010-2214</v>
      </c>
    </row>
    <row r="376" spans="1:11" x14ac:dyDescent="0.2">
      <c r="A376" s="320" t="s">
        <v>438</v>
      </c>
      <c r="B376" s="321" t="s">
        <v>681</v>
      </c>
      <c r="C376" s="321" t="s">
        <v>758</v>
      </c>
      <c r="D376" s="321" t="s">
        <v>74</v>
      </c>
      <c r="E376" s="322">
        <v>120</v>
      </c>
      <c r="F376" s="322" t="str">
        <f t="shared" si="10"/>
        <v>010-2214-120</v>
      </c>
      <c r="G376" s="322">
        <f t="shared" si="11"/>
        <v>0</v>
      </c>
      <c r="H376" s="321">
        <v>2</v>
      </c>
      <c r="I376" s="321">
        <v>2</v>
      </c>
      <c r="J376" s="321"/>
      <c r="K376" s="155" t="str">
        <f>VLOOKUP($A376,'NZa-nummers 2016'!$B$2:$B$440,1,FALSE)</f>
        <v>010-2214</v>
      </c>
    </row>
    <row r="377" spans="1:11" x14ac:dyDescent="0.2">
      <c r="A377" s="320" t="s">
        <v>438</v>
      </c>
      <c r="B377" s="321" t="s">
        <v>681</v>
      </c>
      <c r="C377" s="321" t="s">
        <v>758</v>
      </c>
      <c r="D377" s="321" t="s">
        <v>96</v>
      </c>
      <c r="E377" s="322">
        <v>122</v>
      </c>
      <c r="F377" s="322" t="str">
        <f t="shared" si="10"/>
        <v>010-2214-122</v>
      </c>
      <c r="G377" s="322">
        <f t="shared" si="11"/>
        <v>0</v>
      </c>
      <c r="H377" s="321">
        <v>1</v>
      </c>
      <c r="I377" s="321">
        <v>1</v>
      </c>
      <c r="J377" s="321"/>
      <c r="K377" s="155" t="str">
        <f>VLOOKUP($A377,'NZa-nummers 2016'!$B$2:$B$440,1,FALSE)</f>
        <v>010-2214</v>
      </c>
    </row>
    <row r="378" spans="1:11" x14ac:dyDescent="0.2">
      <c r="A378" s="320" t="s">
        <v>438</v>
      </c>
      <c r="B378" s="321" t="s">
        <v>681</v>
      </c>
      <c r="C378" s="321" t="s">
        <v>758</v>
      </c>
      <c r="D378" s="321" t="s">
        <v>810</v>
      </c>
      <c r="E378" s="322">
        <v>124</v>
      </c>
      <c r="F378" s="322" t="str">
        <f t="shared" si="10"/>
        <v>010-2214-124</v>
      </c>
      <c r="G378" s="322">
        <f t="shared" si="11"/>
        <v>0</v>
      </c>
      <c r="H378" s="321">
        <v>2</v>
      </c>
      <c r="I378" s="321">
        <v>2</v>
      </c>
      <c r="J378" s="321"/>
      <c r="K378" s="155" t="str">
        <f>VLOOKUP($A378,'NZa-nummers 2016'!$B$2:$B$440,1,FALSE)</f>
        <v>010-2214</v>
      </c>
    </row>
    <row r="379" spans="1:11" x14ac:dyDescent="0.2">
      <c r="A379" s="320" t="s">
        <v>438</v>
      </c>
      <c r="B379" s="321" t="s">
        <v>681</v>
      </c>
      <c r="C379" s="321" t="s">
        <v>758</v>
      </c>
      <c r="D379" s="321" t="s">
        <v>811</v>
      </c>
      <c r="E379" s="322">
        <v>125</v>
      </c>
      <c r="F379" s="322" t="str">
        <f t="shared" si="10"/>
        <v>010-2214-125</v>
      </c>
      <c r="G379" s="322">
        <f t="shared" si="11"/>
        <v>0</v>
      </c>
      <c r="H379" s="321">
        <v>2</v>
      </c>
      <c r="I379" s="321">
        <v>2</v>
      </c>
      <c r="J379" s="321"/>
      <c r="K379" s="155" t="str">
        <f>VLOOKUP($A379,'NZa-nummers 2016'!$B$2:$B$440,1,FALSE)</f>
        <v>010-2214</v>
      </c>
    </row>
    <row r="380" spans="1:11" x14ac:dyDescent="0.2">
      <c r="A380" s="320" t="s">
        <v>438</v>
      </c>
      <c r="B380" s="321" t="s">
        <v>681</v>
      </c>
      <c r="C380" s="321" t="s">
        <v>758</v>
      </c>
      <c r="D380" s="321" t="s">
        <v>812</v>
      </c>
      <c r="E380" s="322">
        <v>131</v>
      </c>
      <c r="F380" s="322" t="str">
        <f t="shared" si="10"/>
        <v>010-2214-131</v>
      </c>
      <c r="G380" s="322">
        <f t="shared" si="11"/>
        <v>0</v>
      </c>
      <c r="H380" s="321">
        <v>2</v>
      </c>
      <c r="I380" s="321">
        <v>2</v>
      </c>
      <c r="J380" s="321"/>
      <c r="K380" s="155" t="str">
        <f>VLOOKUP($A380,'NZa-nummers 2016'!$B$2:$B$440,1,FALSE)</f>
        <v>010-2214</v>
      </c>
    </row>
    <row r="381" spans="1:11" x14ac:dyDescent="0.2">
      <c r="A381" s="320" t="s">
        <v>438</v>
      </c>
      <c r="B381" s="321" t="s">
        <v>681</v>
      </c>
      <c r="C381" s="321" t="s">
        <v>758</v>
      </c>
      <c r="D381" s="321" t="s">
        <v>1443</v>
      </c>
      <c r="E381" s="322">
        <v>138</v>
      </c>
      <c r="F381" s="322" t="str">
        <f t="shared" si="10"/>
        <v>010-2214-138</v>
      </c>
      <c r="G381" s="322">
        <f t="shared" si="11"/>
        <v>0</v>
      </c>
      <c r="H381" s="321">
        <v>2</v>
      </c>
      <c r="I381" s="321">
        <v>2</v>
      </c>
      <c r="J381" s="321"/>
      <c r="K381" s="155" t="str">
        <f>VLOOKUP($A381,'NZa-nummers 2016'!$B$2:$B$440,1,FALSE)</f>
        <v>010-2214</v>
      </c>
    </row>
    <row r="382" spans="1:11" x14ac:dyDescent="0.2">
      <c r="A382" s="320" t="s">
        <v>438</v>
      </c>
      <c r="B382" s="321" t="s">
        <v>681</v>
      </c>
      <c r="C382" s="321" t="s">
        <v>758</v>
      </c>
      <c r="D382" s="321" t="s">
        <v>836</v>
      </c>
      <c r="E382" s="322">
        <v>142</v>
      </c>
      <c r="F382" s="322" t="str">
        <f t="shared" si="10"/>
        <v>010-2214-142</v>
      </c>
      <c r="G382" s="322">
        <f t="shared" si="11"/>
        <v>0</v>
      </c>
      <c r="H382" s="321">
        <v>2</v>
      </c>
      <c r="I382" s="321">
        <v>2</v>
      </c>
      <c r="J382" s="321"/>
      <c r="K382" s="155" t="str">
        <f>VLOOKUP($A382,'NZa-nummers 2016'!$B$2:$B$440,1,FALSE)</f>
        <v>010-2214</v>
      </c>
    </row>
    <row r="383" spans="1:11" x14ac:dyDescent="0.2">
      <c r="A383" s="320" t="s">
        <v>438</v>
      </c>
      <c r="B383" s="321" t="s">
        <v>681</v>
      </c>
      <c r="C383" s="321" t="s">
        <v>758</v>
      </c>
      <c r="D383" s="321" t="s">
        <v>84</v>
      </c>
      <c r="E383" s="322">
        <v>144</v>
      </c>
      <c r="F383" s="322" t="str">
        <f t="shared" si="10"/>
        <v>010-2214-144</v>
      </c>
      <c r="G383" s="322">
        <f t="shared" si="11"/>
        <v>0</v>
      </c>
      <c r="H383" s="321">
        <v>1</v>
      </c>
      <c r="I383" s="321">
        <v>1</v>
      </c>
      <c r="J383" s="321"/>
      <c r="K383" s="155" t="str">
        <f>VLOOKUP($A383,'NZa-nummers 2016'!$B$2:$B$440,1,FALSE)</f>
        <v>010-2214</v>
      </c>
    </row>
    <row r="384" spans="1:11" x14ac:dyDescent="0.2">
      <c r="A384" s="320" t="s">
        <v>438</v>
      </c>
      <c r="B384" s="321" t="s">
        <v>681</v>
      </c>
      <c r="C384" s="321" t="s">
        <v>128</v>
      </c>
      <c r="D384" s="321" t="s">
        <v>1043</v>
      </c>
      <c r="E384" s="322">
        <v>200</v>
      </c>
      <c r="F384" s="322" t="str">
        <f t="shared" si="10"/>
        <v>010-2214-200</v>
      </c>
      <c r="G384" s="322">
        <f t="shared" si="11"/>
        <v>0</v>
      </c>
      <c r="H384" s="321">
        <v>1</v>
      </c>
      <c r="I384" s="321">
        <v>1</v>
      </c>
      <c r="J384" s="321"/>
      <c r="K384" s="155" t="str">
        <f>VLOOKUP($A384,'NZa-nummers 2016'!$B$2:$B$440,1,FALSE)</f>
        <v>010-2214</v>
      </c>
    </row>
    <row r="385" spans="1:19" x14ac:dyDescent="0.2">
      <c r="A385" s="320" t="s">
        <v>439</v>
      </c>
      <c r="B385" s="321" t="s">
        <v>732</v>
      </c>
      <c r="C385" s="321" t="s">
        <v>733</v>
      </c>
      <c r="D385" s="321" t="s">
        <v>72</v>
      </c>
      <c r="E385" s="322">
        <v>101</v>
      </c>
      <c r="F385" s="322" t="str">
        <f t="shared" si="10"/>
        <v>010-2301-101</v>
      </c>
      <c r="G385" s="322">
        <f t="shared" si="11"/>
        <v>0</v>
      </c>
      <c r="H385" s="321">
        <v>4</v>
      </c>
      <c r="I385" s="321">
        <v>4</v>
      </c>
      <c r="J385" s="321"/>
      <c r="K385" s="155" t="str">
        <f>VLOOKUP($A385,'NZa-nummers 2016'!$B$2:$B$440,1,FALSE)</f>
        <v>010-2301</v>
      </c>
    </row>
    <row r="386" spans="1:19" x14ac:dyDescent="0.2">
      <c r="A386" s="320" t="s">
        <v>439</v>
      </c>
      <c r="B386" s="321" t="s">
        <v>732</v>
      </c>
      <c r="C386" s="321" t="s">
        <v>733</v>
      </c>
      <c r="D386" s="321" t="s">
        <v>734</v>
      </c>
      <c r="E386" s="322">
        <v>102</v>
      </c>
      <c r="F386" s="322" t="str">
        <f t="shared" si="10"/>
        <v>010-2301-102</v>
      </c>
      <c r="G386" s="322">
        <f t="shared" si="11"/>
        <v>0</v>
      </c>
      <c r="H386" s="321">
        <v>1</v>
      </c>
      <c r="I386" s="321">
        <v>1</v>
      </c>
      <c r="J386" s="321"/>
      <c r="K386" s="155" t="str">
        <f>VLOOKUP($A386,'NZa-nummers 2016'!$B$2:$B$440,1,FALSE)</f>
        <v>010-2301</v>
      </c>
    </row>
    <row r="387" spans="1:19" s="76" customFormat="1" x14ac:dyDescent="0.2">
      <c r="A387" s="320" t="s">
        <v>439</v>
      </c>
      <c r="B387" s="321" t="s">
        <v>732</v>
      </c>
      <c r="C387" s="321" t="s">
        <v>733</v>
      </c>
      <c r="D387" s="321" t="s">
        <v>71</v>
      </c>
      <c r="E387" s="322">
        <v>105</v>
      </c>
      <c r="F387" s="322" t="str">
        <f t="shared" ref="F387:F445" si="12">CONCATENATE(A387,"-",E387)</f>
        <v>010-2301-105</v>
      </c>
      <c r="G387" s="322">
        <f t="shared" ref="G387:G445" si="13">IF(AND(A388=A387,E388=E387),1,0)</f>
        <v>0</v>
      </c>
      <c r="H387" s="321">
        <v>2</v>
      </c>
      <c r="I387" s="321">
        <v>2</v>
      </c>
      <c r="J387" s="321"/>
      <c r="K387" s="155" t="str">
        <f>VLOOKUP($A387,'NZa-nummers 2016'!$B$2:$B$440,1,FALSE)</f>
        <v>010-2301</v>
      </c>
      <c r="L387" s="71"/>
      <c r="M387" s="71"/>
      <c r="N387" s="74"/>
      <c r="O387" s="71"/>
      <c r="P387" s="71"/>
      <c r="Q387" s="71"/>
      <c r="R387" s="71"/>
      <c r="S387" s="71"/>
    </row>
    <row r="388" spans="1:19" x14ac:dyDescent="0.2">
      <c r="A388" s="320" t="s">
        <v>439</v>
      </c>
      <c r="B388" s="321" t="s">
        <v>732</v>
      </c>
      <c r="C388" s="321" t="s">
        <v>733</v>
      </c>
      <c r="D388" s="321" t="s">
        <v>805</v>
      </c>
      <c r="E388" s="322">
        <v>111</v>
      </c>
      <c r="F388" s="322" t="str">
        <f t="shared" si="12"/>
        <v>010-2301-111</v>
      </c>
      <c r="G388" s="322">
        <f t="shared" si="13"/>
        <v>0</v>
      </c>
      <c r="H388" s="321">
        <v>3</v>
      </c>
      <c r="I388" s="321">
        <v>3</v>
      </c>
      <c r="J388" s="321"/>
      <c r="K388" s="155" t="str">
        <f>VLOOKUP($A388,'NZa-nummers 2016'!$B$2:$B$440,1,FALSE)</f>
        <v>010-2301</v>
      </c>
    </row>
    <row r="389" spans="1:19" x14ac:dyDescent="0.2">
      <c r="A389" s="320" t="s">
        <v>439</v>
      </c>
      <c r="B389" s="321" t="s">
        <v>732</v>
      </c>
      <c r="C389" s="321" t="s">
        <v>733</v>
      </c>
      <c r="D389" s="321" t="s">
        <v>95</v>
      </c>
      <c r="E389" s="322">
        <v>121</v>
      </c>
      <c r="F389" s="322" t="str">
        <f t="shared" si="12"/>
        <v>010-2301-121</v>
      </c>
      <c r="G389" s="322">
        <f t="shared" si="13"/>
        <v>0</v>
      </c>
      <c r="H389" s="321">
        <v>1</v>
      </c>
      <c r="I389" s="321">
        <v>1</v>
      </c>
      <c r="J389" s="321"/>
      <c r="K389" s="155" t="str">
        <f>VLOOKUP($A389,'NZa-nummers 2016'!$B$2:$B$440,1,FALSE)</f>
        <v>010-2301</v>
      </c>
    </row>
    <row r="390" spans="1:19" x14ac:dyDescent="0.2">
      <c r="A390" s="320" t="s">
        <v>439</v>
      </c>
      <c r="B390" s="321" t="s">
        <v>732</v>
      </c>
      <c r="C390" s="321" t="s">
        <v>733</v>
      </c>
      <c r="D390" s="321" t="s">
        <v>96</v>
      </c>
      <c r="E390" s="322">
        <v>122</v>
      </c>
      <c r="F390" s="322" t="str">
        <f t="shared" si="12"/>
        <v>010-2301-122</v>
      </c>
      <c r="G390" s="322">
        <f t="shared" si="13"/>
        <v>0</v>
      </c>
      <c r="H390" s="321">
        <v>1</v>
      </c>
      <c r="I390" s="321">
        <v>1</v>
      </c>
      <c r="J390" s="321"/>
      <c r="K390" s="155" t="str">
        <f>VLOOKUP($A390,'NZa-nummers 2016'!$B$2:$B$440,1,FALSE)</f>
        <v>010-2301</v>
      </c>
    </row>
    <row r="391" spans="1:19" x14ac:dyDescent="0.2">
      <c r="A391" s="320" t="s">
        <v>439</v>
      </c>
      <c r="B391" s="321" t="s">
        <v>732</v>
      </c>
      <c r="C391" s="321" t="s">
        <v>733</v>
      </c>
      <c r="D391" s="321" t="s">
        <v>810</v>
      </c>
      <c r="E391" s="322">
        <v>124</v>
      </c>
      <c r="F391" s="322" t="str">
        <f t="shared" si="12"/>
        <v>010-2301-124</v>
      </c>
      <c r="G391" s="322">
        <f t="shared" si="13"/>
        <v>0</v>
      </c>
      <c r="H391" s="321">
        <v>2</v>
      </c>
      <c r="I391" s="321">
        <v>2</v>
      </c>
      <c r="J391" s="321"/>
      <c r="K391" s="155" t="str">
        <f>VLOOKUP($A391,'NZa-nummers 2016'!$B$2:$B$440,1,FALSE)</f>
        <v>010-2301</v>
      </c>
    </row>
    <row r="392" spans="1:19" x14ac:dyDescent="0.2">
      <c r="A392" s="320" t="s">
        <v>439</v>
      </c>
      <c r="B392" s="321" t="s">
        <v>732</v>
      </c>
      <c r="C392" s="321" t="s">
        <v>733</v>
      </c>
      <c r="D392" s="321" t="s">
        <v>811</v>
      </c>
      <c r="E392" s="322">
        <v>125</v>
      </c>
      <c r="F392" s="322" t="str">
        <f t="shared" si="12"/>
        <v>010-2301-125</v>
      </c>
      <c r="G392" s="322">
        <f t="shared" si="13"/>
        <v>0</v>
      </c>
      <c r="H392" s="321">
        <v>2</v>
      </c>
      <c r="I392" s="321">
        <v>2</v>
      </c>
      <c r="J392" s="321"/>
      <c r="K392" s="155" t="str">
        <f>VLOOKUP($A392,'NZa-nummers 2016'!$B$2:$B$440,1,FALSE)</f>
        <v>010-2301</v>
      </c>
    </row>
    <row r="393" spans="1:19" x14ac:dyDescent="0.2">
      <c r="A393" s="320" t="s">
        <v>439</v>
      </c>
      <c r="B393" s="321" t="s">
        <v>732</v>
      </c>
      <c r="C393" s="321" t="s">
        <v>733</v>
      </c>
      <c r="D393" s="321" t="s">
        <v>812</v>
      </c>
      <c r="E393" s="322">
        <v>131</v>
      </c>
      <c r="F393" s="322" t="str">
        <f t="shared" si="12"/>
        <v>010-2301-131</v>
      </c>
      <c r="G393" s="322">
        <f t="shared" si="13"/>
        <v>0</v>
      </c>
      <c r="H393" s="321">
        <v>1</v>
      </c>
      <c r="I393" s="321">
        <v>1</v>
      </c>
      <c r="J393" s="321"/>
      <c r="K393" s="155" t="str">
        <f>VLOOKUP($A393,'NZa-nummers 2016'!$B$2:$B$440,1,FALSE)</f>
        <v>010-2301</v>
      </c>
    </row>
    <row r="394" spans="1:19" x14ac:dyDescent="0.2">
      <c r="A394" s="320" t="s">
        <v>439</v>
      </c>
      <c r="B394" s="321" t="s">
        <v>732</v>
      </c>
      <c r="C394" s="321" t="s">
        <v>733</v>
      </c>
      <c r="D394" s="321" t="s">
        <v>91</v>
      </c>
      <c r="E394" s="322">
        <v>136</v>
      </c>
      <c r="F394" s="322" t="str">
        <f t="shared" si="12"/>
        <v>010-2301-136</v>
      </c>
      <c r="G394" s="322">
        <f t="shared" si="13"/>
        <v>0</v>
      </c>
      <c r="H394" s="321">
        <v>2</v>
      </c>
      <c r="I394" s="321">
        <v>2</v>
      </c>
      <c r="J394" s="321"/>
      <c r="K394" s="155" t="str">
        <f>VLOOKUP($A394,'NZa-nummers 2016'!$B$2:$B$440,1,FALSE)</f>
        <v>010-2301</v>
      </c>
    </row>
    <row r="395" spans="1:19" x14ac:dyDescent="0.2">
      <c r="A395" s="320" t="s">
        <v>439</v>
      </c>
      <c r="B395" s="321" t="s">
        <v>732</v>
      </c>
      <c r="C395" s="321" t="s">
        <v>733</v>
      </c>
      <c r="D395" s="321" t="s">
        <v>1443</v>
      </c>
      <c r="E395" s="322">
        <v>138</v>
      </c>
      <c r="F395" s="322" t="str">
        <f t="shared" si="12"/>
        <v>010-2301-138</v>
      </c>
      <c r="G395" s="322">
        <f t="shared" si="13"/>
        <v>0</v>
      </c>
      <c r="H395" s="321">
        <v>2</v>
      </c>
      <c r="I395" s="321">
        <v>2</v>
      </c>
      <c r="J395" s="321"/>
      <c r="K395" s="155" t="str">
        <f>VLOOKUP($A395,'NZa-nummers 2016'!$B$2:$B$440,1,FALSE)</f>
        <v>010-2301</v>
      </c>
    </row>
    <row r="396" spans="1:19" x14ac:dyDescent="0.2">
      <c r="A396" s="320" t="s">
        <v>439</v>
      </c>
      <c r="B396" s="321" t="s">
        <v>732</v>
      </c>
      <c r="C396" s="321" t="s">
        <v>733</v>
      </c>
      <c r="D396" s="321" t="s">
        <v>836</v>
      </c>
      <c r="E396" s="322">
        <v>142</v>
      </c>
      <c r="F396" s="322" t="str">
        <f t="shared" si="12"/>
        <v>010-2301-142</v>
      </c>
      <c r="G396" s="322">
        <f t="shared" si="13"/>
        <v>0</v>
      </c>
      <c r="H396" s="321">
        <v>1</v>
      </c>
      <c r="I396" s="321">
        <v>1</v>
      </c>
      <c r="J396" s="321"/>
      <c r="K396" s="155" t="str">
        <f>VLOOKUP($A396,'NZa-nummers 2016'!$B$2:$B$440,1,FALSE)</f>
        <v>010-2301</v>
      </c>
    </row>
    <row r="397" spans="1:19" x14ac:dyDescent="0.2">
      <c r="A397" s="320" t="s">
        <v>439</v>
      </c>
      <c r="B397" s="321" t="s">
        <v>732</v>
      </c>
      <c r="C397" s="321" t="s">
        <v>733</v>
      </c>
      <c r="D397" s="321" t="s">
        <v>84</v>
      </c>
      <c r="E397" s="322">
        <v>144</v>
      </c>
      <c r="F397" s="322" t="str">
        <f t="shared" si="12"/>
        <v>010-2301-144</v>
      </c>
      <c r="G397" s="322">
        <f t="shared" si="13"/>
        <v>0</v>
      </c>
      <c r="H397" s="321">
        <v>1</v>
      </c>
      <c r="I397" s="321">
        <v>1</v>
      </c>
      <c r="J397" s="321"/>
      <c r="K397" s="155" t="str">
        <f>VLOOKUP($A397,'NZa-nummers 2016'!$B$2:$B$440,1,FALSE)</f>
        <v>010-2301</v>
      </c>
    </row>
    <row r="398" spans="1:19" x14ac:dyDescent="0.2">
      <c r="A398" s="320" t="s">
        <v>439</v>
      </c>
      <c r="B398" s="321" t="s">
        <v>1447</v>
      </c>
      <c r="C398" s="321" t="s">
        <v>104</v>
      </c>
      <c r="D398" s="321" t="s">
        <v>1043</v>
      </c>
      <c r="E398" s="322">
        <v>200</v>
      </c>
      <c r="F398" s="322" t="str">
        <f t="shared" si="12"/>
        <v>010-2301-200</v>
      </c>
      <c r="G398" s="322">
        <f t="shared" si="13"/>
        <v>0</v>
      </c>
      <c r="H398" s="321">
        <v>1</v>
      </c>
      <c r="I398" s="321">
        <v>1</v>
      </c>
      <c r="J398" s="321"/>
      <c r="K398" s="155" t="str">
        <f>VLOOKUP($A398,'NZa-nummers 2016'!$B$2:$B$440,1,FALSE)</f>
        <v>010-2301</v>
      </c>
    </row>
    <row r="399" spans="1:19" x14ac:dyDescent="0.2">
      <c r="A399" s="320" t="s">
        <v>446</v>
      </c>
      <c r="B399" s="321" t="s">
        <v>789</v>
      </c>
      <c r="C399" s="321" t="s">
        <v>727</v>
      </c>
      <c r="D399" s="321" t="s">
        <v>71</v>
      </c>
      <c r="E399" s="322">
        <v>105</v>
      </c>
      <c r="F399" s="322" t="str">
        <f t="shared" si="12"/>
        <v>010-2307-105</v>
      </c>
      <c r="G399" s="322">
        <f t="shared" si="13"/>
        <v>0</v>
      </c>
      <c r="H399" s="321">
        <v>1</v>
      </c>
      <c r="I399" s="321">
        <v>1</v>
      </c>
      <c r="J399" s="321"/>
      <c r="K399" s="155" t="str">
        <f>VLOOKUP($A399,'NZa-nummers 2016'!$B$2:$B$440,1,FALSE)</f>
        <v>010-2307</v>
      </c>
    </row>
    <row r="400" spans="1:19" x14ac:dyDescent="0.2">
      <c r="A400" s="320" t="s">
        <v>446</v>
      </c>
      <c r="B400" s="321" t="s">
        <v>789</v>
      </c>
      <c r="C400" s="321" t="s">
        <v>727</v>
      </c>
      <c r="D400" s="321" t="s">
        <v>805</v>
      </c>
      <c r="E400" s="322">
        <v>111</v>
      </c>
      <c r="F400" s="322" t="str">
        <f t="shared" si="12"/>
        <v>010-2307-111</v>
      </c>
      <c r="G400" s="322">
        <f t="shared" si="13"/>
        <v>0</v>
      </c>
      <c r="H400" s="321">
        <v>3</v>
      </c>
      <c r="I400" s="321">
        <v>3</v>
      </c>
      <c r="J400" s="321"/>
      <c r="K400" s="155" t="str">
        <f>VLOOKUP($A400,'NZa-nummers 2016'!$B$2:$B$440,1,FALSE)</f>
        <v>010-2307</v>
      </c>
    </row>
    <row r="401" spans="1:19" x14ac:dyDescent="0.2">
      <c r="A401" s="320" t="s">
        <v>446</v>
      </c>
      <c r="B401" s="321" t="s">
        <v>789</v>
      </c>
      <c r="C401" s="321" t="s">
        <v>727</v>
      </c>
      <c r="D401" s="321" t="s">
        <v>74</v>
      </c>
      <c r="E401" s="322">
        <v>120</v>
      </c>
      <c r="F401" s="322" t="str">
        <f t="shared" si="12"/>
        <v>010-2307-120</v>
      </c>
      <c r="G401" s="322">
        <f t="shared" si="13"/>
        <v>0</v>
      </c>
      <c r="H401" s="321">
        <v>2</v>
      </c>
      <c r="I401" s="321">
        <v>2</v>
      </c>
      <c r="J401" s="321"/>
      <c r="K401" s="155" t="str">
        <f>VLOOKUP($A401,'NZa-nummers 2016'!$B$2:$B$440,1,FALSE)</f>
        <v>010-2307</v>
      </c>
    </row>
    <row r="402" spans="1:19" x14ac:dyDescent="0.2">
      <c r="A402" s="320" t="s">
        <v>446</v>
      </c>
      <c r="B402" s="321" t="s">
        <v>789</v>
      </c>
      <c r="C402" s="321" t="s">
        <v>727</v>
      </c>
      <c r="D402" s="321" t="s">
        <v>812</v>
      </c>
      <c r="E402" s="322">
        <v>131</v>
      </c>
      <c r="F402" s="322" t="str">
        <f t="shared" si="12"/>
        <v>010-2307-131</v>
      </c>
      <c r="G402" s="322">
        <f t="shared" si="13"/>
        <v>0</v>
      </c>
      <c r="H402" s="321">
        <v>3</v>
      </c>
      <c r="I402" s="321">
        <v>3</v>
      </c>
      <c r="J402" s="321"/>
      <c r="K402" s="155" t="str">
        <f>VLOOKUP($A402,'NZa-nummers 2016'!$B$2:$B$440,1,FALSE)</f>
        <v>010-2307</v>
      </c>
    </row>
    <row r="403" spans="1:19" x14ac:dyDescent="0.2">
      <c r="A403" s="320" t="s">
        <v>446</v>
      </c>
      <c r="B403" s="321" t="s">
        <v>789</v>
      </c>
      <c r="C403" s="321" t="s">
        <v>727</v>
      </c>
      <c r="D403" s="321" t="s">
        <v>836</v>
      </c>
      <c r="E403" s="322">
        <v>142</v>
      </c>
      <c r="F403" s="322" t="str">
        <f t="shared" si="12"/>
        <v>010-2307-142</v>
      </c>
      <c r="G403" s="322">
        <f t="shared" si="13"/>
        <v>0</v>
      </c>
      <c r="H403" s="321">
        <v>1</v>
      </c>
      <c r="I403" s="321">
        <v>1</v>
      </c>
      <c r="J403" s="321"/>
      <c r="K403" s="155" t="str">
        <f>VLOOKUP($A403,'NZa-nummers 2016'!$B$2:$B$440,1,FALSE)</f>
        <v>010-2307</v>
      </c>
    </row>
    <row r="404" spans="1:19" x14ac:dyDescent="0.2">
      <c r="A404" s="320" t="s">
        <v>446</v>
      </c>
      <c r="B404" s="321" t="s">
        <v>1448</v>
      </c>
      <c r="C404" s="321" t="s">
        <v>168</v>
      </c>
      <c r="D404" s="321" t="s">
        <v>1043</v>
      </c>
      <c r="E404" s="322">
        <v>200</v>
      </c>
      <c r="F404" s="322" t="str">
        <f t="shared" si="12"/>
        <v>010-2307-200</v>
      </c>
      <c r="G404" s="322">
        <f t="shared" si="13"/>
        <v>0</v>
      </c>
      <c r="H404" s="321">
        <v>1</v>
      </c>
      <c r="I404" s="321">
        <v>1</v>
      </c>
      <c r="J404" s="321"/>
      <c r="K404" s="155" t="str">
        <f>VLOOKUP($A404,'NZa-nummers 2016'!$B$2:$B$440,1,FALSE)</f>
        <v>010-2307</v>
      </c>
      <c r="L404" s="87"/>
      <c r="M404" s="88"/>
      <c r="N404" s="89"/>
      <c r="O404" s="88"/>
      <c r="P404" s="88"/>
      <c r="Q404" s="88"/>
      <c r="R404" s="88"/>
      <c r="S404" s="88"/>
    </row>
    <row r="405" spans="1:19" x14ac:dyDescent="0.2">
      <c r="A405" s="320" t="s">
        <v>443</v>
      </c>
      <c r="B405" s="321" t="s">
        <v>801</v>
      </c>
      <c r="C405" s="321" t="s">
        <v>759</v>
      </c>
      <c r="D405" s="321" t="s">
        <v>71</v>
      </c>
      <c r="E405" s="322">
        <v>105</v>
      </c>
      <c r="F405" s="322" t="str">
        <f t="shared" si="12"/>
        <v>010-2404-105</v>
      </c>
      <c r="G405" s="322">
        <f t="shared" si="13"/>
        <v>0</v>
      </c>
      <c r="H405" s="321">
        <v>1</v>
      </c>
      <c r="I405" s="321">
        <v>1</v>
      </c>
      <c r="J405" s="321"/>
      <c r="K405" s="155" t="str">
        <f>VLOOKUP($A405,'NZa-nummers 2016'!$B$2:$B$440,1,FALSE)</f>
        <v>010-2404</v>
      </c>
    </row>
    <row r="406" spans="1:19" x14ac:dyDescent="0.2">
      <c r="A406" s="320" t="s">
        <v>443</v>
      </c>
      <c r="B406" s="321" t="s">
        <v>801</v>
      </c>
      <c r="C406" s="321" t="s">
        <v>759</v>
      </c>
      <c r="D406" s="321" t="s">
        <v>805</v>
      </c>
      <c r="E406" s="322">
        <v>111</v>
      </c>
      <c r="F406" s="322" t="str">
        <f t="shared" si="12"/>
        <v>010-2404-111</v>
      </c>
      <c r="G406" s="322">
        <f t="shared" si="13"/>
        <v>0</v>
      </c>
      <c r="H406" s="321">
        <v>2</v>
      </c>
      <c r="I406" s="321">
        <v>2</v>
      </c>
      <c r="J406" s="321"/>
      <c r="K406" s="155" t="str">
        <f>VLOOKUP($A406,'NZa-nummers 2016'!$B$2:$B$440,1,FALSE)</f>
        <v>010-2404</v>
      </c>
    </row>
    <row r="407" spans="1:19" x14ac:dyDescent="0.2">
      <c r="A407" s="320" t="s">
        <v>443</v>
      </c>
      <c r="B407" s="321" t="s">
        <v>801</v>
      </c>
      <c r="C407" s="321" t="s">
        <v>759</v>
      </c>
      <c r="D407" s="321" t="s">
        <v>74</v>
      </c>
      <c r="E407" s="322">
        <v>120</v>
      </c>
      <c r="F407" s="322" t="str">
        <f t="shared" si="12"/>
        <v>010-2404-120</v>
      </c>
      <c r="G407" s="322">
        <f t="shared" si="13"/>
        <v>0</v>
      </c>
      <c r="H407" s="321">
        <v>2</v>
      </c>
      <c r="I407" s="321">
        <v>2</v>
      </c>
      <c r="J407" s="321"/>
      <c r="K407" s="155" t="str">
        <f>VLOOKUP($A407,'NZa-nummers 2016'!$B$2:$B$440,1,FALSE)</f>
        <v>010-2404</v>
      </c>
    </row>
    <row r="408" spans="1:19" x14ac:dyDescent="0.2">
      <c r="A408" s="320" t="s">
        <v>443</v>
      </c>
      <c r="B408" s="321" t="s">
        <v>801</v>
      </c>
      <c r="C408" s="321" t="s">
        <v>759</v>
      </c>
      <c r="D408" s="321" t="s">
        <v>812</v>
      </c>
      <c r="E408" s="322">
        <v>131</v>
      </c>
      <c r="F408" s="322" t="str">
        <f t="shared" si="12"/>
        <v>010-2404-131</v>
      </c>
      <c r="G408" s="322">
        <f t="shared" si="13"/>
        <v>0</v>
      </c>
      <c r="H408" s="321">
        <v>2</v>
      </c>
      <c r="I408" s="321">
        <v>2</v>
      </c>
      <c r="J408" s="321"/>
      <c r="K408" s="155" t="str">
        <f>VLOOKUP($A408,'NZa-nummers 2016'!$B$2:$B$440,1,FALSE)</f>
        <v>010-2404</v>
      </c>
    </row>
    <row r="409" spans="1:19" x14ac:dyDescent="0.2">
      <c r="A409" s="320" t="s">
        <v>443</v>
      </c>
      <c r="B409" s="321" t="s">
        <v>801</v>
      </c>
      <c r="C409" s="321" t="s">
        <v>759</v>
      </c>
      <c r="D409" s="321" t="s">
        <v>836</v>
      </c>
      <c r="E409" s="322">
        <v>142</v>
      </c>
      <c r="F409" s="322" t="str">
        <f t="shared" si="12"/>
        <v>010-2404-142</v>
      </c>
      <c r="G409" s="322">
        <f t="shared" si="13"/>
        <v>0</v>
      </c>
      <c r="H409" s="321">
        <v>2</v>
      </c>
      <c r="I409" s="321">
        <v>2</v>
      </c>
      <c r="J409" s="321"/>
      <c r="K409" s="155" t="str">
        <f>VLOOKUP($A409,'NZa-nummers 2016'!$B$2:$B$440,1,FALSE)</f>
        <v>010-2404</v>
      </c>
    </row>
    <row r="410" spans="1:19" x14ac:dyDescent="0.2">
      <c r="A410" s="320" t="s">
        <v>443</v>
      </c>
      <c r="B410" s="321" t="s">
        <v>801</v>
      </c>
      <c r="C410" s="321" t="s">
        <v>759</v>
      </c>
      <c r="D410" s="321" t="s">
        <v>84</v>
      </c>
      <c r="E410" s="322">
        <v>144</v>
      </c>
      <c r="F410" s="322" t="str">
        <f t="shared" si="12"/>
        <v>010-2404-144</v>
      </c>
      <c r="G410" s="322">
        <f t="shared" si="13"/>
        <v>0</v>
      </c>
      <c r="H410" s="321">
        <v>1</v>
      </c>
      <c r="I410" s="321">
        <v>1</v>
      </c>
      <c r="J410" s="321"/>
      <c r="K410" s="155" t="str">
        <f>VLOOKUP($A410,'NZa-nummers 2016'!$B$2:$B$440,1,FALSE)</f>
        <v>010-2404</v>
      </c>
    </row>
    <row r="411" spans="1:19" x14ac:dyDescent="0.2">
      <c r="A411" s="324" t="s">
        <v>1139</v>
      </c>
      <c r="B411" s="323" t="s">
        <v>906</v>
      </c>
      <c r="C411" s="323" t="s">
        <v>114</v>
      </c>
      <c r="D411" s="321" t="s">
        <v>1043</v>
      </c>
      <c r="E411" s="322">
        <v>200</v>
      </c>
      <c r="F411" s="322" t="str">
        <f t="shared" si="12"/>
        <v>010-2516-200</v>
      </c>
      <c r="G411" s="322">
        <f t="shared" si="13"/>
        <v>0</v>
      </c>
      <c r="H411" s="321">
        <v>1</v>
      </c>
      <c r="I411" s="321">
        <v>1</v>
      </c>
      <c r="J411" s="321"/>
      <c r="K411" s="155" t="str">
        <f>VLOOKUP($A411,'NZa-nummers 2016'!$B$2:$B$440,1,FALSE)</f>
        <v>010-2516</v>
      </c>
    </row>
    <row r="412" spans="1:19" x14ac:dyDescent="0.2">
      <c r="A412" s="324" t="s">
        <v>1312</v>
      </c>
      <c r="B412" s="323" t="s">
        <v>802</v>
      </c>
      <c r="C412" s="325" t="s">
        <v>721</v>
      </c>
      <c r="D412" s="321" t="s">
        <v>71</v>
      </c>
      <c r="E412" s="322">
        <v>105</v>
      </c>
      <c r="F412" s="322" t="str">
        <f t="shared" si="12"/>
        <v>010-2519-105</v>
      </c>
      <c r="G412" s="322">
        <f t="shared" si="13"/>
        <v>0</v>
      </c>
      <c r="H412" s="321">
        <v>3</v>
      </c>
      <c r="I412" s="321">
        <v>3</v>
      </c>
      <c r="J412" s="321"/>
      <c r="K412" s="155" t="str">
        <f>VLOOKUP($A412,'NZa-nummers 2016'!$B$2:$B$440,1,FALSE)</f>
        <v>010-2519</v>
      </c>
      <c r="L412" s="79"/>
      <c r="M412" s="84"/>
      <c r="N412" s="85"/>
      <c r="O412" s="84"/>
      <c r="P412" s="84"/>
      <c r="Q412" s="84"/>
      <c r="R412" s="84"/>
      <c r="S412" s="84"/>
    </row>
    <row r="413" spans="1:19" x14ac:dyDescent="0.2">
      <c r="A413" s="324" t="s">
        <v>1312</v>
      </c>
      <c r="B413" s="323" t="s">
        <v>802</v>
      </c>
      <c r="C413" s="325" t="s">
        <v>721</v>
      </c>
      <c r="D413" s="321" t="s">
        <v>805</v>
      </c>
      <c r="E413" s="322">
        <v>111</v>
      </c>
      <c r="F413" s="322" t="str">
        <f t="shared" si="12"/>
        <v>010-2519-111</v>
      </c>
      <c r="G413" s="322">
        <f t="shared" si="13"/>
        <v>0</v>
      </c>
      <c r="H413" s="321">
        <v>5</v>
      </c>
      <c r="I413" s="321">
        <v>5</v>
      </c>
      <c r="J413" s="321"/>
      <c r="K413" s="155" t="str">
        <f>VLOOKUP($A413,'NZa-nummers 2016'!$B$2:$B$440,1,FALSE)</f>
        <v>010-2519</v>
      </c>
    </row>
    <row r="414" spans="1:19" x14ac:dyDescent="0.2">
      <c r="A414" s="324" t="s">
        <v>1312</v>
      </c>
      <c r="B414" s="323" t="s">
        <v>803</v>
      </c>
      <c r="C414" s="323" t="s">
        <v>743</v>
      </c>
      <c r="D414" s="321" t="s">
        <v>74</v>
      </c>
      <c r="E414" s="322">
        <v>120</v>
      </c>
      <c r="F414" s="322" t="str">
        <f t="shared" si="12"/>
        <v>010-2519-120</v>
      </c>
      <c r="G414" s="322">
        <f t="shared" si="13"/>
        <v>0</v>
      </c>
      <c r="H414" s="321">
        <v>1</v>
      </c>
      <c r="I414" s="321">
        <v>1</v>
      </c>
      <c r="J414" s="321"/>
      <c r="K414" s="155" t="str">
        <f>VLOOKUP($A414,'NZa-nummers 2016'!$B$2:$B$440,1,FALSE)</f>
        <v>010-2519</v>
      </c>
    </row>
    <row r="415" spans="1:19" x14ac:dyDescent="0.2">
      <c r="A415" s="324" t="s">
        <v>1312</v>
      </c>
      <c r="B415" s="323" t="s">
        <v>803</v>
      </c>
      <c r="C415" s="323" t="s">
        <v>743</v>
      </c>
      <c r="D415" s="321" t="s">
        <v>95</v>
      </c>
      <c r="E415" s="322">
        <v>121</v>
      </c>
      <c r="F415" s="322" t="str">
        <f t="shared" si="12"/>
        <v>010-2519-121</v>
      </c>
      <c r="G415" s="322">
        <f t="shared" si="13"/>
        <v>0</v>
      </c>
      <c r="H415" s="321">
        <v>1</v>
      </c>
      <c r="I415" s="321">
        <v>1</v>
      </c>
      <c r="J415" s="321"/>
      <c r="K415" s="155" t="str">
        <f>VLOOKUP($A415,'NZa-nummers 2016'!$B$2:$B$440,1,FALSE)</f>
        <v>010-2519</v>
      </c>
    </row>
    <row r="416" spans="1:19" x14ac:dyDescent="0.2">
      <c r="A416" s="324" t="s">
        <v>1312</v>
      </c>
      <c r="B416" s="323" t="s">
        <v>803</v>
      </c>
      <c r="C416" s="323" t="s">
        <v>743</v>
      </c>
      <c r="D416" s="321" t="s">
        <v>96</v>
      </c>
      <c r="E416" s="322">
        <v>122</v>
      </c>
      <c r="F416" s="322" t="str">
        <f t="shared" si="12"/>
        <v>010-2519-122</v>
      </c>
      <c r="G416" s="322">
        <f t="shared" si="13"/>
        <v>0</v>
      </c>
      <c r="H416" s="321">
        <v>1</v>
      </c>
      <c r="I416" s="321">
        <v>1</v>
      </c>
      <c r="J416" s="321"/>
      <c r="K416" s="155" t="str">
        <f>VLOOKUP($A416,'NZa-nummers 2016'!$B$2:$B$440,1,FALSE)</f>
        <v>010-2519</v>
      </c>
    </row>
    <row r="417" spans="1:19" x14ac:dyDescent="0.2">
      <c r="A417" s="324" t="s">
        <v>1312</v>
      </c>
      <c r="B417" s="323" t="s">
        <v>802</v>
      </c>
      <c r="C417" s="325" t="s">
        <v>721</v>
      </c>
      <c r="D417" s="321" t="s">
        <v>810</v>
      </c>
      <c r="E417" s="322">
        <v>124</v>
      </c>
      <c r="F417" s="322" t="str">
        <f t="shared" si="12"/>
        <v>010-2519-124</v>
      </c>
      <c r="G417" s="322">
        <f t="shared" si="13"/>
        <v>0</v>
      </c>
      <c r="H417" s="321">
        <v>2</v>
      </c>
      <c r="I417" s="321">
        <v>2</v>
      </c>
      <c r="J417" s="321"/>
      <c r="K417" s="155" t="str">
        <f>VLOOKUP($A417,'NZa-nummers 2016'!$B$2:$B$440,1,FALSE)</f>
        <v>010-2519</v>
      </c>
    </row>
    <row r="418" spans="1:19" x14ac:dyDescent="0.2">
      <c r="A418" s="324" t="s">
        <v>1312</v>
      </c>
      <c r="B418" s="323" t="s">
        <v>803</v>
      </c>
      <c r="C418" s="323" t="s">
        <v>743</v>
      </c>
      <c r="D418" s="321" t="s">
        <v>811</v>
      </c>
      <c r="E418" s="322">
        <v>125</v>
      </c>
      <c r="F418" s="322" t="str">
        <f t="shared" si="12"/>
        <v>010-2519-125</v>
      </c>
      <c r="G418" s="322">
        <f t="shared" si="13"/>
        <v>0</v>
      </c>
      <c r="H418" s="321">
        <v>2</v>
      </c>
      <c r="I418" s="321">
        <v>2</v>
      </c>
      <c r="J418" s="321"/>
      <c r="K418" s="155" t="str">
        <f>VLOOKUP($A418,'NZa-nummers 2016'!$B$2:$B$440,1,FALSE)</f>
        <v>010-2519</v>
      </c>
      <c r="L418" s="76"/>
      <c r="M418" s="76"/>
      <c r="N418" s="77"/>
      <c r="O418" s="76"/>
      <c r="P418" s="76"/>
      <c r="Q418" s="76"/>
      <c r="R418" s="76"/>
      <c r="S418" s="76"/>
    </row>
    <row r="419" spans="1:19" x14ac:dyDescent="0.2">
      <c r="A419" s="324" t="s">
        <v>1312</v>
      </c>
      <c r="B419" s="323" t="s">
        <v>803</v>
      </c>
      <c r="C419" s="323" t="s">
        <v>743</v>
      </c>
      <c r="D419" s="321" t="s">
        <v>75</v>
      </c>
      <c r="E419" s="322">
        <v>129</v>
      </c>
      <c r="F419" s="322" t="str">
        <f t="shared" si="12"/>
        <v>010-2519-129</v>
      </c>
      <c r="G419" s="322">
        <f t="shared" si="13"/>
        <v>0</v>
      </c>
      <c r="H419" s="321">
        <v>2</v>
      </c>
      <c r="I419" s="321">
        <v>2</v>
      </c>
      <c r="J419" s="321"/>
      <c r="K419" s="155" t="str">
        <f>VLOOKUP($A419,'NZa-nummers 2016'!$B$2:$B$440,1,FALSE)</f>
        <v>010-2519</v>
      </c>
    </row>
    <row r="420" spans="1:19" x14ac:dyDescent="0.2">
      <c r="A420" s="324" t="s">
        <v>1312</v>
      </c>
      <c r="B420" s="323" t="s">
        <v>802</v>
      </c>
      <c r="C420" s="325" t="s">
        <v>721</v>
      </c>
      <c r="D420" s="321" t="s">
        <v>812</v>
      </c>
      <c r="E420" s="322">
        <v>131</v>
      </c>
      <c r="F420" s="322" t="str">
        <f t="shared" si="12"/>
        <v>010-2519-131</v>
      </c>
      <c r="G420" s="322">
        <f t="shared" si="13"/>
        <v>0</v>
      </c>
      <c r="H420" s="321">
        <v>3</v>
      </c>
      <c r="I420" s="321">
        <v>3</v>
      </c>
      <c r="J420" s="321"/>
      <c r="K420" s="155" t="str">
        <f>VLOOKUP($A420,'NZa-nummers 2016'!$B$2:$B$440,1,FALSE)</f>
        <v>010-2519</v>
      </c>
    </row>
    <row r="421" spans="1:19" x14ac:dyDescent="0.2">
      <c r="A421" s="324" t="s">
        <v>1312</v>
      </c>
      <c r="B421" s="323" t="s">
        <v>803</v>
      </c>
      <c r="C421" s="323" t="s">
        <v>743</v>
      </c>
      <c r="D421" s="321" t="s">
        <v>1443</v>
      </c>
      <c r="E421" s="322">
        <v>138</v>
      </c>
      <c r="F421" s="322" t="str">
        <f t="shared" si="12"/>
        <v>010-2519-138</v>
      </c>
      <c r="G421" s="322">
        <f t="shared" si="13"/>
        <v>0</v>
      </c>
      <c r="H421" s="321">
        <v>1</v>
      </c>
      <c r="I421" s="321">
        <v>1</v>
      </c>
      <c r="J421" s="321"/>
      <c r="K421" s="155" t="str">
        <f>VLOOKUP($A421,'NZa-nummers 2016'!$B$2:$B$440,1,FALSE)</f>
        <v>010-2519</v>
      </c>
    </row>
    <row r="422" spans="1:19" x14ac:dyDescent="0.2">
      <c r="A422" s="324" t="s">
        <v>1312</v>
      </c>
      <c r="B422" s="323" t="s">
        <v>803</v>
      </c>
      <c r="C422" s="323" t="s">
        <v>743</v>
      </c>
      <c r="D422" s="321" t="s">
        <v>81</v>
      </c>
      <c r="E422" s="322">
        <v>140</v>
      </c>
      <c r="F422" s="322" t="str">
        <f t="shared" si="12"/>
        <v>010-2519-140</v>
      </c>
      <c r="G422" s="322">
        <f t="shared" si="13"/>
        <v>0</v>
      </c>
      <c r="H422" s="321">
        <v>1</v>
      </c>
      <c r="I422" s="321">
        <v>1</v>
      </c>
      <c r="J422" s="321"/>
      <c r="K422" s="155" t="str">
        <f>VLOOKUP($A422,'NZa-nummers 2016'!$B$2:$B$440,1,FALSE)</f>
        <v>010-2519</v>
      </c>
    </row>
    <row r="423" spans="1:19" x14ac:dyDescent="0.2">
      <c r="A423" s="324" t="s">
        <v>1312</v>
      </c>
      <c r="B423" s="323" t="s">
        <v>803</v>
      </c>
      <c r="C423" s="323" t="s">
        <v>743</v>
      </c>
      <c r="D423" s="321" t="s">
        <v>836</v>
      </c>
      <c r="E423" s="322">
        <v>142</v>
      </c>
      <c r="F423" s="322" t="str">
        <f t="shared" si="12"/>
        <v>010-2519-142</v>
      </c>
      <c r="G423" s="322">
        <f t="shared" si="13"/>
        <v>0</v>
      </c>
      <c r="H423" s="321">
        <v>2</v>
      </c>
      <c r="I423" s="321">
        <v>2</v>
      </c>
      <c r="J423" s="321"/>
      <c r="K423" s="155" t="str">
        <f>VLOOKUP($A423,'NZa-nummers 2016'!$B$2:$B$440,1,FALSE)</f>
        <v>010-2519</v>
      </c>
    </row>
    <row r="424" spans="1:19" x14ac:dyDescent="0.2">
      <c r="A424" s="324" t="s">
        <v>1312</v>
      </c>
      <c r="B424" s="323" t="s">
        <v>803</v>
      </c>
      <c r="C424" s="323" t="s">
        <v>743</v>
      </c>
      <c r="D424" s="321" t="s">
        <v>84</v>
      </c>
      <c r="E424" s="322">
        <v>144</v>
      </c>
      <c r="F424" s="322" t="str">
        <f t="shared" si="12"/>
        <v>010-2519-144</v>
      </c>
      <c r="G424" s="322">
        <f t="shared" si="13"/>
        <v>0</v>
      </c>
      <c r="H424" s="321">
        <v>1</v>
      </c>
      <c r="I424" s="321">
        <v>1</v>
      </c>
      <c r="J424" s="321"/>
      <c r="K424" s="155" t="str">
        <f>VLOOKUP($A424,'NZa-nummers 2016'!$B$2:$B$440,1,FALSE)</f>
        <v>010-2519</v>
      </c>
    </row>
    <row r="425" spans="1:19" x14ac:dyDescent="0.2">
      <c r="A425" s="324" t="s">
        <v>1312</v>
      </c>
      <c r="B425" s="323" t="s">
        <v>802</v>
      </c>
      <c r="C425" s="325" t="s">
        <v>583</v>
      </c>
      <c r="D425" s="321" t="s">
        <v>1043</v>
      </c>
      <c r="E425" s="322">
        <v>200</v>
      </c>
      <c r="F425" s="322" t="str">
        <f t="shared" si="12"/>
        <v>010-2519-200</v>
      </c>
      <c r="G425" s="322">
        <f t="shared" si="13"/>
        <v>0</v>
      </c>
      <c r="H425" s="321">
        <v>3</v>
      </c>
      <c r="I425" s="321">
        <v>3</v>
      </c>
      <c r="J425" s="321"/>
      <c r="K425" s="155" t="str">
        <f>VLOOKUP($A425,'NZa-nummers 2016'!$B$2:$B$440,1,FALSE)</f>
        <v>010-2519</v>
      </c>
    </row>
    <row r="426" spans="1:19" x14ac:dyDescent="0.2">
      <c r="A426" s="324" t="s">
        <v>1312</v>
      </c>
      <c r="B426" s="323" t="s">
        <v>802</v>
      </c>
      <c r="C426" s="325" t="s">
        <v>583</v>
      </c>
      <c r="D426" s="321" t="s">
        <v>861</v>
      </c>
      <c r="E426" s="322">
        <v>201</v>
      </c>
      <c r="F426" s="322" t="str">
        <f t="shared" si="12"/>
        <v>010-2519-201</v>
      </c>
      <c r="G426" s="322">
        <f t="shared" si="13"/>
        <v>0</v>
      </c>
      <c r="H426" s="321">
        <v>2</v>
      </c>
      <c r="I426" s="321">
        <v>1.5</v>
      </c>
      <c r="J426" s="321"/>
      <c r="K426" s="155" t="str">
        <f>VLOOKUP($A426,'NZa-nummers 2016'!$B$2:$B$440,1,FALSE)</f>
        <v>010-2519</v>
      </c>
      <c r="L426" s="79"/>
      <c r="M426" s="84"/>
      <c r="N426" s="85"/>
      <c r="O426" s="84"/>
      <c r="P426" s="84"/>
      <c r="Q426" s="84"/>
      <c r="R426" s="84"/>
      <c r="S426" s="84"/>
    </row>
    <row r="427" spans="1:19" x14ac:dyDescent="0.2">
      <c r="A427" s="324" t="s">
        <v>1312</v>
      </c>
      <c r="B427" s="323" t="s">
        <v>802</v>
      </c>
      <c r="C427" s="325" t="s">
        <v>583</v>
      </c>
      <c r="D427" s="321" t="s">
        <v>871</v>
      </c>
      <c r="E427" s="322">
        <v>202</v>
      </c>
      <c r="F427" s="322" t="str">
        <f t="shared" si="12"/>
        <v>010-2519-202</v>
      </c>
      <c r="G427" s="322">
        <f t="shared" si="13"/>
        <v>0</v>
      </c>
      <c r="H427" s="321">
        <v>1</v>
      </c>
      <c r="I427" s="321">
        <v>0.5</v>
      </c>
      <c r="J427" s="321"/>
      <c r="K427" s="155" t="str">
        <f>VLOOKUP($A427,'NZa-nummers 2016'!$B$2:$B$440,1,FALSE)</f>
        <v>010-2519</v>
      </c>
    </row>
    <row r="428" spans="1:19" x14ac:dyDescent="0.2">
      <c r="A428" s="324" t="s">
        <v>1138</v>
      </c>
      <c r="B428" s="323" t="s">
        <v>144</v>
      </c>
      <c r="C428" s="325" t="s">
        <v>751</v>
      </c>
      <c r="D428" s="321" t="s">
        <v>71</v>
      </c>
      <c r="E428" s="322">
        <v>105</v>
      </c>
      <c r="F428" s="322" t="str">
        <f t="shared" si="12"/>
        <v>010-2520-105</v>
      </c>
      <c r="G428" s="322">
        <f t="shared" si="13"/>
        <v>0</v>
      </c>
      <c r="H428" s="321">
        <v>2</v>
      </c>
      <c r="I428" s="321">
        <v>2</v>
      </c>
      <c r="J428" s="321"/>
      <c r="K428" s="155" t="str">
        <f>VLOOKUP($A428,'NZa-nummers 2016'!$B$2:$B$440,1,FALSE)</f>
        <v>010-2520</v>
      </c>
    </row>
    <row r="429" spans="1:19" x14ac:dyDescent="0.2">
      <c r="A429" s="324" t="s">
        <v>1138</v>
      </c>
      <c r="B429" s="323" t="s">
        <v>144</v>
      </c>
      <c r="C429" s="325" t="s">
        <v>751</v>
      </c>
      <c r="D429" s="321" t="s">
        <v>805</v>
      </c>
      <c r="E429" s="322">
        <v>111</v>
      </c>
      <c r="F429" s="322" t="str">
        <f t="shared" si="12"/>
        <v>010-2520-111</v>
      </c>
      <c r="G429" s="322">
        <f t="shared" si="13"/>
        <v>0</v>
      </c>
      <c r="H429" s="321">
        <v>3</v>
      </c>
      <c r="I429" s="321">
        <v>3</v>
      </c>
      <c r="J429" s="321"/>
      <c r="K429" s="155" t="str">
        <f>VLOOKUP($A429,'NZa-nummers 2016'!$B$2:$B$440,1,FALSE)</f>
        <v>010-2520</v>
      </c>
    </row>
    <row r="430" spans="1:19" x14ac:dyDescent="0.2">
      <c r="A430" s="324" t="s">
        <v>1138</v>
      </c>
      <c r="B430" s="323" t="s">
        <v>144</v>
      </c>
      <c r="C430" s="325" t="s">
        <v>751</v>
      </c>
      <c r="D430" s="321" t="s">
        <v>74</v>
      </c>
      <c r="E430" s="322">
        <v>120</v>
      </c>
      <c r="F430" s="322" t="str">
        <f t="shared" si="12"/>
        <v>010-2520-120</v>
      </c>
      <c r="G430" s="322">
        <f t="shared" si="13"/>
        <v>0</v>
      </c>
      <c r="H430" s="321">
        <v>1</v>
      </c>
      <c r="I430" s="321">
        <v>1</v>
      </c>
      <c r="J430" s="321"/>
      <c r="K430" s="155" t="str">
        <f>VLOOKUP($A430,'NZa-nummers 2016'!$B$2:$B$440,1,FALSE)</f>
        <v>010-2520</v>
      </c>
    </row>
    <row r="431" spans="1:19" x14ac:dyDescent="0.2">
      <c r="A431" s="324" t="s">
        <v>1138</v>
      </c>
      <c r="B431" s="323" t="s">
        <v>144</v>
      </c>
      <c r="C431" s="325" t="s">
        <v>751</v>
      </c>
      <c r="D431" s="321" t="s">
        <v>810</v>
      </c>
      <c r="E431" s="322">
        <v>124</v>
      </c>
      <c r="F431" s="322" t="str">
        <f t="shared" si="12"/>
        <v>010-2520-124</v>
      </c>
      <c r="G431" s="322">
        <f t="shared" si="13"/>
        <v>0</v>
      </c>
      <c r="H431" s="321">
        <v>2</v>
      </c>
      <c r="I431" s="321">
        <v>2</v>
      </c>
      <c r="J431" s="321"/>
      <c r="K431" s="155" t="str">
        <f>VLOOKUP($A431,'NZa-nummers 2016'!$B$2:$B$440,1,FALSE)</f>
        <v>010-2520</v>
      </c>
    </row>
    <row r="432" spans="1:19" x14ac:dyDescent="0.2">
      <c r="A432" s="324" t="s">
        <v>1138</v>
      </c>
      <c r="B432" s="323" t="s">
        <v>144</v>
      </c>
      <c r="C432" s="325" t="s">
        <v>751</v>
      </c>
      <c r="D432" s="321" t="s">
        <v>811</v>
      </c>
      <c r="E432" s="322">
        <v>125</v>
      </c>
      <c r="F432" s="322" t="str">
        <f t="shared" si="12"/>
        <v>010-2520-125</v>
      </c>
      <c r="G432" s="322">
        <f t="shared" si="13"/>
        <v>0</v>
      </c>
      <c r="H432" s="321">
        <v>1</v>
      </c>
      <c r="I432" s="321">
        <v>1</v>
      </c>
      <c r="J432" s="321"/>
      <c r="K432" s="155" t="str">
        <f>VLOOKUP($A432,'NZa-nummers 2016'!$B$2:$B$440,1,FALSE)</f>
        <v>010-2520</v>
      </c>
    </row>
    <row r="433" spans="1:19" x14ac:dyDescent="0.2">
      <c r="A433" s="324" t="s">
        <v>1138</v>
      </c>
      <c r="B433" s="323" t="s">
        <v>144</v>
      </c>
      <c r="C433" s="325" t="s">
        <v>751</v>
      </c>
      <c r="D433" s="321" t="s">
        <v>812</v>
      </c>
      <c r="E433" s="322">
        <v>131</v>
      </c>
      <c r="F433" s="322" t="str">
        <f t="shared" si="12"/>
        <v>010-2520-131</v>
      </c>
      <c r="G433" s="322">
        <f t="shared" si="13"/>
        <v>0</v>
      </c>
      <c r="H433" s="321">
        <v>3</v>
      </c>
      <c r="I433" s="321">
        <v>3</v>
      </c>
      <c r="J433" s="321"/>
      <c r="K433" s="155" t="str">
        <f>VLOOKUP($A433,'NZa-nummers 2016'!$B$2:$B$440,1,FALSE)</f>
        <v>010-2520</v>
      </c>
    </row>
    <row r="434" spans="1:19" x14ac:dyDescent="0.2">
      <c r="A434" s="324" t="s">
        <v>1138</v>
      </c>
      <c r="B434" s="323" t="s">
        <v>144</v>
      </c>
      <c r="C434" s="325" t="s">
        <v>751</v>
      </c>
      <c r="D434" s="321" t="s">
        <v>77</v>
      </c>
      <c r="E434" s="322">
        <v>134</v>
      </c>
      <c r="F434" s="322" t="str">
        <f t="shared" si="12"/>
        <v>010-2520-134</v>
      </c>
      <c r="G434" s="322">
        <f t="shared" si="13"/>
        <v>0</v>
      </c>
      <c r="H434" s="321">
        <v>2</v>
      </c>
      <c r="I434" s="321">
        <v>2</v>
      </c>
      <c r="J434" s="321"/>
      <c r="K434" s="155" t="str">
        <f>VLOOKUP($A434,'NZa-nummers 2016'!$B$2:$B$440,1,FALSE)</f>
        <v>010-2520</v>
      </c>
    </row>
    <row r="435" spans="1:19" x14ac:dyDescent="0.2">
      <c r="A435" s="324" t="s">
        <v>1138</v>
      </c>
      <c r="B435" s="323" t="s">
        <v>144</v>
      </c>
      <c r="C435" s="325" t="s">
        <v>751</v>
      </c>
      <c r="D435" s="321" t="s">
        <v>1443</v>
      </c>
      <c r="E435" s="322">
        <v>138</v>
      </c>
      <c r="F435" s="322" t="str">
        <f t="shared" si="12"/>
        <v>010-2520-138</v>
      </c>
      <c r="G435" s="322">
        <f t="shared" si="13"/>
        <v>0</v>
      </c>
      <c r="H435" s="321">
        <v>2</v>
      </c>
      <c r="I435" s="321">
        <v>2</v>
      </c>
      <c r="J435" s="321"/>
      <c r="K435" s="155" t="str">
        <f>VLOOKUP($A435,'NZa-nummers 2016'!$B$2:$B$440,1,FALSE)</f>
        <v>010-2520</v>
      </c>
      <c r="L435" s="79"/>
      <c r="M435" s="84"/>
      <c r="N435" s="85"/>
      <c r="O435" s="84"/>
      <c r="P435" s="84"/>
      <c r="Q435" s="84"/>
      <c r="R435" s="84"/>
      <c r="S435" s="84"/>
    </row>
    <row r="436" spans="1:19" x14ac:dyDescent="0.2">
      <c r="A436" s="324" t="s">
        <v>1138</v>
      </c>
      <c r="B436" s="323" t="s">
        <v>144</v>
      </c>
      <c r="C436" s="325" t="s">
        <v>751</v>
      </c>
      <c r="D436" s="321" t="s">
        <v>836</v>
      </c>
      <c r="E436" s="322">
        <v>142</v>
      </c>
      <c r="F436" s="322" t="str">
        <f t="shared" si="12"/>
        <v>010-2520-142</v>
      </c>
      <c r="G436" s="322">
        <f t="shared" si="13"/>
        <v>0</v>
      </c>
      <c r="H436" s="321">
        <v>2</v>
      </c>
      <c r="I436" s="321">
        <v>2</v>
      </c>
      <c r="J436" s="321"/>
      <c r="K436" s="155" t="str">
        <f>VLOOKUP($A436,'NZa-nummers 2016'!$B$2:$B$440,1,FALSE)</f>
        <v>010-2520</v>
      </c>
    </row>
    <row r="437" spans="1:19" x14ac:dyDescent="0.2">
      <c r="A437" s="324" t="s">
        <v>1138</v>
      </c>
      <c r="B437" s="323" t="s">
        <v>144</v>
      </c>
      <c r="C437" s="325" t="s">
        <v>751</v>
      </c>
      <c r="D437" s="321" t="s">
        <v>83</v>
      </c>
      <c r="E437" s="322">
        <v>143</v>
      </c>
      <c r="F437" s="322" t="str">
        <f t="shared" si="12"/>
        <v>010-2520-143</v>
      </c>
      <c r="G437" s="322">
        <f t="shared" si="13"/>
        <v>0</v>
      </c>
      <c r="H437" s="321">
        <v>1</v>
      </c>
      <c r="I437" s="321">
        <v>1</v>
      </c>
      <c r="J437" s="321"/>
      <c r="K437" s="155" t="str">
        <f>VLOOKUP($A437,'NZa-nummers 2016'!$B$2:$B$440,1,FALSE)</f>
        <v>010-2520</v>
      </c>
    </row>
    <row r="438" spans="1:19" x14ac:dyDescent="0.2">
      <c r="A438" s="335" t="s">
        <v>1315</v>
      </c>
      <c r="B438" s="321" t="s">
        <v>145</v>
      </c>
      <c r="C438" s="321" t="s">
        <v>795</v>
      </c>
      <c r="D438" s="321" t="s">
        <v>71</v>
      </c>
      <c r="E438" s="322">
        <v>105</v>
      </c>
      <c r="F438" s="322" t="str">
        <f t="shared" si="12"/>
        <v>010-2521-105</v>
      </c>
      <c r="G438" s="322">
        <f t="shared" si="13"/>
        <v>0</v>
      </c>
      <c r="H438" s="321">
        <v>2</v>
      </c>
      <c r="I438" s="321">
        <v>2</v>
      </c>
      <c r="J438" s="321"/>
      <c r="K438" s="155" t="str">
        <f>VLOOKUP($A438,'NZa-nummers 2016'!$B$2:$B$440,1,FALSE)</f>
        <v>010-2521</v>
      </c>
    </row>
    <row r="439" spans="1:19" x14ac:dyDescent="0.2">
      <c r="A439" s="335" t="s">
        <v>1315</v>
      </c>
      <c r="B439" s="321" t="s">
        <v>145</v>
      </c>
      <c r="C439" s="321" t="s">
        <v>795</v>
      </c>
      <c r="D439" s="321" t="s">
        <v>805</v>
      </c>
      <c r="E439" s="322">
        <v>111</v>
      </c>
      <c r="F439" s="322" t="str">
        <f t="shared" si="12"/>
        <v>010-2521-111</v>
      </c>
      <c r="G439" s="322">
        <f t="shared" si="13"/>
        <v>0</v>
      </c>
      <c r="H439" s="321">
        <v>5</v>
      </c>
      <c r="I439" s="321">
        <v>5</v>
      </c>
      <c r="J439" s="321"/>
      <c r="K439" s="155" t="str">
        <f>VLOOKUP($A439,'NZa-nummers 2016'!$B$2:$B$440,1,FALSE)</f>
        <v>010-2521</v>
      </c>
    </row>
    <row r="440" spans="1:19" x14ac:dyDescent="0.2">
      <c r="A440" s="335" t="s">
        <v>1315</v>
      </c>
      <c r="B440" s="321" t="s">
        <v>145</v>
      </c>
      <c r="C440" s="321" t="s">
        <v>795</v>
      </c>
      <c r="D440" s="321" t="s">
        <v>74</v>
      </c>
      <c r="E440" s="322">
        <v>120</v>
      </c>
      <c r="F440" s="322" t="str">
        <f t="shared" si="12"/>
        <v>010-2521-120</v>
      </c>
      <c r="G440" s="322">
        <f t="shared" si="13"/>
        <v>0</v>
      </c>
      <c r="H440" s="321">
        <v>1</v>
      </c>
      <c r="I440" s="321">
        <v>1</v>
      </c>
      <c r="J440" s="321"/>
      <c r="K440" s="155" t="str">
        <f>VLOOKUP($A440,'NZa-nummers 2016'!$B$2:$B$440,1,FALSE)</f>
        <v>010-2521</v>
      </c>
    </row>
    <row r="441" spans="1:19" x14ac:dyDescent="0.2">
      <c r="A441" s="335" t="s">
        <v>1315</v>
      </c>
      <c r="B441" s="321" t="s">
        <v>145</v>
      </c>
      <c r="C441" s="321" t="s">
        <v>795</v>
      </c>
      <c r="D441" s="321" t="s">
        <v>96</v>
      </c>
      <c r="E441" s="322">
        <v>122</v>
      </c>
      <c r="F441" s="322" t="str">
        <f t="shared" si="12"/>
        <v>010-2521-122</v>
      </c>
      <c r="G441" s="322">
        <f t="shared" si="13"/>
        <v>0</v>
      </c>
      <c r="H441" s="321">
        <v>1</v>
      </c>
      <c r="I441" s="321">
        <v>1</v>
      </c>
      <c r="J441" s="321"/>
      <c r="K441" s="155" t="str">
        <f>VLOOKUP($A441,'NZa-nummers 2016'!$B$2:$B$440,1,FALSE)</f>
        <v>010-2521</v>
      </c>
    </row>
    <row r="442" spans="1:19" x14ac:dyDescent="0.2">
      <c r="A442" s="335" t="s">
        <v>1315</v>
      </c>
      <c r="B442" s="321" t="s">
        <v>145</v>
      </c>
      <c r="C442" s="321" t="s">
        <v>795</v>
      </c>
      <c r="D442" s="321" t="s">
        <v>811</v>
      </c>
      <c r="E442" s="322">
        <v>125</v>
      </c>
      <c r="F442" s="322" t="str">
        <f t="shared" si="12"/>
        <v>010-2521-125</v>
      </c>
      <c r="G442" s="322">
        <f t="shared" si="13"/>
        <v>0</v>
      </c>
      <c r="H442" s="321">
        <v>2</v>
      </c>
      <c r="I442" s="321">
        <v>2</v>
      </c>
      <c r="J442" s="321"/>
      <c r="K442" s="155" t="str">
        <f>VLOOKUP($A442,'NZa-nummers 2016'!$B$2:$B$440,1,FALSE)</f>
        <v>010-2521</v>
      </c>
    </row>
    <row r="443" spans="1:19" s="76" customFormat="1" x14ac:dyDescent="0.2">
      <c r="A443" s="335" t="s">
        <v>1315</v>
      </c>
      <c r="B443" s="321" t="s">
        <v>145</v>
      </c>
      <c r="C443" s="321" t="s">
        <v>795</v>
      </c>
      <c r="D443" s="321" t="s">
        <v>812</v>
      </c>
      <c r="E443" s="322">
        <v>131</v>
      </c>
      <c r="F443" s="322" t="str">
        <f t="shared" si="12"/>
        <v>010-2521-131</v>
      </c>
      <c r="G443" s="322">
        <f t="shared" si="13"/>
        <v>0</v>
      </c>
      <c r="H443" s="321">
        <v>5</v>
      </c>
      <c r="I443" s="321">
        <v>5</v>
      </c>
      <c r="J443" s="321"/>
      <c r="K443" s="155" t="str">
        <f>VLOOKUP($A443,'NZa-nummers 2016'!$B$2:$B$440,1,FALSE)</f>
        <v>010-2521</v>
      </c>
      <c r="L443" s="71"/>
      <c r="M443" s="71"/>
      <c r="N443" s="74"/>
      <c r="O443" s="71"/>
      <c r="P443" s="71"/>
      <c r="Q443" s="71"/>
      <c r="R443" s="71"/>
      <c r="S443" s="71"/>
    </row>
    <row r="444" spans="1:19" x14ac:dyDescent="0.2">
      <c r="A444" s="335" t="s">
        <v>1315</v>
      </c>
      <c r="B444" s="321" t="s">
        <v>145</v>
      </c>
      <c r="C444" s="321" t="s">
        <v>795</v>
      </c>
      <c r="D444" s="321" t="s">
        <v>77</v>
      </c>
      <c r="E444" s="322">
        <v>134</v>
      </c>
      <c r="F444" s="322" t="str">
        <f t="shared" si="12"/>
        <v>010-2521-134</v>
      </c>
      <c r="G444" s="322">
        <f t="shared" si="13"/>
        <v>0</v>
      </c>
      <c r="H444" s="321">
        <v>2</v>
      </c>
      <c r="I444" s="321">
        <v>2</v>
      </c>
      <c r="J444" s="321"/>
      <c r="K444" s="155" t="str">
        <f>VLOOKUP($A444,'NZa-nummers 2016'!$B$2:$B$440,1,FALSE)</f>
        <v>010-2521</v>
      </c>
    </row>
    <row r="445" spans="1:19" x14ac:dyDescent="0.2">
      <c r="A445" s="335" t="s">
        <v>1315</v>
      </c>
      <c r="B445" s="321" t="s">
        <v>145</v>
      </c>
      <c r="C445" s="321" t="s">
        <v>795</v>
      </c>
      <c r="D445" s="321" t="s">
        <v>82</v>
      </c>
      <c r="E445" s="322">
        <v>141</v>
      </c>
      <c r="F445" s="322" t="str">
        <f t="shared" si="12"/>
        <v>010-2521-141</v>
      </c>
      <c r="G445" s="322">
        <f t="shared" si="13"/>
        <v>0</v>
      </c>
      <c r="H445" s="321">
        <v>1</v>
      </c>
      <c r="I445" s="321">
        <v>1</v>
      </c>
      <c r="J445" s="321"/>
      <c r="K445" s="155" t="str">
        <f>VLOOKUP($A445,'NZa-nummers 2016'!$B$2:$B$440,1,FALSE)</f>
        <v>010-2521</v>
      </c>
    </row>
    <row r="446" spans="1:19" x14ac:dyDescent="0.2">
      <c r="A446" s="335" t="s">
        <v>1315</v>
      </c>
      <c r="B446" s="321" t="s">
        <v>145</v>
      </c>
      <c r="C446" s="321" t="s">
        <v>795</v>
      </c>
      <c r="D446" s="321" t="s">
        <v>83</v>
      </c>
      <c r="E446" s="322">
        <v>143</v>
      </c>
      <c r="F446" s="322" t="str">
        <f t="shared" ref="F446:F506" si="14">CONCATENATE(A446,"-",E446)</f>
        <v>010-2521-143</v>
      </c>
      <c r="G446" s="322">
        <f t="shared" ref="G446:G506" si="15">IF(AND(A447=A446,E447=E446),1,0)</f>
        <v>0</v>
      </c>
      <c r="H446" s="321">
        <v>1</v>
      </c>
      <c r="I446" s="321">
        <v>1</v>
      </c>
      <c r="J446" s="321"/>
      <c r="K446" s="155" t="str">
        <f>VLOOKUP($A446,'NZa-nummers 2016'!$B$2:$B$440,1,FALSE)</f>
        <v>010-2521</v>
      </c>
    </row>
    <row r="447" spans="1:19" x14ac:dyDescent="0.2">
      <c r="A447" s="335" t="s">
        <v>1315</v>
      </c>
      <c r="B447" s="321" t="s">
        <v>148</v>
      </c>
      <c r="C447" s="321" t="s">
        <v>765</v>
      </c>
      <c r="D447" s="321" t="s">
        <v>1443</v>
      </c>
      <c r="E447" s="322">
        <v>138</v>
      </c>
      <c r="F447" s="322" t="str">
        <f t="shared" si="14"/>
        <v>010-2521-138</v>
      </c>
      <c r="G447" s="322">
        <f t="shared" si="15"/>
        <v>0</v>
      </c>
      <c r="H447" s="321">
        <v>2</v>
      </c>
      <c r="I447" s="321">
        <v>2</v>
      </c>
      <c r="J447" s="321"/>
      <c r="K447" s="155" t="str">
        <f>VLOOKUP($A447,'NZa-nummers 2016'!$B$2:$B$440,1,FALSE)</f>
        <v>010-2521</v>
      </c>
    </row>
    <row r="448" spans="1:19" x14ac:dyDescent="0.2">
      <c r="A448" s="335" t="s">
        <v>1315</v>
      </c>
      <c r="B448" s="321" t="s">
        <v>148</v>
      </c>
      <c r="C448" s="321" t="s">
        <v>765</v>
      </c>
      <c r="D448" s="321" t="s">
        <v>81</v>
      </c>
      <c r="E448" s="322">
        <v>140</v>
      </c>
      <c r="F448" s="322" t="str">
        <f t="shared" si="14"/>
        <v>010-2521-140</v>
      </c>
      <c r="G448" s="322">
        <f t="shared" si="15"/>
        <v>0</v>
      </c>
      <c r="H448" s="321">
        <v>1</v>
      </c>
      <c r="I448" s="321">
        <v>1</v>
      </c>
      <c r="J448" s="321"/>
      <c r="K448" s="155" t="str">
        <f>VLOOKUP($A448,'NZa-nummers 2016'!$B$2:$B$440,1,FALSE)</f>
        <v>010-2521</v>
      </c>
    </row>
    <row r="449" spans="1:19" x14ac:dyDescent="0.2">
      <c r="A449" s="335" t="s">
        <v>1315</v>
      </c>
      <c r="B449" s="321" t="s">
        <v>148</v>
      </c>
      <c r="C449" s="321" t="s">
        <v>765</v>
      </c>
      <c r="D449" s="321" t="s">
        <v>836</v>
      </c>
      <c r="E449" s="322">
        <v>142</v>
      </c>
      <c r="F449" s="322" t="str">
        <f t="shared" si="14"/>
        <v>010-2521-142</v>
      </c>
      <c r="G449" s="322">
        <f t="shared" si="15"/>
        <v>0</v>
      </c>
      <c r="H449" s="321">
        <v>2</v>
      </c>
      <c r="I449" s="321">
        <v>2</v>
      </c>
      <c r="J449" s="321"/>
      <c r="K449" s="155" t="str">
        <f>VLOOKUP($A449,'NZa-nummers 2016'!$B$2:$B$440,1,FALSE)</f>
        <v>010-2521</v>
      </c>
      <c r="L449" s="79"/>
      <c r="M449" s="84"/>
      <c r="N449" s="85"/>
      <c r="O449" s="84"/>
      <c r="P449" s="84"/>
      <c r="Q449" s="84"/>
      <c r="R449" s="84"/>
      <c r="S449" s="84"/>
    </row>
    <row r="450" spans="1:19" x14ac:dyDescent="0.2">
      <c r="A450" s="335" t="s">
        <v>1315</v>
      </c>
      <c r="B450" s="321" t="s">
        <v>1449</v>
      </c>
      <c r="C450" s="321" t="s">
        <v>149</v>
      </c>
      <c r="D450" s="321" t="s">
        <v>1043</v>
      </c>
      <c r="E450" s="322">
        <v>200</v>
      </c>
      <c r="F450" s="322" t="str">
        <f t="shared" si="14"/>
        <v>010-2521-200</v>
      </c>
      <c r="G450" s="322">
        <f t="shared" si="15"/>
        <v>0</v>
      </c>
      <c r="H450" s="321">
        <v>1</v>
      </c>
      <c r="I450" s="321">
        <v>1</v>
      </c>
      <c r="J450" s="321"/>
      <c r="K450" s="155" t="str">
        <f>VLOOKUP($A450,'NZa-nummers 2016'!$B$2:$B$440,1,FALSE)</f>
        <v>010-2521</v>
      </c>
      <c r="L450" s="79"/>
      <c r="M450" s="84"/>
      <c r="N450" s="85"/>
      <c r="O450" s="84"/>
      <c r="P450" s="84"/>
      <c r="Q450" s="84"/>
      <c r="R450" s="84"/>
      <c r="S450" s="84"/>
    </row>
    <row r="451" spans="1:19" x14ac:dyDescent="0.2">
      <c r="A451" s="324" t="s">
        <v>1317</v>
      </c>
      <c r="B451" s="323" t="s">
        <v>678</v>
      </c>
      <c r="C451" s="325" t="s">
        <v>723</v>
      </c>
      <c r="D451" s="321" t="s">
        <v>71</v>
      </c>
      <c r="E451" s="322">
        <v>105</v>
      </c>
      <c r="F451" s="322" t="str">
        <f t="shared" si="14"/>
        <v>010-2522-105</v>
      </c>
      <c r="G451" s="322">
        <f t="shared" si="15"/>
        <v>0</v>
      </c>
      <c r="H451" s="321">
        <v>1</v>
      </c>
      <c r="I451" s="321">
        <v>1</v>
      </c>
      <c r="J451" s="321"/>
      <c r="K451" s="155" t="str">
        <f>VLOOKUP($A451,'NZa-nummers 2016'!$B$2:$B$440,1,FALSE)</f>
        <v>010-2522</v>
      </c>
    </row>
    <row r="452" spans="1:19" x14ac:dyDescent="0.2">
      <c r="A452" s="324" t="s">
        <v>1317</v>
      </c>
      <c r="B452" s="323" t="s">
        <v>678</v>
      </c>
      <c r="C452" s="325" t="s">
        <v>723</v>
      </c>
      <c r="D452" s="321" t="s">
        <v>805</v>
      </c>
      <c r="E452" s="322">
        <v>111</v>
      </c>
      <c r="F452" s="322" t="str">
        <f t="shared" si="14"/>
        <v>010-2522-111</v>
      </c>
      <c r="G452" s="322">
        <f t="shared" si="15"/>
        <v>0</v>
      </c>
      <c r="H452" s="321">
        <v>4</v>
      </c>
      <c r="I452" s="321">
        <v>4</v>
      </c>
      <c r="J452" s="321"/>
      <c r="K452" s="155" t="str">
        <f>VLOOKUP($A452,'NZa-nummers 2016'!$B$2:$B$440,1,FALSE)</f>
        <v>010-2522</v>
      </c>
    </row>
    <row r="453" spans="1:19" x14ac:dyDescent="0.2">
      <c r="A453" s="324" t="s">
        <v>1317</v>
      </c>
      <c r="B453" s="323" t="s">
        <v>678</v>
      </c>
      <c r="C453" s="325" t="s">
        <v>723</v>
      </c>
      <c r="D453" s="321" t="s">
        <v>74</v>
      </c>
      <c r="E453" s="322">
        <v>120</v>
      </c>
      <c r="F453" s="322" t="str">
        <f t="shared" si="14"/>
        <v>010-2522-120</v>
      </c>
      <c r="G453" s="322">
        <f t="shared" si="15"/>
        <v>0</v>
      </c>
      <c r="H453" s="321">
        <v>2</v>
      </c>
      <c r="I453" s="321">
        <v>2</v>
      </c>
      <c r="J453" s="321"/>
      <c r="K453" s="155" t="str">
        <f>VLOOKUP($A453,'NZa-nummers 2016'!$B$2:$B$440,1,FALSE)</f>
        <v>010-2522</v>
      </c>
    </row>
    <row r="454" spans="1:19" x14ac:dyDescent="0.2">
      <c r="A454" s="324" t="s">
        <v>1317</v>
      </c>
      <c r="B454" s="323" t="s">
        <v>788</v>
      </c>
      <c r="C454" s="325" t="s">
        <v>723</v>
      </c>
      <c r="D454" s="321" t="s">
        <v>810</v>
      </c>
      <c r="E454" s="322">
        <v>124</v>
      </c>
      <c r="F454" s="322" t="str">
        <f t="shared" si="14"/>
        <v>010-2522-124</v>
      </c>
      <c r="G454" s="322">
        <f t="shared" si="15"/>
        <v>0</v>
      </c>
      <c r="H454" s="321">
        <v>2</v>
      </c>
      <c r="I454" s="321">
        <v>2</v>
      </c>
      <c r="J454" s="321"/>
      <c r="K454" s="155" t="str">
        <f>VLOOKUP($A454,'NZa-nummers 2016'!$B$2:$B$440,1,FALSE)</f>
        <v>010-2522</v>
      </c>
    </row>
    <row r="455" spans="1:19" x14ac:dyDescent="0.2">
      <c r="A455" s="324" t="s">
        <v>1317</v>
      </c>
      <c r="B455" s="323" t="s">
        <v>678</v>
      </c>
      <c r="C455" s="325" t="s">
        <v>723</v>
      </c>
      <c r="D455" s="321" t="s">
        <v>93</v>
      </c>
      <c r="E455" s="322">
        <v>127</v>
      </c>
      <c r="F455" s="322" t="str">
        <f t="shared" si="14"/>
        <v>010-2522-127</v>
      </c>
      <c r="G455" s="322">
        <f t="shared" si="15"/>
        <v>0</v>
      </c>
      <c r="H455" s="321">
        <v>1</v>
      </c>
      <c r="I455" s="321">
        <v>1</v>
      </c>
      <c r="J455" s="321"/>
      <c r="K455" s="155" t="str">
        <f>VLOOKUP($A455,'NZa-nummers 2016'!$B$2:$B$440,1,FALSE)</f>
        <v>010-2522</v>
      </c>
    </row>
    <row r="456" spans="1:19" x14ac:dyDescent="0.2">
      <c r="A456" s="324" t="s">
        <v>1317</v>
      </c>
      <c r="B456" s="323" t="s">
        <v>678</v>
      </c>
      <c r="C456" s="325" t="s">
        <v>723</v>
      </c>
      <c r="D456" s="321" t="s">
        <v>75</v>
      </c>
      <c r="E456" s="322">
        <v>129</v>
      </c>
      <c r="F456" s="322" t="str">
        <f t="shared" si="14"/>
        <v>010-2522-129</v>
      </c>
      <c r="G456" s="322">
        <f t="shared" si="15"/>
        <v>0</v>
      </c>
      <c r="H456" s="321">
        <v>2</v>
      </c>
      <c r="I456" s="321">
        <v>2</v>
      </c>
      <c r="J456" s="321"/>
      <c r="K456" s="155" t="str">
        <f>VLOOKUP($A456,'NZa-nummers 2016'!$B$2:$B$440,1,FALSE)</f>
        <v>010-2522</v>
      </c>
    </row>
    <row r="457" spans="1:19" x14ac:dyDescent="0.2">
      <c r="A457" s="324" t="s">
        <v>1317</v>
      </c>
      <c r="B457" s="323" t="s">
        <v>678</v>
      </c>
      <c r="C457" s="325" t="s">
        <v>723</v>
      </c>
      <c r="D457" s="321" t="s">
        <v>812</v>
      </c>
      <c r="E457" s="322">
        <v>131</v>
      </c>
      <c r="F457" s="322" t="str">
        <f t="shared" si="14"/>
        <v>010-2522-131</v>
      </c>
      <c r="G457" s="322">
        <f t="shared" si="15"/>
        <v>0</v>
      </c>
      <c r="H457" s="321">
        <v>3</v>
      </c>
      <c r="I457" s="321">
        <v>3</v>
      </c>
      <c r="J457" s="321"/>
      <c r="K457" s="155" t="str">
        <f>VLOOKUP($A457,'NZa-nummers 2016'!$B$2:$B$440,1,FALSE)</f>
        <v>010-2522</v>
      </c>
    </row>
    <row r="458" spans="1:19" x14ac:dyDescent="0.2">
      <c r="A458" s="324" t="s">
        <v>1317</v>
      </c>
      <c r="B458" s="323" t="s">
        <v>678</v>
      </c>
      <c r="C458" s="325" t="s">
        <v>723</v>
      </c>
      <c r="D458" s="321" t="s">
        <v>77</v>
      </c>
      <c r="E458" s="322">
        <v>134</v>
      </c>
      <c r="F458" s="322" t="str">
        <f t="shared" si="14"/>
        <v>010-2522-134</v>
      </c>
      <c r="G458" s="322">
        <f t="shared" si="15"/>
        <v>0</v>
      </c>
      <c r="H458" s="321">
        <v>2</v>
      </c>
      <c r="I458" s="321">
        <v>2</v>
      </c>
      <c r="J458" s="321"/>
      <c r="K458" s="155" t="str">
        <f>VLOOKUP($A458,'NZa-nummers 2016'!$B$2:$B$440,1,FALSE)</f>
        <v>010-2522</v>
      </c>
    </row>
    <row r="459" spans="1:19" x14ac:dyDescent="0.2">
      <c r="A459" s="324" t="s">
        <v>1317</v>
      </c>
      <c r="B459" s="323" t="s">
        <v>678</v>
      </c>
      <c r="C459" s="325" t="s">
        <v>723</v>
      </c>
      <c r="D459" s="321" t="s">
        <v>1443</v>
      </c>
      <c r="E459" s="322">
        <v>138</v>
      </c>
      <c r="F459" s="322" t="str">
        <f t="shared" si="14"/>
        <v>010-2522-138</v>
      </c>
      <c r="G459" s="322">
        <f t="shared" si="15"/>
        <v>0</v>
      </c>
      <c r="H459" s="321">
        <v>2</v>
      </c>
      <c r="I459" s="321">
        <v>2</v>
      </c>
      <c r="J459" s="321"/>
      <c r="K459" s="155" t="str">
        <f>VLOOKUP($A459,'NZa-nummers 2016'!$B$2:$B$440,1,FALSE)</f>
        <v>010-2522</v>
      </c>
    </row>
    <row r="460" spans="1:19" x14ac:dyDescent="0.2">
      <c r="A460" s="324" t="s">
        <v>1317</v>
      </c>
      <c r="B460" s="323" t="s">
        <v>678</v>
      </c>
      <c r="C460" s="325" t="s">
        <v>723</v>
      </c>
      <c r="D460" s="321" t="s">
        <v>836</v>
      </c>
      <c r="E460" s="322">
        <v>142</v>
      </c>
      <c r="F460" s="322" t="str">
        <f t="shared" si="14"/>
        <v>010-2522-142</v>
      </c>
      <c r="G460" s="322">
        <f t="shared" si="15"/>
        <v>0</v>
      </c>
      <c r="H460" s="321">
        <v>2</v>
      </c>
      <c r="I460" s="321">
        <v>2</v>
      </c>
      <c r="J460" s="321"/>
      <c r="K460" s="155" t="str">
        <f>VLOOKUP($A460,'NZa-nummers 2016'!$B$2:$B$440,1,FALSE)</f>
        <v>010-2522</v>
      </c>
      <c r="L460" s="79"/>
      <c r="M460" s="84"/>
      <c r="N460" s="85"/>
      <c r="O460" s="84"/>
      <c r="P460" s="84"/>
      <c r="Q460" s="84"/>
      <c r="R460" s="84"/>
      <c r="S460" s="84"/>
    </row>
    <row r="461" spans="1:19" x14ac:dyDescent="0.2">
      <c r="A461" s="324" t="s">
        <v>1317</v>
      </c>
      <c r="B461" s="323" t="s">
        <v>1450</v>
      </c>
      <c r="C461" s="325" t="s">
        <v>102</v>
      </c>
      <c r="D461" s="321" t="s">
        <v>1043</v>
      </c>
      <c r="E461" s="322">
        <v>200</v>
      </c>
      <c r="F461" s="322" t="str">
        <f t="shared" si="14"/>
        <v>010-2522-200</v>
      </c>
      <c r="G461" s="322">
        <f t="shared" si="15"/>
        <v>0</v>
      </c>
      <c r="H461" s="321">
        <v>1</v>
      </c>
      <c r="I461" s="321">
        <v>1</v>
      </c>
      <c r="J461" s="321"/>
      <c r="K461" s="155" t="str">
        <f>VLOOKUP($A461,'NZa-nummers 2016'!$B$2:$B$440,1,FALSE)</f>
        <v>010-2522</v>
      </c>
      <c r="L461" s="94"/>
    </row>
    <row r="462" spans="1:19" x14ac:dyDescent="0.2">
      <c r="A462" s="324" t="s">
        <v>1317</v>
      </c>
      <c r="B462" s="323" t="s">
        <v>788</v>
      </c>
      <c r="C462" s="325" t="s">
        <v>723</v>
      </c>
      <c r="D462" s="321" t="s">
        <v>84</v>
      </c>
      <c r="E462" s="322">
        <v>144</v>
      </c>
      <c r="F462" s="322" t="str">
        <f t="shared" si="14"/>
        <v>010-2522-144</v>
      </c>
      <c r="G462" s="322">
        <f t="shared" si="15"/>
        <v>0</v>
      </c>
      <c r="H462" s="321">
        <v>1</v>
      </c>
      <c r="I462" s="321">
        <v>1</v>
      </c>
      <c r="J462" s="321"/>
      <c r="K462" s="155" t="str">
        <f>VLOOKUP($A462,'NZa-nummers 2016'!$B$2:$B$440,1,FALSE)</f>
        <v>010-2522</v>
      </c>
      <c r="L462" s="94"/>
    </row>
    <row r="463" spans="1:19" x14ac:dyDescent="0.2">
      <c r="A463" s="335" t="s">
        <v>1319</v>
      </c>
      <c r="B463" s="321" t="s">
        <v>164</v>
      </c>
      <c r="C463" s="321" t="s">
        <v>714</v>
      </c>
      <c r="D463" s="321" t="s">
        <v>72</v>
      </c>
      <c r="E463" s="322">
        <v>101</v>
      </c>
      <c r="F463" s="322" t="str">
        <f t="shared" si="14"/>
        <v>010-2523-101</v>
      </c>
      <c r="G463" s="322">
        <f t="shared" si="15"/>
        <v>0</v>
      </c>
      <c r="H463" s="321">
        <v>4</v>
      </c>
      <c r="I463" s="321">
        <v>4</v>
      </c>
      <c r="J463" s="321"/>
      <c r="K463" s="155" t="str">
        <f>VLOOKUP($A463,'NZa-nummers 2016'!$B$2:$B$440,1,FALSE)</f>
        <v>010-2523</v>
      </c>
      <c r="L463" s="94"/>
    </row>
    <row r="464" spans="1:19" x14ac:dyDescent="0.2">
      <c r="A464" s="335" t="s">
        <v>1319</v>
      </c>
      <c r="B464" s="321" t="s">
        <v>164</v>
      </c>
      <c r="C464" s="321" t="s">
        <v>714</v>
      </c>
      <c r="D464" s="321" t="s">
        <v>734</v>
      </c>
      <c r="E464" s="322">
        <v>102</v>
      </c>
      <c r="F464" s="322" t="str">
        <f t="shared" si="14"/>
        <v>010-2523-102</v>
      </c>
      <c r="G464" s="322">
        <f t="shared" si="15"/>
        <v>0</v>
      </c>
      <c r="H464" s="321">
        <v>1</v>
      </c>
      <c r="I464" s="321">
        <v>1</v>
      </c>
      <c r="J464" s="321"/>
      <c r="K464" s="155" t="str">
        <f>VLOOKUP($A464,'NZa-nummers 2016'!$B$2:$B$440,1,FALSE)</f>
        <v>010-2523</v>
      </c>
      <c r="L464" s="144"/>
      <c r="M464" s="84"/>
      <c r="N464" s="85"/>
      <c r="O464" s="84"/>
      <c r="P464" s="84"/>
      <c r="Q464" s="84"/>
      <c r="R464" s="84"/>
      <c r="S464" s="84"/>
    </row>
    <row r="465" spans="1:19" x14ac:dyDescent="0.2">
      <c r="A465" s="335" t="s">
        <v>1319</v>
      </c>
      <c r="B465" s="321" t="s">
        <v>164</v>
      </c>
      <c r="C465" s="321" t="s">
        <v>714</v>
      </c>
      <c r="D465" s="321" t="s">
        <v>71</v>
      </c>
      <c r="E465" s="322">
        <v>105</v>
      </c>
      <c r="F465" s="322" t="str">
        <f t="shared" si="14"/>
        <v>010-2523-105</v>
      </c>
      <c r="G465" s="322">
        <f t="shared" si="15"/>
        <v>0</v>
      </c>
      <c r="H465" s="321">
        <v>2</v>
      </c>
      <c r="I465" s="321">
        <v>2</v>
      </c>
      <c r="J465" s="321"/>
      <c r="K465" s="155" t="str">
        <f>VLOOKUP($A465,'NZa-nummers 2016'!$B$2:$B$440,1,FALSE)</f>
        <v>010-2523</v>
      </c>
      <c r="L465" s="144"/>
      <c r="M465" s="84"/>
      <c r="N465" s="85"/>
      <c r="O465" s="84"/>
      <c r="P465" s="84"/>
      <c r="Q465" s="84"/>
      <c r="R465" s="84"/>
      <c r="S465" s="84"/>
    </row>
    <row r="466" spans="1:19" x14ac:dyDescent="0.2">
      <c r="A466" s="335" t="s">
        <v>1319</v>
      </c>
      <c r="B466" s="321" t="s">
        <v>164</v>
      </c>
      <c r="C466" s="321" t="s">
        <v>714</v>
      </c>
      <c r="D466" s="321" t="s">
        <v>805</v>
      </c>
      <c r="E466" s="322">
        <v>111</v>
      </c>
      <c r="F466" s="322" t="str">
        <f t="shared" si="14"/>
        <v>010-2523-111</v>
      </c>
      <c r="G466" s="322">
        <f t="shared" si="15"/>
        <v>0</v>
      </c>
      <c r="H466" s="321">
        <v>4</v>
      </c>
      <c r="I466" s="321">
        <v>4</v>
      </c>
      <c r="J466" s="321"/>
      <c r="K466" s="155" t="str">
        <f>VLOOKUP($A466,'NZa-nummers 2016'!$B$2:$B$440,1,FALSE)</f>
        <v>010-2523</v>
      </c>
      <c r="L466" s="144"/>
      <c r="M466" s="84"/>
      <c r="N466" s="85"/>
      <c r="O466" s="84"/>
      <c r="P466" s="84"/>
      <c r="Q466" s="84"/>
      <c r="R466" s="84"/>
      <c r="S466" s="84"/>
    </row>
    <row r="467" spans="1:19" x14ac:dyDescent="0.2">
      <c r="A467" s="335" t="s">
        <v>1319</v>
      </c>
      <c r="B467" s="321" t="s">
        <v>164</v>
      </c>
      <c r="C467" s="321" t="s">
        <v>714</v>
      </c>
      <c r="D467" s="321" t="s">
        <v>74</v>
      </c>
      <c r="E467" s="322">
        <v>120</v>
      </c>
      <c r="F467" s="322" t="str">
        <f t="shared" si="14"/>
        <v>010-2523-120</v>
      </c>
      <c r="G467" s="322">
        <f t="shared" si="15"/>
        <v>0</v>
      </c>
      <c r="H467" s="321">
        <v>2</v>
      </c>
      <c r="I467" s="321">
        <v>2</v>
      </c>
      <c r="J467" s="321"/>
      <c r="K467" s="155" t="str">
        <f>VLOOKUP($A467,'NZa-nummers 2016'!$B$2:$B$440,1,FALSE)</f>
        <v>010-2523</v>
      </c>
      <c r="L467" s="94"/>
    </row>
    <row r="468" spans="1:19" x14ac:dyDescent="0.2">
      <c r="A468" s="335" t="s">
        <v>1319</v>
      </c>
      <c r="B468" s="321" t="s">
        <v>164</v>
      </c>
      <c r="C468" s="321" t="s">
        <v>714</v>
      </c>
      <c r="D468" s="321" t="s">
        <v>811</v>
      </c>
      <c r="E468" s="322">
        <v>125</v>
      </c>
      <c r="F468" s="322" t="str">
        <f t="shared" si="14"/>
        <v>010-2523-125</v>
      </c>
      <c r="G468" s="322">
        <f t="shared" si="15"/>
        <v>0</v>
      </c>
      <c r="H468" s="321">
        <v>2</v>
      </c>
      <c r="I468" s="321">
        <v>2</v>
      </c>
      <c r="J468" s="321"/>
      <c r="K468" s="155" t="str">
        <f>VLOOKUP($A468,'NZa-nummers 2016'!$B$2:$B$440,1,FALSE)</f>
        <v>010-2523</v>
      </c>
      <c r="L468" s="94"/>
    </row>
    <row r="469" spans="1:19" x14ac:dyDescent="0.2">
      <c r="A469" s="335" t="s">
        <v>1319</v>
      </c>
      <c r="B469" s="321" t="s">
        <v>164</v>
      </c>
      <c r="C469" s="321" t="s">
        <v>714</v>
      </c>
      <c r="D469" s="321" t="s">
        <v>93</v>
      </c>
      <c r="E469" s="322">
        <v>127</v>
      </c>
      <c r="F469" s="322" t="str">
        <f t="shared" si="14"/>
        <v>010-2523-127</v>
      </c>
      <c r="G469" s="322">
        <f t="shared" si="15"/>
        <v>0</v>
      </c>
      <c r="H469" s="321">
        <v>1</v>
      </c>
      <c r="I469" s="321">
        <v>1</v>
      </c>
      <c r="J469" s="321"/>
      <c r="K469" s="155" t="str">
        <f>VLOOKUP($A469,'NZa-nummers 2016'!$B$2:$B$440,1,FALSE)</f>
        <v>010-2523</v>
      </c>
      <c r="L469" s="94"/>
    </row>
    <row r="470" spans="1:19" x14ac:dyDescent="0.2">
      <c r="A470" s="335" t="s">
        <v>1319</v>
      </c>
      <c r="B470" s="321" t="s">
        <v>164</v>
      </c>
      <c r="C470" s="321" t="s">
        <v>714</v>
      </c>
      <c r="D470" s="321" t="s">
        <v>812</v>
      </c>
      <c r="E470" s="322">
        <v>131</v>
      </c>
      <c r="F470" s="322" t="str">
        <f t="shared" si="14"/>
        <v>010-2523-131</v>
      </c>
      <c r="G470" s="322">
        <f t="shared" si="15"/>
        <v>0</v>
      </c>
      <c r="H470" s="321">
        <v>5</v>
      </c>
      <c r="I470" s="321">
        <v>5</v>
      </c>
      <c r="J470" s="321"/>
      <c r="K470" s="155" t="str">
        <f>VLOOKUP($A470,'NZa-nummers 2016'!$B$2:$B$440,1,FALSE)</f>
        <v>010-2523</v>
      </c>
      <c r="L470" s="94"/>
    </row>
    <row r="471" spans="1:19" x14ac:dyDescent="0.2">
      <c r="A471" s="335" t="s">
        <v>1319</v>
      </c>
      <c r="B471" s="321" t="s">
        <v>164</v>
      </c>
      <c r="C471" s="321" t="s">
        <v>714</v>
      </c>
      <c r="D471" s="321" t="s">
        <v>1443</v>
      </c>
      <c r="E471" s="322">
        <v>138</v>
      </c>
      <c r="F471" s="322" t="str">
        <f t="shared" si="14"/>
        <v>010-2523-138</v>
      </c>
      <c r="G471" s="322">
        <f t="shared" si="15"/>
        <v>0</v>
      </c>
      <c r="H471" s="321">
        <v>3</v>
      </c>
      <c r="I471" s="321">
        <v>3</v>
      </c>
      <c r="J471" s="321"/>
      <c r="K471" s="155" t="str">
        <f>VLOOKUP($A471,'NZa-nummers 2016'!$B$2:$B$440,1,FALSE)</f>
        <v>010-2523</v>
      </c>
      <c r="L471" s="94"/>
    </row>
    <row r="472" spans="1:19" x14ac:dyDescent="0.2">
      <c r="A472" s="335" t="s">
        <v>1319</v>
      </c>
      <c r="B472" s="321" t="s">
        <v>164</v>
      </c>
      <c r="C472" s="321" t="s">
        <v>714</v>
      </c>
      <c r="D472" s="321" t="s">
        <v>836</v>
      </c>
      <c r="E472" s="322">
        <v>142</v>
      </c>
      <c r="F472" s="322" t="str">
        <f t="shared" si="14"/>
        <v>010-2523-142</v>
      </c>
      <c r="G472" s="322">
        <f t="shared" si="15"/>
        <v>0</v>
      </c>
      <c r="H472" s="321">
        <v>2</v>
      </c>
      <c r="I472" s="321">
        <v>2</v>
      </c>
      <c r="J472" s="321"/>
      <c r="K472" s="155" t="str">
        <f>VLOOKUP($A472,'NZa-nummers 2016'!$B$2:$B$440,1,FALSE)</f>
        <v>010-2523</v>
      </c>
      <c r="L472" s="94"/>
    </row>
    <row r="473" spans="1:19" x14ac:dyDescent="0.2">
      <c r="A473" s="335" t="s">
        <v>1319</v>
      </c>
      <c r="B473" s="321" t="s">
        <v>164</v>
      </c>
      <c r="C473" s="321" t="s">
        <v>714</v>
      </c>
      <c r="D473" s="321" t="s">
        <v>84</v>
      </c>
      <c r="E473" s="322">
        <v>144</v>
      </c>
      <c r="F473" s="322" t="str">
        <f t="shared" si="14"/>
        <v>010-2523-144</v>
      </c>
      <c r="G473" s="322">
        <f t="shared" si="15"/>
        <v>0</v>
      </c>
      <c r="H473" s="321">
        <v>1</v>
      </c>
      <c r="I473" s="321">
        <v>1</v>
      </c>
      <c r="J473" s="321"/>
      <c r="K473" s="155" t="str">
        <f>VLOOKUP($A473,'NZa-nummers 2016'!$B$2:$B$440,1,FALSE)</f>
        <v>010-2523</v>
      </c>
      <c r="L473" s="94"/>
    </row>
    <row r="474" spans="1:19" x14ac:dyDescent="0.2">
      <c r="A474" s="335" t="s">
        <v>1319</v>
      </c>
      <c r="B474" s="321" t="s">
        <v>155</v>
      </c>
      <c r="C474" s="321" t="s">
        <v>714</v>
      </c>
      <c r="D474" s="321" t="s">
        <v>95</v>
      </c>
      <c r="E474" s="322">
        <v>121</v>
      </c>
      <c r="F474" s="322" t="str">
        <f t="shared" si="14"/>
        <v>010-2523-121</v>
      </c>
      <c r="G474" s="322">
        <f t="shared" si="15"/>
        <v>0</v>
      </c>
      <c r="H474" s="321">
        <v>1</v>
      </c>
      <c r="I474" s="321">
        <v>1</v>
      </c>
      <c r="J474" s="321"/>
      <c r="K474" s="155" t="str">
        <f>VLOOKUP($A474,'NZa-nummers 2016'!$B$2:$B$440,1,FALSE)</f>
        <v>010-2523</v>
      </c>
      <c r="L474" s="94"/>
    </row>
    <row r="475" spans="1:19" x14ac:dyDescent="0.2">
      <c r="A475" s="335" t="s">
        <v>1319</v>
      </c>
      <c r="B475" s="321" t="s">
        <v>155</v>
      </c>
      <c r="C475" s="321" t="s">
        <v>714</v>
      </c>
      <c r="D475" s="321" t="s">
        <v>75</v>
      </c>
      <c r="E475" s="322">
        <v>129</v>
      </c>
      <c r="F475" s="322" t="str">
        <f t="shared" si="14"/>
        <v>010-2523-129</v>
      </c>
      <c r="G475" s="322">
        <f t="shared" si="15"/>
        <v>0</v>
      </c>
      <c r="H475" s="321">
        <v>3</v>
      </c>
      <c r="I475" s="321">
        <v>3</v>
      </c>
      <c r="J475" s="321"/>
      <c r="K475" s="155" t="str">
        <f>VLOOKUP($A475,'NZa-nummers 2016'!$B$2:$B$440,1,FALSE)</f>
        <v>010-2523</v>
      </c>
      <c r="L475" s="94"/>
    </row>
    <row r="476" spans="1:19" x14ac:dyDescent="0.2">
      <c r="A476" s="335" t="s">
        <v>1319</v>
      </c>
      <c r="B476" s="321" t="s">
        <v>155</v>
      </c>
      <c r="C476" s="321" t="s">
        <v>714</v>
      </c>
      <c r="D476" s="321" t="s">
        <v>828</v>
      </c>
      <c r="E476" s="322">
        <v>137</v>
      </c>
      <c r="F476" s="322" t="str">
        <f t="shared" si="14"/>
        <v>010-2523-137</v>
      </c>
      <c r="G476" s="322">
        <f t="shared" si="15"/>
        <v>0</v>
      </c>
      <c r="H476" s="321">
        <v>2</v>
      </c>
      <c r="I476" s="321">
        <v>2</v>
      </c>
      <c r="J476" s="321"/>
      <c r="K476" s="155" t="str">
        <f>VLOOKUP($A476,'NZa-nummers 2016'!$B$2:$B$440,1,FALSE)</f>
        <v>010-2523</v>
      </c>
      <c r="L476" s="94"/>
    </row>
    <row r="477" spans="1:19" x14ac:dyDescent="0.2">
      <c r="A477" s="335" t="s">
        <v>1319</v>
      </c>
      <c r="B477" s="321" t="s">
        <v>155</v>
      </c>
      <c r="C477" s="321" t="s">
        <v>113</v>
      </c>
      <c r="D477" s="321" t="s">
        <v>1043</v>
      </c>
      <c r="E477" s="322">
        <v>200</v>
      </c>
      <c r="F477" s="322" t="str">
        <f t="shared" si="14"/>
        <v>010-2523-200</v>
      </c>
      <c r="G477" s="322">
        <f t="shared" si="15"/>
        <v>0</v>
      </c>
      <c r="H477" s="321">
        <v>1</v>
      </c>
      <c r="I477" s="321">
        <v>1</v>
      </c>
      <c r="J477" s="321"/>
      <c r="K477" s="155" t="str">
        <f>VLOOKUP($A477,'NZa-nummers 2016'!$B$2:$B$440,1,FALSE)</f>
        <v>010-2523</v>
      </c>
      <c r="L477" s="94"/>
    </row>
    <row r="478" spans="1:19" x14ac:dyDescent="0.2">
      <c r="A478" s="335" t="s">
        <v>1321</v>
      </c>
      <c r="B478" s="321" t="s">
        <v>673</v>
      </c>
      <c r="C478" s="321" t="s">
        <v>903</v>
      </c>
      <c r="D478" s="321" t="s">
        <v>71</v>
      </c>
      <c r="E478" s="322">
        <v>105</v>
      </c>
      <c r="F478" s="322" t="str">
        <f t="shared" si="14"/>
        <v>010-2524-105</v>
      </c>
      <c r="G478" s="322">
        <f t="shared" si="15"/>
        <v>0</v>
      </c>
      <c r="H478" s="321">
        <v>1</v>
      </c>
      <c r="I478" s="321">
        <v>1</v>
      </c>
      <c r="J478" s="321"/>
      <c r="K478" s="155" t="str">
        <f>VLOOKUP($A478,'NZa-nummers 2016'!$B$2:$B$440,1,FALSE)</f>
        <v>010-2524</v>
      </c>
      <c r="L478" s="144"/>
      <c r="M478" s="84"/>
      <c r="N478" s="85"/>
      <c r="O478" s="84"/>
      <c r="P478" s="84"/>
      <c r="Q478" s="84"/>
      <c r="R478" s="84"/>
      <c r="S478" s="84"/>
    </row>
    <row r="479" spans="1:19" x14ac:dyDescent="0.2">
      <c r="A479" s="335" t="s">
        <v>1321</v>
      </c>
      <c r="B479" s="321" t="s">
        <v>673</v>
      </c>
      <c r="C479" s="321" t="s">
        <v>903</v>
      </c>
      <c r="D479" s="321" t="s">
        <v>805</v>
      </c>
      <c r="E479" s="322">
        <v>111</v>
      </c>
      <c r="F479" s="322" t="str">
        <f t="shared" si="14"/>
        <v>010-2524-111</v>
      </c>
      <c r="G479" s="322">
        <f t="shared" si="15"/>
        <v>0</v>
      </c>
      <c r="H479" s="321">
        <v>3</v>
      </c>
      <c r="I479" s="321">
        <v>3</v>
      </c>
      <c r="J479" s="321"/>
      <c r="K479" s="155" t="str">
        <f>VLOOKUP($A479,'NZa-nummers 2016'!$B$2:$B$440,1,FALSE)</f>
        <v>010-2524</v>
      </c>
      <c r="L479" s="144"/>
      <c r="M479" s="84"/>
      <c r="N479" s="85"/>
      <c r="O479" s="84"/>
      <c r="P479" s="84"/>
      <c r="Q479" s="84"/>
      <c r="R479" s="84"/>
      <c r="S479" s="84"/>
    </row>
    <row r="480" spans="1:19" x14ac:dyDescent="0.2">
      <c r="A480" s="320" t="s">
        <v>450</v>
      </c>
      <c r="B480" s="321" t="s">
        <v>831</v>
      </c>
      <c r="C480" s="321" t="s">
        <v>710</v>
      </c>
      <c r="D480" s="321" t="s">
        <v>82</v>
      </c>
      <c r="E480" s="322">
        <v>141</v>
      </c>
      <c r="F480" s="322" t="str">
        <f t="shared" si="14"/>
        <v>011-0701-141</v>
      </c>
      <c r="G480" s="322">
        <f t="shared" si="15"/>
        <v>0</v>
      </c>
      <c r="H480" s="321">
        <v>2</v>
      </c>
      <c r="I480" s="321">
        <v>2</v>
      </c>
      <c r="J480" s="321"/>
      <c r="K480" s="155" t="str">
        <f>VLOOKUP($A480,'NZa-nummers 2016'!$B$2:$B$440,1,FALSE)</f>
        <v>011-0701</v>
      </c>
      <c r="L480" s="144"/>
      <c r="M480" s="84"/>
      <c r="N480" s="85"/>
      <c r="O480" s="84"/>
      <c r="P480" s="84"/>
      <c r="Q480" s="84"/>
      <c r="R480" s="84"/>
      <c r="S480" s="84"/>
    </row>
    <row r="481" spans="1:19" x14ac:dyDescent="0.2">
      <c r="A481" s="320" t="s">
        <v>452</v>
      </c>
      <c r="B481" s="321" t="s">
        <v>813</v>
      </c>
      <c r="C481" s="321" t="s">
        <v>717</v>
      </c>
      <c r="D481" s="321" t="s">
        <v>76</v>
      </c>
      <c r="E481" s="322">
        <v>132</v>
      </c>
      <c r="F481" s="322" t="str">
        <f t="shared" si="14"/>
        <v>011-1700-132</v>
      </c>
      <c r="G481" s="322">
        <f t="shared" si="15"/>
        <v>0</v>
      </c>
      <c r="H481" s="321">
        <v>5</v>
      </c>
      <c r="I481" s="321">
        <v>5</v>
      </c>
      <c r="J481" s="321"/>
      <c r="K481" s="155" t="str">
        <f>VLOOKUP($A481,'NZa-nummers 2016'!$B$2:$B$440,1,FALSE)</f>
        <v>011-1700</v>
      </c>
      <c r="L481" s="144"/>
      <c r="M481" s="84"/>
      <c r="N481" s="85"/>
      <c r="O481" s="84"/>
      <c r="P481" s="84"/>
      <c r="Q481" s="84"/>
      <c r="R481" s="84"/>
      <c r="S481" s="84"/>
    </row>
    <row r="482" spans="1:19" x14ac:dyDescent="0.2">
      <c r="A482" s="320" t="s">
        <v>395</v>
      </c>
      <c r="B482" s="321" t="s">
        <v>842</v>
      </c>
      <c r="C482" s="321" t="s">
        <v>708</v>
      </c>
      <c r="D482" s="321" t="s">
        <v>70</v>
      </c>
      <c r="E482" s="322">
        <v>100</v>
      </c>
      <c r="F482" s="322" t="str">
        <f t="shared" si="14"/>
        <v>020-0100-100</v>
      </c>
      <c r="G482" s="322">
        <f t="shared" si="15"/>
        <v>0</v>
      </c>
      <c r="H482" s="321">
        <v>13</v>
      </c>
      <c r="I482" s="321">
        <v>13</v>
      </c>
      <c r="J482" s="321"/>
      <c r="K482" s="155" t="str">
        <f>VLOOKUP($A482,'NZa-nummers 2016'!$B$2:$B$440,1,FALSE)</f>
        <v>020-0100</v>
      </c>
      <c r="L482" s="94"/>
    </row>
    <row r="483" spans="1:19" x14ac:dyDescent="0.2">
      <c r="A483" s="320" t="s">
        <v>395</v>
      </c>
      <c r="B483" s="321" t="s">
        <v>842</v>
      </c>
      <c r="C483" s="321" t="s">
        <v>708</v>
      </c>
      <c r="D483" s="321" t="s">
        <v>72</v>
      </c>
      <c r="E483" s="322">
        <v>101</v>
      </c>
      <c r="F483" s="322" t="str">
        <f t="shared" si="14"/>
        <v>020-0100-101</v>
      </c>
      <c r="G483" s="322">
        <f t="shared" si="15"/>
        <v>0</v>
      </c>
      <c r="H483" s="321">
        <v>4</v>
      </c>
      <c r="I483" s="321">
        <v>4</v>
      </c>
      <c r="J483" s="321"/>
      <c r="K483" s="155" t="str">
        <f>VLOOKUP($A483,'NZa-nummers 2016'!$B$2:$B$440,1,FALSE)</f>
        <v>020-0100</v>
      </c>
      <c r="L483" s="94"/>
    </row>
    <row r="484" spans="1:19" x14ac:dyDescent="0.2">
      <c r="A484" s="320" t="s">
        <v>395</v>
      </c>
      <c r="B484" s="321" t="s">
        <v>842</v>
      </c>
      <c r="C484" s="321" t="s">
        <v>708</v>
      </c>
      <c r="D484" s="321" t="s">
        <v>734</v>
      </c>
      <c r="E484" s="322">
        <v>102</v>
      </c>
      <c r="F484" s="322" t="str">
        <f t="shared" si="14"/>
        <v>020-0100-102</v>
      </c>
      <c r="G484" s="322">
        <f t="shared" si="15"/>
        <v>0</v>
      </c>
      <c r="H484" s="321">
        <v>1</v>
      </c>
      <c r="I484" s="321">
        <v>1</v>
      </c>
      <c r="J484" s="321"/>
      <c r="K484" s="155" t="str">
        <f>VLOOKUP($A484,'NZa-nummers 2016'!$B$2:$B$440,1,FALSE)</f>
        <v>020-0100</v>
      </c>
      <c r="L484" s="94"/>
    </row>
    <row r="485" spans="1:19" x14ac:dyDescent="0.2">
      <c r="A485" s="320" t="s">
        <v>395</v>
      </c>
      <c r="B485" s="321" t="s">
        <v>842</v>
      </c>
      <c r="C485" s="321" t="s">
        <v>708</v>
      </c>
      <c r="D485" s="321" t="s">
        <v>735</v>
      </c>
      <c r="E485" s="322">
        <v>103</v>
      </c>
      <c r="F485" s="322" t="str">
        <f t="shared" si="14"/>
        <v>020-0100-103</v>
      </c>
      <c r="G485" s="322">
        <f t="shared" si="15"/>
        <v>0</v>
      </c>
      <c r="H485" s="321">
        <v>3</v>
      </c>
      <c r="I485" s="321">
        <v>3</v>
      </c>
      <c r="J485" s="321"/>
      <c r="K485" s="155" t="str">
        <f>VLOOKUP($A485,'NZa-nummers 2016'!$B$2:$B$440,1,FALSE)</f>
        <v>020-0100</v>
      </c>
      <c r="L485" s="94"/>
    </row>
    <row r="486" spans="1:19" x14ac:dyDescent="0.2">
      <c r="A486" s="320" t="s">
        <v>395</v>
      </c>
      <c r="B486" s="321" t="s">
        <v>842</v>
      </c>
      <c r="C486" s="321" t="s">
        <v>708</v>
      </c>
      <c r="D486" s="321" t="s">
        <v>71</v>
      </c>
      <c r="E486" s="322">
        <v>105</v>
      </c>
      <c r="F486" s="322" t="str">
        <f t="shared" si="14"/>
        <v>020-0100-105</v>
      </c>
      <c r="G486" s="322">
        <f t="shared" si="15"/>
        <v>0</v>
      </c>
      <c r="H486" s="321">
        <v>4</v>
      </c>
      <c r="I486" s="321">
        <v>4</v>
      </c>
      <c r="J486" s="321"/>
      <c r="K486" s="155" t="str">
        <f>VLOOKUP($A486,'NZa-nummers 2016'!$B$2:$B$440,1,FALSE)</f>
        <v>020-0100</v>
      </c>
      <c r="L486" s="94"/>
    </row>
    <row r="487" spans="1:19" x14ac:dyDescent="0.2">
      <c r="A487" s="320" t="s">
        <v>395</v>
      </c>
      <c r="B487" s="321" t="s">
        <v>842</v>
      </c>
      <c r="C487" s="321" t="s">
        <v>708</v>
      </c>
      <c r="D487" s="321" t="s">
        <v>73</v>
      </c>
      <c r="E487" s="322">
        <v>118</v>
      </c>
      <c r="F487" s="322" t="str">
        <f t="shared" si="14"/>
        <v>020-0100-118</v>
      </c>
      <c r="G487" s="322">
        <f t="shared" si="15"/>
        <v>0</v>
      </c>
      <c r="H487" s="321">
        <v>2</v>
      </c>
      <c r="I487" s="321">
        <v>2</v>
      </c>
      <c r="J487" s="321"/>
      <c r="K487" s="155" t="str">
        <f>VLOOKUP($A487,'NZa-nummers 2016'!$B$2:$B$440,1,FALSE)</f>
        <v>020-0100</v>
      </c>
      <c r="L487" s="94"/>
    </row>
    <row r="488" spans="1:19" x14ac:dyDescent="0.2">
      <c r="A488" s="320" t="s">
        <v>395</v>
      </c>
      <c r="B488" s="321" t="s">
        <v>842</v>
      </c>
      <c r="C488" s="321" t="s">
        <v>708</v>
      </c>
      <c r="D488" s="321" t="s">
        <v>94</v>
      </c>
      <c r="E488" s="322">
        <v>119</v>
      </c>
      <c r="F488" s="322" t="str">
        <f t="shared" si="14"/>
        <v>020-0100-119</v>
      </c>
      <c r="G488" s="322">
        <f t="shared" si="15"/>
        <v>0</v>
      </c>
      <c r="H488" s="321">
        <v>2</v>
      </c>
      <c r="I488" s="321">
        <v>2</v>
      </c>
      <c r="J488" s="321"/>
      <c r="K488" s="155" t="str">
        <f>VLOOKUP($A488,'NZa-nummers 2016'!$B$2:$B$440,1,FALSE)</f>
        <v>020-0100</v>
      </c>
      <c r="L488" s="94"/>
    </row>
    <row r="489" spans="1:19" x14ac:dyDescent="0.2">
      <c r="A489" s="320" t="s">
        <v>395</v>
      </c>
      <c r="B489" s="321" t="s">
        <v>842</v>
      </c>
      <c r="C489" s="321" t="s">
        <v>708</v>
      </c>
      <c r="D489" s="321" t="s">
        <v>74</v>
      </c>
      <c r="E489" s="322">
        <v>120</v>
      </c>
      <c r="F489" s="322" t="str">
        <f t="shared" si="14"/>
        <v>020-0100-120</v>
      </c>
      <c r="G489" s="322">
        <f t="shared" si="15"/>
        <v>0</v>
      </c>
      <c r="H489" s="321">
        <v>9</v>
      </c>
      <c r="I489" s="321">
        <v>9</v>
      </c>
      <c r="J489" s="321"/>
      <c r="K489" s="155" t="str">
        <f>VLOOKUP($A489,'NZa-nummers 2016'!$B$2:$B$440,1,FALSE)</f>
        <v>020-0100</v>
      </c>
      <c r="L489" s="94"/>
    </row>
    <row r="490" spans="1:19" x14ac:dyDescent="0.2">
      <c r="A490" s="320" t="s">
        <v>395</v>
      </c>
      <c r="B490" s="321" t="s">
        <v>842</v>
      </c>
      <c r="C490" s="321" t="s">
        <v>708</v>
      </c>
      <c r="D490" s="321" t="s">
        <v>96</v>
      </c>
      <c r="E490" s="322">
        <v>122</v>
      </c>
      <c r="F490" s="322" t="str">
        <f t="shared" si="14"/>
        <v>020-0100-122</v>
      </c>
      <c r="G490" s="322">
        <f t="shared" si="15"/>
        <v>0</v>
      </c>
      <c r="H490" s="321">
        <v>2</v>
      </c>
      <c r="I490" s="321">
        <v>2</v>
      </c>
      <c r="J490" s="321"/>
      <c r="K490" s="155" t="str">
        <f>VLOOKUP($A490,'NZa-nummers 2016'!$B$2:$B$440,1,FALSE)</f>
        <v>020-0100</v>
      </c>
      <c r="L490" s="94"/>
    </row>
    <row r="491" spans="1:19" x14ac:dyDescent="0.2">
      <c r="A491" s="320" t="s">
        <v>395</v>
      </c>
      <c r="B491" s="321" t="s">
        <v>842</v>
      </c>
      <c r="C491" s="321" t="s">
        <v>708</v>
      </c>
      <c r="D491" s="321" t="s">
        <v>97</v>
      </c>
      <c r="E491" s="322">
        <v>123</v>
      </c>
      <c r="F491" s="322" t="str">
        <f t="shared" si="14"/>
        <v>020-0100-123</v>
      </c>
      <c r="G491" s="322">
        <f t="shared" si="15"/>
        <v>0</v>
      </c>
      <c r="H491" s="321">
        <v>2</v>
      </c>
      <c r="I491" s="321">
        <v>2</v>
      </c>
      <c r="J491" s="321"/>
      <c r="K491" s="155" t="str">
        <f>VLOOKUP($A491,'NZa-nummers 2016'!$B$2:$B$440,1,FALSE)</f>
        <v>020-0100</v>
      </c>
      <c r="L491" s="94"/>
    </row>
    <row r="492" spans="1:19" x14ac:dyDescent="0.2">
      <c r="A492" s="320" t="s">
        <v>395</v>
      </c>
      <c r="B492" s="321" t="s">
        <v>842</v>
      </c>
      <c r="C492" s="321" t="s">
        <v>708</v>
      </c>
      <c r="D492" s="321" t="s">
        <v>811</v>
      </c>
      <c r="E492" s="322">
        <v>125</v>
      </c>
      <c r="F492" s="322" t="str">
        <f t="shared" si="14"/>
        <v>020-0100-125</v>
      </c>
      <c r="G492" s="322">
        <f t="shared" si="15"/>
        <v>0</v>
      </c>
      <c r="H492" s="321">
        <v>3</v>
      </c>
      <c r="I492" s="321">
        <v>3</v>
      </c>
      <c r="J492" s="321"/>
      <c r="K492" s="155" t="str">
        <f>VLOOKUP($A492,'NZa-nummers 2016'!$B$2:$B$440,1,FALSE)</f>
        <v>020-0100</v>
      </c>
      <c r="L492" s="144"/>
      <c r="M492" s="84"/>
      <c r="N492" s="85"/>
      <c r="O492" s="84"/>
      <c r="P492" s="84"/>
      <c r="Q492" s="84"/>
      <c r="R492" s="84"/>
      <c r="S492" s="84"/>
    </row>
    <row r="493" spans="1:19" x14ac:dyDescent="0.2">
      <c r="A493" s="320" t="s">
        <v>395</v>
      </c>
      <c r="B493" s="321" t="s">
        <v>842</v>
      </c>
      <c r="C493" s="321" t="s">
        <v>708</v>
      </c>
      <c r="D493" s="321" t="s">
        <v>88</v>
      </c>
      <c r="E493" s="322">
        <v>126</v>
      </c>
      <c r="F493" s="322" t="str">
        <f t="shared" si="14"/>
        <v>020-0100-126</v>
      </c>
      <c r="G493" s="322">
        <f t="shared" si="15"/>
        <v>0</v>
      </c>
      <c r="H493" s="321">
        <v>5</v>
      </c>
      <c r="I493" s="321">
        <v>5</v>
      </c>
      <c r="J493" s="321"/>
      <c r="K493" s="155" t="str">
        <f>VLOOKUP($A493,'NZa-nummers 2016'!$B$2:$B$440,1,FALSE)</f>
        <v>020-0100</v>
      </c>
    </row>
    <row r="494" spans="1:19" x14ac:dyDescent="0.2">
      <c r="A494" s="320" t="s">
        <v>395</v>
      </c>
      <c r="B494" s="321" t="s">
        <v>842</v>
      </c>
      <c r="C494" s="321" t="s">
        <v>708</v>
      </c>
      <c r="D494" s="321" t="s">
        <v>93</v>
      </c>
      <c r="E494" s="322">
        <v>127</v>
      </c>
      <c r="F494" s="322" t="str">
        <f t="shared" si="14"/>
        <v>020-0100-127</v>
      </c>
      <c r="G494" s="322">
        <f t="shared" si="15"/>
        <v>0</v>
      </c>
      <c r="H494" s="321">
        <v>3</v>
      </c>
      <c r="I494" s="321">
        <v>3</v>
      </c>
      <c r="J494" s="321"/>
      <c r="K494" s="155" t="str">
        <f>VLOOKUP($A494,'NZa-nummers 2016'!$B$2:$B$440,1,FALSE)</f>
        <v>020-0100</v>
      </c>
    </row>
    <row r="495" spans="1:19" x14ac:dyDescent="0.2">
      <c r="A495" s="320" t="s">
        <v>395</v>
      </c>
      <c r="B495" s="321" t="s">
        <v>842</v>
      </c>
      <c r="C495" s="321" t="s">
        <v>708</v>
      </c>
      <c r="D495" s="321" t="s">
        <v>85</v>
      </c>
      <c r="E495" s="322">
        <v>128</v>
      </c>
      <c r="F495" s="322" t="str">
        <f t="shared" si="14"/>
        <v>020-0100-128</v>
      </c>
      <c r="G495" s="322">
        <f t="shared" si="15"/>
        <v>0</v>
      </c>
      <c r="H495" s="321">
        <v>1</v>
      </c>
      <c r="I495" s="321">
        <v>1</v>
      </c>
      <c r="J495" s="321"/>
      <c r="K495" s="155" t="str">
        <f>VLOOKUP($A495,'NZa-nummers 2016'!$B$2:$B$440,1,FALSE)</f>
        <v>020-0100</v>
      </c>
    </row>
    <row r="496" spans="1:19" x14ac:dyDescent="0.2">
      <c r="A496" s="320" t="s">
        <v>395</v>
      </c>
      <c r="B496" s="321" t="s">
        <v>842</v>
      </c>
      <c r="C496" s="321" t="s">
        <v>708</v>
      </c>
      <c r="D496" s="321" t="s">
        <v>75</v>
      </c>
      <c r="E496" s="322">
        <v>129</v>
      </c>
      <c r="F496" s="322" t="str">
        <f t="shared" si="14"/>
        <v>020-0100-129</v>
      </c>
      <c r="G496" s="322">
        <f t="shared" si="15"/>
        <v>0</v>
      </c>
      <c r="H496" s="321">
        <v>4</v>
      </c>
      <c r="I496" s="321">
        <v>4</v>
      </c>
      <c r="J496" s="321"/>
      <c r="K496" s="155" t="str">
        <f>VLOOKUP($A496,'NZa-nummers 2016'!$B$2:$B$440,1,FALSE)</f>
        <v>020-0100</v>
      </c>
      <c r="L496" s="75"/>
      <c r="M496" s="73"/>
      <c r="Q496" s="73"/>
    </row>
    <row r="497" spans="1:17" x14ac:dyDescent="0.2">
      <c r="A497" s="320" t="s">
        <v>395</v>
      </c>
      <c r="B497" s="321" t="s">
        <v>842</v>
      </c>
      <c r="C497" s="321" t="s">
        <v>708</v>
      </c>
      <c r="D497" s="321" t="s">
        <v>76</v>
      </c>
      <c r="E497" s="322">
        <v>132</v>
      </c>
      <c r="F497" s="322" t="str">
        <f t="shared" si="14"/>
        <v>020-0100-132</v>
      </c>
      <c r="G497" s="322">
        <f t="shared" si="15"/>
        <v>0</v>
      </c>
      <c r="H497" s="321">
        <v>4</v>
      </c>
      <c r="I497" s="321">
        <v>4</v>
      </c>
      <c r="J497" s="321"/>
      <c r="K497" s="155" t="str">
        <f>VLOOKUP($A497,'NZa-nummers 2016'!$B$2:$B$440,1,FALSE)</f>
        <v>020-0100</v>
      </c>
      <c r="L497" s="75"/>
      <c r="M497" s="73"/>
      <c r="Q497" s="73"/>
    </row>
    <row r="498" spans="1:17" x14ac:dyDescent="0.2">
      <c r="A498" s="320" t="s">
        <v>395</v>
      </c>
      <c r="B498" s="321" t="s">
        <v>842</v>
      </c>
      <c r="C498" s="321" t="s">
        <v>708</v>
      </c>
      <c r="D498" s="321" t="s">
        <v>77</v>
      </c>
      <c r="E498" s="322">
        <v>134</v>
      </c>
      <c r="F498" s="322" t="str">
        <f t="shared" si="14"/>
        <v>020-0100-134</v>
      </c>
      <c r="G498" s="322">
        <f t="shared" si="15"/>
        <v>0</v>
      </c>
      <c r="H498" s="321">
        <v>6</v>
      </c>
      <c r="I498" s="321">
        <v>6</v>
      </c>
      <c r="J498" s="321"/>
      <c r="K498" s="155" t="str">
        <f>VLOOKUP($A498,'NZa-nummers 2016'!$B$2:$B$440,1,FALSE)</f>
        <v>020-0100</v>
      </c>
      <c r="M498" s="73"/>
      <c r="Q498" s="73"/>
    </row>
    <row r="499" spans="1:17" x14ac:dyDescent="0.2">
      <c r="A499" s="320" t="s">
        <v>395</v>
      </c>
      <c r="B499" s="321" t="s">
        <v>842</v>
      </c>
      <c r="C499" s="321" t="s">
        <v>708</v>
      </c>
      <c r="D499" s="321" t="s">
        <v>78</v>
      </c>
      <c r="E499" s="322">
        <v>135</v>
      </c>
      <c r="F499" s="322" t="str">
        <f t="shared" si="14"/>
        <v>020-0100-135</v>
      </c>
      <c r="G499" s="322">
        <f t="shared" si="15"/>
        <v>0</v>
      </c>
      <c r="H499" s="321">
        <v>2</v>
      </c>
      <c r="I499" s="321">
        <v>2</v>
      </c>
      <c r="J499" s="321"/>
      <c r="K499" s="155" t="str">
        <f>VLOOKUP($A499,'NZa-nummers 2016'!$B$2:$B$440,1,FALSE)</f>
        <v>020-0100</v>
      </c>
      <c r="M499" s="73"/>
      <c r="Q499" s="73"/>
    </row>
    <row r="500" spans="1:17" x14ac:dyDescent="0.2">
      <c r="A500" s="320" t="s">
        <v>395</v>
      </c>
      <c r="B500" s="321" t="s">
        <v>842</v>
      </c>
      <c r="C500" s="321" t="s">
        <v>708</v>
      </c>
      <c r="D500" s="321" t="s">
        <v>91</v>
      </c>
      <c r="E500" s="322">
        <v>136</v>
      </c>
      <c r="F500" s="322" t="str">
        <f t="shared" si="14"/>
        <v>020-0100-136</v>
      </c>
      <c r="G500" s="322">
        <f t="shared" si="15"/>
        <v>0</v>
      </c>
      <c r="H500" s="321">
        <v>2</v>
      </c>
      <c r="I500" s="321">
        <v>2</v>
      </c>
      <c r="J500" s="321"/>
      <c r="K500" s="155" t="str">
        <f>VLOOKUP($A500,'NZa-nummers 2016'!$B$2:$B$440,1,FALSE)</f>
        <v>020-0100</v>
      </c>
    </row>
    <row r="501" spans="1:17" x14ac:dyDescent="0.2">
      <c r="A501" s="320" t="s">
        <v>395</v>
      </c>
      <c r="B501" s="321" t="s">
        <v>842</v>
      </c>
      <c r="C501" s="321" t="s">
        <v>708</v>
      </c>
      <c r="D501" s="321" t="s">
        <v>828</v>
      </c>
      <c r="E501" s="322">
        <v>137</v>
      </c>
      <c r="F501" s="322" t="str">
        <f t="shared" si="14"/>
        <v>020-0100-137</v>
      </c>
      <c r="G501" s="322">
        <f t="shared" si="15"/>
        <v>0</v>
      </c>
      <c r="H501" s="321">
        <v>5</v>
      </c>
      <c r="I501" s="321">
        <v>5</v>
      </c>
      <c r="J501" s="321"/>
      <c r="K501" s="155" t="str">
        <f>VLOOKUP($A501,'NZa-nummers 2016'!$B$2:$B$440,1,FALSE)</f>
        <v>020-0100</v>
      </c>
    </row>
    <row r="502" spans="1:17" x14ac:dyDescent="0.2">
      <c r="A502" s="320" t="s">
        <v>395</v>
      </c>
      <c r="B502" s="321" t="s">
        <v>842</v>
      </c>
      <c r="C502" s="321" t="s">
        <v>708</v>
      </c>
      <c r="D502" s="321" t="s">
        <v>1443</v>
      </c>
      <c r="E502" s="322">
        <v>138</v>
      </c>
      <c r="F502" s="322" t="str">
        <f t="shared" si="14"/>
        <v>020-0100-138</v>
      </c>
      <c r="G502" s="322">
        <f t="shared" si="15"/>
        <v>0</v>
      </c>
      <c r="H502" s="321">
        <v>4</v>
      </c>
      <c r="I502" s="321">
        <v>4</v>
      </c>
      <c r="J502" s="321"/>
      <c r="K502" s="155" t="str">
        <f>VLOOKUP($A502,'NZa-nummers 2016'!$B$2:$B$440,1,FALSE)</f>
        <v>020-0100</v>
      </c>
    </row>
    <row r="503" spans="1:17" x14ac:dyDescent="0.2">
      <c r="A503" s="320" t="s">
        <v>395</v>
      </c>
      <c r="B503" s="321" t="s">
        <v>842</v>
      </c>
      <c r="C503" s="321" t="s">
        <v>708</v>
      </c>
      <c r="D503" s="321" t="s">
        <v>80</v>
      </c>
      <c r="E503" s="322">
        <v>139</v>
      </c>
      <c r="F503" s="322" t="str">
        <f t="shared" si="14"/>
        <v>020-0100-139</v>
      </c>
      <c r="G503" s="322">
        <f t="shared" si="15"/>
        <v>0</v>
      </c>
      <c r="H503" s="321">
        <v>2</v>
      </c>
      <c r="I503" s="321">
        <v>2</v>
      </c>
      <c r="J503" s="321"/>
      <c r="K503" s="155" t="str">
        <f>VLOOKUP($A503,'NZa-nummers 2016'!$B$2:$B$440,1,FALSE)</f>
        <v>020-0100</v>
      </c>
    </row>
    <row r="504" spans="1:17" x14ac:dyDescent="0.2">
      <c r="A504" s="320" t="s">
        <v>395</v>
      </c>
      <c r="B504" s="321" t="s">
        <v>842</v>
      </c>
      <c r="C504" s="321" t="s">
        <v>708</v>
      </c>
      <c r="D504" s="321" t="s">
        <v>81</v>
      </c>
      <c r="E504" s="322">
        <v>140</v>
      </c>
      <c r="F504" s="322" t="str">
        <f t="shared" si="14"/>
        <v>020-0100-140</v>
      </c>
      <c r="G504" s="322">
        <f t="shared" si="15"/>
        <v>0</v>
      </c>
      <c r="H504" s="321">
        <v>2</v>
      </c>
      <c r="I504" s="321">
        <v>2</v>
      </c>
      <c r="J504" s="321"/>
      <c r="K504" s="155" t="str">
        <f>VLOOKUP($A504,'NZa-nummers 2016'!$B$2:$B$440,1,FALSE)</f>
        <v>020-0100</v>
      </c>
    </row>
    <row r="505" spans="1:17" x14ac:dyDescent="0.2">
      <c r="A505" s="320" t="s">
        <v>395</v>
      </c>
      <c r="B505" s="321" t="s">
        <v>842</v>
      </c>
      <c r="C505" s="321" t="s">
        <v>708</v>
      </c>
      <c r="D505" s="321" t="s">
        <v>82</v>
      </c>
      <c r="E505" s="322">
        <v>141</v>
      </c>
      <c r="F505" s="322" t="str">
        <f t="shared" si="14"/>
        <v>020-0100-141</v>
      </c>
      <c r="G505" s="322">
        <f t="shared" si="15"/>
        <v>0</v>
      </c>
      <c r="H505" s="321">
        <v>4</v>
      </c>
      <c r="I505" s="321">
        <v>4</v>
      </c>
      <c r="J505" s="321"/>
      <c r="K505" s="155" t="str">
        <f>VLOOKUP($A505,'NZa-nummers 2016'!$B$2:$B$440,1,FALSE)</f>
        <v>020-0100</v>
      </c>
    </row>
    <row r="506" spans="1:17" x14ac:dyDescent="0.2">
      <c r="A506" s="320" t="s">
        <v>395</v>
      </c>
      <c r="B506" s="321" t="s">
        <v>842</v>
      </c>
      <c r="C506" s="321" t="s">
        <v>708</v>
      </c>
      <c r="D506" s="321" t="s">
        <v>836</v>
      </c>
      <c r="E506" s="322">
        <v>142</v>
      </c>
      <c r="F506" s="322" t="str">
        <f t="shared" si="14"/>
        <v>020-0100-142</v>
      </c>
      <c r="G506" s="322">
        <f t="shared" si="15"/>
        <v>0</v>
      </c>
      <c r="H506" s="321">
        <v>1</v>
      </c>
      <c r="I506" s="321">
        <v>1</v>
      </c>
      <c r="J506" s="321"/>
      <c r="K506" s="155" t="str">
        <f>VLOOKUP($A506,'NZa-nummers 2016'!$B$2:$B$440,1,FALSE)</f>
        <v>020-0100</v>
      </c>
    </row>
    <row r="507" spans="1:17" x14ac:dyDescent="0.2">
      <c r="A507" s="320" t="s">
        <v>395</v>
      </c>
      <c r="B507" s="321" t="s">
        <v>842</v>
      </c>
      <c r="C507" s="321" t="s">
        <v>708</v>
      </c>
      <c r="D507" s="321" t="s">
        <v>83</v>
      </c>
      <c r="E507" s="322">
        <v>143</v>
      </c>
      <c r="F507" s="322" t="str">
        <f t="shared" ref="F507:F570" si="16">CONCATENATE(A507,"-",E507)</f>
        <v>020-0100-143</v>
      </c>
      <c r="G507" s="322">
        <f t="shared" ref="G507:G570" si="17">IF(AND(A508=A507,E508=E507),1,0)</f>
        <v>0</v>
      </c>
      <c r="H507" s="321">
        <v>3</v>
      </c>
      <c r="I507" s="321">
        <v>3</v>
      </c>
      <c r="J507" s="321"/>
      <c r="K507" s="155" t="str">
        <f>VLOOKUP($A507,'NZa-nummers 2016'!$B$2:$B$440,1,FALSE)</f>
        <v>020-0100</v>
      </c>
    </row>
    <row r="508" spans="1:17" x14ac:dyDescent="0.2">
      <c r="A508" s="320" t="s">
        <v>395</v>
      </c>
      <c r="B508" s="321" t="s">
        <v>842</v>
      </c>
      <c r="C508" s="321" t="s">
        <v>708</v>
      </c>
      <c r="D508" s="321" t="s">
        <v>84</v>
      </c>
      <c r="E508" s="322">
        <v>144</v>
      </c>
      <c r="F508" s="322" t="str">
        <f t="shared" si="16"/>
        <v>020-0100-144</v>
      </c>
      <c r="G508" s="322">
        <f t="shared" si="17"/>
        <v>0</v>
      </c>
      <c r="H508" s="321">
        <v>1</v>
      </c>
      <c r="I508" s="321">
        <v>1</v>
      </c>
      <c r="J508" s="321"/>
      <c r="K508" s="155" t="str">
        <f>VLOOKUP($A508,'NZa-nummers 2016'!$B$2:$B$440,1,FALSE)</f>
        <v>020-0100</v>
      </c>
    </row>
    <row r="509" spans="1:17" x14ac:dyDescent="0.2">
      <c r="A509" s="320" t="s">
        <v>395</v>
      </c>
      <c r="B509" s="321" t="s">
        <v>907</v>
      </c>
      <c r="C509" s="321" t="s">
        <v>87</v>
      </c>
      <c r="D509" s="321" t="s">
        <v>1043</v>
      </c>
      <c r="E509" s="322">
        <v>200</v>
      </c>
      <c r="F509" s="322" t="str">
        <f t="shared" si="16"/>
        <v>020-0100-200</v>
      </c>
      <c r="G509" s="322">
        <f t="shared" si="17"/>
        <v>0</v>
      </c>
      <c r="H509" s="321">
        <v>3</v>
      </c>
      <c r="I509" s="321">
        <v>3</v>
      </c>
      <c r="J509" s="321"/>
      <c r="K509" s="155" t="str">
        <f>VLOOKUP($A509,'NZa-nummers 2016'!$B$2:$B$440,1,FALSE)</f>
        <v>020-0100</v>
      </c>
    </row>
    <row r="510" spans="1:17" x14ac:dyDescent="0.2">
      <c r="A510" s="320" t="s">
        <v>395</v>
      </c>
      <c r="B510" s="321" t="s">
        <v>907</v>
      </c>
      <c r="C510" s="321" t="s">
        <v>87</v>
      </c>
      <c r="D510" s="321" t="s">
        <v>861</v>
      </c>
      <c r="E510" s="322">
        <v>201</v>
      </c>
      <c r="F510" s="322" t="str">
        <f t="shared" si="16"/>
        <v>020-0100-201</v>
      </c>
      <c r="G510" s="322">
        <f t="shared" si="17"/>
        <v>0</v>
      </c>
      <c r="H510" s="321">
        <v>1</v>
      </c>
      <c r="I510" s="321">
        <v>0.75</v>
      </c>
      <c r="J510" s="321"/>
      <c r="K510" s="155" t="str">
        <f>VLOOKUP($A510,'NZa-nummers 2016'!$B$2:$B$440,1,FALSE)</f>
        <v>020-0100</v>
      </c>
    </row>
    <row r="511" spans="1:17" x14ac:dyDescent="0.2">
      <c r="A511" s="320" t="s">
        <v>395</v>
      </c>
      <c r="B511" s="321" t="s">
        <v>907</v>
      </c>
      <c r="C511" s="321" t="s">
        <v>87</v>
      </c>
      <c r="D511" s="321" t="s">
        <v>1414</v>
      </c>
      <c r="E511" s="322">
        <v>205</v>
      </c>
      <c r="F511" s="322" t="str">
        <f t="shared" si="16"/>
        <v>020-0100-205</v>
      </c>
      <c r="G511" s="322">
        <f t="shared" si="17"/>
        <v>0</v>
      </c>
      <c r="H511" s="321">
        <v>1</v>
      </c>
      <c r="I511" s="321">
        <v>0.75</v>
      </c>
      <c r="J511" s="321"/>
      <c r="K511" s="155" t="str">
        <f>VLOOKUP($A511,'NZa-nummers 2016'!$B$2:$B$440,1,FALSE)</f>
        <v>020-0100</v>
      </c>
    </row>
    <row r="512" spans="1:17" x14ac:dyDescent="0.2">
      <c r="A512" s="320" t="s">
        <v>396</v>
      </c>
      <c r="B512" s="321" t="s">
        <v>709</v>
      </c>
      <c r="C512" s="321" t="s">
        <v>710</v>
      </c>
      <c r="D512" s="321" t="s">
        <v>70</v>
      </c>
      <c r="E512" s="322">
        <v>100</v>
      </c>
      <c r="F512" s="322" t="str">
        <f t="shared" si="16"/>
        <v>020-0700-100</v>
      </c>
      <c r="G512" s="322">
        <f t="shared" si="17"/>
        <v>0</v>
      </c>
      <c r="H512" s="321">
        <v>11</v>
      </c>
      <c r="I512" s="321">
        <v>11</v>
      </c>
      <c r="J512" s="321"/>
      <c r="K512" s="155" t="str">
        <f>VLOOKUP($A512,'NZa-nummers 2016'!$B$2:$B$440,1,FALSE)</f>
        <v>020-0700</v>
      </c>
    </row>
    <row r="513" spans="1:19" x14ac:dyDescent="0.2">
      <c r="A513" s="320" t="s">
        <v>396</v>
      </c>
      <c r="B513" s="321" t="s">
        <v>709</v>
      </c>
      <c r="C513" s="321" t="s">
        <v>710</v>
      </c>
      <c r="D513" s="321" t="s">
        <v>72</v>
      </c>
      <c r="E513" s="322">
        <v>101</v>
      </c>
      <c r="F513" s="322" t="str">
        <f t="shared" si="16"/>
        <v>020-0700-101</v>
      </c>
      <c r="G513" s="322">
        <f t="shared" si="17"/>
        <v>0</v>
      </c>
      <c r="H513" s="321">
        <v>4</v>
      </c>
      <c r="I513" s="321">
        <v>4</v>
      </c>
      <c r="J513" s="321"/>
      <c r="K513" s="155" t="str">
        <f>VLOOKUP($A513,'NZa-nummers 2016'!$B$2:$B$440,1,FALSE)</f>
        <v>020-0700</v>
      </c>
    </row>
    <row r="514" spans="1:19" x14ac:dyDescent="0.2">
      <c r="A514" s="320" t="s">
        <v>396</v>
      </c>
      <c r="B514" s="321" t="s">
        <v>709</v>
      </c>
      <c r="C514" s="321" t="s">
        <v>710</v>
      </c>
      <c r="D514" s="321" t="s">
        <v>734</v>
      </c>
      <c r="E514" s="322">
        <v>102</v>
      </c>
      <c r="F514" s="322" t="str">
        <f t="shared" si="16"/>
        <v>020-0700-102</v>
      </c>
      <c r="G514" s="322">
        <f t="shared" si="17"/>
        <v>0</v>
      </c>
      <c r="H514" s="321">
        <v>1</v>
      </c>
      <c r="I514" s="321">
        <v>1</v>
      </c>
      <c r="J514" s="321"/>
      <c r="K514" s="155" t="str">
        <f>VLOOKUP($A514,'NZa-nummers 2016'!$B$2:$B$440,1,FALSE)</f>
        <v>020-0700</v>
      </c>
    </row>
    <row r="515" spans="1:19" x14ac:dyDescent="0.2">
      <c r="A515" s="320" t="s">
        <v>396</v>
      </c>
      <c r="B515" s="321" t="s">
        <v>709</v>
      </c>
      <c r="C515" s="321" t="s">
        <v>710</v>
      </c>
      <c r="D515" s="321" t="s">
        <v>735</v>
      </c>
      <c r="E515" s="322">
        <v>103</v>
      </c>
      <c r="F515" s="322" t="str">
        <f t="shared" si="16"/>
        <v>020-0700-103</v>
      </c>
      <c r="G515" s="322">
        <f t="shared" si="17"/>
        <v>0</v>
      </c>
      <c r="H515" s="321">
        <v>4</v>
      </c>
      <c r="I515" s="321">
        <v>4</v>
      </c>
      <c r="J515" s="321"/>
      <c r="K515" s="155" t="str">
        <f>VLOOKUP($A515,'NZa-nummers 2016'!$B$2:$B$440,1,FALSE)</f>
        <v>020-0700</v>
      </c>
    </row>
    <row r="516" spans="1:19" x14ac:dyDescent="0.2">
      <c r="A516" s="320" t="s">
        <v>396</v>
      </c>
      <c r="B516" s="321" t="s">
        <v>709</v>
      </c>
      <c r="C516" s="321" t="s">
        <v>710</v>
      </c>
      <c r="D516" s="321" t="s">
        <v>71</v>
      </c>
      <c r="E516" s="322">
        <v>105</v>
      </c>
      <c r="F516" s="322" t="str">
        <f t="shared" si="16"/>
        <v>020-0700-105</v>
      </c>
      <c r="G516" s="322">
        <f t="shared" si="17"/>
        <v>0</v>
      </c>
      <c r="H516" s="321">
        <v>1</v>
      </c>
      <c r="I516" s="321">
        <v>1</v>
      </c>
      <c r="J516" s="321"/>
      <c r="K516" s="155" t="str">
        <f>VLOOKUP($A516,'NZa-nummers 2016'!$B$2:$B$440,1,FALSE)</f>
        <v>020-0700</v>
      </c>
    </row>
    <row r="517" spans="1:19" x14ac:dyDescent="0.2">
      <c r="A517" s="320" t="s">
        <v>396</v>
      </c>
      <c r="B517" s="321" t="s">
        <v>709</v>
      </c>
      <c r="C517" s="321" t="s">
        <v>710</v>
      </c>
      <c r="D517" s="321" t="s">
        <v>805</v>
      </c>
      <c r="E517" s="322">
        <v>111</v>
      </c>
      <c r="F517" s="322" t="str">
        <f t="shared" si="16"/>
        <v>020-0700-111</v>
      </c>
      <c r="G517" s="322">
        <f t="shared" si="17"/>
        <v>0</v>
      </c>
      <c r="H517" s="321">
        <v>2</v>
      </c>
      <c r="I517" s="321">
        <v>2</v>
      </c>
      <c r="J517" s="321"/>
      <c r="K517" s="155" t="str">
        <f>VLOOKUP($A517,'NZa-nummers 2016'!$B$2:$B$440,1,FALSE)</f>
        <v>020-0700</v>
      </c>
    </row>
    <row r="518" spans="1:19" x14ac:dyDescent="0.2">
      <c r="A518" s="320" t="s">
        <v>396</v>
      </c>
      <c r="B518" s="321" t="s">
        <v>709</v>
      </c>
      <c r="C518" s="321" t="s">
        <v>710</v>
      </c>
      <c r="D518" s="321" t="s">
        <v>73</v>
      </c>
      <c r="E518" s="322">
        <v>118</v>
      </c>
      <c r="F518" s="322" t="str">
        <f t="shared" si="16"/>
        <v>020-0700-118</v>
      </c>
      <c r="G518" s="322">
        <f t="shared" si="17"/>
        <v>0</v>
      </c>
      <c r="H518" s="321">
        <v>2</v>
      </c>
      <c r="I518" s="321">
        <v>2</v>
      </c>
      <c r="J518" s="321"/>
      <c r="K518" s="155" t="str">
        <f>VLOOKUP($A518,'NZa-nummers 2016'!$B$2:$B$440,1,FALSE)</f>
        <v>020-0700</v>
      </c>
    </row>
    <row r="519" spans="1:19" x14ac:dyDescent="0.2">
      <c r="A519" s="320" t="s">
        <v>396</v>
      </c>
      <c r="B519" s="321" t="s">
        <v>709</v>
      </c>
      <c r="C519" s="321" t="s">
        <v>710</v>
      </c>
      <c r="D519" s="321" t="s">
        <v>94</v>
      </c>
      <c r="E519" s="322">
        <v>119</v>
      </c>
      <c r="F519" s="322" t="str">
        <f t="shared" si="16"/>
        <v>020-0700-119</v>
      </c>
      <c r="G519" s="322">
        <f t="shared" si="17"/>
        <v>0</v>
      </c>
      <c r="H519" s="321">
        <v>3</v>
      </c>
      <c r="I519" s="321">
        <v>3</v>
      </c>
      <c r="J519" s="321"/>
      <c r="K519" s="155" t="str">
        <f>VLOOKUP($A519,'NZa-nummers 2016'!$B$2:$B$440,1,FALSE)</f>
        <v>020-0700</v>
      </c>
    </row>
    <row r="520" spans="1:19" x14ac:dyDescent="0.2">
      <c r="A520" s="320" t="s">
        <v>396</v>
      </c>
      <c r="B520" s="321" t="s">
        <v>709</v>
      </c>
      <c r="C520" s="321" t="s">
        <v>710</v>
      </c>
      <c r="D520" s="321" t="s">
        <v>95</v>
      </c>
      <c r="E520" s="322">
        <v>121</v>
      </c>
      <c r="F520" s="322" t="str">
        <f t="shared" si="16"/>
        <v>020-0700-121</v>
      </c>
      <c r="G520" s="322">
        <f t="shared" si="17"/>
        <v>0</v>
      </c>
      <c r="H520" s="321">
        <v>1</v>
      </c>
      <c r="I520" s="321">
        <v>1</v>
      </c>
      <c r="J520" s="321"/>
      <c r="K520" s="155" t="str">
        <f>VLOOKUP($A520,'NZa-nummers 2016'!$B$2:$B$440,1,FALSE)</f>
        <v>020-0700</v>
      </c>
    </row>
    <row r="521" spans="1:19" x14ac:dyDescent="0.2">
      <c r="A521" s="320" t="s">
        <v>396</v>
      </c>
      <c r="B521" s="321" t="s">
        <v>709</v>
      </c>
      <c r="C521" s="321" t="s">
        <v>710</v>
      </c>
      <c r="D521" s="321" t="s">
        <v>96</v>
      </c>
      <c r="E521" s="322">
        <v>122</v>
      </c>
      <c r="F521" s="322" t="str">
        <f t="shared" si="16"/>
        <v>020-0700-122</v>
      </c>
      <c r="G521" s="322">
        <f t="shared" si="17"/>
        <v>0</v>
      </c>
      <c r="H521" s="321">
        <v>3</v>
      </c>
      <c r="I521" s="321">
        <v>3</v>
      </c>
      <c r="J521" s="321"/>
      <c r="K521" s="155" t="str">
        <f>VLOOKUP($A521,'NZa-nummers 2016'!$B$2:$B$440,1,FALSE)</f>
        <v>020-0700</v>
      </c>
    </row>
    <row r="522" spans="1:19" x14ac:dyDescent="0.2">
      <c r="A522" s="320" t="s">
        <v>396</v>
      </c>
      <c r="B522" s="321" t="s">
        <v>709</v>
      </c>
      <c r="C522" s="321" t="s">
        <v>710</v>
      </c>
      <c r="D522" s="321" t="s">
        <v>97</v>
      </c>
      <c r="E522" s="322">
        <v>123</v>
      </c>
      <c r="F522" s="322" t="str">
        <f t="shared" si="16"/>
        <v>020-0700-123</v>
      </c>
      <c r="G522" s="322">
        <f t="shared" si="17"/>
        <v>0</v>
      </c>
      <c r="H522" s="321">
        <v>1</v>
      </c>
      <c r="I522" s="321">
        <v>1</v>
      </c>
      <c r="J522" s="321"/>
      <c r="K522" s="155" t="str">
        <f>VLOOKUP($A522,'NZa-nummers 2016'!$B$2:$B$440,1,FALSE)</f>
        <v>020-0700</v>
      </c>
    </row>
    <row r="523" spans="1:19" x14ac:dyDescent="0.2">
      <c r="A523" s="320" t="s">
        <v>396</v>
      </c>
      <c r="B523" s="321" t="s">
        <v>709</v>
      </c>
      <c r="C523" s="321" t="s">
        <v>710</v>
      </c>
      <c r="D523" s="321" t="s">
        <v>810</v>
      </c>
      <c r="E523" s="322">
        <v>124</v>
      </c>
      <c r="F523" s="322" t="str">
        <f t="shared" si="16"/>
        <v>020-0700-124</v>
      </c>
      <c r="G523" s="322">
        <f t="shared" si="17"/>
        <v>0</v>
      </c>
      <c r="H523" s="321">
        <v>3</v>
      </c>
      <c r="I523" s="321">
        <v>3</v>
      </c>
      <c r="J523" s="321"/>
      <c r="K523" s="155" t="str">
        <f>VLOOKUP($A523,'NZa-nummers 2016'!$B$2:$B$440,1,FALSE)</f>
        <v>020-0700</v>
      </c>
    </row>
    <row r="524" spans="1:19" x14ac:dyDescent="0.2">
      <c r="A524" s="320" t="s">
        <v>396</v>
      </c>
      <c r="B524" s="321" t="s">
        <v>709</v>
      </c>
      <c r="C524" s="321" t="s">
        <v>710</v>
      </c>
      <c r="D524" s="321" t="s">
        <v>811</v>
      </c>
      <c r="E524" s="322">
        <v>125</v>
      </c>
      <c r="F524" s="322" t="str">
        <f t="shared" si="16"/>
        <v>020-0700-125</v>
      </c>
      <c r="G524" s="322">
        <f t="shared" si="17"/>
        <v>0</v>
      </c>
      <c r="H524" s="321">
        <v>2</v>
      </c>
      <c r="I524" s="321">
        <v>2</v>
      </c>
      <c r="J524" s="321"/>
      <c r="K524" s="155" t="str">
        <f>VLOOKUP($A524,'NZa-nummers 2016'!$B$2:$B$440,1,FALSE)</f>
        <v>020-0700</v>
      </c>
    </row>
    <row r="525" spans="1:19" x14ac:dyDescent="0.2">
      <c r="A525" s="320" t="s">
        <v>396</v>
      </c>
      <c r="B525" s="321" t="s">
        <v>709</v>
      </c>
      <c r="C525" s="321" t="s">
        <v>710</v>
      </c>
      <c r="D525" s="321" t="s">
        <v>88</v>
      </c>
      <c r="E525" s="322">
        <v>126</v>
      </c>
      <c r="F525" s="322" t="str">
        <f t="shared" si="16"/>
        <v>020-0700-126</v>
      </c>
      <c r="G525" s="322">
        <f t="shared" si="17"/>
        <v>0</v>
      </c>
      <c r="H525" s="321">
        <v>5</v>
      </c>
      <c r="I525" s="321">
        <v>5</v>
      </c>
      <c r="J525" s="321"/>
      <c r="K525" s="155" t="str">
        <f>VLOOKUP($A525,'NZa-nummers 2016'!$B$2:$B$440,1,FALSE)</f>
        <v>020-0700</v>
      </c>
    </row>
    <row r="526" spans="1:19" x14ac:dyDescent="0.2">
      <c r="A526" s="320" t="s">
        <v>396</v>
      </c>
      <c r="B526" s="321" t="s">
        <v>709</v>
      </c>
      <c r="C526" s="321" t="s">
        <v>710</v>
      </c>
      <c r="D526" s="321" t="s">
        <v>85</v>
      </c>
      <c r="E526" s="322">
        <v>128</v>
      </c>
      <c r="F526" s="322" t="str">
        <f t="shared" si="16"/>
        <v>020-0700-128</v>
      </c>
      <c r="G526" s="322">
        <f t="shared" si="17"/>
        <v>0</v>
      </c>
      <c r="H526" s="321">
        <v>1</v>
      </c>
      <c r="I526" s="321">
        <v>1</v>
      </c>
      <c r="J526" s="321"/>
      <c r="K526" s="155" t="str">
        <f>VLOOKUP($A526,'NZa-nummers 2016'!$B$2:$B$440,1,FALSE)</f>
        <v>020-0700</v>
      </c>
    </row>
    <row r="527" spans="1:19" x14ac:dyDescent="0.2">
      <c r="A527" s="320" t="s">
        <v>396</v>
      </c>
      <c r="B527" s="321" t="s">
        <v>709</v>
      </c>
      <c r="C527" s="321" t="s">
        <v>710</v>
      </c>
      <c r="D527" s="321" t="s">
        <v>75</v>
      </c>
      <c r="E527" s="322">
        <v>129</v>
      </c>
      <c r="F527" s="322" t="str">
        <f t="shared" si="16"/>
        <v>020-0700-129</v>
      </c>
      <c r="G527" s="322">
        <f t="shared" si="17"/>
        <v>0</v>
      </c>
      <c r="H527" s="321">
        <v>5</v>
      </c>
      <c r="I527" s="321">
        <v>5</v>
      </c>
      <c r="J527" s="321"/>
      <c r="K527" s="155" t="str">
        <f>VLOOKUP($A527,'NZa-nummers 2016'!$B$2:$B$440,1,FALSE)</f>
        <v>020-0700</v>
      </c>
      <c r="L527" s="79"/>
      <c r="M527" s="84"/>
      <c r="N527" s="85"/>
      <c r="O527" s="84"/>
      <c r="P527" s="84"/>
      <c r="Q527" s="84"/>
      <c r="R527" s="84"/>
      <c r="S527" s="84"/>
    </row>
    <row r="528" spans="1:19" x14ac:dyDescent="0.2">
      <c r="A528" s="320" t="s">
        <v>396</v>
      </c>
      <c r="B528" s="321" t="s">
        <v>709</v>
      </c>
      <c r="C528" s="321" t="s">
        <v>710</v>
      </c>
      <c r="D528" s="321" t="s">
        <v>76</v>
      </c>
      <c r="E528" s="322">
        <v>132</v>
      </c>
      <c r="F528" s="322" t="str">
        <f t="shared" si="16"/>
        <v>020-0700-132</v>
      </c>
      <c r="G528" s="322">
        <f t="shared" si="17"/>
        <v>0</v>
      </c>
      <c r="H528" s="321">
        <v>3</v>
      </c>
      <c r="I528" s="321">
        <v>3</v>
      </c>
      <c r="J528" s="321"/>
      <c r="K528" s="155" t="str">
        <f>VLOOKUP($A528,'NZa-nummers 2016'!$B$2:$B$440,1,FALSE)</f>
        <v>020-0700</v>
      </c>
      <c r="L528" s="79"/>
      <c r="M528" s="84"/>
      <c r="N528" s="85"/>
      <c r="O528" s="84"/>
      <c r="P528" s="84"/>
      <c r="Q528" s="84"/>
      <c r="R528" s="84"/>
      <c r="S528" s="84"/>
    </row>
    <row r="529" spans="1:19" x14ac:dyDescent="0.2">
      <c r="A529" s="320" t="s">
        <v>396</v>
      </c>
      <c r="B529" s="321" t="s">
        <v>709</v>
      </c>
      <c r="C529" s="321" t="s">
        <v>710</v>
      </c>
      <c r="D529" s="321" t="s">
        <v>77</v>
      </c>
      <c r="E529" s="322">
        <v>134</v>
      </c>
      <c r="F529" s="322" t="str">
        <f t="shared" si="16"/>
        <v>020-0700-134</v>
      </c>
      <c r="G529" s="322">
        <f t="shared" si="17"/>
        <v>0</v>
      </c>
      <c r="H529" s="321">
        <v>5</v>
      </c>
      <c r="I529" s="321">
        <v>5</v>
      </c>
      <c r="J529" s="321"/>
      <c r="K529" s="155" t="str">
        <f>VLOOKUP($A529,'NZa-nummers 2016'!$B$2:$B$440,1,FALSE)</f>
        <v>020-0700</v>
      </c>
    </row>
    <row r="530" spans="1:19" x14ac:dyDescent="0.2">
      <c r="A530" s="320" t="s">
        <v>396</v>
      </c>
      <c r="B530" s="321" t="s">
        <v>709</v>
      </c>
      <c r="C530" s="321" t="s">
        <v>710</v>
      </c>
      <c r="D530" s="321" t="s">
        <v>78</v>
      </c>
      <c r="E530" s="322">
        <v>135</v>
      </c>
      <c r="F530" s="322" t="str">
        <f t="shared" si="16"/>
        <v>020-0700-135</v>
      </c>
      <c r="G530" s="322">
        <f t="shared" si="17"/>
        <v>0</v>
      </c>
      <c r="H530" s="321">
        <v>2</v>
      </c>
      <c r="I530" s="321">
        <v>2</v>
      </c>
      <c r="J530" s="321"/>
      <c r="K530" s="155" t="str">
        <f>VLOOKUP($A530,'NZa-nummers 2016'!$B$2:$B$440,1,FALSE)</f>
        <v>020-0700</v>
      </c>
    </row>
    <row r="531" spans="1:19" x14ac:dyDescent="0.2">
      <c r="A531" s="320" t="s">
        <v>396</v>
      </c>
      <c r="B531" s="321" t="s">
        <v>709</v>
      </c>
      <c r="C531" s="321" t="s">
        <v>710</v>
      </c>
      <c r="D531" s="321" t="s">
        <v>91</v>
      </c>
      <c r="E531" s="322">
        <v>136</v>
      </c>
      <c r="F531" s="322" t="str">
        <f t="shared" si="16"/>
        <v>020-0700-136</v>
      </c>
      <c r="G531" s="322">
        <f t="shared" si="17"/>
        <v>0</v>
      </c>
      <c r="H531" s="321">
        <v>2</v>
      </c>
      <c r="I531" s="321">
        <v>2</v>
      </c>
      <c r="J531" s="321"/>
      <c r="K531" s="155" t="str">
        <f>VLOOKUP($A531,'NZa-nummers 2016'!$B$2:$B$440,1,FALSE)</f>
        <v>020-0700</v>
      </c>
    </row>
    <row r="532" spans="1:19" x14ac:dyDescent="0.2">
      <c r="A532" s="320" t="s">
        <v>396</v>
      </c>
      <c r="B532" s="321" t="s">
        <v>709</v>
      </c>
      <c r="C532" s="321" t="s">
        <v>710</v>
      </c>
      <c r="D532" s="321" t="s">
        <v>828</v>
      </c>
      <c r="E532" s="322">
        <v>137</v>
      </c>
      <c r="F532" s="322" t="str">
        <f t="shared" si="16"/>
        <v>020-0700-137</v>
      </c>
      <c r="G532" s="322">
        <f t="shared" si="17"/>
        <v>0</v>
      </c>
      <c r="H532" s="321">
        <v>3</v>
      </c>
      <c r="I532" s="321">
        <v>3</v>
      </c>
      <c r="J532" s="321"/>
      <c r="K532" s="155" t="str">
        <f>VLOOKUP($A532,'NZa-nummers 2016'!$B$2:$B$440,1,FALSE)</f>
        <v>020-0700</v>
      </c>
    </row>
    <row r="533" spans="1:19" x14ac:dyDescent="0.2">
      <c r="A533" s="320" t="s">
        <v>396</v>
      </c>
      <c r="B533" s="321" t="s">
        <v>709</v>
      </c>
      <c r="C533" s="321" t="s">
        <v>710</v>
      </c>
      <c r="D533" s="321" t="s">
        <v>1443</v>
      </c>
      <c r="E533" s="322">
        <v>138</v>
      </c>
      <c r="F533" s="322" t="str">
        <f t="shared" si="16"/>
        <v>020-0700-138</v>
      </c>
      <c r="G533" s="322">
        <f t="shared" si="17"/>
        <v>0</v>
      </c>
      <c r="H533" s="321">
        <v>3</v>
      </c>
      <c r="I533" s="321">
        <v>3</v>
      </c>
      <c r="J533" s="321"/>
      <c r="K533" s="155" t="str">
        <f>VLOOKUP($A533,'NZa-nummers 2016'!$B$2:$B$440,1,FALSE)</f>
        <v>020-0700</v>
      </c>
    </row>
    <row r="534" spans="1:19" x14ac:dyDescent="0.2">
      <c r="A534" s="320" t="s">
        <v>396</v>
      </c>
      <c r="B534" s="321" t="s">
        <v>709</v>
      </c>
      <c r="C534" s="321" t="s">
        <v>710</v>
      </c>
      <c r="D534" s="321" t="s">
        <v>80</v>
      </c>
      <c r="E534" s="322">
        <v>139</v>
      </c>
      <c r="F534" s="322" t="str">
        <f t="shared" si="16"/>
        <v>020-0700-139</v>
      </c>
      <c r="G534" s="322">
        <f t="shared" si="17"/>
        <v>0</v>
      </c>
      <c r="H534" s="321">
        <v>2</v>
      </c>
      <c r="I534" s="321">
        <v>2</v>
      </c>
      <c r="J534" s="321"/>
      <c r="K534" s="155" t="str">
        <f>VLOOKUP($A534,'NZa-nummers 2016'!$B$2:$B$440,1,FALSE)</f>
        <v>020-0700</v>
      </c>
    </row>
    <row r="535" spans="1:19" x14ac:dyDescent="0.2">
      <c r="A535" s="320" t="s">
        <v>396</v>
      </c>
      <c r="B535" s="321" t="s">
        <v>709</v>
      </c>
      <c r="C535" s="321" t="s">
        <v>710</v>
      </c>
      <c r="D535" s="321" t="s">
        <v>81</v>
      </c>
      <c r="E535" s="322">
        <v>140</v>
      </c>
      <c r="F535" s="322" t="str">
        <f t="shared" si="16"/>
        <v>020-0700-140</v>
      </c>
      <c r="G535" s="322">
        <f t="shared" si="17"/>
        <v>0</v>
      </c>
      <c r="H535" s="321">
        <v>3</v>
      </c>
      <c r="I535" s="321">
        <v>3</v>
      </c>
      <c r="J535" s="321"/>
      <c r="K535" s="155" t="str">
        <f>VLOOKUP($A535,'NZa-nummers 2016'!$B$2:$B$440,1,FALSE)</f>
        <v>020-0700</v>
      </c>
    </row>
    <row r="536" spans="1:19" x14ac:dyDescent="0.2">
      <c r="A536" s="320" t="s">
        <v>396</v>
      </c>
      <c r="B536" s="321" t="s">
        <v>709</v>
      </c>
      <c r="C536" s="321" t="s">
        <v>710</v>
      </c>
      <c r="D536" s="321" t="s">
        <v>836</v>
      </c>
      <c r="E536" s="322">
        <v>142</v>
      </c>
      <c r="F536" s="322" t="str">
        <f t="shared" si="16"/>
        <v>020-0700-142</v>
      </c>
      <c r="G536" s="322">
        <f t="shared" si="17"/>
        <v>0</v>
      </c>
      <c r="H536" s="321">
        <v>1</v>
      </c>
      <c r="I536" s="321">
        <v>1</v>
      </c>
      <c r="J536" s="321"/>
      <c r="K536" s="155" t="str">
        <f>VLOOKUP($A536,'NZa-nummers 2016'!$B$2:$B$440,1,FALSE)</f>
        <v>020-0700</v>
      </c>
    </row>
    <row r="537" spans="1:19" x14ac:dyDescent="0.2">
      <c r="A537" s="320" t="s">
        <v>396</v>
      </c>
      <c r="B537" s="321" t="s">
        <v>709</v>
      </c>
      <c r="C537" s="321" t="s">
        <v>710</v>
      </c>
      <c r="D537" s="321" t="s">
        <v>83</v>
      </c>
      <c r="E537" s="322">
        <v>143</v>
      </c>
      <c r="F537" s="322" t="str">
        <f t="shared" si="16"/>
        <v>020-0700-143</v>
      </c>
      <c r="G537" s="322">
        <f t="shared" si="17"/>
        <v>0</v>
      </c>
      <c r="H537" s="321">
        <v>3</v>
      </c>
      <c r="I537" s="321">
        <v>3</v>
      </c>
      <c r="J537" s="321"/>
      <c r="K537" s="155" t="str">
        <f>VLOOKUP($A537,'NZa-nummers 2016'!$B$2:$B$440,1,FALSE)</f>
        <v>020-0700</v>
      </c>
    </row>
    <row r="538" spans="1:19" s="79" customFormat="1" x14ac:dyDescent="0.2">
      <c r="A538" s="320" t="s">
        <v>396</v>
      </c>
      <c r="B538" s="321" t="s">
        <v>709</v>
      </c>
      <c r="C538" s="321" t="s">
        <v>710</v>
      </c>
      <c r="D538" s="321" t="s">
        <v>84</v>
      </c>
      <c r="E538" s="322">
        <v>144</v>
      </c>
      <c r="F538" s="322" t="str">
        <f t="shared" si="16"/>
        <v>020-0700-144</v>
      </c>
      <c r="G538" s="322">
        <f t="shared" si="17"/>
        <v>0</v>
      </c>
      <c r="H538" s="321">
        <v>1</v>
      </c>
      <c r="I538" s="321">
        <v>1</v>
      </c>
      <c r="J538" s="321"/>
      <c r="K538" s="155" t="str">
        <f>VLOOKUP($A538,'NZa-nummers 2016'!$B$2:$B$440,1,FALSE)</f>
        <v>020-0700</v>
      </c>
      <c r="L538" s="71"/>
      <c r="M538" s="71"/>
      <c r="N538" s="74"/>
      <c r="O538" s="71"/>
      <c r="P538" s="71"/>
      <c r="Q538" s="71"/>
      <c r="R538" s="71"/>
      <c r="S538" s="71"/>
    </row>
    <row r="539" spans="1:19" s="79" customFormat="1" x14ac:dyDescent="0.2">
      <c r="A539" s="320" t="s">
        <v>396</v>
      </c>
      <c r="B539" s="321" t="s">
        <v>1451</v>
      </c>
      <c r="C539" s="321" t="s">
        <v>106</v>
      </c>
      <c r="D539" s="321" t="s">
        <v>1043</v>
      </c>
      <c r="E539" s="322">
        <v>200</v>
      </c>
      <c r="F539" s="322" t="str">
        <f t="shared" si="16"/>
        <v>020-0700-200</v>
      </c>
      <c r="G539" s="322">
        <f t="shared" si="17"/>
        <v>0</v>
      </c>
      <c r="H539" s="321">
        <v>1</v>
      </c>
      <c r="I539" s="321">
        <v>1</v>
      </c>
      <c r="J539" s="321"/>
      <c r="K539" s="155" t="str">
        <f>VLOOKUP($A539,'NZa-nummers 2016'!$B$2:$B$440,1,FALSE)</f>
        <v>020-0700</v>
      </c>
      <c r="L539" s="71"/>
      <c r="M539" s="71"/>
      <c r="N539" s="74"/>
      <c r="O539" s="71"/>
      <c r="P539" s="71"/>
      <c r="Q539" s="71"/>
      <c r="R539" s="71"/>
      <c r="S539" s="71"/>
    </row>
    <row r="540" spans="1:19" s="79" customFormat="1" x14ac:dyDescent="0.2">
      <c r="A540" s="320" t="s">
        <v>396</v>
      </c>
      <c r="B540" s="321" t="s">
        <v>1451</v>
      </c>
      <c r="C540" s="321" t="s">
        <v>106</v>
      </c>
      <c r="D540" s="321" t="s">
        <v>871</v>
      </c>
      <c r="E540" s="322">
        <v>202</v>
      </c>
      <c r="F540" s="322" t="str">
        <f t="shared" si="16"/>
        <v>020-0700-202</v>
      </c>
      <c r="G540" s="322">
        <f t="shared" si="17"/>
        <v>0</v>
      </c>
      <c r="H540" s="321">
        <v>1</v>
      </c>
      <c r="I540" s="321">
        <v>0.5</v>
      </c>
      <c r="J540" s="321"/>
      <c r="K540" s="155" t="str">
        <f>VLOOKUP($A540,'NZa-nummers 2016'!$B$2:$B$440,1,FALSE)</f>
        <v>020-0700</v>
      </c>
      <c r="L540" s="71"/>
      <c r="M540" s="71"/>
      <c r="N540" s="74"/>
      <c r="O540" s="71"/>
      <c r="P540" s="71"/>
      <c r="Q540" s="71"/>
      <c r="R540" s="71"/>
      <c r="S540" s="71"/>
    </row>
    <row r="541" spans="1:19" s="79" customFormat="1" x14ac:dyDescent="0.2">
      <c r="A541" s="320" t="s">
        <v>396</v>
      </c>
      <c r="B541" s="321" t="s">
        <v>1451</v>
      </c>
      <c r="C541" s="321" t="s">
        <v>106</v>
      </c>
      <c r="D541" s="321" t="s">
        <v>1414</v>
      </c>
      <c r="E541" s="322">
        <v>205</v>
      </c>
      <c r="F541" s="322" t="str">
        <f t="shared" si="16"/>
        <v>020-0700-205</v>
      </c>
      <c r="G541" s="322">
        <f t="shared" si="17"/>
        <v>0</v>
      </c>
      <c r="H541" s="321">
        <v>1</v>
      </c>
      <c r="I541" s="321">
        <v>0.75</v>
      </c>
      <c r="J541" s="321"/>
      <c r="K541" s="155" t="str">
        <f>VLOOKUP($A541,'NZa-nummers 2016'!$B$2:$B$440,1,FALSE)</f>
        <v>020-0700</v>
      </c>
      <c r="L541" s="71"/>
      <c r="M541" s="71"/>
      <c r="N541" s="74"/>
      <c r="O541" s="71"/>
      <c r="P541" s="71"/>
      <c r="Q541" s="71"/>
      <c r="R541" s="71"/>
      <c r="S541" s="71"/>
    </row>
    <row r="542" spans="1:19" s="79" customFormat="1" x14ac:dyDescent="0.2">
      <c r="A542" s="320" t="s">
        <v>397</v>
      </c>
      <c r="B542" s="321" t="s">
        <v>843</v>
      </c>
      <c r="C542" s="321" t="s">
        <v>711</v>
      </c>
      <c r="D542" s="321" t="s">
        <v>70</v>
      </c>
      <c r="E542" s="322">
        <v>100</v>
      </c>
      <c r="F542" s="322" t="str">
        <f t="shared" si="16"/>
        <v>020-0900-100</v>
      </c>
      <c r="G542" s="322">
        <f t="shared" si="17"/>
        <v>0</v>
      </c>
      <c r="H542" s="321">
        <v>12</v>
      </c>
      <c r="I542" s="321">
        <v>12</v>
      </c>
      <c r="J542" s="321"/>
      <c r="K542" s="155" t="str">
        <f>VLOOKUP($A542,'NZa-nummers 2016'!$B$2:$B$440,1,FALSE)</f>
        <v>020-0900</v>
      </c>
      <c r="L542" s="71"/>
      <c r="M542" s="71"/>
      <c r="N542" s="74"/>
      <c r="O542" s="71"/>
      <c r="P542" s="71"/>
      <c r="Q542" s="71"/>
      <c r="R542" s="71"/>
      <c r="S542" s="71"/>
    </row>
    <row r="543" spans="1:19" s="79" customFormat="1" x14ac:dyDescent="0.2">
      <c r="A543" s="320" t="s">
        <v>397</v>
      </c>
      <c r="B543" s="321" t="s">
        <v>843</v>
      </c>
      <c r="C543" s="321" t="s">
        <v>711</v>
      </c>
      <c r="D543" s="321" t="s">
        <v>72</v>
      </c>
      <c r="E543" s="322">
        <v>101</v>
      </c>
      <c r="F543" s="322" t="str">
        <f t="shared" si="16"/>
        <v>020-0900-101</v>
      </c>
      <c r="G543" s="322">
        <f t="shared" si="17"/>
        <v>0</v>
      </c>
      <c r="H543" s="321">
        <v>4</v>
      </c>
      <c r="I543" s="321">
        <v>4</v>
      </c>
      <c r="J543" s="321"/>
      <c r="K543" s="155" t="str">
        <f>VLOOKUP($A543,'NZa-nummers 2016'!$B$2:$B$440,1,FALSE)</f>
        <v>020-0900</v>
      </c>
      <c r="L543" s="71"/>
      <c r="M543" s="71"/>
      <c r="N543" s="74"/>
      <c r="O543" s="71"/>
      <c r="P543" s="71"/>
      <c r="Q543" s="71"/>
      <c r="R543" s="71"/>
      <c r="S543" s="71"/>
    </row>
    <row r="544" spans="1:19" s="79" customFormat="1" x14ac:dyDescent="0.2">
      <c r="A544" s="320" t="s">
        <v>397</v>
      </c>
      <c r="B544" s="321" t="s">
        <v>843</v>
      </c>
      <c r="C544" s="321" t="s">
        <v>711</v>
      </c>
      <c r="D544" s="321" t="s">
        <v>735</v>
      </c>
      <c r="E544" s="322">
        <v>103</v>
      </c>
      <c r="F544" s="322" t="str">
        <f t="shared" si="16"/>
        <v>020-0900-103</v>
      </c>
      <c r="G544" s="322">
        <f t="shared" si="17"/>
        <v>0</v>
      </c>
      <c r="H544" s="321">
        <v>4</v>
      </c>
      <c r="I544" s="321">
        <v>4</v>
      </c>
      <c r="J544" s="321"/>
      <c r="K544" s="155" t="str">
        <f>VLOOKUP($A544,'NZa-nummers 2016'!$B$2:$B$440,1,FALSE)</f>
        <v>020-0900</v>
      </c>
      <c r="L544" s="71"/>
      <c r="M544" s="71"/>
      <c r="N544" s="74"/>
      <c r="O544" s="71"/>
      <c r="P544" s="71"/>
      <c r="Q544" s="71"/>
      <c r="R544" s="71"/>
      <c r="S544" s="71"/>
    </row>
    <row r="545" spans="1:19" s="79" customFormat="1" x14ac:dyDescent="0.2">
      <c r="A545" s="320" t="s">
        <v>397</v>
      </c>
      <c r="B545" s="321" t="s">
        <v>843</v>
      </c>
      <c r="C545" s="321" t="s">
        <v>711</v>
      </c>
      <c r="D545" s="321" t="s">
        <v>71</v>
      </c>
      <c r="E545" s="322">
        <v>105</v>
      </c>
      <c r="F545" s="322" t="str">
        <f t="shared" si="16"/>
        <v>020-0900-105</v>
      </c>
      <c r="G545" s="322">
        <f t="shared" si="17"/>
        <v>0</v>
      </c>
      <c r="H545" s="321">
        <v>3</v>
      </c>
      <c r="I545" s="321">
        <v>3</v>
      </c>
      <c r="J545" s="321"/>
      <c r="K545" s="155" t="str">
        <f>VLOOKUP($A545,'NZa-nummers 2016'!$B$2:$B$440,1,FALSE)</f>
        <v>020-0900</v>
      </c>
      <c r="L545" s="71"/>
      <c r="M545" s="71"/>
      <c r="N545" s="74"/>
      <c r="O545" s="71"/>
      <c r="P545" s="71"/>
      <c r="Q545" s="71"/>
      <c r="R545" s="71"/>
      <c r="S545" s="71"/>
    </row>
    <row r="546" spans="1:19" s="79" customFormat="1" x14ac:dyDescent="0.2">
      <c r="A546" s="320" t="s">
        <v>397</v>
      </c>
      <c r="B546" s="321" t="s">
        <v>843</v>
      </c>
      <c r="C546" s="321" t="s">
        <v>711</v>
      </c>
      <c r="D546" s="321" t="s">
        <v>805</v>
      </c>
      <c r="E546" s="322">
        <v>111</v>
      </c>
      <c r="F546" s="322" t="str">
        <f t="shared" si="16"/>
        <v>020-0900-111</v>
      </c>
      <c r="G546" s="322">
        <f t="shared" si="17"/>
        <v>0</v>
      </c>
      <c r="H546" s="321">
        <v>1</v>
      </c>
      <c r="I546" s="321">
        <v>1</v>
      </c>
      <c r="J546" s="321"/>
      <c r="K546" s="155" t="str">
        <f>VLOOKUP($A546,'NZa-nummers 2016'!$B$2:$B$440,1,FALSE)</f>
        <v>020-0900</v>
      </c>
      <c r="L546" s="71"/>
      <c r="M546" s="71"/>
      <c r="N546" s="74"/>
      <c r="O546" s="71"/>
      <c r="P546" s="71"/>
      <c r="Q546" s="71"/>
      <c r="R546" s="71"/>
      <c r="S546" s="71"/>
    </row>
    <row r="547" spans="1:19" s="79" customFormat="1" x14ac:dyDescent="0.2">
      <c r="A547" s="320" t="s">
        <v>397</v>
      </c>
      <c r="B547" s="321" t="s">
        <v>843</v>
      </c>
      <c r="C547" s="321" t="s">
        <v>711</v>
      </c>
      <c r="D547" s="321" t="s">
        <v>73</v>
      </c>
      <c r="E547" s="322">
        <v>118</v>
      </c>
      <c r="F547" s="322" t="str">
        <f t="shared" si="16"/>
        <v>020-0900-118</v>
      </c>
      <c r="G547" s="322">
        <f t="shared" si="17"/>
        <v>0</v>
      </c>
      <c r="H547" s="321">
        <v>1</v>
      </c>
      <c r="I547" s="321">
        <v>1</v>
      </c>
      <c r="J547" s="321"/>
      <c r="K547" s="155" t="str">
        <f>VLOOKUP($A547,'NZa-nummers 2016'!$B$2:$B$440,1,FALSE)</f>
        <v>020-0900</v>
      </c>
      <c r="L547" s="71"/>
      <c r="M547" s="71"/>
      <c r="N547" s="74"/>
      <c r="O547" s="71"/>
      <c r="P547" s="71"/>
      <c r="Q547" s="71"/>
      <c r="R547" s="71"/>
      <c r="S547" s="71"/>
    </row>
    <row r="548" spans="1:19" s="79" customFormat="1" x14ac:dyDescent="0.2">
      <c r="A548" s="320" t="s">
        <v>397</v>
      </c>
      <c r="B548" s="321" t="s">
        <v>843</v>
      </c>
      <c r="C548" s="321" t="s">
        <v>711</v>
      </c>
      <c r="D548" s="321" t="s">
        <v>94</v>
      </c>
      <c r="E548" s="322">
        <v>119</v>
      </c>
      <c r="F548" s="322" t="str">
        <f t="shared" si="16"/>
        <v>020-0900-119</v>
      </c>
      <c r="G548" s="322">
        <f t="shared" si="17"/>
        <v>0</v>
      </c>
      <c r="H548" s="321">
        <v>3</v>
      </c>
      <c r="I548" s="321">
        <v>3</v>
      </c>
      <c r="J548" s="321"/>
      <c r="K548" s="155" t="str">
        <f>VLOOKUP($A548,'NZa-nummers 2016'!$B$2:$B$440,1,FALSE)</f>
        <v>020-0900</v>
      </c>
      <c r="L548" s="71"/>
      <c r="M548" s="71"/>
      <c r="N548" s="74"/>
      <c r="O548" s="71"/>
      <c r="P548" s="71"/>
      <c r="Q548" s="71"/>
      <c r="R548" s="71"/>
      <c r="S548" s="71"/>
    </row>
    <row r="549" spans="1:19" s="79" customFormat="1" x14ac:dyDescent="0.2">
      <c r="A549" s="320" t="s">
        <v>397</v>
      </c>
      <c r="B549" s="321" t="s">
        <v>843</v>
      </c>
      <c r="C549" s="321" t="s">
        <v>711</v>
      </c>
      <c r="D549" s="321" t="s">
        <v>95</v>
      </c>
      <c r="E549" s="322">
        <v>121</v>
      </c>
      <c r="F549" s="322" t="str">
        <f t="shared" si="16"/>
        <v>020-0900-121</v>
      </c>
      <c r="G549" s="322">
        <f t="shared" si="17"/>
        <v>0</v>
      </c>
      <c r="H549" s="321">
        <v>1</v>
      </c>
      <c r="I549" s="321">
        <v>1</v>
      </c>
      <c r="J549" s="321"/>
      <c r="K549" s="155" t="str">
        <f>VLOOKUP($A549,'NZa-nummers 2016'!$B$2:$B$440,1,FALSE)</f>
        <v>020-0900</v>
      </c>
      <c r="L549" s="71"/>
      <c r="M549" s="71"/>
      <c r="N549" s="74"/>
      <c r="O549" s="71"/>
      <c r="P549" s="71"/>
      <c r="Q549" s="71"/>
      <c r="R549" s="71"/>
      <c r="S549" s="71"/>
    </row>
    <row r="550" spans="1:19" s="79" customFormat="1" x14ac:dyDescent="0.2">
      <c r="A550" s="320" t="s">
        <v>397</v>
      </c>
      <c r="B550" s="321" t="s">
        <v>843</v>
      </c>
      <c r="C550" s="321" t="s">
        <v>711</v>
      </c>
      <c r="D550" s="321" t="s">
        <v>96</v>
      </c>
      <c r="E550" s="322">
        <v>122</v>
      </c>
      <c r="F550" s="322" t="str">
        <f t="shared" si="16"/>
        <v>020-0900-122</v>
      </c>
      <c r="G550" s="322">
        <f t="shared" si="17"/>
        <v>0</v>
      </c>
      <c r="H550" s="321">
        <v>2</v>
      </c>
      <c r="I550" s="321">
        <v>2</v>
      </c>
      <c r="J550" s="321"/>
      <c r="K550" s="155" t="str">
        <f>VLOOKUP($A550,'NZa-nummers 2016'!$B$2:$B$440,1,FALSE)</f>
        <v>020-0900</v>
      </c>
      <c r="L550" s="71"/>
      <c r="M550" s="71"/>
      <c r="N550" s="74"/>
      <c r="O550" s="71"/>
      <c r="P550" s="71"/>
      <c r="Q550" s="71"/>
      <c r="R550" s="71"/>
      <c r="S550" s="71"/>
    </row>
    <row r="551" spans="1:19" s="79" customFormat="1" x14ac:dyDescent="0.2">
      <c r="A551" s="320" t="s">
        <v>397</v>
      </c>
      <c r="B551" s="321" t="s">
        <v>843</v>
      </c>
      <c r="C551" s="321" t="s">
        <v>711</v>
      </c>
      <c r="D551" s="321" t="s">
        <v>97</v>
      </c>
      <c r="E551" s="322">
        <v>123</v>
      </c>
      <c r="F551" s="322" t="str">
        <f t="shared" si="16"/>
        <v>020-0900-123</v>
      </c>
      <c r="G551" s="322">
        <f t="shared" si="17"/>
        <v>0</v>
      </c>
      <c r="H551" s="321">
        <v>1</v>
      </c>
      <c r="I551" s="321">
        <v>1</v>
      </c>
      <c r="J551" s="321"/>
      <c r="K551" s="155" t="str">
        <f>VLOOKUP($A551,'NZa-nummers 2016'!$B$2:$B$440,1,FALSE)</f>
        <v>020-0900</v>
      </c>
      <c r="L551" s="71"/>
      <c r="M551" s="71"/>
      <c r="N551" s="74"/>
      <c r="O551" s="71"/>
      <c r="P551" s="71"/>
      <c r="Q551" s="71"/>
      <c r="R551" s="71"/>
      <c r="S551" s="71"/>
    </row>
    <row r="552" spans="1:19" s="79" customFormat="1" x14ac:dyDescent="0.2">
      <c r="A552" s="320" t="s">
        <v>397</v>
      </c>
      <c r="B552" s="321" t="s">
        <v>843</v>
      </c>
      <c r="C552" s="321" t="s">
        <v>711</v>
      </c>
      <c r="D552" s="321" t="s">
        <v>810</v>
      </c>
      <c r="E552" s="322">
        <v>124</v>
      </c>
      <c r="F552" s="322" t="str">
        <f t="shared" si="16"/>
        <v>020-0900-124</v>
      </c>
      <c r="G552" s="322">
        <f t="shared" si="17"/>
        <v>0</v>
      </c>
      <c r="H552" s="321">
        <v>3</v>
      </c>
      <c r="I552" s="321">
        <v>3</v>
      </c>
      <c r="J552" s="321"/>
      <c r="K552" s="155" t="str">
        <f>VLOOKUP($A552,'NZa-nummers 2016'!$B$2:$B$440,1,FALSE)</f>
        <v>020-0900</v>
      </c>
      <c r="L552" s="71"/>
      <c r="M552" s="71"/>
      <c r="N552" s="74"/>
      <c r="O552" s="71"/>
      <c r="P552" s="71"/>
      <c r="Q552" s="71"/>
      <c r="R552" s="71"/>
      <c r="S552" s="71"/>
    </row>
    <row r="553" spans="1:19" s="79" customFormat="1" x14ac:dyDescent="0.2">
      <c r="A553" s="320" t="s">
        <v>397</v>
      </c>
      <c r="B553" s="321" t="s">
        <v>843</v>
      </c>
      <c r="C553" s="321" t="s">
        <v>711</v>
      </c>
      <c r="D553" s="321" t="s">
        <v>811</v>
      </c>
      <c r="E553" s="322">
        <v>125</v>
      </c>
      <c r="F553" s="322" t="str">
        <f t="shared" si="16"/>
        <v>020-0900-125</v>
      </c>
      <c r="G553" s="322">
        <f t="shared" si="17"/>
        <v>0</v>
      </c>
      <c r="H553" s="321">
        <v>2</v>
      </c>
      <c r="I553" s="321">
        <v>2</v>
      </c>
      <c r="J553" s="321"/>
      <c r="K553" s="155" t="str">
        <f>VLOOKUP($A553,'NZa-nummers 2016'!$B$2:$B$440,1,FALSE)</f>
        <v>020-0900</v>
      </c>
      <c r="L553" s="71"/>
      <c r="M553" s="71"/>
      <c r="N553" s="74"/>
      <c r="O553" s="71"/>
      <c r="P553" s="71"/>
      <c r="Q553" s="71"/>
      <c r="R553" s="71"/>
      <c r="S553" s="71"/>
    </row>
    <row r="554" spans="1:19" s="79" customFormat="1" x14ac:dyDescent="0.2">
      <c r="A554" s="320" t="s">
        <v>397</v>
      </c>
      <c r="B554" s="321" t="s">
        <v>843</v>
      </c>
      <c r="C554" s="321" t="s">
        <v>711</v>
      </c>
      <c r="D554" s="321" t="s">
        <v>88</v>
      </c>
      <c r="E554" s="322">
        <v>126</v>
      </c>
      <c r="F554" s="322" t="str">
        <f t="shared" si="16"/>
        <v>020-0900-126</v>
      </c>
      <c r="G554" s="322">
        <f t="shared" si="17"/>
        <v>0</v>
      </c>
      <c r="H554" s="321">
        <v>5</v>
      </c>
      <c r="I554" s="321">
        <v>5</v>
      </c>
      <c r="J554" s="321"/>
      <c r="K554" s="155" t="str">
        <f>VLOOKUP($A554,'NZa-nummers 2016'!$B$2:$B$440,1,FALSE)</f>
        <v>020-0900</v>
      </c>
      <c r="L554" s="71"/>
      <c r="M554" s="71"/>
      <c r="N554" s="74"/>
      <c r="O554" s="71"/>
      <c r="P554" s="71"/>
      <c r="Q554" s="71"/>
      <c r="R554" s="71"/>
      <c r="S554" s="71"/>
    </row>
    <row r="555" spans="1:19" s="79" customFormat="1" x14ac:dyDescent="0.2">
      <c r="A555" s="320" t="s">
        <v>397</v>
      </c>
      <c r="B555" s="321" t="s">
        <v>843</v>
      </c>
      <c r="C555" s="321" t="s">
        <v>711</v>
      </c>
      <c r="D555" s="321" t="s">
        <v>93</v>
      </c>
      <c r="E555" s="322">
        <v>127</v>
      </c>
      <c r="F555" s="322" t="str">
        <f t="shared" si="16"/>
        <v>020-0900-127</v>
      </c>
      <c r="G555" s="322">
        <f t="shared" si="17"/>
        <v>0</v>
      </c>
      <c r="H555" s="321">
        <v>2</v>
      </c>
      <c r="I555" s="321">
        <v>2</v>
      </c>
      <c r="J555" s="321"/>
      <c r="K555" s="155" t="str">
        <f>VLOOKUP($A555,'NZa-nummers 2016'!$B$2:$B$440,1,FALSE)</f>
        <v>020-0900</v>
      </c>
      <c r="L555" s="71"/>
      <c r="M555" s="71"/>
      <c r="N555" s="74"/>
      <c r="O555" s="71"/>
      <c r="P555" s="71"/>
      <c r="Q555" s="71"/>
      <c r="R555" s="71"/>
      <c r="S555" s="71"/>
    </row>
    <row r="556" spans="1:19" s="79" customFormat="1" x14ac:dyDescent="0.2">
      <c r="A556" s="320" t="s">
        <v>397</v>
      </c>
      <c r="B556" s="321" t="s">
        <v>843</v>
      </c>
      <c r="C556" s="321" t="s">
        <v>711</v>
      </c>
      <c r="D556" s="321" t="s">
        <v>75</v>
      </c>
      <c r="E556" s="322">
        <v>129</v>
      </c>
      <c r="F556" s="322" t="str">
        <f t="shared" si="16"/>
        <v>020-0900-129</v>
      </c>
      <c r="G556" s="322">
        <f t="shared" si="17"/>
        <v>0</v>
      </c>
      <c r="H556" s="321">
        <v>4</v>
      </c>
      <c r="I556" s="321">
        <v>4</v>
      </c>
      <c r="J556" s="321"/>
      <c r="K556" s="155" t="str">
        <f>VLOOKUP($A556,'NZa-nummers 2016'!$B$2:$B$440,1,FALSE)</f>
        <v>020-0900</v>
      </c>
      <c r="M556" s="84"/>
      <c r="N556" s="85"/>
      <c r="O556" s="84"/>
      <c r="P556" s="84"/>
      <c r="Q556" s="84"/>
      <c r="R556" s="84"/>
      <c r="S556" s="84"/>
    </row>
    <row r="557" spans="1:19" s="79" customFormat="1" x14ac:dyDescent="0.2">
      <c r="A557" s="320" t="s">
        <v>397</v>
      </c>
      <c r="B557" s="321" t="s">
        <v>843</v>
      </c>
      <c r="C557" s="321" t="s">
        <v>711</v>
      </c>
      <c r="D557" s="321" t="s">
        <v>76</v>
      </c>
      <c r="E557" s="322">
        <v>132</v>
      </c>
      <c r="F557" s="322" t="str">
        <f t="shared" si="16"/>
        <v>020-0900-132</v>
      </c>
      <c r="G557" s="322">
        <f t="shared" si="17"/>
        <v>0</v>
      </c>
      <c r="H557" s="321">
        <v>4</v>
      </c>
      <c r="I557" s="321">
        <v>4</v>
      </c>
      <c r="J557" s="321"/>
      <c r="K557" s="155" t="str">
        <f>VLOOKUP($A557,'NZa-nummers 2016'!$B$2:$B$440,1,FALSE)</f>
        <v>020-0900</v>
      </c>
      <c r="M557" s="84"/>
      <c r="N557" s="85"/>
      <c r="O557" s="84"/>
      <c r="P557" s="84"/>
      <c r="Q557" s="84"/>
      <c r="R557" s="84"/>
      <c r="S557" s="84"/>
    </row>
    <row r="558" spans="1:19" s="84" customFormat="1" x14ac:dyDescent="0.2">
      <c r="A558" s="320" t="s">
        <v>397</v>
      </c>
      <c r="B558" s="321" t="s">
        <v>843</v>
      </c>
      <c r="C558" s="321" t="s">
        <v>711</v>
      </c>
      <c r="D558" s="321" t="s">
        <v>77</v>
      </c>
      <c r="E558" s="322">
        <v>134</v>
      </c>
      <c r="F558" s="322" t="str">
        <f t="shared" si="16"/>
        <v>020-0900-134</v>
      </c>
      <c r="G558" s="322">
        <f t="shared" si="17"/>
        <v>0</v>
      </c>
      <c r="H558" s="321">
        <v>5</v>
      </c>
      <c r="I558" s="321">
        <v>5</v>
      </c>
      <c r="J558" s="321"/>
      <c r="K558" s="155" t="str">
        <f>VLOOKUP($A558,'NZa-nummers 2016'!$B$2:$B$440,1,FALSE)</f>
        <v>020-0900</v>
      </c>
      <c r="L558" s="71"/>
      <c r="M558" s="71"/>
      <c r="N558" s="74"/>
      <c r="O558" s="71"/>
      <c r="P558" s="71"/>
      <c r="Q558" s="71"/>
      <c r="R558" s="71"/>
      <c r="S558" s="71"/>
    </row>
    <row r="559" spans="1:19" s="84" customFormat="1" x14ac:dyDescent="0.2">
      <c r="A559" s="320" t="s">
        <v>397</v>
      </c>
      <c r="B559" s="321" t="s">
        <v>843</v>
      </c>
      <c r="C559" s="321" t="s">
        <v>711</v>
      </c>
      <c r="D559" s="321" t="s">
        <v>78</v>
      </c>
      <c r="E559" s="322">
        <v>135</v>
      </c>
      <c r="F559" s="322" t="str">
        <f t="shared" si="16"/>
        <v>020-0900-135</v>
      </c>
      <c r="G559" s="322">
        <f t="shared" si="17"/>
        <v>0</v>
      </c>
      <c r="H559" s="321">
        <v>3</v>
      </c>
      <c r="I559" s="321">
        <v>3</v>
      </c>
      <c r="J559" s="321"/>
      <c r="K559" s="155" t="str">
        <f>VLOOKUP($A559,'NZa-nummers 2016'!$B$2:$B$440,1,FALSE)</f>
        <v>020-0900</v>
      </c>
      <c r="L559" s="71"/>
      <c r="M559" s="71"/>
      <c r="N559" s="74"/>
      <c r="O559" s="71"/>
      <c r="P559" s="71"/>
      <c r="Q559" s="71"/>
      <c r="R559" s="71"/>
      <c r="S559" s="71"/>
    </row>
    <row r="560" spans="1:19" s="84" customFormat="1" x14ac:dyDescent="0.2">
      <c r="A560" s="320" t="s">
        <v>397</v>
      </c>
      <c r="B560" s="321" t="s">
        <v>843</v>
      </c>
      <c r="C560" s="321" t="s">
        <v>711</v>
      </c>
      <c r="D560" s="321" t="s">
        <v>91</v>
      </c>
      <c r="E560" s="322">
        <v>136</v>
      </c>
      <c r="F560" s="322" t="str">
        <f t="shared" si="16"/>
        <v>020-0900-136</v>
      </c>
      <c r="G560" s="322">
        <f t="shared" si="17"/>
        <v>0</v>
      </c>
      <c r="H560" s="321">
        <v>1</v>
      </c>
      <c r="I560" s="321">
        <v>1</v>
      </c>
      <c r="J560" s="321"/>
      <c r="K560" s="155" t="str">
        <f>VLOOKUP($A560,'NZa-nummers 2016'!$B$2:$B$440,1,FALSE)</f>
        <v>020-0900</v>
      </c>
      <c r="L560" s="71"/>
      <c r="M560" s="71"/>
      <c r="N560" s="74"/>
      <c r="O560" s="71"/>
      <c r="P560" s="71"/>
      <c r="Q560" s="71"/>
      <c r="R560" s="71"/>
      <c r="S560" s="71"/>
    </row>
    <row r="561" spans="1:19" s="84" customFormat="1" x14ac:dyDescent="0.2">
      <c r="A561" s="320" t="s">
        <v>397</v>
      </c>
      <c r="B561" s="321" t="s">
        <v>843</v>
      </c>
      <c r="C561" s="321" t="s">
        <v>711</v>
      </c>
      <c r="D561" s="321" t="s">
        <v>828</v>
      </c>
      <c r="E561" s="322">
        <v>137</v>
      </c>
      <c r="F561" s="322" t="str">
        <f t="shared" si="16"/>
        <v>020-0900-137</v>
      </c>
      <c r="G561" s="322">
        <f t="shared" si="17"/>
        <v>0</v>
      </c>
      <c r="H561" s="321">
        <v>6</v>
      </c>
      <c r="I561" s="321">
        <v>6</v>
      </c>
      <c r="J561" s="321"/>
      <c r="K561" s="155" t="str">
        <f>VLOOKUP($A561,'NZa-nummers 2016'!$B$2:$B$440,1,FALSE)</f>
        <v>020-0900</v>
      </c>
      <c r="L561" s="71"/>
      <c r="M561" s="71"/>
      <c r="N561" s="74"/>
      <c r="O561" s="71"/>
      <c r="P561" s="71"/>
      <c r="Q561" s="71"/>
      <c r="R561" s="71"/>
      <c r="S561" s="71"/>
    </row>
    <row r="562" spans="1:19" s="84" customFormat="1" x14ac:dyDescent="0.2">
      <c r="A562" s="320" t="s">
        <v>397</v>
      </c>
      <c r="B562" s="321" t="s">
        <v>843</v>
      </c>
      <c r="C562" s="321" t="s">
        <v>711</v>
      </c>
      <c r="D562" s="321" t="s">
        <v>1443</v>
      </c>
      <c r="E562" s="322">
        <v>138</v>
      </c>
      <c r="F562" s="322" t="str">
        <f t="shared" si="16"/>
        <v>020-0900-138</v>
      </c>
      <c r="G562" s="322">
        <f t="shared" si="17"/>
        <v>0</v>
      </c>
      <c r="H562" s="321">
        <v>5</v>
      </c>
      <c r="I562" s="321">
        <v>5</v>
      </c>
      <c r="J562" s="321"/>
      <c r="K562" s="155" t="str">
        <f>VLOOKUP($A562,'NZa-nummers 2016'!$B$2:$B$440,1,FALSE)</f>
        <v>020-0900</v>
      </c>
      <c r="L562" s="71"/>
      <c r="M562" s="71"/>
      <c r="N562" s="74"/>
      <c r="O562" s="71"/>
      <c r="P562" s="71"/>
      <c r="Q562" s="71"/>
      <c r="R562" s="71"/>
      <c r="S562" s="71"/>
    </row>
    <row r="563" spans="1:19" s="84" customFormat="1" x14ac:dyDescent="0.2">
      <c r="A563" s="320" t="s">
        <v>397</v>
      </c>
      <c r="B563" s="321" t="s">
        <v>843</v>
      </c>
      <c r="C563" s="321" t="s">
        <v>711</v>
      </c>
      <c r="D563" s="321" t="s">
        <v>80</v>
      </c>
      <c r="E563" s="322">
        <v>139</v>
      </c>
      <c r="F563" s="322" t="str">
        <f t="shared" si="16"/>
        <v>020-0900-139</v>
      </c>
      <c r="G563" s="322">
        <f t="shared" si="17"/>
        <v>0</v>
      </c>
      <c r="H563" s="321">
        <v>3</v>
      </c>
      <c r="I563" s="321">
        <v>3</v>
      </c>
      <c r="J563" s="321"/>
      <c r="K563" s="155" t="str">
        <f>VLOOKUP($A563,'NZa-nummers 2016'!$B$2:$B$440,1,FALSE)</f>
        <v>020-0900</v>
      </c>
      <c r="L563" s="71"/>
      <c r="M563" s="71"/>
      <c r="N563" s="74"/>
      <c r="O563" s="71"/>
      <c r="P563" s="71"/>
      <c r="Q563" s="71"/>
      <c r="R563" s="71"/>
      <c r="S563" s="71"/>
    </row>
    <row r="564" spans="1:19" s="84" customFormat="1" x14ac:dyDescent="0.2">
      <c r="A564" s="320" t="s">
        <v>397</v>
      </c>
      <c r="B564" s="321" t="s">
        <v>843</v>
      </c>
      <c r="C564" s="321" t="s">
        <v>711</v>
      </c>
      <c r="D564" s="321" t="s">
        <v>81</v>
      </c>
      <c r="E564" s="322">
        <v>140</v>
      </c>
      <c r="F564" s="322" t="str">
        <f t="shared" si="16"/>
        <v>020-0900-140</v>
      </c>
      <c r="G564" s="322">
        <f t="shared" si="17"/>
        <v>0</v>
      </c>
      <c r="H564" s="321">
        <v>3</v>
      </c>
      <c r="I564" s="321">
        <v>3</v>
      </c>
      <c r="J564" s="321"/>
      <c r="K564" s="155" t="str">
        <f>VLOOKUP($A564,'NZa-nummers 2016'!$B$2:$B$440,1,FALSE)</f>
        <v>020-0900</v>
      </c>
      <c r="L564" s="71"/>
      <c r="M564" s="71"/>
      <c r="N564" s="74"/>
      <c r="O564" s="71"/>
      <c r="P564" s="71"/>
      <c r="Q564" s="71"/>
      <c r="R564" s="71"/>
      <c r="S564" s="71"/>
    </row>
    <row r="565" spans="1:19" s="84" customFormat="1" x14ac:dyDescent="0.2">
      <c r="A565" s="320" t="s">
        <v>397</v>
      </c>
      <c r="B565" s="321" t="s">
        <v>843</v>
      </c>
      <c r="C565" s="321" t="s">
        <v>711</v>
      </c>
      <c r="D565" s="321" t="s">
        <v>83</v>
      </c>
      <c r="E565" s="322">
        <v>143</v>
      </c>
      <c r="F565" s="322" t="str">
        <f t="shared" si="16"/>
        <v>020-0900-143</v>
      </c>
      <c r="G565" s="322">
        <f t="shared" si="17"/>
        <v>0</v>
      </c>
      <c r="H565" s="321">
        <v>2</v>
      </c>
      <c r="I565" s="321">
        <v>2</v>
      </c>
      <c r="J565" s="321"/>
      <c r="K565" s="155" t="str">
        <f>VLOOKUP($A565,'NZa-nummers 2016'!$B$2:$B$440,1,FALSE)</f>
        <v>020-0900</v>
      </c>
      <c r="L565" s="71"/>
      <c r="M565" s="71"/>
      <c r="N565" s="74"/>
      <c r="O565" s="71"/>
      <c r="P565" s="71"/>
      <c r="Q565" s="71"/>
      <c r="R565" s="71"/>
      <c r="S565" s="71"/>
    </row>
    <row r="566" spans="1:19" s="84" customFormat="1" x14ac:dyDescent="0.2">
      <c r="A566" s="320" t="s">
        <v>397</v>
      </c>
      <c r="B566" s="321" t="s">
        <v>843</v>
      </c>
      <c r="C566" s="321" t="s">
        <v>711</v>
      </c>
      <c r="D566" s="321" t="s">
        <v>84</v>
      </c>
      <c r="E566" s="322">
        <v>144</v>
      </c>
      <c r="F566" s="322" t="str">
        <f t="shared" si="16"/>
        <v>020-0900-144</v>
      </c>
      <c r="G566" s="322">
        <f t="shared" si="17"/>
        <v>0</v>
      </c>
      <c r="H566" s="321">
        <v>2</v>
      </c>
      <c r="I566" s="321">
        <v>2</v>
      </c>
      <c r="J566" s="321"/>
      <c r="K566" s="155" t="str">
        <f>VLOOKUP($A566,'NZa-nummers 2016'!$B$2:$B$440,1,FALSE)</f>
        <v>020-0900</v>
      </c>
      <c r="L566" s="71"/>
      <c r="M566" s="71"/>
      <c r="N566" s="74"/>
      <c r="O566" s="71"/>
      <c r="P566" s="71"/>
      <c r="Q566" s="71"/>
      <c r="R566" s="71"/>
      <c r="S566" s="71"/>
    </row>
    <row r="567" spans="1:19" s="84" customFormat="1" x14ac:dyDescent="0.2">
      <c r="A567" s="320" t="s">
        <v>397</v>
      </c>
      <c r="B567" s="321" t="s">
        <v>908</v>
      </c>
      <c r="C567" s="321" t="s">
        <v>103</v>
      </c>
      <c r="D567" s="321" t="s">
        <v>1043</v>
      </c>
      <c r="E567" s="322">
        <v>200</v>
      </c>
      <c r="F567" s="322" t="str">
        <f t="shared" si="16"/>
        <v>020-0900-200</v>
      </c>
      <c r="G567" s="322">
        <f t="shared" si="17"/>
        <v>0</v>
      </c>
      <c r="H567" s="321">
        <v>3</v>
      </c>
      <c r="I567" s="321">
        <v>3</v>
      </c>
      <c r="J567" s="321"/>
      <c r="K567" s="155" t="str">
        <f>VLOOKUP($A567,'NZa-nummers 2016'!$B$2:$B$440,1,FALSE)</f>
        <v>020-0900</v>
      </c>
      <c r="L567" s="71"/>
      <c r="M567" s="71"/>
      <c r="N567" s="74"/>
      <c r="O567" s="71"/>
      <c r="P567" s="71"/>
      <c r="Q567" s="71"/>
      <c r="R567" s="71"/>
      <c r="S567" s="71"/>
    </row>
    <row r="568" spans="1:19" s="84" customFormat="1" x14ac:dyDescent="0.2">
      <c r="A568" s="320" t="s">
        <v>397</v>
      </c>
      <c r="B568" s="321" t="s">
        <v>908</v>
      </c>
      <c r="C568" s="321" t="s">
        <v>103</v>
      </c>
      <c r="D568" s="321" t="s">
        <v>861</v>
      </c>
      <c r="E568" s="322">
        <v>201</v>
      </c>
      <c r="F568" s="322" t="str">
        <f t="shared" si="16"/>
        <v>020-0900-201</v>
      </c>
      <c r="G568" s="322">
        <f t="shared" si="17"/>
        <v>0</v>
      </c>
      <c r="H568" s="321">
        <v>1</v>
      </c>
      <c r="I568" s="321">
        <v>0.75</v>
      </c>
      <c r="J568" s="321"/>
      <c r="K568" s="155" t="str">
        <f>VLOOKUP($A568,'NZa-nummers 2016'!$B$2:$B$440,1,FALSE)</f>
        <v>020-0900</v>
      </c>
      <c r="L568" s="71"/>
      <c r="M568" s="71"/>
      <c r="N568" s="74"/>
      <c r="O568" s="71"/>
      <c r="P568" s="71"/>
      <c r="Q568" s="71"/>
      <c r="R568" s="71"/>
      <c r="S568" s="71"/>
    </row>
    <row r="569" spans="1:19" s="84" customFormat="1" x14ac:dyDescent="0.2">
      <c r="A569" s="320" t="s">
        <v>397</v>
      </c>
      <c r="B569" s="321" t="s">
        <v>908</v>
      </c>
      <c r="C569" s="321" t="s">
        <v>103</v>
      </c>
      <c r="D569" s="321" t="s">
        <v>1414</v>
      </c>
      <c r="E569" s="322">
        <v>205</v>
      </c>
      <c r="F569" s="322" t="str">
        <f t="shared" si="16"/>
        <v>020-0900-205</v>
      </c>
      <c r="G569" s="322">
        <f t="shared" si="17"/>
        <v>0</v>
      </c>
      <c r="H569" s="321">
        <v>2</v>
      </c>
      <c r="I569" s="321">
        <v>1.5</v>
      </c>
      <c r="J569" s="321"/>
      <c r="K569" s="155" t="str">
        <f>VLOOKUP($A569,'NZa-nummers 2016'!$B$2:$B$440,1,FALSE)</f>
        <v>020-0900</v>
      </c>
      <c r="L569" s="71"/>
      <c r="M569" s="71"/>
      <c r="N569" s="74"/>
      <c r="O569" s="71"/>
      <c r="P569" s="71"/>
      <c r="Q569" s="71"/>
      <c r="R569" s="71"/>
      <c r="S569" s="71"/>
    </row>
    <row r="570" spans="1:19" s="84" customFormat="1" x14ac:dyDescent="0.2">
      <c r="A570" s="320" t="s">
        <v>398</v>
      </c>
      <c r="B570" s="321" t="s">
        <v>712</v>
      </c>
      <c r="C570" s="321" t="s">
        <v>909</v>
      </c>
      <c r="D570" s="321" t="s">
        <v>70</v>
      </c>
      <c r="E570" s="322">
        <v>100</v>
      </c>
      <c r="F570" s="322" t="str">
        <f t="shared" si="16"/>
        <v>020-1300-100</v>
      </c>
      <c r="G570" s="322">
        <f t="shared" si="17"/>
        <v>0</v>
      </c>
      <c r="H570" s="321">
        <v>11</v>
      </c>
      <c r="I570" s="321">
        <v>11</v>
      </c>
      <c r="J570" s="321"/>
      <c r="K570" s="155" t="str">
        <f>VLOOKUP($A570,'NZa-nummers 2016'!$B$2:$B$440,1,FALSE)</f>
        <v>020-1300</v>
      </c>
      <c r="L570" s="71"/>
      <c r="M570" s="71"/>
      <c r="N570" s="74"/>
      <c r="O570" s="71"/>
      <c r="P570" s="71"/>
      <c r="Q570" s="71"/>
      <c r="R570" s="71"/>
      <c r="S570" s="71"/>
    </row>
    <row r="571" spans="1:19" s="84" customFormat="1" x14ac:dyDescent="0.2">
      <c r="A571" s="320" t="s">
        <v>398</v>
      </c>
      <c r="B571" s="321" t="s">
        <v>712</v>
      </c>
      <c r="C571" s="321" t="s">
        <v>909</v>
      </c>
      <c r="D571" s="321" t="s">
        <v>72</v>
      </c>
      <c r="E571" s="322">
        <v>101</v>
      </c>
      <c r="F571" s="322" t="str">
        <f t="shared" ref="F571:F634" si="18">CONCATENATE(A571,"-",E571)</f>
        <v>020-1300-101</v>
      </c>
      <c r="G571" s="322">
        <f t="shared" ref="G571:G634" si="19">IF(AND(A572=A571,E572=E571),1,0)</f>
        <v>0</v>
      </c>
      <c r="H571" s="321">
        <v>4</v>
      </c>
      <c r="I571" s="321">
        <v>4</v>
      </c>
      <c r="J571" s="321"/>
      <c r="K571" s="155" t="str">
        <f>VLOOKUP($A571,'NZa-nummers 2016'!$B$2:$B$440,1,FALSE)</f>
        <v>020-1300</v>
      </c>
      <c r="L571" s="71"/>
      <c r="M571" s="71"/>
      <c r="N571" s="74"/>
      <c r="O571" s="71"/>
      <c r="P571" s="71"/>
      <c r="Q571" s="71"/>
      <c r="R571" s="71"/>
      <c r="S571" s="71"/>
    </row>
    <row r="572" spans="1:19" s="84" customFormat="1" x14ac:dyDescent="0.2">
      <c r="A572" s="320" t="s">
        <v>398</v>
      </c>
      <c r="B572" s="321" t="s">
        <v>712</v>
      </c>
      <c r="C572" s="321" t="s">
        <v>909</v>
      </c>
      <c r="D572" s="321" t="s">
        <v>734</v>
      </c>
      <c r="E572" s="322">
        <v>102</v>
      </c>
      <c r="F572" s="322" t="str">
        <f t="shared" si="18"/>
        <v>020-1300-102</v>
      </c>
      <c r="G572" s="322">
        <f t="shared" si="19"/>
        <v>0</v>
      </c>
      <c r="H572" s="321">
        <v>1</v>
      </c>
      <c r="I572" s="321">
        <v>1</v>
      </c>
      <c r="J572" s="321"/>
      <c r="K572" s="155" t="str">
        <f>VLOOKUP($A572,'NZa-nummers 2016'!$B$2:$B$440,1,FALSE)</f>
        <v>020-1300</v>
      </c>
      <c r="L572" s="71"/>
      <c r="M572" s="71"/>
      <c r="N572" s="74"/>
      <c r="O572" s="71"/>
      <c r="P572" s="71"/>
      <c r="Q572" s="71"/>
      <c r="R572" s="71"/>
      <c r="S572" s="71"/>
    </row>
    <row r="573" spans="1:19" s="84" customFormat="1" ht="14.25" customHeight="1" x14ac:dyDescent="0.2">
      <c r="A573" s="320" t="s">
        <v>398</v>
      </c>
      <c r="B573" s="321" t="s">
        <v>712</v>
      </c>
      <c r="C573" s="321" t="s">
        <v>909</v>
      </c>
      <c r="D573" s="321" t="s">
        <v>735</v>
      </c>
      <c r="E573" s="322">
        <v>103</v>
      </c>
      <c r="F573" s="322" t="str">
        <f t="shared" si="18"/>
        <v>020-1300-103</v>
      </c>
      <c r="G573" s="322">
        <f t="shared" si="19"/>
        <v>0</v>
      </c>
      <c r="H573" s="321">
        <v>3</v>
      </c>
      <c r="I573" s="321">
        <v>3</v>
      </c>
      <c r="J573" s="321"/>
      <c r="K573" s="155" t="str">
        <f>VLOOKUP($A573,'NZa-nummers 2016'!$B$2:$B$440,1,FALSE)</f>
        <v>020-1300</v>
      </c>
      <c r="L573" s="71"/>
      <c r="M573" s="71"/>
      <c r="N573" s="74"/>
      <c r="O573" s="71"/>
      <c r="P573" s="71"/>
      <c r="Q573" s="71"/>
      <c r="R573" s="71"/>
      <c r="S573" s="71"/>
    </row>
    <row r="574" spans="1:19" s="84" customFormat="1" x14ac:dyDescent="0.2">
      <c r="A574" s="320" t="s">
        <v>398</v>
      </c>
      <c r="B574" s="321" t="s">
        <v>712</v>
      </c>
      <c r="C574" s="321" t="s">
        <v>909</v>
      </c>
      <c r="D574" s="321" t="s">
        <v>71</v>
      </c>
      <c r="E574" s="322">
        <v>105</v>
      </c>
      <c r="F574" s="322" t="str">
        <f t="shared" si="18"/>
        <v>020-1300-105</v>
      </c>
      <c r="G574" s="322">
        <f t="shared" si="19"/>
        <v>0</v>
      </c>
      <c r="H574" s="321">
        <v>1</v>
      </c>
      <c r="I574" s="321">
        <v>1</v>
      </c>
      <c r="J574" s="321"/>
      <c r="K574" s="155" t="str">
        <f>VLOOKUP($A574,'NZa-nummers 2016'!$B$2:$B$440,1,FALSE)</f>
        <v>020-1300</v>
      </c>
      <c r="L574" s="71"/>
      <c r="M574" s="71"/>
      <c r="N574" s="74"/>
      <c r="O574" s="71"/>
      <c r="P574" s="71"/>
      <c r="Q574" s="71"/>
      <c r="R574" s="71"/>
      <c r="S574" s="71"/>
    </row>
    <row r="575" spans="1:19" s="84" customFormat="1" x14ac:dyDescent="0.2">
      <c r="A575" s="320" t="s">
        <v>398</v>
      </c>
      <c r="B575" s="321" t="s">
        <v>712</v>
      </c>
      <c r="C575" s="321" t="s">
        <v>909</v>
      </c>
      <c r="D575" s="321" t="s">
        <v>805</v>
      </c>
      <c r="E575" s="322">
        <v>111</v>
      </c>
      <c r="F575" s="322" t="str">
        <f t="shared" si="18"/>
        <v>020-1300-111</v>
      </c>
      <c r="G575" s="322">
        <f t="shared" si="19"/>
        <v>0</v>
      </c>
      <c r="H575" s="321">
        <v>2</v>
      </c>
      <c r="I575" s="321">
        <v>2</v>
      </c>
      <c r="J575" s="321"/>
      <c r="K575" s="155" t="str">
        <f>VLOOKUP($A575,'NZa-nummers 2016'!$B$2:$B$440,1,FALSE)</f>
        <v>020-1300</v>
      </c>
      <c r="L575" s="71"/>
      <c r="M575" s="71"/>
      <c r="N575" s="74"/>
      <c r="O575" s="71"/>
      <c r="P575" s="71"/>
      <c r="Q575" s="71"/>
      <c r="R575" s="71"/>
      <c r="S575" s="71"/>
    </row>
    <row r="576" spans="1:19" s="84" customFormat="1" x14ac:dyDescent="0.2">
      <c r="A576" s="320" t="s">
        <v>398</v>
      </c>
      <c r="B576" s="321" t="s">
        <v>712</v>
      </c>
      <c r="C576" s="321" t="s">
        <v>909</v>
      </c>
      <c r="D576" s="321" t="s">
        <v>73</v>
      </c>
      <c r="E576" s="322">
        <v>118</v>
      </c>
      <c r="F576" s="322" t="str">
        <f t="shared" si="18"/>
        <v>020-1300-118</v>
      </c>
      <c r="G576" s="322">
        <f t="shared" si="19"/>
        <v>0</v>
      </c>
      <c r="H576" s="321">
        <v>1</v>
      </c>
      <c r="I576" s="321">
        <v>1</v>
      </c>
      <c r="J576" s="321"/>
      <c r="K576" s="155" t="str">
        <f>VLOOKUP($A576,'NZa-nummers 2016'!$B$2:$B$440,1,FALSE)</f>
        <v>020-1300</v>
      </c>
      <c r="L576" s="71"/>
      <c r="M576" s="71"/>
      <c r="N576" s="74"/>
      <c r="O576" s="71"/>
      <c r="P576" s="71"/>
      <c r="Q576" s="71"/>
      <c r="R576" s="71"/>
      <c r="S576" s="71"/>
    </row>
    <row r="577" spans="1:19" s="84" customFormat="1" x14ac:dyDescent="0.2">
      <c r="A577" s="320" t="s">
        <v>398</v>
      </c>
      <c r="B577" s="321" t="s">
        <v>712</v>
      </c>
      <c r="C577" s="321" t="s">
        <v>909</v>
      </c>
      <c r="D577" s="321" t="s">
        <v>94</v>
      </c>
      <c r="E577" s="322">
        <v>119</v>
      </c>
      <c r="F577" s="322" t="str">
        <f t="shared" si="18"/>
        <v>020-1300-119</v>
      </c>
      <c r="G577" s="322">
        <f t="shared" si="19"/>
        <v>0</v>
      </c>
      <c r="H577" s="321">
        <v>2</v>
      </c>
      <c r="I577" s="321">
        <v>2</v>
      </c>
      <c r="J577" s="321"/>
      <c r="K577" s="155" t="str">
        <f>VLOOKUP($A577,'NZa-nummers 2016'!$B$2:$B$440,1,FALSE)</f>
        <v>020-1300</v>
      </c>
      <c r="L577" s="71"/>
      <c r="M577" s="71"/>
      <c r="N577" s="74"/>
      <c r="O577" s="71"/>
      <c r="P577" s="71"/>
      <c r="Q577" s="71"/>
      <c r="R577" s="71"/>
      <c r="S577" s="71"/>
    </row>
    <row r="578" spans="1:19" s="84" customFormat="1" ht="13.5" customHeight="1" x14ac:dyDescent="0.2">
      <c r="A578" s="320" t="s">
        <v>398</v>
      </c>
      <c r="B578" s="321" t="s">
        <v>712</v>
      </c>
      <c r="C578" s="321" t="s">
        <v>909</v>
      </c>
      <c r="D578" s="321" t="s">
        <v>74</v>
      </c>
      <c r="E578" s="322">
        <v>120</v>
      </c>
      <c r="F578" s="322" t="str">
        <f t="shared" si="18"/>
        <v>020-1300-120</v>
      </c>
      <c r="G578" s="322">
        <f t="shared" si="19"/>
        <v>0</v>
      </c>
      <c r="H578" s="321">
        <v>8</v>
      </c>
      <c r="I578" s="321">
        <v>8</v>
      </c>
      <c r="J578" s="321"/>
      <c r="K578" s="155" t="str">
        <f>VLOOKUP($A578,'NZa-nummers 2016'!$B$2:$B$440,1,FALSE)</f>
        <v>020-1300</v>
      </c>
      <c r="L578" s="71"/>
      <c r="M578" s="71"/>
      <c r="N578" s="74"/>
      <c r="O578" s="71"/>
      <c r="P578" s="71"/>
      <c r="Q578" s="71"/>
      <c r="R578" s="71"/>
      <c r="S578" s="71"/>
    </row>
    <row r="579" spans="1:19" s="84" customFormat="1" x14ac:dyDescent="0.2">
      <c r="A579" s="320" t="s">
        <v>398</v>
      </c>
      <c r="B579" s="321" t="s">
        <v>712</v>
      </c>
      <c r="C579" s="321" t="s">
        <v>909</v>
      </c>
      <c r="D579" s="321" t="s">
        <v>95</v>
      </c>
      <c r="E579" s="322">
        <v>121</v>
      </c>
      <c r="F579" s="322" t="str">
        <f t="shared" si="18"/>
        <v>020-1300-121</v>
      </c>
      <c r="G579" s="322">
        <f t="shared" si="19"/>
        <v>0</v>
      </c>
      <c r="H579" s="321">
        <v>2</v>
      </c>
      <c r="I579" s="321">
        <v>2</v>
      </c>
      <c r="J579" s="321"/>
      <c r="K579" s="155" t="str">
        <f>VLOOKUP($A579,'NZa-nummers 2016'!$B$2:$B$440,1,FALSE)</f>
        <v>020-1300</v>
      </c>
      <c r="L579" s="71"/>
      <c r="M579" s="71"/>
      <c r="N579" s="74"/>
      <c r="O579" s="71"/>
      <c r="P579" s="71"/>
      <c r="Q579" s="71"/>
      <c r="R579" s="71"/>
      <c r="S579" s="71"/>
    </row>
    <row r="580" spans="1:19" s="84" customFormat="1" x14ac:dyDescent="0.2">
      <c r="A580" s="320" t="s">
        <v>398</v>
      </c>
      <c r="B580" s="321" t="s">
        <v>712</v>
      </c>
      <c r="C580" s="321" t="s">
        <v>909</v>
      </c>
      <c r="D580" s="321" t="s">
        <v>96</v>
      </c>
      <c r="E580" s="322">
        <v>122</v>
      </c>
      <c r="F580" s="322" t="str">
        <f t="shared" si="18"/>
        <v>020-1300-122</v>
      </c>
      <c r="G580" s="322">
        <f t="shared" si="19"/>
        <v>0</v>
      </c>
      <c r="H580" s="321">
        <v>2</v>
      </c>
      <c r="I580" s="321">
        <v>2</v>
      </c>
      <c r="J580" s="321"/>
      <c r="K580" s="155" t="str">
        <f>VLOOKUP($A580,'NZa-nummers 2016'!$B$2:$B$440,1,FALSE)</f>
        <v>020-1300</v>
      </c>
      <c r="L580" s="71"/>
      <c r="M580" s="71"/>
      <c r="N580" s="74"/>
      <c r="O580" s="71"/>
      <c r="P580" s="71"/>
      <c r="Q580" s="71"/>
      <c r="R580" s="71"/>
      <c r="S580" s="71"/>
    </row>
    <row r="581" spans="1:19" s="84" customFormat="1" x14ac:dyDescent="0.2">
      <c r="A581" s="320" t="s">
        <v>398</v>
      </c>
      <c r="B581" s="321" t="s">
        <v>712</v>
      </c>
      <c r="C581" s="321" t="s">
        <v>909</v>
      </c>
      <c r="D581" s="321" t="s">
        <v>97</v>
      </c>
      <c r="E581" s="322">
        <v>123</v>
      </c>
      <c r="F581" s="322" t="str">
        <f t="shared" si="18"/>
        <v>020-1300-123</v>
      </c>
      <c r="G581" s="322">
        <f t="shared" si="19"/>
        <v>0</v>
      </c>
      <c r="H581" s="321">
        <v>1</v>
      </c>
      <c r="I581" s="321">
        <v>1</v>
      </c>
      <c r="J581" s="321"/>
      <c r="K581" s="155" t="str">
        <f>VLOOKUP($A581,'NZa-nummers 2016'!$B$2:$B$440,1,FALSE)</f>
        <v>020-1300</v>
      </c>
      <c r="L581" s="71"/>
      <c r="M581" s="71"/>
      <c r="N581" s="74"/>
      <c r="O581" s="71"/>
      <c r="P581" s="71"/>
      <c r="Q581" s="71"/>
      <c r="R581" s="71"/>
      <c r="S581" s="71"/>
    </row>
    <row r="582" spans="1:19" s="84" customFormat="1" x14ac:dyDescent="0.2">
      <c r="A582" s="320" t="s">
        <v>398</v>
      </c>
      <c r="B582" s="321" t="s">
        <v>712</v>
      </c>
      <c r="C582" s="321" t="s">
        <v>909</v>
      </c>
      <c r="D582" s="321" t="s">
        <v>811</v>
      </c>
      <c r="E582" s="322">
        <v>125</v>
      </c>
      <c r="F582" s="322" t="str">
        <f t="shared" si="18"/>
        <v>020-1300-125</v>
      </c>
      <c r="G582" s="322">
        <f t="shared" si="19"/>
        <v>0</v>
      </c>
      <c r="H582" s="321">
        <v>2</v>
      </c>
      <c r="I582" s="321">
        <v>2</v>
      </c>
      <c r="J582" s="321"/>
      <c r="K582" s="155" t="str">
        <f>VLOOKUP($A582,'NZa-nummers 2016'!$B$2:$B$440,1,FALSE)</f>
        <v>020-1300</v>
      </c>
      <c r="L582" s="79"/>
      <c r="N582" s="85"/>
    </row>
    <row r="583" spans="1:19" s="84" customFormat="1" x14ac:dyDescent="0.2">
      <c r="A583" s="320" t="s">
        <v>398</v>
      </c>
      <c r="B583" s="321" t="s">
        <v>712</v>
      </c>
      <c r="C583" s="321" t="s">
        <v>909</v>
      </c>
      <c r="D583" s="321" t="s">
        <v>88</v>
      </c>
      <c r="E583" s="322">
        <v>126</v>
      </c>
      <c r="F583" s="322" t="str">
        <f t="shared" si="18"/>
        <v>020-1300-126</v>
      </c>
      <c r="G583" s="322">
        <f t="shared" si="19"/>
        <v>0</v>
      </c>
      <c r="H583" s="321">
        <v>5</v>
      </c>
      <c r="I583" s="321">
        <v>5</v>
      </c>
      <c r="J583" s="321"/>
      <c r="K583" s="155" t="str">
        <f>VLOOKUP($A583,'NZa-nummers 2016'!$B$2:$B$440,1,FALSE)</f>
        <v>020-1300</v>
      </c>
      <c r="L583" s="79"/>
      <c r="N583" s="85"/>
    </row>
    <row r="584" spans="1:19" s="84" customFormat="1" x14ac:dyDescent="0.2">
      <c r="A584" s="320" t="s">
        <v>398</v>
      </c>
      <c r="B584" s="321" t="s">
        <v>712</v>
      </c>
      <c r="C584" s="321" t="s">
        <v>909</v>
      </c>
      <c r="D584" s="321" t="s">
        <v>93</v>
      </c>
      <c r="E584" s="322">
        <v>127</v>
      </c>
      <c r="F584" s="322" t="str">
        <f t="shared" si="18"/>
        <v>020-1300-127</v>
      </c>
      <c r="G584" s="322">
        <f t="shared" si="19"/>
        <v>0</v>
      </c>
      <c r="H584" s="321">
        <v>1</v>
      </c>
      <c r="I584" s="321">
        <v>1</v>
      </c>
      <c r="J584" s="321"/>
      <c r="K584" s="155" t="str">
        <f>VLOOKUP($A584,'NZa-nummers 2016'!$B$2:$B$440,1,FALSE)</f>
        <v>020-1300</v>
      </c>
      <c r="L584" s="71"/>
      <c r="M584" s="71"/>
      <c r="N584" s="74"/>
      <c r="O584" s="71"/>
      <c r="P584" s="71"/>
      <c r="Q584" s="71"/>
      <c r="R584" s="71"/>
      <c r="S584" s="71"/>
    </row>
    <row r="585" spans="1:19" s="84" customFormat="1" x14ac:dyDescent="0.2">
      <c r="A585" s="320" t="s">
        <v>398</v>
      </c>
      <c r="B585" s="321" t="s">
        <v>712</v>
      </c>
      <c r="C585" s="321" t="s">
        <v>909</v>
      </c>
      <c r="D585" s="321" t="s">
        <v>85</v>
      </c>
      <c r="E585" s="322">
        <v>128</v>
      </c>
      <c r="F585" s="322" t="str">
        <f t="shared" si="18"/>
        <v>020-1300-128</v>
      </c>
      <c r="G585" s="322">
        <f t="shared" si="19"/>
        <v>0</v>
      </c>
      <c r="H585" s="321">
        <v>1</v>
      </c>
      <c r="I585" s="321">
        <v>1</v>
      </c>
      <c r="J585" s="321"/>
      <c r="K585" s="155" t="str">
        <f>VLOOKUP($A585,'NZa-nummers 2016'!$B$2:$B$440,1,FALSE)</f>
        <v>020-1300</v>
      </c>
      <c r="L585" s="71"/>
      <c r="M585" s="71"/>
      <c r="N585" s="74"/>
      <c r="O585" s="71"/>
      <c r="P585" s="71"/>
      <c r="Q585" s="71"/>
      <c r="R585" s="71"/>
      <c r="S585" s="71"/>
    </row>
    <row r="586" spans="1:19" s="84" customFormat="1" x14ac:dyDescent="0.2">
      <c r="A586" s="320" t="s">
        <v>398</v>
      </c>
      <c r="B586" s="321" t="s">
        <v>712</v>
      </c>
      <c r="C586" s="321" t="s">
        <v>909</v>
      </c>
      <c r="D586" s="321" t="s">
        <v>75</v>
      </c>
      <c r="E586" s="322">
        <v>129</v>
      </c>
      <c r="F586" s="322" t="str">
        <f t="shared" si="18"/>
        <v>020-1300-129</v>
      </c>
      <c r="G586" s="322">
        <f t="shared" si="19"/>
        <v>0</v>
      </c>
      <c r="H586" s="321">
        <v>4</v>
      </c>
      <c r="I586" s="321">
        <v>4</v>
      </c>
      <c r="J586" s="321"/>
      <c r="K586" s="155" t="str">
        <f>VLOOKUP($A586,'NZa-nummers 2016'!$B$2:$B$440,1,FALSE)</f>
        <v>020-1300</v>
      </c>
      <c r="L586" s="71"/>
      <c r="M586" s="71"/>
      <c r="N586" s="74"/>
      <c r="O586" s="71"/>
      <c r="P586" s="71"/>
      <c r="Q586" s="71"/>
      <c r="R586" s="71"/>
      <c r="S586" s="71"/>
    </row>
    <row r="587" spans="1:19" s="84" customFormat="1" x14ac:dyDescent="0.2">
      <c r="A587" s="320" t="s">
        <v>398</v>
      </c>
      <c r="B587" s="321" t="s">
        <v>712</v>
      </c>
      <c r="C587" s="321" t="s">
        <v>909</v>
      </c>
      <c r="D587" s="321" t="s">
        <v>812</v>
      </c>
      <c r="E587" s="322">
        <v>131</v>
      </c>
      <c r="F587" s="322" t="str">
        <f t="shared" si="18"/>
        <v>020-1300-131</v>
      </c>
      <c r="G587" s="322">
        <f t="shared" si="19"/>
        <v>0</v>
      </c>
      <c r="H587" s="321">
        <v>2</v>
      </c>
      <c r="I587" s="321">
        <v>2</v>
      </c>
      <c r="J587" s="321"/>
      <c r="K587" s="155" t="str">
        <f>VLOOKUP($A587,'NZa-nummers 2016'!$B$2:$B$440,1,FALSE)</f>
        <v>020-1300</v>
      </c>
      <c r="L587" s="71"/>
      <c r="M587" s="71"/>
      <c r="N587" s="74"/>
      <c r="O587" s="71"/>
      <c r="P587" s="71"/>
      <c r="Q587" s="71"/>
      <c r="R587" s="71"/>
      <c r="S587" s="71"/>
    </row>
    <row r="588" spans="1:19" s="84" customFormat="1" x14ac:dyDescent="0.2">
      <c r="A588" s="320" t="s">
        <v>398</v>
      </c>
      <c r="B588" s="321" t="s">
        <v>712</v>
      </c>
      <c r="C588" s="321" t="s">
        <v>909</v>
      </c>
      <c r="D588" s="321" t="s">
        <v>76</v>
      </c>
      <c r="E588" s="322">
        <v>132</v>
      </c>
      <c r="F588" s="322" t="str">
        <f t="shared" si="18"/>
        <v>020-1300-132</v>
      </c>
      <c r="G588" s="322">
        <f t="shared" si="19"/>
        <v>0</v>
      </c>
      <c r="H588" s="321">
        <v>4</v>
      </c>
      <c r="I588" s="321">
        <v>4</v>
      </c>
      <c r="J588" s="321"/>
      <c r="K588" s="155" t="str">
        <f>VLOOKUP($A588,'NZa-nummers 2016'!$B$2:$B$440,1,FALSE)</f>
        <v>020-1300</v>
      </c>
      <c r="L588" s="71"/>
      <c r="M588" s="71"/>
      <c r="N588" s="74"/>
      <c r="O588" s="71"/>
      <c r="P588" s="71"/>
      <c r="Q588" s="71"/>
      <c r="R588" s="71"/>
      <c r="S588" s="71"/>
    </row>
    <row r="589" spans="1:19" s="84" customFormat="1" x14ac:dyDescent="0.2">
      <c r="A589" s="320" t="s">
        <v>398</v>
      </c>
      <c r="B589" s="321" t="s">
        <v>712</v>
      </c>
      <c r="C589" s="321" t="s">
        <v>909</v>
      </c>
      <c r="D589" s="321" t="s">
        <v>77</v>
      </c>
      <c r="E589" s="322">
        <v>134</v>
      </c>
      <c r="F589" s="322" t="str">
        <f t="shared" si="18"/>
        <v>020-1300-134</v>
      </c>
      <c r="G589" s="322">
        <f t="shared" si="19"/>
        <v>0</v>
      </c>
      <c r="H589" s="321">
        <v>6</v>
      </c>
      <c r="I589" s="321">
        <v>6</v>
      </c>
      <c r="J589" s="321"/>
      <c r="K589" s="155" t="str">
        <f>VLOOKUP($A589,'NZa-nummers 2016'!$B$2:$B$440,1,FALSE)</f>
        <v>020-1300</v>
      </c>
      <c r="L589" s="71"/>
      <c r="M589" s="71"/>
      <c r="N589" s="74"/>
      <c r="O589" s="71"/>
      <c r="P589" s="71"/>
      <c r="Q589" s="71"/>
      <c r="R589" s="71"/>
      <c r="S589" s="71"/>
    </row>
    <row r="590" spans="1:19" s="84" customFormat="1" x14ac:dyDescent="0.2">
      <c r="A590" s="320" t="s">
        <v>398</v>
      </c>
      <c r="B590" s="321" t="s">
        <v>712</v>
      </c>
      <c r="C590" s="321" t="s">
        <v>909</v>
      </c>
      <c r="D590" s="321" t="s">
        <v>78</v>
      </c>
      <c r="E590" s="322">
        <v>135</v>
      </c>
      <c r="F590" s="322" t="str">
        <f t="shared" si="18"/>
        <v>020-1300-135</v>
      </c>
      <c r="G590" s="322">
        <f t="shared" si="19"/>
        <v>0</v>
      </c>
      <c r="H590" s="321">
        <v>3</v>
      </c>
      <c r="I590" s="321">
        <v>3</v>
      </c>
      <c r="J590" s="321"/>
      <c r="K590" s="155" t="str">
        <f>VLOOKUP($A590,'NZa-nummers 2016'!$B$2:$B$440,1,FALSE)</f>
        <v>020-1300</v>
      </c>
      <c r="L590" s="71"/>
      <c r="M590" s="71"/>
      <c r="N590" s="74"/>
      <c r="O590" s="71"/>
      <c r="P590" s="71"/>
      <c r="Q590" s="71"/>
      <c r="R590" s="71"/>
      <c r="S590" s="71"/>
    </row>
    <row r="591" spans="1:19" s="84" customFormat="1" x14ac:dyDescent="0.2">
      <c r="A591" s="320" t="s">
        <v>398</v>
      </c>
      <c r="B591" s="321" t="s">
        <v>712</v>
      </c>
      <c r="C591" s="321" t="s">
        <v>909</v>
      </c>
      <c r="D591" s="321" t="s">
        <v>91</v>
      </c>
      <c r="E591" s="322">
        <v>136</v>
      </c>
      <c r="F591" s="322" t="str">
        <f t="shared" si="18"/>
        <v>020-1300-136</v>
      </c>
      <c r="G591" s="322">
        <f t="shared" si="19"/>
        <v>0</v>
      </c>
      <c r="H591" s="321">
        <v>1</v>
      </c>
      <c r="I591" s="321">
        <v>1</v>
      </c>
      <c r="J591" s="321"/>
      <c r="K591" s="155" t="str">
        <f>VLOOKUP($A591,'NZa-nummers 2016'!$B$2:$B$440,1,FALSE)</f>
        <v>020-1300</v>
      </c>
      <c r="L591" s="71"/>
      <c r="M591" s="71"/>
      <c r="N591" s="74"/>
      <c r="O591" s="71"/>
      <c r="P591" s="71"/>
      <c r="Q591" s="71"/>
      <c r="R591" s="71"/>
      <c r="S591" s="71"/>
    </row>
    <row r="592" spans="1:19" s="84" customFormat="1" x14ac:dyDescent="0.2">
      <c r="A592" s="320" t="s">
        <v>398</v>
      </c>
      <c r="B592" s="321" t="s">
        <v>712</v>
      </c>
      <c r="C592" s="321" t="s">
        <v>909</v>
      </c>
      <c r="D592" s="321" t="s">
        <v>828</v>
      </c>
      <c r="E592" s="322">
        <v>137</v>
      </c>
      <c r="F592" s="322" t="str">
        <f t="shared" si="18"/>
        <v>020-1300-137</v>
      </c>
      <c r="G592" s="322">
        <f t="shared" si="19"/>
        <v>0</v>
      </c>
      <c r="H592" s="321">
        <v>7</v>
      </c>
      <c r="I592" s="321">
        <v>7</v>
      </c>
      <c r="J592" s="321"/>
      <c r="K592" s="155" t="str">
        <f>VLOOKUP($A592,'NZa-nummers 2016'!$B$2:$B$440,1,FALSE)</f>
        <v>020-1300</v>
      </c>
      <c r="L592" s="71"/>
      <c r="M592" s="71"/>
      <c r="N592" s="74"/>
      <c r="O592" s="71"/>
      <c r="P592" s="71"/>
      <c r="Q592" s="71"/>
      <c r="R592" s="71"/>
      <c r="S592" s="71"/>
    </row>
    <row r="593" spans="1:19" s="84" customFormat="1" x14ac:dyDescent="0.2">
      <c r="A593" s="320" t="s">
        <v>398</v>
      </c>
      <c r="B593" s="321" t="s">
        <v>712</v>
      </c>
      <c r="C593" s="321" t="s">
        <v>909</v>
      </c>
      <c r="D593" s="321" t="s">
        <v>1443</v>
      </c>
      <c r="E593" s="322">
        <v>138</v>
      </c>
      <c r="F593" s="322" t="str">
        <f t="shared" si="18"/>
        <v>020-1300-138</v>
      </c>
      <c r="G593" s="322">
        <f t="shared" si="19"/>
        <v>0</v>
      </c>
      <c r="H593" s="321">
        <v>4</v>
      </c>
      <c r="I593" s="321">
        <v>4</v>
      </c>
      <c r="J593" s="321"/>
      <c r="K593" s="155" t="str">
        <f>VLOOKUP($A593,'NZa-nummers 2016'!$B$2:$B$440,1,FALSE)</f>
        <v>020-1300</v>
      </c>
      <c r="L593" s="71"/>
      <c r="M593" s="71"/>
      <c r="N593" s="74"/>
      <c r="O593" s="71"/>
      <c r="P593" s="71"/>
      <c r="Q593" s="71"/>
      <c r="R593" s="71"/>
      <c r="S593" s="71"/>
    </row>
    <row r="594" spans="1:19" s="84" customFormat="1" x14ac:dyDescent="0.2">
      <c r="A594" s="320" t="s">
        <v>398</v>
      </c>
      <c r="B594" s="321" t="s">
        <v>712</v>
      </c>
      <c r="C594" s="321" t="s">
        <v>909</v>
      </c>
      <c r="D594" s="321" t="s">
        <v>81</v>
      </c>
      <c r="E594" s="322">
        <v>140</v>
      </c>
      <c r="F594" s="322" t="str">
        <f t="shared" si="18"/>
        <v>020-1300-140</v>
      </c>
      <c r="G594" s="322">
        <f t="shared" si="19"/>
        <v>0</v>
      </c>
      <c r="H594" s="321">
        <v>3</v>
      </c>
      <c r="I594" s="321">
        <v>3</v>
      </c>
      <c r="J594" s="321"/>
      <c r="K594" s="155" t="str">
        <f>VLOOKUP($A594,'NZa-nummers 2016'!$B$2:$B$440,1,FALSE)</f>
        <v>020-1300</v>
      </c>
      <c r="L594" s="71"/>
      <c r="M594" s="71"/>
      <c r="N594" s="74"/>
      <c r="O594" s="71"/>
      <c r="P594" s="71"/>
      <c r="Q594" s="71"/>
      <c r="R594" s="71"/>
      <c r="S594" s="71"/>
    </row>
    <row r="595" spans="1:19" s="84" customFormat="1" x14ac:dyDescent="0.2">
      <c r="A595" s="320" t="s">
        <v>398</v>
      </c>
      <c r="B595" s="321" t="s">
        <v>712</v>
      </c>
      <c r="C595" s="321" t="s">
        <v>909</v>
      </c>
      <c r="D595" s="321" t="s">
        <v>82</v>
      </c>
      <c r="E595" s="322">
        <v>141</v>
      </c>
      <c r="F595" s="322" t="str">
        <f t="shared" si="18"/>
        <v>020-1300-141</v>
      </c>
      <c r="G595" s="322">
        <f t="shared" si="19"/>
        <v>0</v>
      </c>
      <c r="H595" s="321">
        <v>1</v>
      </c>
      <c r="I595" s="321">
        <v>1</v>
      </c>
      <c r="J595" s="321"/>
      <c r="K595" s="155" t="str">
        <f>VLOOKUP($A595,'NZa-nummers 2016'!$B$2:$B$440,1,FALSE)</f>
        <v>020-1300</v>
      </c>
      <c r="L595" s="71"/>
      <c r="M595" s="71"/>
      <c r="N595" s="74"/>
      <c r="O595" s="71"/>
      <c r="P595" s="71"/>
      <c r="Q595" s="71"/>
      <c r="R595" s="71"/>
      <c r="S595" s="71"/>
    </row>
    <row r="596" spans="1:19" s="84" customFormat="1" x14ac:dyDescent="0.2">
      <c r="A596" s="320" t="s">
        <v>398</v>
      </c>
      <c r="B596" s="321" t="s">
        <v>712</v>
      </c>
      <c r="C596" s="321" t="s">
        <v>909</v>
      </c>
      <c r="D596" s="321" t="s">
        <v>836</v>
      </c>
      <c r="E596" s="322">
        <v>142</v>
      </c>
      <c r="F596" s="322" t="str">
        <f t="shared" si="18"/>
        <v>020-1300-142</v>
      </c>
      <c r="G596" s="322">
        <f t="shared" si="19"/>
        <v>0</v>
      </c>
      <c r="H596" s="321">
        <v>2</v>
      </c>
      <c r="I596" s="321">
        <v>2</v>
      </c>
      <c r="J596" s="321"/>
      <c r="K596" s="155" t="str">
        <f>VLOOKUP($A596,'NZa-nummers 2016'!$B$2:$B$440,1,FALSE)</f>
        <v>020-1300</v>
      </c>
      <c r="L596" s="71"/>
      <c r="M596" s="71"/>
      <c r="N596" s="74"/>
      <c r="O596" s="71"/>
      <c r="P596" s="71"/>
      <c r="Q596" s="71"/>
      <c r="R596" s="71"/>
      <c r="S596" s="71"/>
    </row>
    <row r="597" spans="1:19" s="84" customFormat="1" x14ac:dyDescent="0.2">
      <c r="A597" s="320" t="s">
        <v>398</v>
      </c>
      <c r="B597" s="321" t="s">
        <v>712</v>
      </c>
      <c r="C597" s="321" t="s">
        <v>909</v>
      </c>
      <c r="D597" s="321" t="s">
        <v>83</v>
      </c>
      <c r="E597" s="322">
        <v>143</v>
      </c>
      <c r="F597" s="322" t="str">
        <f t="shared" si="18"/>
        <v>020-1300-143</v>
      </c>
      <c r="G597" s="322">
        <f t="shared" si="19"/>
        <v>0</v>
      </c>
      <c r="H597" s="321">
        <v>3</v>
      </c>
      <c r="I597" s="321">
        <v>3</v>
      </c>
      <c r="J597" s="321"/>
      <c r="K597" s="155" t="str">
        <f>VLOOKUP($A597,'NZa-nummers 2016'!$B$2:$B$440,1,FALSE)</f>
        <v>020-1300</v>
      </c>
      <c r="L597" s="71"/>
      <c r="M597" s="71"/>
      <c r="N597" s="74"/>
      <c r="O597" s="71"/>
      <c r="P597" s="71"/>
      <c r="Q597" s="71"/>
      <c r="R597" s="71"/>
      <c r="S597" s="71"/>
    </row>
    <row r="598" spans="1:19" s="84" customFormat="1" x14ac:dyDescent="0.2">
      <c r="A598" s="320" t="s">
        <v>398</v>
      </c>
      <c r="B598" s="321" t="s">
        <v>712</v>
      </c>
      <c r="C598" s="321" t="s">
        <v>909</v>
      </c>
      <c r="D598" s="321" t="s">
        <v>84</v>
      </c>
      <c r="E598" s="322">
        <v>144</v>
      </c>
      <c r="F598" s="322" t="str">
        <f t="shared" si="18"/>
        <v>020-1300-144</v>
      </c>
      <c r="G598" s="322">
        <f t="shared" si="19"/>
        <v>0</v>
      </c>
      <c r="H598" s="321">
        <v>2</v>
      </c>
      <c r="I598" s="321">
        <v>2</v>
      </c>
      <c r="J598" s="321"/>
      <c r="K598" s="155" t="str">
        <f>VLOOKUP($A598,'NZa-nummers 2016'!$B$2:$B$440,1,FALSE)</f>
        <v>020-1300</v>
      </c>
      <c r="L598" s="71"/>
      <c r="M598" s="71"/>
      <c r="N598" s="74"/>
      <c r="O598" s="71"/>
      <c r="P598" s="71"/>
      <c r="Q598" s="71"/>
      <c r="R598" s="71"/>
      <c r="S598" s="71"/>
    </row>
    <row r="599" spans="1:19" s="84" customFormat="1" x14ac:dyDescent="0.2">
      <c r="A599" s="320" t="s">
        <v>398</v>
      </c>
      <c r="B599" s="321" t="s">
        <v>910</v>
      </c>
      <c r="C599" s="321" t="s">
        <v>113</v>
      </c>
      <c r="D599" s="321" t="s">
        <v>1043</v>
      </c>
      <c r="E599" s="322">
        <v>200</v>
      </c>
      <c r="F599" s="322" t="str">
        <f t="shared" si="18"/>
        <v>020-1300-200</v>
      </c>
      <c r="G599" s="322">
        <f t="shared" si="19"/>
        <v>0</v>
      </c>
      <c r="H599" s="321">
        <v>2</v>
      </c>
      <c r="I599" s="321">
        <v>2</v>
      </c>
      <c r="J599" s="321"/>
      <c r="K599" s="155" t="str">
        <f>VLOOKUP($A599,'NZa-nummers 2016'!$B$2:$B$440,1,FALSE)</f>
        <v>020-1300</v>
      </c>
      <c r="L599" s="71"/>
      <c r="M599" s="71"/>
      <c r="N599" s="74"/>
      <c r="O599" s="71"/>
      <c r="P599" s="71"/>
      <c r="Q599" s="71"/>
      <c r="R599" s="71"/>
      <c r="S599" s="71"/>
    </row>
    <row r="600" spans="1:19" s="84" customFormat="1" x14ac:dyDescent="0.2">
      <c r="A600" s="320" t="s">
        <v>399</v>
      </c>
      <c r="B600" s="321" t="s">
        <v>713</v>
      </c>
      <c r="C600" s="321" t="s">
        <v>714</v>
      </c>
      <c r="D600" s="321" t="s">
        <v>70</v>
      </c>
      <c r="E600" s="322">
        <v>100</v>
      </c>
      <c r="F600" s="322" t="str">
        <f t="shared" si="18"/>
        <v>020-1301-100</v>
      </c>
      <c r="G600" s="322">
        <f t="shared" si="19"/>
        <v>0</v>
      </c>
      <c r="H600" s="321">
        <v>11</v>
      </c>
      <c r="I600" s="321">
        <v>11</v>
      </c>
      <c r="J600" s="321"/>
      <c r="K600" s="155" t="str">
        <f>VLOOKUP($A600,'NZa-nummers 2016'!$B$2:$B$440,1,FALSE)</f>
        <v>020-1301</v>
      </c>
      <c r="L600" s="71"/>
      <c r="M600" s="71"/>
      <c r="N600" s="74"/>
      <c r="O600" s="71"/>
      <c r="P600" s="71"/>
      <c r="Q600" s="71"/>
      <c r="R600" s="71"/>
      <c r="S600" s="71"/>
    </row>
    <row r="601" spans="1:19" s="84" customFormat="1" x14ac:dyDescent="0.2">
      <c r="A601" s="320" t="s">
        <v>399</v>
      </c>
      <c r="B601" s="321" t="s">
        <v>713</v>
      </c>
      <c r="C601" s="321" t="s">
        <v>714</v>
      </c>
      <c r="D601" s="321" t="s">
        <v>72</v>
      </c>
      <c r="E601" s="322">
        <v>101</v>
      </c>
      <c r="F601" s="322" t="str">
        <f t="shared" si="18"/>
        <v>020-1301-101</v>
      </c>
      <c r="G601" s="322">
        <f t="shared" si="19"/>
        <v>0</v>
      </c>
      <c r="H601" s="321">
        <v>4</v>
      </c>
      <c r="I601" s="321">
        <v>4</v>
      </c>
      <c r="J601" s="321"/>
      <c r="K601" s="155" t="str">
        <f>VLOOKUP($A601,'NZa-nummers 2016'!$B$2:$B$440,1,FALSE)</f>
        <v>020-1301</v>
      </c>
      <c r="L601" s="71"/>
      <c r="M601" s="71"/>
      <c r="N601" s="74"/>
      <c r="O601" s="71"/>
      <c r="P601" s="71"/>
      <c r="Q601" s="71"/>
      <c r="R601" s="71"/>
      <c r="S601" s="71"/>
    </row>
    <row r="602" spans="1:19" s="84" customFormat="1" x14ac:dyDescent="0.2">
      <c r="A602" s="320" t="s">
        <v>399</v>
      </c>
      <c r="B602" s="321" t="s">
        <v>713</v>
      </c>
      <c r="C602" s="321" t="s">
        <v>714</v>
      </c>
      <c r="D602" s="321" t="s">
        <v>735</v>
      </c>
      <c r="E602" s="322">
        <v>103</v>
      </c>
      <c r="F602" s="322" t="str">
        <f t="shared" si="18"/>
        <v>020-1301-103</v>
      </c>
      <c r="G602" s="322">
        <f t="shared" si="19"/>
        <v>0</v>
      </c>
      <c r="H602" s="321">
        <v>2</v>
      </c>
      <c r="I602" s="321">
        <v>2</v>
      </c>
      <c r="J602" s="321"/>
      <c r="K602" s="155" t="str">
        <f>VLOOKUP($A602,'NZa-nummers 2016'!$B$2:$B$440,1,FALSE)</f>
        <v>020-1301</v>
      </c>
      <c r="L602" s="71"/>
      <c r="M602" s="71"/>
      <c r="N602" s="74"/>
      <c r="O602" s="71"/>
      <c r="P602" s="71"/>
      <c r="Q602" s="71"/>
      <c r="R602" s="71"/>
      <c r="S602" s="71"/>
    </row>
    <row r="603" spans="1:19" s="84" customFormat="1" x14ac:dyDescent="0.2">
      <c r="A603" s="320" t="s">
        <v>399</v>
      </c>
      <c r="B603" s="321" t="s">
        <v>713</v>
      </c>
      <c r="C603" s="321" t="s">
        <v>714</v>
      </c>
      <c r="D603" s="321" t="s">
        <v>71</v>
      </c>
      <c r="E603" s="322">
        <v>105</v>
      </c>
      <c r="F603" s="322" t="str">
        <f t="shared" si="18"/>
        <v>020-1301-105</v>
      </c>
      <c r="G603" s="322">
        <f t="shared" si="19"/>
        <v>0</v>
      </c>
      <c r="H603" s="321">
        <v>1</v>
      </c>
      <c r="I603" s="321">
        <v>1</v>
      </c>
      <c r="J603" s="321"/>
      <c r="K603" s="155" t="str">
        <f>VLOOKUP($A603,'NZa-nummers 2016'!$B$2:$B$440,1,FALSE)</f>
        <v>020-1301</v>
      </c>
      <c r="L603" s="71"/>
      <c r="M603" s="71"/>
      <c r="N603" s="74"/>
      <c r="O603" s="71"/>
      <c r="P603" s="71"/>
      <c r="Q603" s="71"/>
      <c r="R603" s="71"/>
      <c r="S603" s="71"/>
    </row>
    <row r="604" spans="1:19" s="84" customFormat="1" x14ac:dyDescent="0.2">
      <c r="A604" s="320" t="s">
        <v>399</v>
      </c>
      <c r="B604" s="321" t="s">
        <v>713</v>
      </c>
      <c r="C604" s="321" t="s">
        <v>714</v>
      </c>
      <c r="D604" s="321" t="s">
        <v>805</v>
      </c>
      <c r="E604" s="322">
        <v>111</v>
      </c>
      <c r="F604" s="322" t="str">
        <f t="shared" si="18"/>
        <v>020-1301-111</v>
      </c>
      <c r="G604" s="322">
        <f t="shared" si="19"/>
        <v>0</v>
      </c>
      <c r="H604" s="321">
        <v>2</v>
      </c>
      <c r="I604" s="321">
        <v>2</v>
      </c>
      <c r="J604" s="321"/>
      <c r="K604" s="155" t="str">
        <f>VLOOKUP($A604,'NZa-nummers 2016'!$B$2:$B$440,1,FALSE)</f>
        <v>020-1301</v>
      </c>
      <c r="L604" s="71"/>
      <c r="M604" s="71"/>
      <c r="N604" s="74"/>
      <c r="O604" s="71"/>
      <c r="P604" s="71"/>
      <c r="Q604" s="71"/>
      <c r="R604" s="71"/>
      <c r="S604" s="71"/>
    </row>
    <row r="605" spans="1:19" s="84" customFormat="1" x14ac:dyDescent="0.2">
      <c r="A605" s="320" t="s">
        <v>399</v>
      </c>
      <c r="B605" s="321" t="s">
        <v>713</v>
      </c>
      <c r="C605" s="321" t="s">
        <v>714</v>
      </c>
      <c r="D605" s="321" t="s">
        <v>73</v>
      </c>
      <c r="E605" s="322">
        <v>118</v>
      </c>
      <c r="F605" s="322" t="str">
        <f t="shared" si="18"/>
        <v>020-1301-118</v>
      </c>
      <c r="G605" s="322">
        <f t="shared" si="19"/>
        <v>0</v>
      </c>
      <c r="H605" s="321">
        <v>2</v>
      </c>
      <c r="I605" s="321">
        <v>2</v>
      </c>
      <c r="J605" s="321"/>
      <c r="K605" s="155" t="str">
        <f>VLOOKUP($A605,'NZa-nummers 2016'!$B$2:$B$440,1,FALSE)</f>
        <v>020-1301</v>
      </c>
      <c r="L605" s="71"/>
      <c r="M605" s="71"/>
      <c r="N605" s="74"/>
      <c r="O605" s="71"/>
      <c r="P605" s="71"/>
      <c r="Q605" s="71"/>
      <c r="R605" s="71"/>
      <c r="S605" s="71"/>
    </row>
    <row r="606" spans="1:19" s="84" customFormat="1" x14ac:dyDescent="0.2">
      <c r="A606" s="320" t="s">
        <v>399</v>
      </c>
      <c r="B606" s="321" t="s">
        <v>713</v>
      </c>
      <c r="C606" s="321" t="s">
        <v>714</v>
      </c>
      <c r="D606" s="321" t="s">
        <v>94</v>
      </c>
      <c r="E606" s="322">
        <v>119</v>
      </c>
      <c r="F606" s="322" t="str">
        <f t="shared" si="18"/>
        <v>020-1301-119</v>
      </c>
      <c r="G606" s="322">
        <f t="shared" si="19"/>
        <v>0</v>
      </c>
      <c r="H606" s="321">
        <v>2</v>
      </c>
      <c r="I606" s="321">
        <v>2</v>
      </c>
      <c r="J606" s="321"/>
      <c r="K606" s="155" t="str">
        <f>VLOOKUP($A606,'NZa-nummers 2016'!$B$2:$B$440,1,FALSE)</f>
        <v>020-1301</v>
      </c>
      <c r="L606" s="71"/>
      <c r="M606" s="71"/>
      <c r="N606" s="74"/>
      <c r="O606" s="71"/>
      <c r="P606" s="71"/>
      <c r="Q606" s="71"/>
      <c r="R606" s="71"/>
      <c r="S606" s="71"/>
    </row>
    <row r="607" spans="1:19" s="84" customFormat="1" x14ac:dyDescent="0.2">
      <c r="A607" s="320" t="s">
        <v>399</v>
      </c>
      <c r="B607" s="321" t="s">
        <v>713</v>
      </c>
      <c r="C607" s="321" t="s">
        <v>714</v>
      </c>
      <c r="D607" s="321" t="s">
        <v>74</v>
      </c>
      <c r="E607" s="322">
        <v>120</v>
      </c>
      <c r="F607" s="322" t="str">
        <f t="shared" si="18"/>
        <v>020-1301-120</v>
      </c>
      <c r="G607" s="322">
        <f t="shared" si="19"/>
        <v>0</v>
      </c>
      <c r="H607" s="321">
        <v>3</v>
      </c>
      <c r="I607" s="321">
        <v>3</v>
      </c>
      <c r="J607" s="321"/>
      <c r="K607" s="155" t="str">
        <f>VLOOKUP($A607,'NZa-nummers 2016'!$B$2:$B$440,1,FALSE)</f>
        <v>020-1301</v>
      </c>
      <c r="L607" s="71"/>
      <c r="M607" s="71"/>
      <c r="N607" s="74"/>
      <c r="O607" s="71"/>
      <c r="P607" s="71"/>
      <c r="Q607" s="71"/>
      <c r="R607" s="71"/>
      <c r="S607" s="71"/>
    </row>
    <row r="608" spans="1:19" s="88" customFormat="1" x14ac:dyDescent="0.2">
      <c r="A608" s="320" t="s">
        <v>399</v>
      </c>
      <c r="B608" s="321" t="s">
        <v>713</v>
      </c>
      <c r="C608" s="321" t="s">
        <v>714</v>
      </c>
      <c r="D608" s="321" t="s">
        <v>97</v>
      </c>
      <c r="E608" s="322">
        <v>123</v>
      </c>
      <c r="F608" s="322" t="str">
        <f t="shared" si="18"/>
        <v>020-1301-123</v>
      </c>
      <c r="G608" s="322">
        <f t="shared" si="19"/>
        <v>0</v>
      </c>
      <c r="H608" s="321">
        <v>1</v>
      </c>
      <c r="I608" s="321">
        <v>1</v>
      </c>
      <c r="J608" s="321"/>
      <c r="K608" s="155" t="str">
        <f>VLOOKUP($A608,'NZa-nummers 2016'!$B$2:$B$440,1,FALSE)</f>
        <v>020-1301</v>
      </c>
      <c r="L608" s="71"/>
      <c r="M608" s="71"/>
      <c r="N608" s="74"/>
      <c r="O608" s="71"/>
      <c r="P608" s="71"/>
      <c r="Q608" s="71"/>
      <c r="R608" s="71"/>
      <c r="S608" s="71"/>
    </row>
    <row r="609" spans="1:19" s="84" customFormat="1" x14ac:dyDescent="0.2">
      <c r="A609" s="320" t="s">
        <v>399</v>
      </c>
      <c r="B609" s="321" t="s">
        <v>713</v>
      </c>
      <c r="C609" s="321" t="s">
        <v>714</v>
      </c>
      <c r="D609" s="321" t="s">
        <v>811</v>
      </c>
      <c r="E609" s="322">
        <v>125</v>
      </c>
      <c r="F609" s="322" t="str">
        <f t="shared" si="18"/>
        <v>020-1301-125</v>
      </c>
      <c r="G609" s="322">
        <f t="shared" si="19"/>
        <v>0</v>
      </c>
      <c r="H609" s="321">
        <v>1</v>
      </c>
      <c r="I609" s="321">
        <v>1</v>
      </c>
      <c r="J609" s="321"/>
      <c r="K609" s="155" t="str">
        <f>VLOOKUP($A609,'NZa-nummers 2016'!$B$2:$B$440,1,FALSE)</f>
        <v>020-1301</v>
      </c>
      <c r="L609" s="71"/>
      <c r="M609" s="71"/>
      <c r="N609" s="74"/>
      <c r="O609" s="71"/>
      <c r="P609" s="71"/>
      <c r="Q609" s="71"/>
      <c r="R609" s="71"/>
      <c r="S609" s="71"/>
    </row>
    <row r="610" spans="1:19" s="84" customFormat="1" x14ac:dyDescent="0.2">
      <c r="A610" s="320" t="s">
        <v>399</v>
      </c>
      <c r="B610" s="321" t="s">
        <v>713</v>
      </c>
      <c r="C610" s="321" t="s">
        <v>714</v>
      </c>
      <c r="D610" s="321" t="s">
        <v>88</v>
      </c>
      <c r="E610" s="322">
        <v>126</v>
      </c>
      <c r="F610" s="322" t="str">
        <f t="shared" si="18"/>
        <v>020-1301-126</v>
      </c>
      <c r="G610" s="322">
        <f t="shared" si="19"/>
        <v>0</v>
      </c>
      <c r="H610" s="321">
        <v>5</v>
      </c>
      <c r="I610" s="321">
        <v>5</v>
      </c>
      <c r="J610" s="321"/>
      <c r="K610" s="155" t="str">
        <f>VLOOKUP($A610,'NZa-nummers 2016'!$B$2:$B$440,1,FALSE)</f>
        <v>020-1301</v>
      </c>
      <c r="L610" s="71"/>
      <c r="M610" s="71"/>
      <c r="N610" s="74"/>
      <c r="O610" s="71"/>
      <c r="P610" s="71"/>
      <c r="Q610" s="71"/>
      <c r="R610" s="71"/>
      <c r="S610" s="71"/>
    </row>
    <row r="611" spans="1:19" s="84" customFormat="1" x14ac:dyDescent="0.2">
      <c r="A611" s="320" t="s">
        <v>399</v>
      </c>
      <c r="B611" s="321" t="s">
        <v>713</v>
      </c>
      <c r="C611" s="321" t="s">
        <v>714</v>
      </c>
      <c r="D611" s="321" t="s">
        <v>93</v>
      </c>
      <c r="E611" s="322">
        <v>127</v>
      </c>
      <c r="F611" s="322" t="str">
        <f t="shared" si="18"/>
        <v>020-1301-127</v>
      </c>
      <c r="G611" s="322">
        <f t="shared" si="19"/>
        <v>0</v>
      </c>
      <c r="H611" s="321">
        <v>2</v>
      </c>
      <c r="I611" s="321">
        <v>2</v>
      </c>
      <c r="J611" s="321"/>
      <c r="K611" s="155" t="str">
        <f>VLOOKUP($A611,'NZa-nummers 2016'!$B$2:$B$440,1,FALSE)</f>
        <v>020-1301</v>
      </c>
      <c r="L611" s="79"/>
      <c r="N611" s="85"/>
    </row>
    <row r="612" spans="1:19" s="84" customFormat="1" x14ac:dyDescent="0.2">
      <c r="A612" s="320" t="s">
        <v>399</v>
      </c>
      <c r="B612" s="321" t="s">
        <v>713</v>
      </c>
      <c r="C612" s="321" t="s">
        <v>714</v>
      </c>
      <c r="D612" s="321" t="s">
        <v>85</v>
      </c>
      <c r="E612" s="322">
        <v>128</v>
      </c>
      <c r="F612" s="322" t="str">
        <f t="shared" si="18"/>
        <v>020-1301-128</v>
      </c>
      <c r="G612" s="322">
        <f t="shared" si="19"/>
        <v>0</v>
      </c>
      <c r="H612" s="321">
        <v>1</v>
      </c>
      <c r="I612" s="321">
        <v>1</v>
      </c>
      <c r="J612" s="321"/>
      <c r="K612" s="155" t="str">
        <f>VLOOKUP($A612,'NZa-nummers 2016'!$B$2:$B$440,1,FALSE)</f>
        <v>020-1301</v>
      </c>
      <c r="L612" s="79"/>
      <c r="N612" s="85"/>
    </row>
    <row r="613" spans="1:19" s="84" customFormat="1" x14ac:dyDescent="0.2">
      <c r="A613" s="320" t="s">
        <v>399</v>
      </c>
      <c r="B613" s="321" t="s">
        <v>713</v>
      </c>
      <c r="C613" s="321" t="s">
        <v>714</v>
      </c>
      <c r="D613" s="321" t="s">
        <v>75</v>
      </c>
      <c r="E613" s="322">
        <v>129</v>
      </c>
      <c r="F613" s="322" t="str">
        <f t="shared" si="18"/>
        <v>020-1301-129</v>
      </c>
      <c r="G613" s="322">
        <f t="shared" si="19"/>
        <v>0</v>
      </c>
      <c r="H613" s="321">
        <v>4</v>
      </c>
      <c r="I613" s="321">
        <v>4</v>
      </c>
      <c r="J613" s="321"/>
      <c r="K613" s="155" t="str">
        <f>VLOOKUP($A613,'NZa-nummers 2016'!$B$2:$B$440,1,FALSE)</f>
        <v>020-1301</v>
      </c>
      <c r="L613" s="71"/>
      <c r="M613" s="71"/>
      <c r="N613" s="74"/>
      <c r="O613" s="71"/>
      <c r="P613" s="71"/>
      <c r="Q613" s="71"/>
      <c r="R613" s="71"/>
      <c r="S613" s="71"/>
    </row>
    <row r="614" spans="1:19" s="84" customFormat="1" x14ac:dyDescent="0.2">
      <c r="A614" s="320" t="s">
        <v>399</v>
      </c>
      <c r="B614" s="321" t="s">
        <v>713</v>
      </c>
      <c r="C614" s="321" t="s">
        <v>714</v>
      </c>
      <c r="D614" s="321" t="s">
        <v>812</v>
      </c>
      <c r="E614" s="322">
        <v>131</v>
      </c>
      <c r="F614" s="322" t="str">
        <f t="shared" si="18"/>
        <v>020-1301-131</v>
      </c>
      <c r="G614" s="322">
        <f t="shared" si="19"/>
        <v>0</v>
      </c>
      <c r="H614" s="321">
        <v>1</v>
      </c>
      <c r="I614" s="321">
        <v>1</v>
      </c>
      <c r="J614" s="321"/>
      <c r="K614" s="155" t="str">
        <f>VLOOKUP($A614,'NZa-nummers 2016'!$B$2:$B$440,1,FALSE)</f>
        <v>020-1301</v>
      </c>
      <c r="L614" s="71"/>
      <c r="M614" s="71"/>
      <c r="N614" s="74"/>
      <c r="O614" s="71"/>
      <c r="P614" s="71"/>
      <c r="Q614" s="71"/>
      <c r="R614" s="71"/>
      <c r="S614" s="71"/>
    </row>
    <row r="615" spans="1:19" s="84" customFormat="1" x14ac:dyDescent="0.2">
      <c r="A615" s="320" t="s">
        <v>399</v>
      </c>
      <c r="B615" s="321" t="s">
        <v>713</v>
      </c>
      <c r="C615" s="321" t="s">
        <v>714</v>
      </c>
      <c r="D615" s="321" t="s">
        <v>76</v>
      </c>
      <c r="E615" s="322">
        <v>132</v>
      </c>
      <c r="F615" s="322" t="str">
        <f t="shared" si="18"/>
        <v>020-1301-132</v>
      </c>
      <c r="G615" s="322">
        <f t="shared" si="19"/>
        <v>0</v>
      </c>
      <c r="H615" s="321">
        <v>4</v>
      </c>
      <c r="I615" s="321">
        <v>4</v>
      </c>
      <c r="J615" s="321"/>
      <c r="K615" s="155" t="str">
        <f>VLOOKUP($A615,'NZa-nummers 2016'!$B$2:$B$440,1,FALSE)</f>
        <v>020-1301</v>
      </c>
      <c r="L615" s="71"/>
      <c r="M615" s="71"/>
      <c r="N615" s="74"/>
      <c r="O615" s="71"/>
      <c r="P615" s="71"/>
      <c r="Q615" s="71"/>
      <c r="R615" s="71"/>
      <c r="S615" s="71"/>
    </row>
    <row r="616" spans="1:19" s="84" customFormat="1" x14ac:dyDescent="0.2">
      <c r="A616" s="320" t="s">
        <v>399</v>
      </c>
      <c r="B616" s="321" t="s">
        <v>713</v>
      </c>
      <c r="C616" s="321" t="s">
        <v>714</v>
      </c>
      <c r="D616" s="321" t="s">
        <v>77</v>
      </c>
      <c r="E616" s="322">
        <v>134</v>
      </c>
      <c r="F616" s="322" t="str">
        <f t="shared" si="18"/>
        <v>020-1301-134</v>
      </c>
      <c r="G616" s="322">
        <f t="shared" si="19"/>
        <v>0</v>
      </c>
      <c r="H616" s="321">
        <v>2</v>
      </c>
      <c r="I616" s="321">
        <v>2</v>
      </c>
      <c r="J616" s="321"/>
      <c r="K616" s="155" t="str">
        <f>VLOOKUP($A616,'NZa-nummers 2016'!$B$2:$B$440,1,FALSE)</f>
        <v>020-1301</v>
      </c>
      <c r="L616" s="71"/>
      <c r="M616" s="71"/>
      <c r="N616" s="74"/>
      <c r="O616" s="71"/>
      <c r="P616" s="71"/>
      <c r="Q616" s="71"/>
      <c r="R616" s="71"/>
      <c r="S616" s="71"/>
    </row>
    <row r="617" spans="1:19" s="84" customFormat="1" x14ac:dyDescent="0.2">
      <c r="A617" s="320" t="s">
        <v>399</v>
      </c>
      <c r="B617" s="321" t="s">
        <v>713</v>
      </c>
      <c r="C617" s="321" t="s">
        <v>714</v>
      </c>
      <c r="D617" s="321" t="s">
        <v>78</v>
      </c>
      <c r="E617" s="322">
        <v>135</v>
      </c>
      <c r="F617" s="322" t="str">
        <f t="shared" si="18"/>
        <v>020-1301-135</v>
      </c>
      <c r="G617" s="322">
        <f t="shared" si="19"/>
        <v>0</v>
      </c>
      <c r="H617" s="321">
        <v>3</v>
      </c>
      <c r="I617" s="321">
        <v>3</v>
      </c>
      <c r="J617" s="321"/>
      <c r="K617" s="155" t="str">
        <f>VLOOKUP($A617,'NZa-nummers 2016'!$B$2:$B$440,1,FALSE)</f>
        <v>020-1301</v>
      </c>
      <c r="L617" s="71"/>
      <c r="M617" s="71"/>
      <c r="N617" s="74"/>
      <c r="O617" s="71"/>
      <c r="P617" s="71"/>
      <c r="Q617" s="71"/>
      <c r="R617" s="71"/>
      <c r="S617" s="71"/>
    </row>
    <row r="618" spans="1:19" s="84" customFormat="1" x14ac:dyDescent="0.2">
      <c r="A618" s="320" t="s">
        <v>399</v>
      </c>
      <c r="B618" s="321" t="s">
        <v>713</v>
      </c>
      <c r="C618" s="321" t="s">
        <v>714</v>
      </c>
      <c r="D618" s="321" t="s">
        <v>91</v>
      </c>
      <c r="E618" s="322">
        <v>136</v>
      </c>
      <c r="F618" s="322" t="str">
        <f t="shared" si="18"/>
        <v>020-1301-136</v>
      </c>
      <c r="G618" s="322">
        <f t="shared" si="19"/>
        <v>0</v>
      </c>
      <c r="H618" s="321">
        <v>2</v>
      </c>
      <c r="I618" s="321">
        <v>2</v>
      </c>
      <c r="J618" s="321"/>
      <c r="K618" s="155" t="str">
        <f>VLOOKUP($A618,'NZa-nummers 2016'!$B$2:$B$440,1,FALSE)</f>
        <v>020-1301</v>
      </c>
      <c r="L618" s="71"/>
      <c r="M618" s="71"/>
      <c r="N618" s="74"/>
      <c r="O618" s="71"/>
      <c r="P618" s="71"/>
      <c r="Q618" s="71"/>
      <c r="R618" s="71"/>
      <c r="S618" s="71"/>
    </row>
    <row r="619" spans="1:19" s="84" customFormat="1" x14ac:dyDescent="0.2">
      <c r="A619" s="320" t="s">
        <v>399</v>
      </c>
      <c r="B619" s="321" t="s">
        <v>713</v>
      </c>
      <c r="C619" s="321" t="s">
        <v>714</v>
      </c>
      <c r="D619" s="321" t="s">
        <v>1443</v>
      </c>
      <c r="E619" s="322">
        <v>138</v>
      </c>
      <c r="F619" s="322" t="str">
        <f t="shared" si="18"/>
        <v>020-1301-138</v>
      </c>
      <c r="G619" s="322">
        <f t="shared" si="19"/>
        <v>0</v>
      </c>
      <c r="H619" s="321">
        <v>4</v>
      </c>
      <c r="I619" s="321">
        <v>4</v>
      </c>
      <c r="J619" s="321"/>
      <c r="K619" s="155" t="str">
        <f>VLOOKUP($A619,'NZa-nummers 2016'!$B$2:$B$440,1,FALSE)</f>
        <v>020-1301</v>
      </c>
      <c r="L619" s="71"/>
      <c r="M619" s="71"/>
      <c r="N619" s="74"/>
      <c r="O619" s="71"/>
      <c r="P619" s="71"/>
      <c r="Q619" s="71"/>
      <c r="R619" s="71"/>
      <c r="S619" s="71"/>
    </row>
    <row r="620" spans="1:19" s="84" customFormat="1" x14ac:dyDescent="0.2">
      <c r="A620" s="320" t="s">
        <v>399</v>
      </c>
      <c r="B620" s="321" t="s">
        <v>713</v>
      </c>
      <c r="C620" s="321" t="s">
        <v>714</v>
      </c>
      <c r="D620" s="321" t="s">
        <v>80</v>
      </c>
      <c r="E620" s="322">
        <v>139</v>
      </c>
      <c r="F620" s="322" t="str">
        <f t="shared" si="18"/>
        <v>020-1301-139</v>
      </c>
      <c r="G620" s="322">
        <f t="shared" si="19"/>
        <v>0</v>
      </c>
      <c r="H620" s="321">
        <v>3</v>
      </c>
      <c r="I620" s="321">
        <v>3</v>
      </c>
      <c r="J620" s="321"/>
      <c r="K620" s="155" t="str">
        <f>VLOOKUP($A620,'NZa-nummers 2016'!$B$2:$B$440,1,FALSE)</f>
        <v>020-1301</v>
      </c>
      <c r="L620" s="71"/>
      <c r="M620" s="71"/>
      <c r="N620" s="74"/>
      <c r="O620" s="71"/>
      <c r="P620" s="71"/>
      <c r="Q620" s="71"/>
      <c r="R620" s="71"/>
      <c r="S620" s="71"/>
    </row>
    <row r="621" spans="1:19" s="84" customFormat="1" x14ac:dyDescent="0.2">
      <c r="A621" s="320" t="s">
        <v>399</v>
      </c>
      <c r="B621" s="321" t="s">
        <v>713</v>
      </c>
      <c r="C621" s="321" t="s">
        <v>714</v>
      </c>
      <c r="D621" s="321" t="s">
        <v>82</v>
      </c>
      <c r="E621" s="322">
        <v>141</v>
      </c>
      <c r="F621" s="322" t="str">
        <f t="shared" si="18"/>
        <v>020-1301-141</v>
      </c>
      <c r="G621" s="322">
        <f t="shared" si="19"/>
        <v>0</v>
      </c>
      <c r="H621" s="321">
        <v>2</v>
      </c>
      <c r="I621" s="321">
        <v>2</v>
      </c>
      <c r="J621" s="321"/>
      <c r="K621" s="155" t="str">
        <f>VLOOKUP($A621,'NZa-nummers 2016'!$B$2:$B$440,1,FALSE)</f>
        <v>020-1301</v>
      </c>
      <c r="L621" s="71"/>
      <c r="M621" s="71"/>
      <c r="N621" s="74"/>
      <c r="O621" s="71"/>
      <c r="P621" s="71"/>
      <c r="Q621" s="71"/>
      <c r="R621" s="71"/>
      <c r="S621" s="71"/>
    </row>
    <row r="622" spans="1:19" s="84" customFormat="1" x14ac:dyDescent="0.2">
      <c r="A622" s="320" t="s">
        <v>399</v>
      </c>
      <c r="B622" s="321" t="s">
        <v>713</v>
      </c>
      <c r="C622" s="321" t="s">
        <v>714</v>
      </c>
      <c r="D622" s="321" t="s">
        <v>836</v>
      </c>
      <c r="E622" s="322">
        <v>142</v>
      </c>
      <c r="F622" s="322" t="str">
        <f t="shared" si="18"/>
        <v>020-1301-142</v>
      </c>
      <c r="G622" s="322">
        <f t="shared" si="19"/>
        <v>0</v>
      </c>
      <c r="H622" s="321">
        <v>1</v>
      </c>
      <c r="I622" s="321">
        <v>1</v>
      </c>
      <c r="J622" s="321"/>
      <c r="K622" s="155" t="str">
        <f>VLOOKUP($A622,'NZa-nummers 2016'!$B$2:$B$440,1,FALSE)</f>
        <v>020-1301</v>
      </c>
      <c r="L622" s="71"/>
      <c r="M622" s="71"/>
      <c r="N622" s="74"/>
      <c r="O622" s="71"/>
      <c r="P622" s="71"/>
      <c r="Q622" s="71"/>
      <c r="R622" s="71"/>
      <c r="S622" s="71"/>
    </row>
    <row r="623" spans="1:19" s="84" customFormat="1" x14ac:dyDescent="0.2">
      <c r="A623" s="320" t="s">
        <v>399</v>
      </c>
      <c r="B623" s="321" t="s">
        <v>713</v>
      </c>
      <c r="C623" s="321" t="s">
        <v>714</v>
      </c>
      <c r="D623" s="321" t="s">
        <v>83</v>
      </c>
      <c r="E623" s="322">
        <v>143</v>
      </c>
      <c r="F623" s="322" t="str">
        <f t="shared" si="18"/>
        <v>020-1301-143</v>
      </c>
      <c r="G623" s="322">
        <f t="shared" si="19"/>
        <v>0</v>
      </c>
      <c r="H623" s="321">
        <v>1</v>
      </c>
      <c r="I623" s="321">
        <v>1</v>
      </c>
      <c r="J623" s="321"/>
      <c r="K623" s="155" t="str">
        <f>VLOOKUP($A623,'NZa-nummers 2016'!$B$2:$B$440,1,FALSE)</f>
        <v>020-1301</v>
      </c>
      <c r="L623" s="71"/>
      <c r="M623" s="71"/>
      <c r="N623" s="74"/>
      <c r="O623" s="71"/>
      <c r="P623" s="71"/>
      <c r="Q623" s="71"/>
      <c r="R623" s="71"/>
      <c r="S623" s="71"/>
    </row>
    <row r="624" spans="1:19" s="84" customFormat="1" x14ac:dyDescent="0.2">
      <c r="A624" s="320" t="s">
        <v>399</v>
      </c>
      <c r="B624" s="321" t="s">
        <v>713</v>
      </c>
      <c r="C624" s="321" t="s">
        <v>714</v>
      </c>
      <c r="D624" s="321" t="s">
        <v>84</v>
      </c>
      <c r="E624" s="322">
        <v>144</v>
      </c>
      <c r="F624" s="322" t="str">
        <f t="shared" si="18"/>
        <v>020-1301-144</v>
      </c>
      <c r="G624" s="322">
        <f t="shared" si="19"/>
        <v>0</v>
      </c>
      <c r="H624" s="321">
        <v>2</v>
      </c>
      <c r="I624" s="321">
        <v>2</v>
      </c>
      <c r="J624" s="321"/>
      <c r="K624" s="155" t="str">
        <f>VLOOKUP($A624,'NZa-nummers 2016'!$B$2:$B$440,1,FALSE)</f>
        <v>020-1301</v>
      </c>
      <c r="L624" s="71"/>
      <c r="M624" s="71"/>
      <c r="N624" s="74"/>
      <c r="O624" s="71"/>
      <c r="P624" s="71"/>
      <c r="Q624" s="71"/>
      <c r="R624" s="71"/>
      <c r="S624" s="71"/>
    </row>
    <row r="625" spans="1:19" s="84" customFormat="1" x14ac:dyDescent="0.2">
      <c r="A625" s="320" t="s">
        <v>399</v>
      </c>
      <c r="B625" s="321" t="s">
        <v>169</v>
      </c>
      <c r="C625" s="321" t="s">
        <v>113</v>
      </c>
      <c r="D625" s="321" t="s">
        <v>1043</v>
      </c>
      <c r="E625" s="322">
        <v>200</v>
      </c>
      <c r="F625" s="322" t="str">
        <f t="shared" si="18"/>
        <v>020-1301-200</v>
      </c>
      <c r="G625" s="322">
        <f t="shared" si="19"/>
        <v>0</v>
      </c>
      <c r="H625" s="321">
        <v>1</v>
      </c>
      <c r="I625" s="321">
        <v>1</v>
      </c>
      <c r="J625" s="321"/>
      <c r="K625" s="155" t="str">
        <f>VLOOKUP($A625,'NZa-nummers 2016'!$B$2:$B$440,1,FALSE)</f>
        <v>020-1301</v>
      </c>
      <c r="L625" s="71"/>
      <c r="M625" s="71"/>
      <c r="N625" s="74"/>
      <c r="O625" s="71"/>
      <c r="P625" s="71"/>
      <c r="Q625" s="71"/>
      <c r="R625" s="71"/>
      <c r="S625" s="71"/>
    </row>
    <row r="626" spans="1:19" s="84" customFormat="1" x14ac:dyDescent="0.2">
      <c r="A626" s="320" t="s">
        <v>400</v>
      </c>
      <c r="B626" s="321" t="s">
        <v>844</v>
      </c>
      <c r="C626" s="321" t="s">
        <v>715</v>
      </c>
      <c r="D626" s="321" t="s">
        <v>70</v>
      </c>
      <c r="E626" s="322">
        <v>100</v>
      </c>
      <c r="F626" s="322" t="str">
        <f t="shared" si="18"/>
        <v>020-1400-100</v>
      </c>
      <c r="G626" s="322">
        <f t="shared" si="19"/>
        <v>0</v>
      </c>
      <c r="H626" s="321">
        <v>10</v>
      </c>
      <c r="I626" s="321">
        <v>10</v>
      </c>
      <c r="J626" s="321"/>
      <c r="K626" s="155" t="str">
        <f>VLOOKUP($A626,'NZa-nummers 2016'!$B$2:$B$440,1,FALSE)</f>
        <v>020-1400</v>
      </c>
      <c r="L626" s="71"/>
      <c r="M626" s="71"/>
      <c r="N626" s="74"/>
      <c r="O626" s="71"/>
      <c r="P626" s="71"/>
      <c r="Q626" s="71"/>
      <c r="R626" s="71"/>
      <c r="S626" s="71"/>
    </row>
    <row r="627" spans="1:19" s="84" customFormat="1" x14ac:dyDescent="0.2">
      <c r="A627" s="320" t="s">
        <v>400</v>
      </c>
      <c r="B627" s="321" t="s">
        <v>844</v>
      </c>
      <c r="C627" s="321" t="s">
        <v>715</v>
      </c>
      <c r="D627" s="321" t="s">
        <v>72</v>
      </c>
      <c r="E627" s="322">
        <v>101</v>
      </c>
      <c r="F627" s="322" t="str">
        <f t="shared" si="18"/>
        <v>020-1400-101</v>
      </c>
      <c r="G627" s="322">
        <f t="shared" si="19"/>
        <v>0</v>
      </c>
      <c r="H627" s="321">
        <v>4</v>
      </c>
      <c r="I627" s="321">
        <v>4</v>
      </c>
      <c r="J627" s="321"/>
      <c r="K627" s="155" t="str">
        <f>VLOOKUP($A627,'NZa-nummers 2016'!$B$2:$B$440,1,FALSE)</f>
        <v>020-1400</v>
      </c>
      <c r="L627" s="71"/>
      <c r="M627" s="71"/>
      <c r="N627" s="74"/>
      <c r="O627" s="71"/>
      <c r="P627" s="71"/>
      <c r="Q627" s="71"/>
      <c r="R627" s="71"/>
      <c r="S627" s="71"/>
    </row>
    <row r="628" spans="1:19" s="84" customFormat="1" x14ac:dyDescent="0.2">
      <c r="A628" s="320" t="s">
        <v>400</v>
      </c>
      <c r="B628" s="321" t="s">
        <v>844</v>
      </c>
      <c r="C628" s="321" t="s">
        <v>715</v>
      </c>
      <c r="D628" s="321" t="s">
        <v>734</v>
      </c>
      <c r="E628" s="322">
        <v>102</v>
      </c>
      <c r="F628" s="322" t="str">
        <f t="shared" si="18"/>
        <v>020-1400-102</v>
      </c>
      <c r="G628" s="322">
        <f t="shared" si="19"/>
        <v>0</v>
      </c>
      <c r="H628" s="321">
        <v>1</v>
      </c>
      <c r="I628" s="321">
        <v>1</v>
      </c>
      <c r="J628" s="321"/>
      <c r="K628" s="155" t="str">
        <f>VLOOKUP($A628,'NZa-nummers 2016'!$B$2:$B$440,1,FALSE)</f>
        <v>020-1400</v>
      </c>
      <c r="L628" s="71"/>
      <c r="M628" s="71"/>
      <c r="N628" s="74"/>
      <c r="O628" s="71"/>
      <c r="P628" s="71"/>
      <c r="Q628" s="71"/>
      <c r="R628" s="71"/>
      <c r="S628" s="71"/>
    </row>
    <row r="629" spans="1:19" s="84" customFormat="1" x14ac:dyDescent="0.2">
      <c r="A629" s="320" t="s">
        <v>400</v>
      </c>
      <c r="B629" s="321" t="s">
        <v>844</v>
      </c>
      <c r="C629" s="321" t="s">
        <v>715</v>
      </c>
      <c r="D629" s="321" t="s">
        <v>735</v>
      </c>
      <c r="E629" s="322">
        <v>103</v>
      </c>
      <c r="F629" s="322" t="str">
        <f t="shared" si="18"/>
        <v>020-1400-103</v>
      </c>
      <c r="G629" s="322">
        <f t="shared" si="19"/>
        <v>0</v>
      </c>
      <c r="H629" s="321">
        <v>4</v>
      </c>
      <c r="I629" s="321">
        <v>4</v>
      </c>
      <c r="J629" s="321"/>
      <c r="K629" s="155" t="str">
        <f>VLOOKUP($A629,'NZa-nummers 2016'!$B$2:$B$440,1,FALSE)</f>
        <v>020-1400</v>
      </c>
      <c r="L629" s="71"/>
      <c r="M629" s="71"/>
      <c r="N629" s="74"/>
      <c r="O629" s="71"/>
      <c r="P629" s="71"/>
      <c r="Q629" s="71"/>
      <c r="R629" s="71"/>
      <c r="S629" s="71"/>
    </row>
    <row r="630" spans="1:19" s="84" customFormat="1" x14ac:dyDescent="0.2">
      <c r="A630" s="320" t="s">
        <v>400</v>
      </c>
      <c r="B630" s="321" t="s">
        <v>844</v>
      </c>
      <c r="C630" s="321" t="s">
        <v>715</v>
      </c>
      <c r="D630" s="321" t="s">
        <v>71</v>
      </c>
      <c r="E630" s="322">
        <v>105</v>
      </c>
      <c r="F630" s="322" t="str">
        <f t="shared" si="18"/>
        <v>020-1400-105</v>
      </c>
      <c r="G630" s="322">
        <f t="shared" si="19"/>
        <v>0</v>
      </c>
      <c r="H630" s="321">
        <v>1</v>
      </c>
      <c r="I630" s="321">
        <v>1</v>
      </c>
      <c r="J630" s="321"/>
      <c r="K630" s="155" t="str">
        <f>VLOOKUP($A630,'NZa-nummers 2016'!$B$2:$B$440,1,FALSE)</f>
        <v>020-1400</v>
      </c>
      <c r="L630" s="71"/>
      <c r="M630" s="71"/>
      <c r="N630" s="74"/>
      <c r="O630" s="71"/>
      <c r="P630" s="71"/>
      <c r="Q630" s="71"/>
      <c r="R630" s="71"/>
      <c r="S630" s="71"/>
    </row>
    <row r="631" spans="1:19" s="84" customFormat="1" x14ac:dyDescent="0.2">
      <c r="A631" s="320" t="s">
        <v>400</v>
      </c>
      <c r="B631" s="321" t="s">
        <v>844</v>
      </c>
      <c r="C631" s="321" t="s">
        <v>715</v>
      </c>
      <c r="D631" s="321" t="s">
        <v>805</v>
      </c>
      <c r="E631" s="322">
        <v>111</v>
      </c>
      <c r="F631" s="322" t="str">
        <f t="shared" si="18"/>
        <v>020-1400-111</v>
      </c>
      <c r="G631" s="322">
        <f t="shared" si="19"/>
        <v>0</v>
      </c>
      <c r="H631" s="321">
        <v>4</v>
      </c>
      <c r="I631" s="321">
        <v>4</v>
      </c>
      <c r="J631" s="321"/>
      <c r="K631" s="155" t="str">
        <f>VLOOKUP($A631,'NZa-nummers 2016'!$B$2:$B$440,1,FALSE)</f>
        <v>020-1400</v>
      </c>
      <c r="L631" s="71"/>
      <c r="M631" s="71"/>
      <c r="N631" s="74"/>
      <c r="O631" s="71"/>
      <c r="P631" s="71"/>
      <c r="Q631" s="71"/>
      <c r="R631" s="71"/>
      <c r="S631" s="71"/>
    </row>
    <row r="632" spans="1:19" s="84" customFormat="1" x14ac:dyDescent="0.2">
      <c r="A632" s="320" t="s">
        <v>400</v>
      </c>
      <c r="B632" s="321" t="s">
        <v>844</v>
      </c>
      <c r="C632" s="321" t="s">
        <v>715</v>
      </c>
      <c r="D632" s="321" t="s">
        <v>73</v>
      </c>
      <c r="E632" s="322">
        <v>118</v>
      </c>
      <c r="F632" s="322" t="str">
        <f t="shared" si="18"/>
        <v>020-1400-118</v>
      </c>
      <c r="G632" s="322">
        <f t="shared" si="19"/>
        <v>0</v>
      </c>
      <c r="H632" s="321">
        <v>1</v>
      </c>
      <c r="I632" s="321">
        <v>1</v>
      </c>
      <c r="J632" s="321"/>
      <c r="K632" s="155" t="str">
        <f>VLOOKUP($A632,'NZa-nummers 2016'!$B$2:$B$440,1,FALSE)</f>
        <v>020-1400</v>
      </c>
      <c r="L632" s="71"/>
      <c r="M632" s="71"/>
      <c r="N632" s="74"/>
      <c r="O632" s="71"/>
      <c r="P632" s="71"/>
      <c r="Q632" s="71"/>
      <c r="R632" s="71"/>
      <c r="S632" s="71"/>
    </row>
    <row r="633" spans="1:19" s="84" customFormat="1" x14ac:dyDescent="0.2">
      <c r="A633" s="320" t="s">
        <v>400</v>
      </c>
      <c r="B633" s="321" t="s">
        <v>844</v>
      </c>
      <c r="C633" s="321" t="s">
        <v>715</v>
      </c>
      <c r="D633" s="321" t="s">
        <v>94</v>
      </c>
      <c r="E633" s="322">
        <v>119</v>
      </c>
      <c r="F633" s="322" t="str">
        <f t="shared" si="18"/>
        <v>020-1400-119</v>
      </c>
      <c r="G633" s="322">
        <f t="shared" si="19"/>
        <v>0</v>
      </c>
      <c r="H633" s="321">
        <v>2</v>
      </c>
      <c r="I633" s="321">
        <v>2</v>
      </c>
      <c r="J633" s="321"/>
      <c r="K633" s="155" t="str">
        <f>VLOOKUP($A633,'NZa-nummers 2016'!$B$2:$B$440,1,FALSE)</f>
        <v>020-1400</v>
      </c>
      <c r="L633" s="71"/>
      <c r="M633" s="71"/>
      <c r="N633" s="74"/>
      <c r="O633" s="71"/>
      <c r="P633" s="71"/>
      <c r="Q633" s="71"/>
      <c r="R633" s="71"/>
      <c r="S633" s="71"/>
    </row>
    <row r="634" spans="1:19" s="84" customFormat="1" x14ac:dyDescent="0.2">
      <c r="A634" s="320" t="s">
        <v>400</v>
      </c>
      <c r="B634" s="321" t="s">
        <v>844</v>
      </c>
      <c r="C634" s="321" t="s">
        <v>715</v>
      </c>
      <c r="D634" s="321" t="s">
        <v>74</v>
      </c>
      <c r="E634" s="322">
        <v>120</v>
      </c>
      <c r="F634" s="322" t="str">
        <f t="shared" si="18"/>
        <v>020-1400-120</v>
      </c>
      <c r="G634" s="322">
        <f t="shared" si="19"/>
        <v>0</v>
      </c>
      <c r="H634" s="321">
        <v>6</v>
      </c>
      <c r="I634" s="321">
        <v>6</v>
      </c>
      <c r="J634" s="321"/>
      <c r="K634" s="155" t="str">
        <f>VLOOKUP($A634,'NZa-nummers 2016'!$B$2:$B$440,1,FALSE)</f>
        <v>020-1400</v>
      </c>
      <c r="L634" s="71"/>
      <c r="M634" s="71"/>
      <c r="N634" s="74"/>
      <c r="O634" s="71"/>
      <c r="P634" s="71"/>
      <c r="Q634" s="71"/>
      <c r="R634" s="71"/>
      <c r="S634" s="71"/>
    </row>
    <row r="635" spans="1:19" s="84" customFormat="1" x14ac:dyDescent="0.2">
      <c r="A635" s="320" t="s">
        <v>400</v>
      </c>
      <c r="B635" s="321" t="s">
        <v>844</v>
      </c>
      <c r="C635" s="321" t="s">
        <v>715</v>
      </c>
      <c r="D635" s="321" t="s">
        <v>96</v>
      </c>
      <c r="E635" s="322">
        <v>122</v>
      </c>
      <c r="F635" s="322" t="str">
        <f t="shared" ref="F635:F698" si="20">CONCATENATE(A635,"-",E635)</f>
        <v>020-1400-122</v>
      </c>
      <c r="G635" s="322">
        <f t="shared" ref="G635:G698" si="21">IF(AND(A636=A635,E636=E635),1,0)</f>
        <v>0</v>
      </c>
      <c r="H635" s="321">
        <v>1</v>
      </c>
      <c r="I635" s="321">
        <v>1</v>
      </c>
      <c r="J635" s="321"/>
      <c r="K635" s="155" t="str">
        <f>VLOOKUP($A635,'NZa-nummers 2016'!$B$2:$B$440,1,FALSE)</f>
        <v>020-1400</v>
      </c>
      <c r="L635" s="71"/>
      <c r="M635" s="71"/>
      <c r="N635" s="74"/>
      <c r="O635" s="71"/>
      <c r="P635" s="71"/>
      <c r="Q635" s="71"/>
      <c r="R635" s="71"/>
      <c r="S635" s="71"/>
    </row>
    <row r="636" spans="1:19" s="84" customFormat="1" x14ac:dyDescent="0.2">
      <c r="A636" s="320" t="s">
        <v>400</v>
      </c>
      <c r="B636" s="321" t="s">
        <v>844</v>
      </c>
      <c r="C636" s="321" t="s">
        <v>715</v>
      </c>
      <c r="D636" s="321" t="s">
        <v>97</v>
      </c>
      <c r="E636" s="322">
        <v>123</v>
      </c>
      <c r="F636" s="322" t="str">
        <f t="shared" si="20"/>
        <v>020-1400-123</v>
      </c>
      <c r="G636" s="322">
        <f t="shared" si="21"/>
        <v>0</v>
      </c>
      <c r="H636" s="321">
        <v>1</v>
      </c>
      <c r="I636" s="321">
        <v>1</v>
      </c>
      <c r="J636" s="321"/>
      <c r="K636" s="155" t="str">
        <f>VLOOKUP($A636,'NZa-nummers 2016'!$B$2:$B$440,1,FALSE)</f>
        <v>020-1400</v>
      </c>
      <c r="L636" s="71"/>
      <c r="M636" s="71"/>
      <c r="N636" s="74"/>
      <c r="O636" s="71"/>
      <c r="P636" s="71"/>
      <c r="Q636" s="71"/>
      <c r="R636" s="71"/>
      <c r="S636" s="71"/>
    </row>
    <row r="637" spans="1:19" s="84" customFormat="1" x14ac:dyDescent="0.2">
      <c r="A637" s="320" t="s">
        <v>400</v>
      </c>
      <c r="B637" s="321" t="s">
        <v>844</v>
      </c>
      <c r="C637" s="321" t="s">
        <v>715</v>
      </c>
      <c r="D637" s="321" t="s">
        <v>811</v>
      </c>
      <c r="E637" s="322">
        <v>125</v>
      </c>
      <c r="F637" s="322" t="str">
        <f t="shared" si="20"/>
        <v>020-1400-125</v>
      </c>
      <c r="G637" s="322">
        <f t="shared" si="21"/>
        <v>0</v>
      </c>
      <c r="H637" s="321">
        <v>1</v>
      </c>
      <c r="I637" s="321">
        <v>1</v>
      </c>
      <c r="J637" s="321"/>
      <c r="K637" s="155" t="str">
        <f>VLOOKUP($A637,'NZa-nummers 2016'!$B$2:$B$440,1,FALSE)</f>
        <v>020-1400</v>
      </c>
      <c r="L637" s="71"/>
      <c r="M637" s="71"/>
      <c r="N637" s="74"/>
      <c r="O637" s="71"/>
      <c r="P637" s="71"/>
      <c r="Q637" s="71"/>
      <c r="R637" s="71"/>
      <c r="S637" s="71"/>
    </row>
    <row r="638" spans="1:19" s="84" customFormat="1" x14ac:dyDescent="0.2">
      <c r="A638" s="320" t="s">
        <v>400</v>
      </c>
      <c r="B638" s="321" t="s">
        <v>844</v>
      </c>
      <c r="C638" s="321" t="s">
        <v>715</v>
      </c>
      <c r="D638" s="321" t="s">
        <v>88</v>
      </c>
      <c r="E638" s="322">
        <v>126</v>
      </c>
      <c r="F638" s="322" t="str">
        <f t="shared" si="20"/>
        <v>020-1400-126</v>
      </c>
      <c r="G638" s="322">
        <f t="shared" si="21"/>
        <v>0</v>
      </c>
      <c r="H638" s="321">
        <v>4</v>
      </c>
      <c r="I638" s="321">
        <v>4</v>
      </c>
      <c r="J638" s="321"/>
      <c r="K638" s="155" t="str">
        <f>VLOOKUP($A638,'NZa-nummers 2016'!$B$2:$B$440,1,FALSE)</f>
        <v>020-1400</v>
      </c>
      <c r="L638" s="79"/>
      <c r="N638" s="85"/>
    </row>
    <row r="639" spans="1:19" s="84" customFormat="1" x14ac:dyDescent="0.2">
      <c r="A639" s="320" t="s">
        <v>400</v>
      </c>
      <c r="B639" s="321" t="s">
        <v>844</v>
      </c>
      <c r="C639" s="321" t="s">
        <v>715</v>
      </c>
      <c r="D639" s="321" t="s">
        <v>93</v>
      </c>
      <c r="E639" s="322">
        <v>127</v>
      </c>
      <c r="F639" s="322" t="str">
        <f t="shared" si="20"/>
        <v>020-1400-127</v>
      </c>
      <c r="G639" s="322">
        <f t="shared" si="21"/>
        <v>0</v>
      </c>
      <c r="H639" s="321">
        <v>2</v>
      </c>
      <c r="I639" s="321">
        <v>2</v>
      </c>
      <c r="J639" s="321"/>
      <c r="K639" s="155" t="str">
        <f>VLOOKUP($A639,'NZa-nummers 2016'!$B$2:$B$440,1,FALSE)</f>
        <v>020-1400</v>
      </c>
      <c r="L639" s="71"/>
      <c r="M639" s="71"/>
      <c r="N639" s="74"/>
      <c r="O639" s="71"/>
      <c r="P639" s="71"/>
      <c r="Q639" s="71"/>
      <c r="R639" s="71"/>
      <c r="S639" s="71"/>
    </row>
    <row r="640" spans="1:19" s="84" customFormat="1" x14ac:dyDescent="0.2">
      <c r="A640" s="320" t="s">
        <v>400</v>
      </c>
      <c r="B640" s="321" t="s">
        <v>844</v>
      </c>
      <c r="C640" s="321" t="s">
        <v>715</v>
      </c>
      <c r="D640" s="321" t="s">
        <v>85</v>
      </c>
      <c r="E640" s="322">
        <v>128</v>
      </c>
      <c r="F640" s="322" t="str">
        <f t="shared" si="20"/>
        <v>020-1400-128</v>
      </c>
      <c r="G640" s="322">
        <f t="shared" si="21"/>
        <v>0</v>
      </c>
      <c r="H640" s="321">
        <v>1</v>
      </c>
      <c r="I640" s="321">
        <v>1</v>
      </c>
      <c r="J640" s="321"/>
      <c r="K640" s="155" t="str">
        <f>VLOOKUP($A640,'NZa-nummers 2016'!$B$2:$B$440,1,FALSE)</f>
        <v>020-1400</v>
      </c>
      <c r="L640" s="71"/>
      <c r="M640" s="71"/>
      <c r="N640" s="74"/>
      <c r="O640" s="71"/>
      <c r="P640" s="71"/>
      <c r="Q640" s="71"/>
      <c r="R640" s="71"/>
      <c r="S640" s="71"/>
    </row>
    <row r="641" spans="1:19" s="84" customFormat="1" x14ac:dyDescent="0.2">
      <c r="A641" s="320" t="s">
        <v>400</v>
      </c>
      <c r="B641" s="321" t="s">
        <v>844</v>
      </c>
      <c r="C641" s="321" t="s">
        <v>715</v>
      </c>
      <c r="D641" s="321" t="s">
        <v>75</v>
      </c>
      <c r="E641" s="322">
        <v>129</v>
      </c>
      <c r="F641" s="322" t="str">
        <f t="shared" si="20"/>
        <v>020-1400-129</v>
      </c>
      <c r="G641" s="322">
        <f t="shared" si="21"/>
        <v>0</v>
      </c>
      <c r="H641" s="321">
        <v>4</v>
      </c>
      <c r="I641" s="321">
        <v>4</v>
      </c>
      <c r="J641" s="321"/>
      <c r="K641" s="155" t="str">
        <f>VLOOKUP($A641,'NZa-nummers 2016'!$B$2:$B$440,1,FALSE)</f>
        <v>020-1400</v>
      </c>
      <c r="L641" s="71"/>
      <c r="M641" s="71"/>
      <c r="N641" s="74"/>
      <c r="O641" s="71"/>
      <c r="P641" s="71"/>
      <c r="Q641" s="71"/>
      <c r="R641" s="71"/>
      <c r="S641" s="71"/>
    </row>
    <row r="642" spans="1:19" s="88" customFormat="1" x14ac:dyDescent="0.2">
      <c r="A642" s="320" t="s">
        <v>400</v>
      </c>
      <c r="B642" s="321" t="s">
        <v>844</v>
      </c>
      <c r="C642" s="321" t="s">
        <v>715</v>
      </c>
      <c r="D642" s="321" t="s">
        <v>76</v>
      </c>
      <c r="E642" s="322">
        <v>132</v>
      </c>
      <c r="F642" s="322" t="str">
        <f t="shared" si="20"/>
        <v>020-1400-132</v>
      </c>
      <c r="G642" s="322">
        <f t="shared" si="21"/>
        <v>0</v>
      </c>
      <c r="H642" s="321">
        <v>4</v>
      </c>
      <c r="I642" s="321">
        <v>4</v>
      </c>
      <c r="J642" s="321"/>
      <c r="K642" s="155" t="str">
        <f>VLOOKUP($A642,'NZa-nummers 2016'!$B$2:$B$440,1,FALSE)</f>
        <v>020-1400</v>
      </c>
      <c r="L642" s="71"/>
      <c r="M642" s="71"/>
      <c r="N642" s="74"/>
      <c r="O642" s="71"/>
      <c r="P642" s="71"/>
      <c r="Q642" s="71"/>
      <c r="R642" s="71"/>
      <c r="S642" s="71"/>
    </row>
    <row r="643" spans="1:19" s="84" customFormat="1" x14ac:dyDescent="0.2">
      <c r="A643" s="320" t="s">
        <v>400</v>
      </c>
      <c r="B643" s="321" t="s">
        <v>844</v>
      </c>
      <c r="C643" s="321" t="s">
        <v>715</v>
      </c>
      <c r="D643" s="321" t="s">
        <v>77</v>
      </c>
      <c r="E643" s="322">
        <v>134</v>
      </c>
      <c r="F643" s="322" t="str">
        <f t="shared" si="20"/>
        <v>020-1400-134</v>
      </c>
      <c r="G643" s="322">
        <f t="shared" si="21"/>
        <v>0</v>
      </c>
      <c r="H643" s="321">
        <v>5</v>
      </c>
      <c r="I643" s="321">
        <v>5</v>
      </c>
      <c r="J643" s="321"/>
      <c r="K643" s="155" t="str">
        <f>VLOOKUP($A643,'NZa-nummers 2016'!$B$2:$B$440,1,FALSE)</f>
        <v>020-1400</v>
      </c>
      <c r="L643" s="71"/>
      <c r="M643" s="71"/>
      <c r="N643" s="74"/>
      <c r="O643" s="71"/>
      <c r="P643" s="71"/>
      <c r="Q643" s="71"/>
      <c r="R643" s="71"/>
      <c r="S643" s="71"/>
    </row>
    <row r="644" spans="1:19" s="84" customFormat="1" x14ac:dyDescent="0.2">
      <c r="A644" s="320" t="s">
        <v>400</v>
      </c>
      <c r="B644" s="321" t="s">
        <v>844</v>
      </c>
      <c r="C644" s="321" t="s">
        <v>715</v>
      </c>
      <c r="D644" s="321" t="s">
        <v>78</v>
      </c>
      <c r="E644" s="322">
        <v>135</v>
      </c>
      <c r="F644" s="322" t="str">
        <f t="shared" si="20"/>
        <v>020-1400-135</v>
      </c>
      <c r="G644" s="322">
        <f t="shared" si="21"/>
        <v>0</v>
      </c>
      <c r="H644" s="321">
        <v>3</v>
      </c>
      <c r="I644" s="321">
        <v>3</v>
      </c>
      <c r="J644" s="321"/>
      <c r="K644" s="155" t="str">
        <f>VLOOKUP($A644,'NZa-nummers 2016'!$B$2:$B$440,1,FALSE)</f>
        <v>020-1400</v>
      </c>
      <c r="L644" s="71"/>
      <c r="M644" s="71"/>
      <c r="N644" s="74"/>
      <c r="O644" s="71"/>
      <c r="P644" s="71"/>
      <c r="Q644" s="71"/>
      <c r="R644" s="71"/>
      <c r="S644" s="71"/>
    </row>
    <row r="645" spans="1:19" s="84" customFormat="1" x14ac:dyDescent="0.2">
      <c r="A645" s="320" t="s">
        <v>400</v>
      </c>
      <c r="B645" s="321" t="s">
        <v>844</v>
      </c>
      <c r="C645" s="321" t="s">
        <v>715</v>
      </c>
      <c r="D645" s="321" t="s">
        <v>828</v>
      </c>
      <c r="E645" s="322">
        <v>137</v>
      </c>
      <c r="F645" s="322" t="str">
        <f t="shared" si="20"/>
        <v>020-1400-137</v>
      </c>
      <c r="G645" s="322">
        <f t="shared" si="21"/>
        <v>0</v>
      </c>
      <c r="H645" s="321">
        <v>4</v>
      </c>
      <c r="I645" s="321">
        <v>4</v>
      </c>
      <c r="J645" s="321"/>
      <c r="K645" s="155" t="str">
        <f>VLOOKUP($A645,'NZa-nummers 2016'!$B$2:$B$440,1,FALSE)</f>
        <v>020-1400</v>
      </c>
      <c r="L645" s="71"/>
      <c r="M645" s="71"/>
      <c r="N645" s="74"/>
      <c r="O645" s="71"/>
      <c r="P645" s="71"/>
      <c r="Q645" s="71"/>
      <c r="R645" s="71"/>
      <c r="S645" s="71"/>
    </row>
    <row r="646" spans="1:19" s="84" customFormat="1" x14ac:dyDescent="0.2">
      <c r="A646" s="320" t="s">
        <v>400</v>
      </c>
      <c r="B646" s="321" t="s">
        <v>844</v>
      </c>
      <c r="C646" s="321" t="s">
        <v>715</v>
      </c>
      <c r="D646" s="321" t="s">
        <v>1443</v>
      </c>
      <c r="E646" s="322">
        <v>138</v>
      </c>
      <c r="F646" s="322" t="str">
        <f t="shared" si="20"/>
        <v>020-1400-138</v>
      </c>
      <c r="G646" s="322">
        <f t="shared" si="21"/>
        <v>0</v>
      </c>
      <c r="H646" s="321">
        <v>4</v>
      </c>
      <c r="I646" s="321">
        <v>4</v>
      </c>
      <c r="J646" s="321"/>
      <c r="K646" s="155" t="str">
        <f>VLOOKUP($A646,'NZa-nummers 2016'!$B$2:$B$440,1,FALSE)</f>
        <v>020-1400</v>
      </c>
      <c r="L646" s="71"/>
      <c r="M646" s="71"/>
      <c r="N646" s="74"/>
      <c r="O646" s="71"/>
      <c r="P646" s="71"/>
      <c r="Q646" s="71"/>
      <c r="R646" s="71"/>
      <c r="S646" s="71"/>
    </row>
    <row r="647" spans="1:19" s="84" customFormat="1" x14ac:dyDescent="0.2">
      <c r="A647" s="320" t="s">
        <v>400</v>
      </c>
      <c r="B647" s="321" t="s">
        <v>844</v>
      </c>
      <c r="C647" s="321" t="s">
        <v>715</v>
      </c>
      <c r="D647" s="321" t="s">
        <v>80</v>
      </c>
      <c r="E647" s="322">
        <v>139</v>
      </c>
      <c r="F647" s="322" t="str">
        <f t="shared" si="20"/>
        <v>020-1400-139</v>
      </c>
      <c r="G647" s="322">
        <f t="shared" si="21"/>
        <v>0</v>
      </c>
      <c r="H647" s="321">
        <v>2</v>
      </c>
      <c r="I647" s="321">
        <v>2</v>
      </c>
      <c r="J647" s="321"/>
      <c r="K647" s="155" t="str">
        <f>VLOOKUP($A647,'NZa-nummers 2016'!$B$2:$B$440,1,FALSE)</f>
        <v>020-1400</v>
      </c>
      <c r="L647" s="71"/>
      <c r="M647" s="71"/>
      <c r="N647" s="74"/>
      <c r="O647" s="71"/>
      <c r="P647" s="71"/>
      <c r="Q647" s="71"/>
      <c r="R647" s="71"/>
      <c r="S647" s="71"/>
    </row>
    <row r="648" spans="1:19" s="84" customFormat="1" x14ac:dyDescent="0.2">
      <c r="A648" s="320" t="s">
        <v>400</v>
      </c>
      <c r="B648" s="321" t="s">
        <v>844</v>
      </c>
      <c r="C648" s="321" t="s">
        <v>715</v>
      </c>
      <c r="D648" s="321" t="s">
        <v>81</v>
      </c>
      <c r="E648" s="322">
        <v>140</v>
      </c>
      <c r="F648" s="322" t="str">
        <f t="shared" si="20"/>
        <v>020-1400-140</v>
      </c>
      <c r="G648" s="322">
        <f t="shared" si="21"/>
        <v>0</v>
      </c>
      <c r="H648" s="321">
        <v>3</v>
      </c>
      <c r="I648" s="321">
        <v>3</v>
      </c>
      <c r="J648" s="321"/>
      <c r="K648" s="155" t="str">
        <f>VLOOKUP($A648,'NZa-nummers 2016'!$B$2:$B$440,1,FALSE)</f>
        <v>020-1400</v>
      </c>
      <c r="L648" s="71"/>
      <c r="M648" s="71"/>
      <c r="N648" s="74"/>
      <c r="O648" s="71"/>
      <c r="P648" s="71"/>
      <c r="Q648" s="71"/>
      <c r="R648" s="71"/>
      <c r="S648" s="71"/>
    </row>
    <row r="649" spans="1:19" s="84" customFormat="1" x14ac:dyDescent="0.2">
      <c r="A649" s="320" t="s">
        <v>400</v>
      </c>
      <c r="B649" s="321" t="s">
        <v>844</v>
      </c>
      <c r="C649" s="321" t="s">
        <v>715</v>
      </c>
      <c r="D649" s="321" t="s">
        <v>82</v>
      </c>
      <c r="E649" s="322">
        <v>141</v>
      </c>
      <c r="F649" s="322" t="str">
        <f t="shared" si="20"/>
        <v>020-1400-141</v>
      </c>
      <c r="G649" s="322">
        <f t="shared" si="21"/>
        <v>0</v>
      </c>
      <c r="H649" s="321">
        <v>1</v>
      </c>
      <c r="I649" s="321">
        <v>1</v>
      </c>
      <c r="J649" s="321"/>
      <c r="K649" s="155" t="str">
        <f>VLOOKUP($A649,'NZa-nummers 2016'!$B$2:$B$440,1,FALSE)</f>
        <v>020-1400</v>
      </c>
      <c r="L649" s="71"/>
      <c r="M649" s="71"/>
      <c r="N649" s="74"/>
      <c r="O649" s="71"/>
      <c r="P649" s="71"/>
      <c r="Q649" s="71"/>
      <c r="R649" s="71"/>
      <c r="S649" s="71"/>
    </row>
    <row r="650" spans="1:19" s="84" customFormat="1" x14ac:dyDescent="0.2">
      <c r="A650" s="320" t="s">
        <v>400</v>
      </c>
      <c r="B650" s="321" t="s">
        <v>844</v>
      </c>
      <c r="C650" s="321" t="s">
        <v>715</v>
      </c>
      <c r="D650" s="321" t="s">
        <v>836</v>
      </c>
      <c r="E650" s="322">
        <v>142</v>
      </c>
      <c r="F650" s="322" t="str">
        <f t="shared" si="20"/>
        <v>020-1400-142</v>
      </c>
      <c r="G650" s="322">
        <f t="shared" si="21"/>
        <v>0</v>
      </c>
      <c r="H650" s="321">
        <v>1</v>
      </c>
      <c r="I650" s="321">
        <v>1</v>
      </c>
      <c r="J650" s="321"/>
      <c r="K650" s="155" t="str">
        <f>VLOOKUP($A650,'NZa-nummers 2016'!$B$2:$B$440,1,FALSE)</f>
        <v>020-1400</v>
      </c>
      <c r="L650" s="71"/>
      <c r="M650" s="71"/>
      <c r="N650" s="74"/>
      <c r="O650" s="71"/>
      <c r="P650" s="71"/>
      <c r="Q650" s="71"/>
      <c r="R650" s="71"/>
      <c r="S650" s="71"/>
    </row>
    <row r="651" spans="1:19" s="84" customFormat="1" x14ac:dyDescent="0.2">
      <c r="A651" s="320" t="s">
        <v>400</v>
      </c>
      <c r="B651" s="321" t="s">
        <v>844</v>
      </c>
      <c r="C651" s="321" t="s">
        <v>715</v>
      </c>
      <c r="D651" s="321" t="s">
        <v>83</v>
      </c>
      <c r="E651" s="322">
        <v>143</v>
      </c>
      <c r="F651" s="322" t="str">
        <f t="shared" si="20"/>
        <v>020-1400-143</v>
      </c>
      <c r="G651" s="322">
        <f t="shared" si="21"/>
        <v>0</v>
      </c>
      <c r="H651" s="321">
        <v>3</v>
      </c>
      <c r="I651" s="321">
        <v>3</v>
      </c>
      <c r="J651" s="321"/>
      <c r="K651" s="155" t="str">
        <f>VLOOKUP($A651,'NZa-nummers 2016'!$B$2:$B$440,1,FALSE)</f>
        <v>020-1400</v>
      </c>
      <c r="L651" s="71"/>
      <c r="M651" s="71"/>
      <c r="N651" s="74"/>
      <c r="O651" s="71"/>
      <c r="P651" s="71"/>
      <c r="Q651" s="71"/>
      <c r="R651" s="71"/>
      <c r="S651" s="71"/>
    </row>
    <row r="652" spans="1:19" s="84" customFormat="1" x14ac:dyDescent="0.2">
      <c r="A652" s="320" t="s">
        <v>400</v>
      </c>
      <c r="B652" s="321" t="s">
        <v>844</v>
      </c>
      <c r="C652" s="321" t="s">
        <v>715</v>
      </c>
      <c r="D652" s="321" t="s">
        <v>84</v>
      </c>
      <c r="E652" s="322">
        <v>144</v>
      </c>
      <c r="F652" s="322" t="str">
        <f t="shared" si="20"/>
        <v>020-1400-144</v>
      </c>
      <c r="G652" s="322">
        <f t="shared" si="21"/>
        <v>0</v>
      </c>
      <c r="H652" s="321">
        <v>1</v>
      </c>
      <c r="I652" s="321">
        <v>1</v>
      </c>
      <c r="J652" s="321"/>
      <c r="K652" s="155" t="str">
        <f>VLOOKUP($A652,'NZa-nummers 2016'!$B$2:$B$440,1,FALSE)</f>
        <v>020-1400</v>
      </c>
      <c r="L652" s="71"/>
      <c r="M652" s="71"/>
      <c r="N652" s="74"/>
      <c r="O652" s="71"/>
      <c r="P652" s="71"/>
      <c r="Q652" s="71"/>
      <c r="R652" s="71"/>
      <c r="S652" s="71"/>
    </row>
    <row r="653" spans="1:19" s="84" customFormat="1" x14ac:dyDescent="0.2">
      <c r="A653" s="320" t="s">
        <v>400</v>
      </c>
      <c r="B653" s="321" t="s">
        <v>1452</v>
      </c>
      <c r="C653" s="321" t="s">
        <v>156</v>
      </c>
      <c r="D653" s="321" t="s">
        <v>1043</v>
      </c>
      <c r="E653" s="322">
        <v>200</v>
      </c>
      <c r="F653" s="322" t="str">
        <f t="shared" si="20"/>
        <v>020-1400-200</v>
      </c>
      <c r="G653" s="322">
        <f t="shared" si="21"/>
        <v>0</v>
      </c>
      <c r="H653" s="321">
        <v>1</v>
      </c>
      <c r="I653" s="321">
        <v>1</v>
      </c>
      <c r="J653" s="321"/>
      <c r="K653" s="155" t="str">
        <f>VLOOKUP($A653,'NZa-nummers 2016'!$B$2:$B$440,1,FALSE)</f>
        <v>020-1400</v>
      </c>
      <c r="L653" s="71"/>
      <c r="M653" s="71"/>
      <c r="N653" s="74"/>
      <c r="O653" s="71"/>
      <c r="P653" s="71"/>
      <c r="Q653" s="71"/>
      <c r="R653" s="71"/>
      <c r="S653" s="71"/>
    </row>
    <row r="654" spans="1:19" s="84" customFormat="1" x14ac:dyDescent="0.2">
      <c r="A654" s="320" t="s">
        <v>401</v>
      </c>
      <c r="B654" s="321" t="s">
        <v>716</v>
      </c>
      <c r="C654" s="321" t="s">
        <v>717</v>
      </c>
      <c r="D654" s="321" t="s">
        <v>70</v>
      </c>
      <c r="E654" s="322">
        <v>100</v>
      </c>
      <c r="F654" s="322" t="str">
        <f t="shared" si="20"/>
        <v>020-1700-100</v>
      </c>
      <c r="G654" s="322">
        <f t="shared" si="21"/>
        <v>0</v>
      </c>
      <c r="H654" s="321">
        <v>12</v>
      </c>
      <c r="I654" s="321">
        <v>12</v>
      </c>
      <c r="J654" s="321"/>
      <c r="K654" s="155" t="str">
        <f>VLOOKUP($A654,'NZa-nummers 2016'!$B$2:$B$440,1,FALSE)</f>
        <v>020-1700</v>
      </c>
      <c r="L654" s="71"/>
      <c r="M654" s="71"/>
      <c r="N654" s="74"/>
      <c r="O654" s="71"/>
      <c r="P654" s="71"/>
      <c r="Q654" s="71"/>
      <c r="R654" s="71"/>
      <c r="S654" s="71"/>
    </row>
    <row r="655" spans="1:19" s="88" customFormat="1" x14ac:dyDescent="0.2">
      <c r="A655" s="320" t="s">
        <v>401</v>
      </c>
      <c r="B655" s="321" t="s">
        <v>716</v>
      </c>
      <c r="C655" s="321" t="s">
        <v>717</v>
      </c>
      <c r="D655" s="321" t="s">
        <v>72</v>
      </c>
      <c r="E655" s="322">
        <v>101</v>
      </c>
      <c r="F655" s="322" t="str">
        <f t="shared" si="20"/>
        <v>020-1700-101</v>
      </c>
      <c r="G655" s="322">
        <f t="shared" si="21"/>
        <v>0</v>
      </c>
      <c r="H655" s="321">
        <v>6</v>
      </c>
      <c r="I655" s="321">
        <v>6</v>
      </c>
      <c r="J655" s="321"/>
      <c r="K655" s="155" t="str">
        <f>VLOOKUP($A655,'NZa-nummers 2016'!$B$2:$B$440,1,FALSE)</f>
        <v>020-1700</v>
      </c>
      <c r="L655" s="71"/>
      <c r="M655" s="71"/>
      <c r="N655" s="74"/>
      <c r="O655" s="71"/>
      <c r="P655" s="71"/>
      <c r="Q655" s="71"/>
      <c r="R655" s="71"/>
      <c r="S655" s="71"/>
    </row>
    <row r="656" spans="1:19" s="84" customFormat="1" x14ac:dyDescent="0.2">
      <c r="A656" s="320" t="s">
        <v>401</v>
      </c>
      <c r="B656" s="321" t="s">
        <v>716</v>
      </c>
      <c r="C656" s="321" t="s">
        <v>717</v>
      </c>
      <c r="D656" s="321" t="s">
        <v>734</v>
      </c>
      <c r="E656" s="322">
        <v>102</v>
      </c>
      <c r="F656" s="322" t="str">
        <f t="shared" si="20"/>
        <v>020-1700-102</v>
      </c>
      <c r="G656" s="322">
        <f t="shared" si="21"/>
        <v>0</v>
      </c>
      <c r="H656" s="321">
        <v>1</v>
      </c>
      <c r="I656" s="321">
        <v>1</v>
      </c>
      <c r="J656" s="321"/>
      <c r="K656" s="155" t="str">
        <f>VLOOKUP($A656,'NZa-nummers 2016'!$B$2:$B$440,1,FALSE)</f>
        <v>020-1700</v>
      </c>
      <c r="L656" s="71"/>
      <c r="M656" s="71"/>
      <c r="N656" s="74"/>
      <c r="O656" s="71"/>
      <c r="P656" s="71"/>
      <c r="Q656" s="71"/>
      <c r="R656" s="71"/>
      <c r="S656" s="71"/>
    </row>
    <row r="657" spans="1:19" s="84" customFormat="1" x14ac:dyDescent="0.2">
      <c r="A657" s="320" t="s">
        <v>401</v>
      </c>
      <c r="B657" s="321" t="s">
        <v>716</v>
      </c>
      <c r="C657" s="321" t="s">
        <v>717</v>
      </c>
      <c r="D657" s="321" t="s">
        <v>735</v>
      </c>
      <c r="E657" s="322">
        <v>103</v>
      </c>
      <c r="F657" s="322" t="str">
        <f t="shared" si="20"/>
        <v>020-1700-103</v>
      </c>
      <c r="G657" s="322">
        <f t="shared" si="21"/>
        <v>0</v>
      </c>
      <c r="H657" s="321">
        <v>4</v>
      </c>
      <c r="I657" s="321">
        <v>4</v>
      </c>
      <c r="J657" s="321"/>
      <c r="K657" s="155" t="str">
        <f>VLOOKUP($A657,'NZa-nummers 2016'!$B$2:$B$440,1,FALSE)</f>
        <v>020-1700</v>
      </c>
      <c r="L657" s="71"/>
      <c r="M657" s="71"/>
      <c r="N657" s="74"/>
      <c r="O657" s="71"/>
      <c r="P657" s="71"/>
      <c r="Q657" s="71"/>
      <c r="R657" s="71"/>
      <c r="S657" s="71"/>
    </row>
    <row r="658" spans="1:19" s="84" customFormat="1" x14ac:dyDescent="0.2">
      <c r="A658" s="320" t="s">
        <v>401</v>
      </c>
      <c r="B658" s="321" t="s">
        <v>716</v>
      </c>
      <c r="C658" s="321" t="s">
        <v>717</v>
      </c>
      <c r="D658" s="321" t="s">
        <v>805</v>
      </c>
      <c r="E658" s="322">
        <v>111</v>
      </c>
      <c r="F658" s="322" t="str">
        <f t="shared" si="20"/>
        <v>020-1700-111</v>
      </c>
      <c r="G658" s="322">
        <f t="shared" si="21"/>
        <v>0</v>
      </c>
      <c r="H658" s="321">
        <v>1</v>
      </c>
      <c r="I658" s="321">
        <v>1</v>
      </c>
      <c r="J658" s="321"/>
      <c r="K658" s="155" t="str">
        <f>VLOOKUP($A658,'NZa-nummers 2016'!$B$2:$B$440,1,FALSE)</f>
        <v>020-1700</v>
      </c>
      <c r="L658" s="71"/>
      <c r="M658" s="71"/>
      <c r="N658" s="74"/>
      <c r="O658" s="71"/>
      <c r="P658" s="71"/>
      <c r="Q658" s="71"/>
      <c r="R658" s="71"/>
      <c r="S658" s="71"/>
    </row>
    <row r="659" spans="1:19" s="84" customFormat="1" x14ac:dyDescent="0.2">
      <c r="A659" s="320" t="s">
        <v>401</v>
      </c>
      <c r="B659" s="321" t="s">
        <v>716</v>
      </c>
      <c r="C659" s="321" t="s">
        <v>717</v>
      </c>
      <c r="D659" s="321" t="s">
        <v>73</v>
      </c>
      <c r="E659" s="322">
        <v>118</v>
      </c>
      <c r="F659" s="322" t="str">
        <f t="shared" si="20"/>
        <v>020-1700-118</v>
      </c>
      <c r="G659" s="322">
        <f t="shared" si="21"/>
        <v>0</v>
      </c>
      <c r="H659" s="321">
        <v>1</v>
      </c>
      <c r="I659" s="321">
        <v>1</v>
      </c>
      <c r="J659" s="321"/>
      <c r="K659" s="155" t="str">
        <f>VLOOKUP($A659,'NZa-nummers 2016'!$B$2:$B$440,1,FALSE)</f>
        <v>020-1700</v>
      </c>
      <c r="L659" s="71"/>
      <c r="M659" s="71"/>
      <c r="N659" s="74"/>
      <c r="O659" s="71"/>
      <c r="P659" s="71"/>
      <c r="Q659" s="71"/>
      <c r="R659" s="71"/>
      <c r="S659" s="71"/>
    </row>
    <row r="660" spans="1:19" s="84" customFormat="1" x14ac:dyDescent="0.2">
      <c r="A660" s="320" t="s">
        <v>401</v>
      </c>
      <c r="B660" s="321" t="s">
        <v>716</v>
      </c>
      <c r="C660" s="321" t="s">
        <v>717</v>
      </c>
      <c r="D660" s="321" t="s">
        <v>94</v>
      </c>
      <c r="E660" s="322">
        <v>119</v>
      </c>
      <c r="F660" s="322" t="str">
        <f t="shared" si="20"/>
        <v>020-1700-119</v>
      </c>
      <c r="G660" s="322">
        <f t="shared" si="21"/>
        <v>0</v>
      </c>
      <c r="H660" s="321">
        <v>3</v>
      </c>
      <c r="I660" s="321">
        <v>3</v>
      </c>
      <c r="J660" s="321"/>
      <c r="K660" s="155" t="str">
        <f>VLOOKUP($A660,'NZa-nummers 2016'!$B$2:$B$440,1,FALSE)</f>
        <v>020-1700</v>
      </c>
      <c r="L660" s="71"/>
      <c r="M660" s="71"/>
      <c r="N660" s="74"/>
      <c r="O660" s="71"/>
      <c r="P660" s="71"/>
      <c r="Q660" s="71"/>
      <c r="R660" s="71"/>
      <c r="S660" s="71"/>
    </row>
    <row r="661" spans="1:19" s="84" customFormat="1" x14ac:dyDescent="0.2">
      <c r="A661" s="320" t="s">
        <v>401</v>
      </c>
      <c r="B661" s="321" t="s">
        <v>716</v>
      </c>
      <c r="C661" s="321" t="s">
        <v>717</v>
      </c>
      <c r="D661" s="321" t="s">
        <v>74</v>
      </c>
      <c r="E661" s="322">
        <v>120</v>
      </c>
      <c r="F661" s="322" t="str">
        <f t="shared" si="20"/>
        <v>020-1700-120</v>
      </c>
      <c r="G661" s="322">
        <f t="shared" si="21"/>
        <v>0</v>
      </c>
      <c r="H661" s="321">
        <v>3</v>
      </c>
      <c r="I661" s="321">
        <v>3</v>
      </c>
      <c r="J661" s="321"/>
      <c r="K661" s="155" t="str">
        <f>VLOOKUP($A661,'NZa-nummers 2016'!$B$2:$B$440,1,FALSE)</f>
        <v>020-1700</v>
      </c>
      <c r="L661" s="71"/>
      <c r="M661" s="71"/>
      <c r="N661" s="74"/>
      <c r="O661" s="71"/>
      <c r="P661" s="71"/>
      <c r="Q661" s="71"/>
      <c r="R661" s="71"/>
      <c r="S661" s="71"/>
    </row>
    <row r="662" spans="1:19" s="84" customFormat="1" x14ac:dyDescent="0.2">
      <c r="A662" s="320" t="s">
        <v>401</v>
      </c>
      <c r="B662" s="321" t="s">
        <v>716</v>
      </c>
      <c r="C662" s="321" t="s">
        <v>717</v>
      </c>
      <c r="D662" s="321" t="s">
        <v>96</v>
      </c>
      <c r="E662" s="322">
        <v>122</v>
      </c>
      <c r="F662" s="322" t="str">
        <f t="shared" si="20"/>
        <v>020-1700-122</v>
      </c>
      <c r="G662" s="322">
        <f t="shared" si="21"/>
        <v>0</v>
      </c>
      <c r="H662" s="321">
        <v>1</v>
      </c>
      <c r="I662" s="321">
        <v>1</v>
      </c>
      <c r="J662" s="321"/>
      <c r="K662" s="155" t="str">
        <f>VLOOKUP($A662,'NZa-nummers 2016'!$B$2:$B$440,1,FALSE)</f>
        <v>020-1700</v>
      </c>
      <c r="L662" s="71"/>
      <c r="M662" s="71"/>
      <c r="N662" s="74"/>
      <c r="O662" s="71"/>
      <c r="P662" s="71"/>
      <c r="Q662" s="71"/>
      <c r="R662" s="71"/>
      <c r="S662" s="71"/>
    </row>
    <row r="663" spans="1:19" s="84" customFormat="1" x14ac:dyDescent="0.2">
      <c r="A663" s="320" t="s">
        <v>401</v>
      </c>
      <c r="B663" s="321" t="s">
        <v>716</v>
      </c>
      <c r="C663" s="321" t="s">
        <v>717</v>
      </c>
      <c r="D663" s="321" t="s">
        <v>97</v>
      </c>
      <c r="E663" s="322">
        <v>123</v>
      </c>
      <c r="F663" s="322" t="str">
        <f t="shared" si="20"/>
        <v>020-1700-123</v>
      </c>
      <c r="G663" s="322">
        <f t="shared" si="21"/>
        <v>0</v>
      </c>
      <c r="H663" s="321">
        <v>1</v>
      </c>
      <c r="I663" s="321">
        <v>1</v>
      </c>
      <c r="J663" s="321"/>
      <c r="K663" s="155" t="str">
        <f>VLOOKUP($A663,'NZa-nummers 2016'!$B$2:$B$440,1,FALSE)</f>
        <v>020-1700</v>
      </c>
      <c r="L663" s="71"/>
      <c r="M663" s="71"/>
      <c r="N663" s="74"/>
      <c r="O663" s="71"/>
      <c r="P663" s="71"/>
      <c r="Q663" s="71"/>
      <c r="R663" s="71"/>
      <c r="S663" s="71"/>
    </row>
    <row r="664" spans="1:19" s="84" customFormat="1" x14ac:dyDescent="0.2">
      <c r="A664" s="320" t="s">
        <v>401</v>
      </c>
      <c r="B664" s="321" t="s">
        <v>716</v>
      </c>
      <c r="C664" s="321" t="s">
        <v>717</v>
      </c>
      <c r="D664" s="321" t="s">
        <v>810</v>
      </c>
      <c r="E664" s="322">
        <v>124</v>
      </c>
      <c r="F664" s="322" t="str">
        <f t="shared" si="20"/>
        <v>020-1700-124</v>
      </c>
      <c r="G664" s="322">
        <f t="shared" si="21"/>
        <v>0</v>
      </c>
      <c r="H664" s="321">
        <v>3</v>
      </c>
      <c r="I664" s="321">
        <v>3</v>
      </c>
      <c r="J664" s="321"/>
      <c r="K664" s="155" t="str">
        <f>VLOOKUP($A664,'NZa-nummers 2016'!$B$2:$B$440,1,FALSE)</f>
        <v>020-1700</v>
      </c>
      <c r="L664" s="71"/>
      <c r="M664" s="71"/>
      <c r="N664" s="74"/>
      <c r="O664" s="71"/>
      <c r="P664" s="71"/>
      <c r="Q664" s="71"/>
      <c r="R664" s="71"/>
      <c r="S664" s="71"/>
    </row>
    <row r="665" spans="1:19" s="84" customFormat="1" x14ac:dyDescent="0.2">
      <c r="A665" s="320" t="s">
        <v>401</v>
      </c>
      <c r="B665" s="321" t="s">
        <v>716</v>
      </c>
      <c r="C665" s="321" t="s">
        <v>717</v>
      </c>
      <c r="D665" s="321" t="s">
        <v>811</v>
      </c>
      <c r="E665" s="322">
        <v>125</v>
      </c>
      <c r="F665" s="322" t="str">
        <f t="shared" si="20"/>
        <v>020-1700-125</v>
      </c>
      <c r="G665" s="322">
        <f t="shared" si="21"/>
        <v>0</v>
      </c>
      <c r="H665" s="321">
        <v>2</v>
      </c>
      <c r="I665" s="321">
        <v>2</v>
      </c>
      <c r="J665" s="321"/>
      <c r="K665" s="155" t="str">
        <f>VLOOKUP($A665,'NZa-nummers 2016'!$B$2:$B$440,1,FALSE)</f>
        <v>020-1700</v>
      </c>
      <c r="L665" s="71"/>
      <c r="M665" s="71"/>
      <c r="N665" s="74"/>
      <c r="O665" s="71"/>
      <c r="P665" s="71"/>
      <c r="Q665" s="71"/>
      <c r="R665" s="71"/>
      <c r="S665" s="71"/>
    </row>
    <row r="666" spans="1:19" s="84" customFormat="1" x14ac:dyDescent="0.2">
      <c r="A666" s="320" t="s">
        <v>401</v>
      </c>
      <c r="B666" s="321" t="s">
        <v>716</v>
      </c>
      <c r="C666" s="321" t="s">
        <v>717</v>
      </c>
      <c r="D666" s="321" t="s">
        <v>88</v>
      </c>
      <c r="E666" s="322">
        <v>126</v>
      </c>
      <c r="F666" s="322" t="str">
        <f t="shared" si="20"/>
        <v>020-1700-126</v>
      </c>
      <c r="G666" s="322">
        <f t="shared" si="21"/>
        <v>0</v>
      </c>
      <c r="H666" s="321">
        <v>6</v>
      </c>
      <c r="I666" s="321">
        <v>6</v>
      </c>
      <c r="J666" s="321"/>
      <c r="K666" s="155" t="str">
        <f>VLOOKUP($A666,'NZa-nummers 2016'!$B$2:$B$440,1,FALSE)</f>
        <v>020-1700</v>
      </c>
      <c r="L666" s="71"/>
      <c r="M666" s="71"/>
      <c r="N666" s="74"/>
      <c r="O666" s="71"/>
      <c r="P666" s="71"/>
      <c r="Q666" s="71"/>
      <c r="R666" s="71"/>
      <c r="S666" s="71"/>
    </row>
    <row r="667" spans="1:19" s="84" customFormat="1" x14ac:dyDescent="0.2">
      <c r="A667" s="320" t="s">
        <v>401</v>
      </c>
      <c r="B667" s="321" t="s">
        <v>716</v>
      </c>
      <c r="C667" s="321" t="s">
        <v>717</v>
      </c>
      <c r="D667" s="321" t="s">
        <v>93</v>
      </c>
      <c r="E667" s="322">
        <v>127</v>
      </c>
      <c r="F667" s="322" t="str">
        <f t="shared" si="20"/>
        <v>020-1700-127</v>
      </c>
      <c r="G667" s="322">
        <f t="shared" si="21"/>
        <v>0</v>
      </c>
      <c r="H667" s="321">
        <v>2</v>
      </c>
      <c r="I667" s="321">
        <v>2</v>
      </c>
      <c r="J667" s="321"/>
      <c r="K667" s="155" t="str">
        <f>VLOOKUP($A667,'NZa-nummers 2016'!$B$2:$B$440,1,FALSE)</f>
        <v>020-1700</v>
      </c>
      <c r="L667" s="71"/>
      <c r="M667" s="71"/>
      <c r="N667" s="74"/>
      <c r="O667" s="71"/>
      <c r="P667" s="71"/>
      <c r="Q667" s="71"/>
      <c r="R667" s="71"/>
      <c r="S667" s="71"/>
    </row>
    <row r="668" spans="1:19" s="88" customFormat="1" x14ac:dyDescent="0.2">
      <c r="A668" s="320" t="s">
        <v>401</v>
      </c>
      <c r="B668" s="321" t="s">
        <v>716</v>
      </c>
      <c r="C668" s="321" t="s">
        <v>717</v>
      </c>
      <c r="D668" s="321" t="s">
        <v>75</v>
      </c>
      <c r="E668" s="322">
        <v>129</v>
      </c>
      <c r="F668" s="322" t="str">
        <f t="shared" si="20"/>
        <v>020-1700-129</v>
      </c>
      <c r="G668" s="322">
        <f t="shared" si="21"/>
        <v>0</v>
      </c>
      <c r="H668" s="321">
        <v>5</v>
      </c>
      <c r="I668" s="321">
        <v>5</v>
      </c>
      <c r="J668" s="321"/>
      <c r="K668" s="155" t="str">
        <f>VLOOKUP($A668,'NZa-nummers 2016'!$B$2:$B$440,1,FALSE)</f>
        <v>020-1700</v>
      </c>
      <c r="L668" s="71"/>
      <c r="M668" s="71"/>
      <c r="N668" s="74"/>
      <c r="O668" s="71"/>
      <c r="P668" s="71"/>
      <c r="Q668" s="71"/>
      <c r="R668" s="71"/>
      <c r="S668" s="71"/>
    </row>
    <row r="669" spans="1:19" s="84" customFormat="1" x14ac:dyDescent="0.2">
      <c r="A669" s="320" t="s">
        <v>401</v>
      </c>
      <c r="B669" s="321" t="s">
        <v>716</v>
      </c>
      <c r="C669" s="321" t="s">
        <v>717</v>
      </c>
      <c r="D669" s="321" t="s">
        <v>76</v>
      </c>
      <c r="E669" s="322">
        <v>132</v>
      </c>
      <c r="F669" s="322" t="str">
        <f t="shared" si="20"/>
        <v>020-1700-132</v>
      </c>
      <c r="G669" s="322">
        <f t="shared" si="21"/>
        <v>0</v>
      </c>
      <c r="H669" s="321">
        <v>3</v>
      </c>
      <c r="I669" s="321">
        <v>3</v>
      </c>
      <c r="J669" s="321"/>
      <c r="K669" s="155" t="str">
        <f>VLOOKUP($A669,'NZa-nummers 2016'!$B$2:$B$440,1,FALSE)</f>
        <v>020-1700</v>
      </c>
      <c r="L669" s="71"/>
      <c r="M669" s="71"/>
      <c r="N669" s="74"/>
      <c r="O669" s="71"/>
      <c r="P669" s="71"/>
      <c r="Q669" s="71"/>
      <c r="R669" s="71"/>
      <c r="S669" s="71"/>
    </row>
    <row r="670" spans="1:19" s="84" customFormat="1" x14ac:dyDescent="0.2">
      <c r="A670" s="320" t="s">
        <v>401</v>
      </c>
      <c r="B670" s="321" t="s">
        <v>716</v>
      </c>
      <c r="C670" s="321" t="s">
        <v>717</v>
      </c>
      <c r="D670" s="321" t="s">
        <v>77</v>
      </c>
      <c r="E670" s="322">
        <v>134</v>
      </c>
      <c r="F670" s="322" t="str">
        <f t="shared" si="20"/>
        <v>020-1700-134</v>
      </c>
      <c r="G670" s="322">
        <f t="shared" si="21"/>
        <v>0</v>
      </c>
      <c r="H670" s="321">
        <v>2</v>
      </c>
      <c r="I670" s="321">
        <v>2</v>
      </c>
      <c r="J670" s="321"/>
      <c r="K670" s="155" t="str">
        <f>VLOOKUP($A670,'NZa-nummers 2016'!$B$2:$B$440,1,FALSE)</f>
        <v>020-1700</v>
      </c>
      <c r="L670" s="71"/>
      <c r="M670" s="71"/>
      <c r="N670" s="74"/>
      <c r="O670" s="71"/>
      <c r="P670" s="71"/>
      <c r="Q670" s="71"/>
      <c r="R670" s="71"/>
      <c r="S670" s="71"/>
    </row>
    <row r="671" spans="1:19" s="84" customFormat="1" x14ac:dyDescent="0.2">
      <c r="A671" s="320" t="s">
        <v>401</v>
      </c>
      <c r="B671" s="321" t="s">
        <v>716</v>
      </c>
      <c r="C671" s="321" t="s">
        <v>717</v>
      </c>
      <c r="D671" s="321" t="s">
        <v>78</v>
      </c>
      <c r="E671" s="322">
        <v>135</v>
      </c>
      <c r="F671" s="322" t="str">
        <f t="shared" si="20"/>
        <v>020-1700-135</v>
      </c>
      <c r="G671" s="322">
        <f t="shared" si="21"/>
        <v>0</v>
      </c>
      <c r="H671" s="321">
        <v>3</v>
      </c>
      <c r="I671" s="321">
        <v>3</v>
      </c>
      <c r="J671" s="321"/>
      <c r="K671" s="155" t="str">
        <f>VLOOKUP($A671,'NZa-nummers 2016'!$B$2:$B$440,1,FALSE)</f>
        <v>020-1700</v>
      </c>
      <c r="L671" s="71"/>
      <c r="M671" s="71"/>
      <c r="N671" s="74"/>
      <c r="O671" s="71"/>
      <c r="P671" s="71"/>
      <c r="Q671" s="71"/>
      <c r="R671" s="71"/>
      <c r="S671" s="71"/>
    </row>
    <row r="672" spans="1:19" s="84" customFormat="1" x14ac:dyDescent="0.2">
      <c r="A672" s="320" t="s">
        <v>401</v>
      </c>
      <c r="B672" s="321" t="s">
        <v>716</v>
      </c>
      <c r="C672" s="321" t="s">
        <v>717</v>
      </c>
      <c r="D672" s="321" t="s">
        <v>91</v>
      </c>
      <c r="E672" s="322">
        <v>136</v>
      </c>
      <c r="F672" s="322" t="str">
        <f t="shared" si="20"/>
        <v>020-1700-136</v>
      </c>
      <c r="G672" s="322">
        <f t="shared" si="21"/>
        <v>0</v>
      </c>
      <c r="H672" s="321">
        <v>3</v>
      </c>
      <c r="I672" s="321">
        <v>3</v>
      </c>
      <c r="J672" s="321"/>
      <c r="K672" s="155" t="str">
        <f>VLOOKUP($A672,'NZa-nummers 2016'!$B$2:$B$440,1,FALSE)</f>
        <v>020-1700</v>
      </c>
      <c r="L672" s="71"/>
      <c r="M672" s="71"/>
      <c r="N672" s="74"/>
      <c r="O672" s="71"/>
      <c r="P672" s="71"/>
      <c r="Q672" s="71"/>
      <c r="R672" s="71"/>
      <c r="S672" s="71"/>
    </row>
    <row r="673" spans="1:19" s="84" customFormat="1" x14ac:dyDescent="0.2">
      <c r="A673" s="320" t="s">
        <v>401</v>
      </c>
      <c r="B673" s="321" t="s">
        <v>716</v>
      </c>
      <c r="C673" s="321" t="s">
        <v>717</v>
      </c>
      <c r="D673" s="321" t="s">
        <v>828</v>
      </c>
      <c r="E673" s="322">
        <v>137</v>
      </c>
      <c r="F673" s="322" t="str">
        <f t="shared" si="20"/>
        <v>020-1700-137</v>
      </c>
      <c r="G673" s="322">
        <f t="shared" si="21"/>
        <v>0</v>
      </c>
      <c r="H673" s="321">
        <v>5</v>
      </c>
      <c r="I673" s="321">
        <v>5</v>
      </c>
      <c r="J673" s="321"/>
      <c r="K673" s="155" t="str">
        <f>VLOOKUP($A673,'NZa-nummers 2016'!$B$2:$B$440,1,FALSE)</f>
        <v>020-1700</v>
      </c>
      <c r="L673" s="71"/>
      <c r="M673" s="71"/>
      <c r="N673" s="74"/>
      <c r="O673" s="71"/>
      <c r="P673" s="71"/>
      <c r="Q673" s="71"/>
      <c r="R673" s="71"/>
      <c r="S673" s="71"/>
    </row>
    <row r="674" spans="1:19" s="88" customFormat="1" x14ac:dyDescent="0.2">
      <c r="A674" s="320" t="s">
        <v>401</v>
      </c>
      <c r="B674" s="321" t="s">
        <v>716</v>
      </c>
      <c r="C674" s="321" t="s">
        <v>717</v>
      </c>
      <c r="D674" s="321" t="s">
        <v>1443</v>
      </c>
      <c r="E674" s="322">
        <v>138</v>
      </c>
      <c r="F674" s="322" t="str">
        <f t="shared" si="20"/>
        <v>020-1700-138</v>
      </c>
      <c r="G674" s="322">
        <f t="shared" si="21"/>
        <v>0</v>
      </c>
      <c r="H674" s="321">
        <v>6</v>
      </c>
      <c r="I674" s="321">
        <v>6</v>
      </c>
      <c r="J674" s="321"/>
      <c r="K674" s="155" t="str">
        <f>VLOOKUP($A674,'NZa-nummers 2016'!$B$2:$B$440,1,FALSE)</f>
        <v>020-1700</v>
      </c>
      <c r="L674" s="71"/>
      <c r="M674" s="71"/>
      <c r="N674" s="74"/>
      <c r="O674" s="71"/>
      <c r="P674" s="71"/>
      <c r="Q674" s="71"/>
      <c r="R674" s="71"/>
      <c r="S674" s="71"/>
    </row>
    <row r="675" spans="1:19" s="84" customFormat="1" x14ac:dyDescent="0.2">
      <c r="A675" s="320" t="s">
        <v>401</v>
      </c>
      <c r="B675" s="321" t="s">
        <v>716</v>
      </c>
      <c r="C675" s="321" t="s">
        <v>717</v>
      </c>
      <c r="D675" s="321" t="s">
        <v>80</v>
      </c>
      <c r="E675" s="322">
        <v>139</v>
      </c>
      <c r="F675" s="322" t="str">
        <f t="shared" si="20"/>
        <v>020-1700-139</v>
      </c>
      <c r="G675" s="322">
        <f t="shared" si="21"/>
        <v>0</v>
      </c>
      <c r="H675" s="321">
        <v>2</v>
      </c>
      <c r="I675" s="321">
        <v>2</v>
      </c>
      <c r="J675" s="321"/>
      <c r="K675" s="155" t="str">
        <f>VLOOKUP($A675,'NZa-nummers 2016'!$B$2:$B$440,1,FALSE)</f>
        <v>020-1700</v>
      </c>
      <c r="L675" s="71"/>
      <c r="M675" s="71"/>
      <c r="N675" s="74"/>
      <c r="O675" s="71"/>
      <c r="P675" s="71"/>
      <c r="Q675" s="71"/>
      <c r="R675" s="71"/>
      <c r="S675" s="71"/>
    </row>
    <row r="676" spans="1:19" s="84" customFormat="1" x14ac:dyDescent="0.2">
      <c r="A676" s="320" t="s">
        <v>401</v>
      </c>
      <c r="B676" s="321" t="s">
        <v>716</v>
      </c>
      <c r="C676" s="321" t="s">
        <v>717</v>
      </c>
      <c r="D676" s="321" t="s">
        <v>81</v>
      </c>
      <c r="E676" s="322">
        <v>140</v>
      </c>
      <c r="F676" s="322" t="str">
        <f t="shared" si="20"/>
        <v>020-1700-140</v>
      </c>
      <c r="G676" s="322">
        <f t="shared" si="21"/>
        <v>0</v>
      </c>
      <c r="H676" s="321">
        <v>3</v>
      </c>
      <c r="I676" s="321">
        <v>3</v>
      </c>
      <c r="J676" s="321"/>
      <c r="K676" s="155" t="str">
        <f>VLOOKUP($A676,'NZa-nummers 2016'!$B$2:$B$440,1,FALSE)</f>
        <v>020-1700</v>
      </c>
      <c r="L676" s="71"/>
      <c r="M676" s="71"/>
      <c r="N676" s="74"/>
      <c r="O676" s="71"/>
      <c r="P676" s="71"/>
      <c r="Q676" s="71"/>
      <c r="R676" s="71"/>
      <c r="S676" s="71"/>
    </row>
    <row r="677" spans="1:19" s="84" customFormat="1" x14ac:dyDescent="0.2">
      <c r="A677" s="320" t="s">
        <v>401</v>
      </c>
      <c r="B677" s="321" t="s">
        <v>716</v>
      </c>
      <c r="C677" s="321" t="s">
        <v>717</v>
      </c>
      <c r="D677" s="321" t="s">
        <v>836</v>
      </c>
      <c r="E677" s="322">
        <v>142</v>
      </c>
      <c r="F677" s="322" t="str">
        <f t="shared" si="20"/>
        <v>020-1700-142</v>
      </c>
      <c r="G677" s="322">
        <f t="shared" si="21"/>
        <v>0</v>
      </c>
      <c r="H677" s="321">
        <v>2</v>
      </c>
      <c r="I677" s="321">
        <v>2</v>
      </c>
      <c r="J677" s="321"/>
      <c r="K677" s="155" t="str">
        <f>VLOOKUP($A677,'NZa-nummers 2016'!$B$2:$B$440,1,FALSE)</f>
        <v>020-1700</v>
      </c>
      <c r="L677" s="71"/>
      <c r="M677" s="71"/>
      <c r="N677" s="74"/>
      <c r="O677" s="71"/>
      <c r="P677" s="71"/>
      <c r="Q677" s="71"/>
      <c r="R677" s="71"/>
      <c r="S677" s="71"/>
    </row>
    <row r="678" spans="1:19" s="84" customFormat="1" x14ac:dyDescent="0.2">
      <c r="A678" s="320" t="s">
        <v>401</v>
      </c>
      <c r="B678" s="321" t="s">
        <v>716</v>
      </c>
      <c r="C678" s="321" t="s">
        <v>717</v>
      </c>
      <c r="D678" s="321" t="s">
        <v>83</v>
      </c>
      <c r="E678" s="322">
        <v>143</v>
      </c>
      <c r="F678" s="322" t="str">
        <f t="shared" si="20"/>
        <v>020-1700-143</v>
      </c>
      <c r="G678" s="322">
        <f t="shared" si="21"/>
        <v>0</v>
      </c>
      <c r="H678" s="321">
        <v>3</v>
      </c>
      <c r="I678" s="321">
        <v>3</v>
      </c>
      <c r="J678" s="321"/>
      <c r="K678" s="155" t="str">
        <f>VLOOKUP($A678,'NZa-nummers 2016'!$B$2:$B$440,1,FALSE)</f>
        <v>020-1700</v>
      </c>
      <c r="L678" s="71"/>
      <c r="M678" s="71"/>
      <c r="N678" s="74"/>
      <c r="O678" s="71"/>
      <c r="P678" s="71"/>
      <c r="Q678" s="71"/>
      <c r="R678" s="71"/>
      <c r="S678" s="71"/>
    </row>
    <row r="679" spans="1:19" s="84" customFormat="1" x14ac:dyDescent="0.2">
      <c r="A679" s="320" t="s">
        <v>401</v>
      </c>
      <c r="B679" s="321" t="s">
        <v>716</v>
      </c>
      <c r="C679" s="321" t="s">
        <v>717</v>
      </c>
      <c r="D679" s="321" t="s">
        <v>84</v>
      </c>
      <c r="E679" s="322">
        <v>144</v>
      </c>
      <c r="F679" s="322" t="str">
        <f t="shared" si="20"/>
        <v>020-1700-144</v>
      </c>
      <c r="G679" s="322">
        <f t="shared" si="21"/>
        <v>0</v>
      </c>
      <c r="H679" s="321">
        <v>3</v>
      </c>
      <c r="I679" s="321">
        <v>3</v>
      </c>
      <c r="J679" s="321"/>
      <c r="K679" s="155" t="str">
        <f>VLOOKUP($A679,'NZa-nummers 2016'!$B$2:$B$440,1,FALSE)</f>
        <v>020-1700</v>
      </c>
      <c r="L679" s="71"/>
      <c r="M679" s="71"/>
      <c r="N679" s="74"/>
      <c r="O679" s="71"/>
      <c r="P679" s="71"/>
      <c r="Q679" s="71"/>
      <c r="R679" s="71"/>
      <c r="S679" s="71"/>
    </row>
    <row r="680" spans="1:19" s="84" customFormat="1" x14ac:dyDescent="0.2">
      <c r="A680" s="320" t="s">
        <v>401</v>
      </c>
      <c r="B680" s="321" t="s">
        <v>716</v>
      </c>
      <c r="C680" s="321" t="s">
        <v>107</v>
      </c>
      <c r="D680" s="321" t="s">
        <v>1043</v>
      </c>
      <c r="E680" s="322">
        <v>200</v>
      </c>
      <c r="F680" s="322" t="str">
        <f t="shared" si="20"/>
        <v>020-1700-200</v>
      </c>
      <c r="G680" s="322">
        <f t="shared" si="21"/>
        <v>0</v>
      </c>
      <c r="H680" s="321">
        <v>2</v>
      </c>
      <c r="I680" s="321">
        <v>2</v>
      </c>
      <c r="J680" s="321"/>
      <c r="K680" s="155" t="str">
        <f>VLOOKUP($A680,'NZa-nummers 2016'!$B$2:$B$440,1,FALSE)</f>
        <v>020-1700</v>
      </c>
      <c r="L680" s="71"/>
      <c r="M680" s="71"/>
      <c r="N680" s="74"/>
      <c r="O680" s="71"/>
      <c r="P680" s="71"/>
      <c r="Q680" s="71"/>
      <c r="R680" s="71"/>
      <c r="S680" s="71"/>
    </row>
    <row r="681" spans="1:19" s="84" customFormat="1" x14ac:dyDescent="0.2">
      <c r="A681" s="320" t="s">
        <v>401</v>
      </c>
      <c r="B681" s="321" t="s">
        <v>716</v>
      </c>
      <c r="C681" s="321" t="s">
        <v>107</v>
      </c>
      <c r="D681" s="321" t="s">
        <v>861</v>
      </c>
      <c r="E681" s="322">
        <v>201</v>
      </c>
      <c r="F681" s="322" t="str">
        <f t="shared" si="20"/>
        <v>020-1700-201</v>
      </c>
      <c r="G681" s="322">
        <f t="shared" si="21"/>
        <v>0</v>
      </c>
      <c r="H681" s="321">
        <v>1</v>
      </c>
      <c r="I681" s="321">
        <v>0.75</v>
      </c>
      <c r="J681" s="321"/>
      <c r="K681" s="155" t="str">
        <f>VLOOKUP($A681,'NZa-nummers 2016'!$B$2:$B$440,1,FALSE)</f>
        <v>020-1700</v>
      </c>
      <c r="L681" s="71"/>
      <c r="M681" s="71"/>
      <c r="N681" s="74"/>
      <c r="O681" s="71"/>
      <c r="P681" s="71"/>
      <c r="Q681" s="71"/>
      <c r="R681" s="71"/>
      <c r="S681" s="71"/>
    </row>
    <row r="682" spans="1:19" s="84" customFormat="1" x14ac:dyDescent="0.2">
      <c r="A682" s="320" t="s">
        <v>401</v>
      </c>
      <c r="B682" s="321" t="s">
        <v>716</v>
      </c>
      <c r="C682" s="321" t="s">
        <v>107</v>
      </c>
      <c r="D682" s="321" t="s">
        <v>871</v>
      </c>
      <c r="E682" s="322">
        <v>202</v>
      </c>
      <c r="F682" s="322" t="str">
        <f t="shared" si="20"/>
        <v>020-1700-202</v>
      </c>
      <c r="G682" s="322">
        <f t="shared" si="21"/>
        <v>0</v>
      </c>
      <c r="H682" s="321">
        <v>2</v>
      </c>
      <c r="I682" s="321">
        <v>1</v>
      </c>
      <c r="J682" s="321"/>
      <c r="K682" s="155" t="str">
        <f>VLOOKUP($A682,'NZa-nummers 2016'!$B$2:$B$440,1,FALSE)</f>
        <v>020-1700</v>
      </c>
      <c r="L682" s="71"/>
      <c r="M682" s="71"/>
      <c r="N682" s="74"/>
      <c r="O682" s="71"/>
      <c r="P682" s="71"/>
      <c r="Q682" s="71"/>
      <c r="R682" s="71"/>
      <c r="S682" s="71"/>
    </row>
    <row r="683" spans="1:19" s="84" customFormat="1" x14ac:dyDescent="0.2">
      <c r="A683" s="320" t="s">
        <v>402</v>
      </c>
      <c r="B683" s="321" t="s">
        <v>718</v>
      </c>
      <c r="C683" s="321" t="s">
        <v>719</v>
      </c>
      <c r="D683" s="321" t="s">
        <v>70</v>
      </c>
      <c r="E683" s="322">
        <v>100</v>
      </c>
      <c r="F683" s="322" t="str">
        <f t="shared" si="20"/>
        <v>020-2500-100</v>
      </c>
      <c r="G683" s="322">
        <f t="shared" si="21"/>
        <v>0</v>
      </c>
      <c r="H683" s="321">
        <v>9</v>
      </c>
      <c r="I683" s="321">
        <v>9</v>
      </c>
      <c r="J683" s="321"/>
      <c r="K683" s="155" t="str">
        <f>VLOOKUP($A683,'NZa-nummers 2016'!$B$2:$B$440,1,FALSE)</f>
        <v>020-2500</v>
      </c>
      <c r="L683" s="71"/>
      <c r="M683" s="71"/>
      <c r="N683" s="74"/>
      <c r="O683" s="71"/>
      <c r="P683" s="71"/>
      <c r="Q683" s="71"/>
      <c r="R683" s="71"/>
      <c r="S683" s="71"/>
    </row>
    <row r="684" spans="1:19" s="84" customFormat="1" x14ac:dyDescent="0.2">
      <c r="A684" s="320" t="s">
        <v>402</v>
      </c>
      <c r="B684" s="321" t="s">
        <v>718</v>
      </c>
      <c r="C684" s="321" t="s">
        <v>719</v>
      </c>
      <c r="D684" s="321" t="s">
        <v>72</v>
      </c>
      <c r="E684" s="322">
        <v>101</v>
      </c>
      <c r="F684" s="322" t="str">
        <f t="shared" si="20"/>
        <v>020-2500-101</v>
      </c>
      <c r="G684" s="322">
        <f t="shared" si="21"/>
        <v>0</v>
      </c>
      <c r="H684" s="321">
        <v>4</v>
      </c>
      <c r="I684" s="321">
        <v>4</v>
      </c>
      <c r="J684" s="321"/>
      <c r="K684" s="155" t="str">
        <f>VLOOKUP($A684,'NZa-nummers 2016'!$B$2:$B$440,1,FALSE)</f>
        <v>020-2500</v>
      </c>
      <c r="L684" s="71"/>
      <c r="M684" s="71"/>
      <c r="N684" s="74"/>
      <c r="O684" s="71"/>
      <c r="P684" s="71"/>
      <c r="Q684" s="71"/>
      <c r="R684" s="71"/>
      <c r="S684" s="71"/>
    </row>
    <row r="685" spans="1:19" s="84" customFormat="1" x14ac:dyDescent="0.2">
      <c r="A685" s="320" t="s">
        <v>402</v>
      </c>
      <c r="B685" s="321" t="s">
        <v>718</v>
      </c>
      <c r="C685" s="321" t="s">
        <v>719</v>
      </c>
      <c r="D685" s="321" t="s">
        <v>735</v>
      </c>
      <c r="E685" s="322">
        <v>103</v>
      </c>
      <c r="F685" s="322" t="str">
        <f t="shared" si="20"/>
        <v>020-2500-103</v>
      </c>
      <c r="G685" s="322">
        <f t="shared" si="21"/>
        <v>0</v>
      </c>
      <c r="H685" s="321">
        <v>3</v>
      </c>
      <c r="I685" s="321">
        <v>3</v>
      </c>
      <c r="J685" s="321"/>
      <c r="K685" s="155" t="str">
        <f>VLOOKUP($A685,'NZa-nummers 2016'!$B$2:$B$440,1,FALSE)</f>
        <v>020-2500</v>
      </c>
      <c r="L685" s="71"/>
      <c r="M685" s="71"/>
      <c r="N685" s="74"/>
      <c r="O685" s="71"/>
      <c r="P685" s="71"/>
      <c r="Q685" s="71"/>
      <c r="R685" s="71"/>
      <c r="S685" s="71"/>
    </row>
    <row r="686" spans="1:19" s="84" customFormat="1" x14ac:dyDescent="0.2">
      <c r="A686" s="320" t="s">
        <v>402</v>
      </c>
      <c r="B686" s="321" t="s">
        <v>718</v>
      </c>
      <c r="C686" s="321" t="s">
        <v>719</v>
      </c>
      <c r="D686" s="321" t="s">
        <v>71</v>
      </c>
      <c r="E686" s="322">
        <v>105</v>
      </c>
      <c r="F686" s="322" t="str">
        <f t="shared" si="20"/>
        <v>020-2500-105</v>
      </c>
      <c r="G686" s="322">
        <f t="shared" si="21"/>
        <v>0</v>
      </c>
      <c r="H686" s="321">
        <v>2</v>
      </c>
      <c r="I686" s="321">
        <v>2</v>
      </c>
      <c r="J686" s="321"/>
      <c r="K686" s="155" t="str">
        <f>VLOOKUP($A686,'NZa-nummers 2016'!$B$2:$B$440,1,FALSE)</f>
        <v>020-2500</v>
      </c>
      <c r="L686" s="71"/>
      <c r="M686" s="71"/>
      <c r="N686" s="74"/>
      <c r="O686" s="71"/>
      <c r="P686" s="71"/>
      <c r="Q686" s="71"/>
      <c r="R686" s="71"/>
      <c r="S686" s="71"/>
    </row>
    <row r="687" spans="1:19" s="84" customFormat="1" x14ac:dyDescent="0.2">
      <c r="A687" s="320" t="s">
        <v>402</v>
      </c>
      <c r="B687" s="321" t="s">
        <v>718</v>
      </c>
      <c r="C687" s="321" t="s">
        <v>719</v>
      </c>
      <c r="D687" s="321" t="s">
        <v>805</v>
      </c>
      <c r="E687" s="322">
        <v>111</v>
      </c>
      <c r="F687" s="322" t="str">
        <f t="shared" si="20"/>
        <v>020-2500-111</v>
      </c>
      <c r="G687" s="322">
        <f t="shared" si="21"/>
        <v>0</v>
      </c>
      <c r="H687" s="321">
        <v>3</v>
      </c>
      <c r="I687" s="321">
        <v>3</v>
      </c>
      <c r="J687" s="321"/>
      <c r="K687" s="155" t="str">
        <f>VLOOKUP($A687,'NZa-nummers 2016'!$B$2:$B$440,1,FALSE)</f>
        <v>020-2500</v>
      </c>
      <c r="L687" s="71"/>
      <c r="M687" s="71"/>
      <c r="N687" s="74"/>
      <c r="O687" s="71"/>
      <c r="P687" s="71"/>
      <c r="Q687" s="71"/>
      <c r="R687" s="71"/>
      <c r="S687" s="71"/>
    </row>
    <row r="688" spans="1:19" s="84" customFormat="1" x14ac:dyDescent="0.2">
      <c r="A688" s="320" t="s">
        <v>402</v>
      </c>
      <c r="B688" s="321" t="s">
        <v>718</v>
      </c>
      <c r="C688" s="321" t="s">
        <v>719</v>
      </c>
      <c r="D688" s="321" t="s">
        <v>73</v>
      </c>
      <c r="E688" s="322">
        <v>118</v>
      </c>
      <c r="F688" s="322" t="str">
        <f t="shared" si="20"/>
        <v>020-2500-118</v>
      </c>
      <c r="G688" s="322">
        <f t="shared" si="21"/>
        <v>0</v>
      </c>
      <c r="H688" s="321">
        <v>1</v>
      </c>
      <c r="I688" s="321">
        <v>1</v>
      </c>
      <c r="J688" s="321"/>
      <c r="K688" s="155" t="str">
        <f>VLOOKUP($A688,'NZa-nummers 2016'!$B$2:$B$440,1,FALSE)</f>
        <v>020-2500</v>
      </c>
      <c r="L688" s="71"/>
      <c r="M688" s="71"/>
      <c r="N688" s="74"/>
      <c r="O688" s="71"/>
      <c r="P688" s="71"/>
      <c r="Q688" s="71"/>
      <c r="R688" s="71"/>
      <c r="S688" s="71"/>
    </row>
    <row r="689" spans="1:19" s="84" customFormat="1" x14ac:dyDescent="0.2">
      <c r="A689" s="320" t="s">
        <v>402</v>
      </c>
      <c r="B689" s="321" t="s">
        <v>718</v>
      </c>
      <c r="C689" s="321" t="s">
        <v>719</v>
      </c>
      <c r="D689" s="321" t="s">
        <v>94</v>
      </c>
      <c r="E689" s="322">
        <v>119</v>
      </c>
      <c r="F689" s="322" t="str">
        <f t="shared" si="20"/>
        <v>020-2500-119</v>
      </c>
      <c r="G689" s="322">
        <f t="shared" si="21"/>
        <v>0</v>
      </c>
      <c r="H689" s="321">
        <v>2</v>
      </c>
      <c r="I689" s="321">
        <v>2</v>
      </c>
      <c r="J689" s="321"/>
      <c r="K689" s="155" t="str">
        <f>VLOOKUP($A689,'NZa-nummers 2016'!$B$2:$B$440,1,FALSE)</f>
        <v>020-2500</v>
      </c>
      <c r="L689" s="71"/>
      <c r="M689" s="71"/>
      <c r="N689" s="74"/>
      <c r="O689" s="71"/>
      <c r="P689" s="71"/>
      <c r="Q689" s="71"/>
      <c r="R689" s="71"/>
      <c r="S689" s="71"/>
    </row>
    <row r="690" spans="1:19" s="84" customFormat="1" x14ac:dyDescent="0.2">
      <c r="A690" s="320" t="s">
        <v>402</v>
      </c>
      <c r="B690" s="321" t="s">
        <v>718</v>
      </c>
      <c r="C690" s="321" t="s">
        <v>719</v>
      </c>
      <c r="D690" s="321" t="s">
        <v>74</v>
      </c>
      <c r="E690" s="322">
        <v>120</v>
      </c>
      <c r="F690" s="322" t="str">
        <f t="shared" si="20"/>
        <v>020-2500-120</v>
      </c>
      <c r="G690" s="322">
        <f t="shared" si="21"/>
        <v>0</v>
      </c>
      <c r="H690" s="321">
        <v>2</v>
      </c>
      <c r="I690" s="321">
        <v>2</v>
      </c>
      <c r="J690" s="321"/>
      <c r="K690" s="155" t="str">
        <f>VLOOKUP($A690,'NZa-nummers 2016'!$B$2:$B$440,1,FALSE)</f>
        <v>020-2500</v>
      </c>
      <c r="L690" s="71"/>
      <c r="M690" s="71"/>
      <c r="N690" s="74"/>
      <c r="O690" s="71"/>
      <c r="P690" s="71"/>
      <c r="Q690" s="71"/>
      <c r="R690" s="71"/>
      <c r="S690" s="71"/>
    </row>
    <row r="691" spans="1:19" s="84" customFormat="1" x14ac:dyDescent="0.2">
      <c r="A691" s="320" t="s">
        <v>402</v>
      </c>
      <c r="B691" s="321" t="s">
        <v>718</v>
      </c>
      <c r="C691" s="321" t="s">
        <v>719</v>
      </c>
      <c r="D691" s="321" t="s">
        <v>96</v>
      </c>
      <c r="E691" s="322">
        <v>122</v>
      </c>
      <c r="F691" s="322" t="str">
        <f t="shared" si="20"/>
        <v>020-2500-122</v>
      </c>
      <c r="G691" s="322">
        <f t="shared" si="21"/>
        <v>0</v>
      </c>
      <c r="H691" s="321">
        <v>1</v>
      </c>
      <c r="I691" s="321">
        <v>1</v>
      </c>
      <c r="J691" s="321"/>
      <c r="K691" s="155" t="str">
        <f>VLOOKUP($A691,'NZa-nummers 2016'!$B$2:$B$440,1,FALSE)</f>
        <v>020-2500</v>
      </c>
      <c r="L691" s="71"/>
      <c r="M691" s="71"/>
      <c r="N691" s="74"/>
      <c r="O691" s="71"/>
      <c r="P691" s="71"/>
      <c r="Q691" s="71"/>
      <c r="R691" s="71"/>
      <c r="S691" s="71"/>
    </row>
    <row r="692" spans="1:19" s="84" customFormat="1" x14ac:dyDescent="0.2">
      <c r="A692" s="320" t="s">
        <v>402</v>
      </c>
      <c r="B692" s="321" t="s">
        <v>718</v>
      </c>
      <c r="C692" s="321" t="s">
        <v>719</v>
      </c>
      <c r="D692" s="321" t="s">
        <v>97</v>
      </c>
      <c r="E692" s="322">
        <v>123</v>
      </c>
      <c r="F692" s="322" t="str">
        <f t="shared" si="20"/>
        <v>020-2500-123</v>
      </c>
      <c r="G692" s="322">
        <f t="shared" si="21"/>
        <v>0</v>
      </c>
      <c r="H692" s="321">
        <v>1</v>
      </c>
      <c r="I692" s="321">
        <v>1</v>
      </c>
      <c r="J692" s="321"/>
      <c r="K692" s="155" t="str">
        <f>VLOOKUP($A692,'NZa-nummers 2016'!$B$2:$B$440,1,FALSE)</f>
        <v>020-2500</v>
      </c>
      <c r="L692" s="71"/>
      <c r="M692" s="71"/>
      <c r="N692" s="74"/>
      <c r="O692" s="71"/>
      <c r="P692" s="71"/>
      <c r="Q692" s="71"/>
      <c r="R692" s="71"/>
      <c r="S692" s="71"/>
    </row>
    <row r="693" spans="1:19" s="84" customFormat="1" x14ac:dyDescent="0.2">
      <c r="A693" s="320" t="s">
        <v>402</v>
      </c>
      <c r="B693" s="321" t="s">
        <v>718</v>
      </c>
      <c r="C693" s="321" t="s">
        <v>719</v>
      </c>
      <c r="D693" s="321" t="s">
        <v>811</v>
      </c>
      <c r="E693" s="322">
        <v>125</v>
      </c>
      <c r="F693" s="322" t="str">
        <f t="shared" si="20"/>
        <v>020-2500-125</v>
      </c>
      <c r="G693" s="322">
        <f t="shared" si="21"/>
        <v>0</v>
      </c>
      <c r="H693" s="321">
        <v>3</v>
      </c>
      <c r="I693" s="321">
        <v>3</v>
      </c>
      <c r="J693" s="321"/>
      <c r="K693" s="155" t="str">
        <f>VLOOKUP($A693,'NZa-nummers 2016'!$B$2:$B$440,1,FALSE)</f>
        <v>020-2500</v>
      </c>
      <c r="L693" s="71"/>
      <c r="M693" s="71"/>
      <c r="N693" s="74"/>
      <c r="O693" s="71"/>
      <c r="P693" s="71"/>
      <c r="Q693" s="71"/>
      <c r="R693" s="71"/>
      <c r="S693" s="71"/>
    </row>
    <row r="694" spans="1:19" s="84" customFormat="1" x14ac:dyDescent="0.2">
      <c r="A694" s="320" t="s">
        <v>402</v>
      </c>
      <c r="B694" s="321" t="s">
        <v>718</v>
      </c>
      <c r="C694" s="321" t="s">
        <v>719</v>
      </c>
      <c r="D694" s="321" t="s">
        <v>88</v>
      </c>
      <c r="E694" s="322">
        <v>126</v>
      </c>
      <c r="F694" s="322" t="str">
        <f t="shared" si="20"/>
        <v>020-2500-126</v>
      </c>
      <c r="G694" s="322">
        <f t="shared" si="21"/>
        <v>0</v>
      </c>
      <c r="H694" s="321">
        <v>6</v>
      </c>
      <c r="I694" s="321">
        <v>6</v>
      </c>
      <c r="J694" s="321"/>
      <c r="K694" s="155" t="str">
        <f>VLOOKUP($A694,'NZa-nummers 2016'!$B$2:$B$440,1,FALSE)</f>
        <v>020-2500</v>
      </c>
      <c r="L694" s="71"/>
      <c r="M694" s="71"/>
      <c r="N694" s="74"/>
      <c r="O694" s="71"/>
      <c r="P694" s="71"/>
      <c r="Q694" s="71"/>
      <c r="R694" s="71"/>
      <c r="S694" s="71"/>
    </row>
    <row r="695" spans="1:19" s="84" customFormat="1" x14ac:dyDescent="0.2">
      <c r="A695" s="320" t="s">
        <v>402</v>
      </c>
      <c r="B695" s="321" t="s">
        <v>718</v>
      </c>
      <c r="C695" s="321" t="s">
        <v>719</v>
      </c>
      <c r="D695" s="321" t="s">
        <v>93</v>
      </c>
      <c r="E695" s="322">
        <v>127</v>
      </c>
      <c r="F695" s="322" t="str">
        <f t="shared" si="20"/>
        <v>020-2500-127</v>
      </c>
      <c r="G695" s="322">
        <f t="shared" si="21"/>
        <v>0</v>
      </c>
      <c r="H695" s="321">
        <v>2</v>
      </c>
      <c r="I695" s="321">
        <v>2</v>
      </c>
      <c r="J695" s="321"/>
      <c r="K695" s="155" t="str">
        <f>VLOOKUP($A695,'NZa-nummers 2016'!$B$2:$B$440,1,FALSE)</f>
        <v>020-2500</v>
      </c>
      <c r="L695" s="71"/>
      <c r="M695" s="71"/>
      <c r="N695" s="74"/>
      <c r="O695" s="71"/>
      <c r="P695" s="71"/>
      <c r="Q695" s="71"/>
      <c r="R695" s="71"/>
      <c r="S695" s="71"/>
    </row>
    <row r="696" spans="1:19" s="84" customFormat="1" x14ac:dyDescent="0.2">
      <c r="A696" s="320" t="s">
        <v>402</v>
      </c>
      <c r="B696" s="321" t="s">
        <v>718</v>
      </c>
      <c r="C696" s="321" t="s">
        <v>719</v>
      </c>
      <c r="D696" s="321" t="s">
        <v>85</v>
      </c>
      <c r="E696" s="322">
        <v>128</v>
      </c>
      <c r="F696" s="322" t="str">
        <f t="shared" si="20"/>
        <v>020-2500-128</v>
      </c>
      <c r="G696" s="322">
        <f t="shared" si="21"/>
        <v>0</v>
      </c>
      <c r="H696" s="321">
        <v>1</v>
      </c>
      <c r="I696" s="321">
        <v>1</v>
      </c>
      <c r="J696" s="321"/>
      <c r="K696" s="155" t="str">
        <f>VLOOKUP($A696,'NZa-nummers 2016'!$B$2:$B$440,1,FALSE)</f>
        <v>020-2500</v>
      </c>
      <c r="L696" s="79"/>
      <c r="N696" s="85"/>
    </row>
    <row r="697" spans="1:19" s="84" customFormat="1" x14ac:dyDescent="0.2">
      <c r="A697" s="320" t="s">
        <v>402</v>
      </c>
      <c r="B697" s="321" t="s">
        <v>718</v>
      </c>
      <c r="C697" s="321" t="s">
        <v>719</v>
      </c>
      <c r="D697" s="321" t="s">
        <v>75</v>
      </c>
      <c r="E697" s="322">
        <v>129</v>
      </c>
      <c r="F697" s="322" t="str">
        <f t="shared" si="20"/>
        <v>020-2500-129</v>
      </c>
      <c r="G697" s="322">
        <f t="shared" si="21"/>
        <v>0</v>
      </c>
      <c r="H697" s="321">
        <v>5</v>
      </c>
      <c r="I697" s="321">
        <v>5</v>
      </c>
      <c r="J697" s="321"/>
      <c r="K697" s="155" t="str">
        <f>VLOOKUP($A697,'NZa-nummers 2016'!$B$2:$B$440,1,FALSE)</f>
        <v>020-2500</v>
      </c>
      <c r="L697" s="79"/>
      <c r="N697" s="85"/>
    </row>
    <row r="698" spans="1:19" s="84" customFormat="1" x14ac:dyDescent="0.2">
      <c r="A698" s="320" t="s">
        <v>402</v>
      </c>
      <c r="B698" s="321" t="s">
        <v>718</v>
      </c>
      <c r="C698" s="321" t="s">
        <v>719</v>
      </c>
      <c r="D698" s="321" t="s">
        <v>76</v>
      </c>
      <c r="E698" s="322">
        <v>132</v>
      </c>
      <c r="F698" s="322" t="str">
        <f t="shared" si="20"/>
        <v>020-2500-132</v>
      </c>
      <c r="G698" s="322">
        <f t="shared" si="21"/>
        <v>0</v>
      </c>
      <c r="H698" s="321">
        <v>5</v>
      </c>
      <c r="I698" s="321">
        <v>5</v>
      </c>
      <c r="J698" s="321"/>
      <c r="K698" s="155" t="str">
        <f>VLOOKUP($A698,'NZa-nummers 2016'!$B$2:$B$440,1,FALSE)</f>
        <v>020-2500</v>
      </c>
      <c r="L698" s="79"/>
      <c r="N698" s="85"/>
    </row>
    <row r="699" spans="1:19" s="84" customFormat="1" x14ac:dyDescent="0.2">
      <c r="A699" s="320" t="s">
        <v>402</v>
      </c>
      <c r="B699" s="321" t="s">
        <v>718</v>
      </c>
      <c r="C699" s="321" t="s">
        <v>719</v>
      </c>
      <c r="D699" s="321" t="s">
        <v>77</v>
      </c>
      <c r="E699" s="322">
        <v>134</v>
      </c>
      <c r="F699" s="322" t="str">
        <f t="shared" ref="F699:F762" si="22">CONCATENATE(A699,"-",E699)</f>
        <v>020-2500-134</v>
      </c>
      <c r="G699" s="322">
        <f t="shared" ref="G699:G762" si="23">IF(AND(A700=A699,E700=E699),1,0)</f>
        <v>0</v>
      </c>
      <c r="H699" s="321">
        <v>5</v>
      </c>
      <c r="I699" s="321">
        <v>5</v>
      </c>
      <c r="J699" s="321"/>
      <c r="K699" s="155" t="str">
        <f>VLOOKUP($A699,'NZa-nummers 2016'!$B$2:$B$440,1,FALSE)</f>
        <v>020-2500</v>
      </c>
      <c r="L699" s="71"/>
      <c r="M699" s="71"/>
      <c r="N699" s="74"/>
      <c r="O699" s="71"/>
      <c r="P699" s="71"/>
      <c r="Q699" s="71"/>
      <c r="R699" s="71"/>
      <c r="S699" s="71"/>
    </row>
    <row r="700" spans="1:19" s="84" customFormat="1" x14ac:dyDescent="0.2">
      <c r="A700" s="320" t="s">
        <v>402</v>
      </c>
      <c r="B700" s="321" t="s">
        <v>718</v>
      </c>
      <c r="C700" s="321" t="s">
        <v>719</v>
      </c>
      <c r="D700" s="321" t="s">
        <v>78</v>
      </c>
      <c r="E700" s="322">
        <v>135</v>
      </c>
      <c r="F700" s="322" t="str">
        <f t="shared" si="22"/>
        <v>020-2500-135</v>
      </c>
      <c r="G700" s="322">
        <f t="shared" si="23"/>
        <v>0</v>
      </c>
      <c r="H700" s="321">
        <v>2</v>
      </c>
      <c r="I700" s="321">
        <v>2</v>
      </c>
      <c r="J700" s="321"/>
      <c r="K700" s="155" t="str">
        <f>VLOOKUP($A700,'NZa-nummers 2016'!$B$2:$B$440,1,FALSE)</f>
        <v>020-2500</v>
      </c>
      <c r="L700" s="71"/>
      <c r="M700" s="71"/>
      <c r="N700" s="74"/>
      <c r="O700" s="71"/>
      <c r="P700" s="71"/>
      <c r="Q700" s="71"/>
      <c r="R700" s="71"/>
      <c r="S700" s="71"/>
    </row>
    <row r="701" spans="1:19" s="84" customFormat="1" x14ac:dyDescent="0.2">
      <c r="A701" s="320" t="s">
        <v>402</v>
      </c>
      <c r="B701" s="321" t="s">
        <v>718</v>
      </c>
      <c r="C701" s="321" t="s">
        <v>719</v>
      </c>
      <c r="D701" s="321" t="s">
        <v>91</v>
      </c>
      <c r="E701" s="322">
        <v>136</v>
      </c>
      <c r="F701" s="322" t="str">
        <f t="shared" si="22"/>
        <v>020-2500-136</v>
      </c>
      <c r="G701" s="322">
        <f t="shared" si="23"/>
        <v>0</v>
      </c>
      <c r="H701" s="321">
        <v>1</v>
      </c>
      <c r="I701" s="321">
        <v>1</v>
      </c>
      <c r="J701" s="321"/>
      <c r="K701" s="155" t="str">
        <f>VLOOKUP($A701,'NZa-nummers 2016'!$B$2:$B$440,1,FALSE)</f>
        <v>020-2500</v>
      </c>
      <c r="L701" s="71"/>
      <c r="M701" s="71"/>
      <c r="N701" s="74"/>
      <c r="O701" s="71"/>
      <c r="P701" s="71"/>
      <c r="Q701" s="71"/>
      <c r="R701" s="71"/>
      <c r="S701" s="71"/>
    </row>
    <row r="702" spans="1:19" s="84" customFormat="1" x14ac:dyDescent="0.2">
      <c r="A702" s="320" t="s">
        <v>402</v>
      </c>
      <c r="B702" s="321" t="s">
        <v>718</v>
      </c>
      <c r="C702" s="321" t="s">
        <v>719</v>
      </c>
      <c r="D702" s="321" t="s">
        <v>828</v>
      </c>
      <c r="E702" s="322">
        <v>137</v>
      </c>
      <c r="F702" s="322" t="str">
        <f t="shared" si="22"/>
        <v>020-2500-137</v>
      </c>
      <c r="G702" s="322">
        <f t="shared" si="23"/>
        <v>0</v>
      </c>
      <c r="H702" s="321">
        <v>1</v>
      </c>
      <c r="I702" s="321">
        <v>1</v>
      </c>
      <c r="J702" s="321"/>
      <c r="K702" s="155" t="str">
        <f>VLOOKUP($A702,'NZa-nummers 2016'!$B$2:$B$440,1,FALSE)</f>
        <v>020-2500</v>
      </c>
      <c r="L702" s="71"/>
      <c r="M702" s="71"/>
      <c r="N702" s="74"/>
      <c r="O702" s="71"/>
      <c r="P702" s="71"/>
      <c r="Q702" s="71"/>
      <c r="R702" s="71"/>
      <c r="S702" s="71"/>
    </row>
    <row r="703" spans="1:19" s="84" customFormat="1" x14ac:dyDescent="0.2">
      <c r="A703" s="320" t="s">
        <v>402</v>
      </c>
      <c r="B703" s="321" t="s">
        <v>718</v>
      </c>
      <c r="C703" s="321" t="s">
        <v>719</v>
      </c>
      <c r="D703" s="321" t="s">
        <v>1443</v>
      </c>
      <c r="E703" s="322">
        <v>138</v>
      </c>
      <c r="F703" s="322" t="str">
        <f t="shared" si="22"/>
        <v>020-2500-138</v>
      </c>
      <c r="G703" s="322">
        <f t="shared" si="23"/>
        <v>0</v>
      </c>
      <c r="H703" s="321">
        <v>4</v>
      </c>
      <c r="I703" s="321">
        <v>4</v>
      </c>
      <c r="J703" s="321"/>
      <c r="K703" s="155" t="str">
        <f>VLOOKUP($A703,'NZa-nummers 2016'!$B$2:$B$440,1,FALSE)</f>
        <v>020-2500</v>
      </c>
      <c r="L703" s="71"/>
      <c r="M703" s="71"/>
      <c r="N703" s="74"/>
      <c r="O703" s="71"/>
      <c r="P703" s="71"/>
      <c r="Q703" s="71"/>
      <c r="R703" s="71"/>
      <c r="S703" s="71"/>
    </row>
    <row r="704" spans="1:19" s="84" customFormat="1" x14ac:dyDescent="0.2">
      <c r="A704" s="320" t="s">
        <v>402</v>
      </c>
      <c r="B704" s="321" t="s">
        <v>718</v>
      </c>
      <c r="C704" s="321" t="s">
        <v>719</v>
      </c>
      <c r="D704" s="321" t="s">
        <v>81</v>
      </c>
      <c r="E704" s="322">
        <v>140</v>
      </c>
      <c r="F704" s="322" t="str">
        <f t="shared" si="22"/>
        <v>020-2500-140</v>
      </c>
      <c r="G704" s="322">
        <f t="shared" si="23"/>
        <v>0</v>
      </c>
      <c r="H704" s="321">
        <v>1</v>
      </c>
      <c r="I704" s="321">
        <v>1</v>
      </c>
      <c r="J704" s="321"/>
      <c r="K704" s="155" t="str">
        <f>VLOOKUP($A704,'NZa-nummers 2016'!$B$2:$B$440,1,FALSE)</f>
        <v>020-2500</v>
      </c>
      <c r="L704" s="71"/>
      <c r="M704" s="71"/>
      <c r="N704" s="74"/>
      <c r="O704" s="71"/>
      <c r="P704" s="71"/>
      <c r="Q704" s="71"/>
      <c r="R704" s="71"/>
      <c r="S704" s="71"/>
    </row>
    <row r="705" spans="1:19" s="84" customFormat="1" x14ac:dyDescent="0.2">
      <c r="A705" s="320" t="s">
        <v>402</v>
      </c>
      <c r="B705" s="321" t="s">
        <v>718</v>
      </c>
      <c r="C705" s="321" t="s">
        <v>719</v>
      </c>
      <c r="D705" s="321" t="s">
        <v>83</v>
      </c>
      <c r="E705" s="322">
        <v>143</v>
      </c>
      <c r="F705" s="322" t="str">
        <f t="shared" si="22"/>
        <v>020-2500-143</v>
      </c>
      <c r="G705" s="322">
        <f t="shared" si="23"/>
        <v>0</v>
      </c>
      <c r="H705" s="321">
        <v>2</v>
      </c>
      <c r="I705" s="321">
        <v>2</v>
      </c>
      <c r="J705" s="321"/>
      <c r="K705" s="155" t="str">
        <f>VLOOKUP($A705,'NZa-nummers 2016'!$B$2:$B$440,1,FALSE)</f>
        <v>020-2500</v>
      </c>
      <c r="L705" s="71"/>
      <c r="M705" s="71"/>
      <c r="N705" s="74"/>
      <c r="O705" s="71"/>
      <c r="P705" s="71"/>
      <c r="Q705" s="71"/>
      <c r="R705" s="71"/>
      <c r="S705" s="71"/>
    </row>
    <row r="706" spans="1:19" s="84" customFormat="1" x14ac:dyDescent="0.2">
      <c r="A706" s="320" t="s">
        <v>402</v>
      </c>
      <c r="B706" s="321" t="s">
        <v>718</v>
      </c>
      <c r="C706" s="321" t="s">
        <v>719</v>
      </c>
      <c r="D706" s="321" t="s">
        <v>84</v>
      </c>
      <c r="E706" s="322">
        <v>144</v>
      </c>
      <c r="F706" s="322" t="str">
        <f t="shared" si="22"/>
        <v>020-2500-144</v>
      </c>
      <c r="G706" s="322">
        <f t="shared" si="23"/>
        <v>0</v>
      </c>
      <c r="H706" s="321">
        <v>1</v>
      </c>
      <c r="I706" s="321">
        <v>1</v>
      </c>
      <c r="J706" s="321"/>
      <c r="K706" s="155" t="str">
        <f>VLOOKUP($A706,'NZa-nummers 2016'!$B$2:$B$440,1,FALSE)</f>
        <v>020-2500</v>
      </c>
      <c r="L706" s="71"/>
      <c r="M706" s="71"/>
      <c r="N706" s="74"/>
      <c r="O706" s="71"/>
      <c r="P706" s="71"/>
      <c r="Q706" s="71"/>
      <c r="R706" s="71"/>
      <c r="S706" s="71"/>
    </row>
    <row r="707" spans="1:19" s="84" customFormat="1" x14ac:dyDescent="0.2">
      <c r="A707" s="320" t="s">
        <v>402</v>
      </c>
      <c r="B707" s="321" t="s">
        <v>718</v>
      </c>
      <c r="C707" s="321" t="s">
        <v>170</v>
      </c>
      <c r="D707" s="321" t="s">
        <v>1043</v>
      </c>
      <c r="E707" s="322">
        <v>200</v>
      </c>
      <c r="F707" s="322" t="str">
        <f t="shared" si="22"/>
        <v>020-2500-200</v>
      </c>
      <c r="G707" s="322">
        <f t="shared" si="23"/>
        <v>0</v>
      </c>
      <c r="H707" s="321">
        <v>3</v>
      </c>
      <c r="I707" s="321">
        <v>3</v>
      </c>
      <c r="J707" s="321"/>
      <c r="K707" s="155" t="str">
        <f>VLOOKUP($A707,'NZa-nummers 2016'!$B$2:$B$440,1,FALSE)</f>
        <v>020-2500</v>
      </c>
      <c r="L707" s="71"/>
      <c r="M707" s="71"/>
      <c r="N707" s="74"/>
      <c r="O707" s="71"/>
      <c r="P707" s="71"/>
      <c r="Q707" s="71"/>
      <c r="R707" s="71"/>
      <c r="S707" s="71"/>
    </row>
    <row r="708" spans="1:19" s="84" customFormat="1" x14ac:dyDescent="0.2">
      <c r="A708" s="320" t="s">
        <v>402</v>
      </c>
      <c r="B708" s="321" t="s">
        <v>718</v>
      </c>
      <c r="C708" s="321" t="s">
        <v>170</v>
      </c>
      <c r="D708" s="321" t="s">
        <v>861</v>
      </c>
      <c r="E708" s="322">
        <v>201</v>
      </c>
      <c r="F708" s="322" t="str">
        <f t="shared" si="22"/>
        <v>020-2500-201</v>
      </c>
      <c r="G708" s="322">
        <f t="shared" si="23"/>
        <v>0</v>
      </c>
      <c r="H708" s="321">
        <v>1</v>
      </c>
      <c r="I708" s="321">
        <v>0.75</v>
      </c>
      <c r="J708" s="321"/>
      <c r="K708" s="155" t="str">
        <f>VLOOKUP($A708,'NZa-nummers 2016'!$B$2:$B$440,1,FALSE)</f>
        <v>020-2500</v>
      </c>
      <c r="L708" s="71"/>
      <c r="M708" s="71"/>
      <c r="N708" s="74"/>
      <c r="O708" s="71"/>
      <c r="P708" s="71"/>
      <c r="Q708" s="71"/>
      <c r="R708" s="71"/>
      <c r="S708" s="71"/>
    </row>
    <row r="709" spans="1:19" s="88" customFormat="1" x14ac:dyDescent="0.2">
      <c r="A709" s="320" t="s">
        <v>464</v>
      </c>
      <c r="B709" s="321" t="s">
        <v>1453</v>
      </c>
      <c r="C709" s="321" t="s">
        <v>109</v>
      </c>
      <c r="D709" s="321" t="s">
        <v>1058</v>
      </c>
      <c r="E709" s="322">
        <v>301</v>
      </c>
      <c r="F709" s="322" t="str">
        <f t="shared" si="22"/>
        <v>070-0300-301</v>
      </c>
      <c r="G709" s="322">
        <f t="shared" si="23"/>
        <v>0</v>
      </c>
      <c r="H709" s="321">
        <v>1</v>
      </c>
      <c r="I709" s="321">
        <v>1</v>
      </c>
      <c r="J709" s="321"/>
      <c r="K709" s="155" t="str">
        <f>VLOOKUP($A709,'NZa-nummers 2016'!$B$2:$B$440,1,FALSE)</f>
        <v>070-0300</v>
      </c>
      <c r="L709" s="71"/>
      <c r="M709" s="71"/>
      <c r="N709" s="74"/>
      <c r="O709" s="71"/>
      <c r="P709" s="71"/>
      <c r="Q709" s="71"/>
      <c r="R709" s="71"/>
      <c r="S709" s="71"/>
    </row>
    <row r="710" spans="1:19" s="84" customFormat="1" x14ac:dyDescent="0.2">
      <c r="A710" s="320" t="s">
        <v>460</v>
      </c>
      <c r="B710" s="321" t="s">
        <v>1454</v>
      </c>
      <c r="C710" s="321" t="s">
        <v>720</v>
      </c>
      <c r="D710" s="321" t="s">
        <v>96</v>
      </c>
      <c r="E710" s="322">
        <v>122</v>
      </c>
      <c r="F710" s="322" t="str">
        <f t="shared" si="22"/>
        <v>070-0800-122</v>
      </c>
      <c r="G710" s="322">
        <f t="shared" si="23"/>
        <v>0</v>
      </c>
      <c r="H710" s="321">
        <v>2</v>
      </c>
      <c r="I710" s="321">
        <v>2</v>
      </c>
      <c r="J710" s="321"/>
      <c r="K710" s="155" t="str">
        <f>VLOOKUP($A710,'NZa-nummers 2016'!$B$2:$B$440,1,FALSE)</f>
        <v>070-0800</v>
      </c>
      <c r="L710" s="71"/>
      <c r="M710" s="71"/>
      <c r="N710" s="74"/>
      <c r="O710" s="71"/>
      <c r="P710" s="71"/>
      <c r="Q710" s="71"/>
      <c r="R710" s="71"/>
      <c r="S710" s="71"/>
    </row>
    <row r="711" spans="1:19" s="84" customFormat="1" x14ac:dyDescent="0.2">
      <c r="A711" s="320" t="s">
        <v>456</v>
      </c>
      <c r="B711" s="321" t="s">
        <v>777</v>
      </c>
      <c r="C711" s="321" t="s">
        <v>733</v>
      </c>
      <c r="D711" s="321" t="s">
        <v>82</v>
      </c>
      <c r="E711" s="322">
        <v>141</v>
      </c>
      <c r="F711" s="322" t="str">
        <f t="shared" si="22"/>
        <v>070-2101-141</v>
      </c>
      <c r="G711" s="322">
        <f t="shared" si="23"/>
        <v>0</v>
      </c>
      <c r="H711" s="321">
        <v>1</v>
      </c>
      <c r="I711" s="321">
        <v>1</v>
      </c>
      <c r="J711" s="321"/>
      <c r="K711" s="155" t="str">
        <f>VLOOKUP($A711,'NZa-nummers 2016'!$B$2:$B$440,1,FALSE)</f>
        <v>070-2101</v>
      </c>
      <c r="L711" s="71"/>
      <c r="M711" s="71"/>
      <c r="N711" s="74"/>
      <c r="O711" s="71"/>
      <c r="P711" s="71"/>
      <c r="Q711" s="71"/>
      <c r="R711" s="71"/>
      <c r="S711" s="71"/>
    </row>
    <row r="712" spans="1:19" s="84" customFormat="1" x14ac:dyDescent="0.2">
      <c r="A712" s="320" t="s">
        <v>456</v>
      </c>
      <c r="B712" s="321" t="s">
        <v>1455</v>
      </c>
      <c r="C712" s="321" t="s">
        <v>104</v>
      </c>
      <c r="D712" s="321" t="s">
        <v>1043</v>
      </c>
      <c r="E712" s="322">
        <v>200</v>
      </c>
      <c r="F712" s="322" t="str">
        <f t="shared" si="22"/>
        <v>070-2101-200</v>
      </c>
      <c r="G712" s="322">
        <f t="shared" si="23"/>
        <v>0</v>
      </c>
      <c r="H712" s="321">
        <v>1</v>
      </c>
      <c r="I712" s="321">
        <v>1</v>
      </c>
      <c r="J712" s="321"/>
      <c r="K712" s="155" t="str">
        <f>VLOOKUP($A712,'NZa-nummers 2016'!$B$2:$B$440,1,FALSE)</f>
        <v>070-2101</v>
      </c>
      <c r="L712" s="71"/>
      <c r="M712" s="71"/>
      <c r="N712" s="74"/>
      <c r="O712" s="71"/>
      <c r="P712" s="71"/>
      <c r="Q712" s="71"/>
      <c r="R712" s="71"/>
      <c r="S712" s="71"/>
    </row>
    <row r="713" spans="1:19" s="84" customFormat="1" x14ac:dyDescent="0.2">
      <c r="A713" s="320" t="s">
        <v>459</v>
      </c>
      <c r="B713" s="321" t="s">
        <v>809</v>
      </c>
      <c r="C713" s="321" t="s">
        <v>719</v>
      </c>
      <c r="D713" s="321" t="s">
        <v>80</v>
      </c>
      <c r="E713" s="322">
        <v>139</v>
      </c>
      <c r="F713" s="322" t="str">
        <f t="shared" si="22"/>
        <v>090-2500-139</v>
      </c>
      <c r="G713" s="322">
        <f t="shared" si="23"/>
        <v>0</v>
      </c>
      <c r="H713" s="321">
        <v>2</v>
      </c>
      <c r="I713" s="321">
        <v>2</v>
      </c>
      <c r="J713" s="321"/>
      <c r="K713" s="155" t="str">
        <f>VLOOKUP($A713,'NZa-nummers 2016'!$B$2:$B$440,1,FALSE)</f>
        <v>090-2500</v>
      </c>
      <c r="L713" s="71"/>
      <c r="M713" s="71"/>
      <c r="N713" s="74"/>
      <c r="O713" s="71"/>
      <c r="P713" s="71"/>
      <c r="Q713" s="71"/>
      <c r="R713" s="71"/>
      <c r="S713" s="71"/>
    </row>
    <row r="714" spans="1:19" s="84" customFormat="1" x14ac:dyDescent="0.2">
      <c r="A714" s="320" t="s">
        <v>457</v>
      </c>
      <c r="B714" s="321" t="s">
        <v>850</v>
      </c>
      <c r="C714" s="321" t="s">
        <v>1456</v>
      </c>
      <c r="D714" s="321" t="s">
        <v>82</v>
      </c>
      <c r="E714" s="322">
        <v>141</v>
      </c>
      <c r="F714" s="322" t="str">
        <f t="shared" si="22"/>
        <v>100-0200-141</v>
      </c>
      <c r="G714" s="322">
        <f t="shared" si="23"/>
        <v>0</v>
      </c>
      <c r="H714" s="321">
        <v>1</v>
      </c>
      <c r="I714" s="321">
        <v>1</v>
      </c>
      <c r="J714" s="321"/>
      <c r="K714" s="155" t="str">
        <f>VLOOKUP($A714,'NZa-nummers 2016'!$B$2:$B$440,1,FALSE)</f>
        <v>100-0200</v>
      </c>
      <c r="L714" s="71"/>
      <c r="M714" s="71"/>
      <c r="N714" s="74"/>
      <c r="O714" s="71"/>
      <c r="P714" s="71"/>
      <c r="Q714" s="71"/>
      <c r="R714" s="71"/>
      <c r="S714" s="71"/>
    </row>
    <row r="715" spans="1:19" s="84" customFormat="1" x14ac:dyDescent="0.2">
      <c r="A715" s="320" t="s">
        <v>453</v>
      </c>
      <c r="B715" s="321" t="s">
        <v>1039</v>
      </c>
      <c r="C715" s="321" t="s">
        <v>728</v>
      </c>
      <c r="D715" s="321" t="s">
        <v>82</v>
      </c>
      <c r="E715" s="322">
        <v>141</v>
      </c>
      <c r="F715" s="322" t="str">
        <f t="shared" si="22"/>
        <v>100-0300-141</v>
      </c>
      <c r="G715" s="322">
        <f t="shared" si="23"/>
        <v>0</v>
      </c>
      <c r="H715" s="321">
        <v>1</v>
      </c>
      <c r="I715" s="321">
        <v>1</v>
      </c>
      <c r="J715" s="321"/>
      <c r="K715" s="155" t="str">
        <f>VLOOKUP($A715,'NZa-nummers 2016'!$B$2:$B$440,1,FALSE)</f>
        <v>100-0300</v>
      </c>
      <c r="L715" s="71"/>
      <c r="M715" s="71"/>
      <c r="N715" s="74"/>
      <c r="O715" s="71"/>
      <c r="P715" s="71"/>
      <c r="Q715" s="71"/>
      <c r="R715" s="71"/>
      <c r="S715" s="71"/>
    </row>
    <row r="716" spans="1:19" s="84" customFormat="1" x14ac:dyDescent="0.2">
      <c r="A716" s="320" t="s">
        <v>454</v>
      </c>
      <c r="B716" s="321" t="s">
        <v>832</v>
      </c>
      <c r="C716" s="321" t="s">
        <v>722</v>
      </c>
      <c r="D716" s="321" t="s">
        <v>82</v>
      </c>
      <c r="E716" s="322">
        <v>141</v>
      </c>
      <c r="F716" s="322" t="str">
        <f t="shared" si="22"/>
        <v>100-0400-141</v>
      </c>
      <c r="G716" s="322">
        <f t="shared" si="23"/>
        <v>0</v>
      </c>
      <c r="H716" s="321">
        <v>2</v>
      </c>
      <c r="I716" s="321">
        <v>2</v>
      </c>
      <c r="J716" s="321"/>
      <c r="K716" s="155" t="str">
        <f>VLOOKUP($A716,'NZa-nummers 2016'!$B$2:$B$440,1,FALSE)</f>
        <v>100-0400</v>
      </c>
      <c r="L716" s="71"/>
      <c r="M716" s="71"/>
      <c r="N716" s="74"/>
      <c r="O716" s="71"/>
      <c r="P716" s="71"/>
      <c r="Q716" s="71"/>
      <c r="R716" s="71"/>
      <c r="S716" s="71"/>
    </row>
    <row r="717" spans="1:19" s="84" customFormat="1" x14ac:dyDescent="0.2">
      <c r="A717" s="320" t="s">
        <v>455</v>
      </c>
      <c r="B717" s="321" t="s">
        <v>834</v>
      </c>
      <c r="C717" s="321" t="s">
        <v>711</v>
      </c>
      <c r="D717" s="321" t="s">
        <v>82</v>
      </c>
      <c r="E717" s="322">
        <v>141</v>
      </c>
      <c r="F717" s="322" t="str">
        <f t="shared" si="22"/>
        <v>100-0800-141</v>
      </c>
      <c r="G717" s="322">
        <f t="shared" si="23"/>
        <v>0</v>
      </c>
      <c r="H717" s="321">
        <v>3</v>
      </c>
      <c r="I717" s="321">
        <v>3</v>
      </c>
      <c r="J717" s="321"/>
      <c r="K717" s="155" t="str">
        <f>VLOOKUP($A717,'NZa-nummers 2016'!$B$2:$B$440,1,FALSE)</f>
        <v>100-0800</v>
      </c>
      <c r="L717" s="71"/>
      <c r="M717" s="71"/>
      <c r="N717" s="74"/>
      <c r="O717" s="71"/>
      <c r="P717" s="71"/>
      <c r="Q717" s="71"/>
      <c r="R717" s="71"/>
      <c r="S717" s="71"/>
    </row>
    <row r="718" spans="1:19" s="84" customFormat="1" x14ac:dyDescent="0.2">
      <c r="A718" s="324" t="s">
        <v>455</v>
      </c>
      <c r="B718" s="325" t="s">
        <v>834</v>
      </c>
      <c r="C718" s="325" t="s">
        <v>103</v>
      </c>
      <c r="D718" s="321" t="s">
        <v>1043</v>
      </c>
      <c r="E718" s="322">
        <v>200</v>
      </c>
      <c r="F718" s="322" t="str">
        <f t="shared" si="22"/>
        <v>100-0800-200</v>
      </c>
      <c r="G718" s="322">
        <f t="shared" si="23"/>
        <v>0</v>
      </c>
      <c r="H718" s="321">
        <v>1</v>
      </c>
      <c r="I718" s="321">
        <v>1</v>
      </c>
      <c r="J718" s="321"/>
      <c r="K718" s="155" t="str">
        <f>VLOOKUP($A718,'NZa-nummers 2016'!$B$2:$B$440,1,FALSE)</f>
        <v>100-0800</v>
      </c>
      <c r="L718" s="71"/>
      <c r="M718" s="71"/>
      <c r="N718" s="74"/>
      <c r="O718" s="71"/>
      <c r="P718" s="71"/>
      <c r="Q718" s="71"/>
      <c r="R718" s="71"/>
      <c r="S718" s="71"/>
    </row>
    <row r="719" spans="1:19" s="84" customFormat="1" x14ac:dyDescent="0.2">
      <c r="A719" s="320" t="s">
        <v>293</v>
      </c>
      <c r="B719" s="321" t="s">
        <v>176</v>
      </c>
      <c r="C719" s="321" t="s">
        <v>783</v>
      </c>
      <c r="D719" s="321" t="s">
        <v>82</v>
      </c>
      <c r="E719" s="322">
        <v>141</v>
      </c>
      <c r="F719" s="322" t="str">
        <f t="shared" si="22"/>
        <v>100-1000-141</v>
      </c>
      <c r="G719" s="322">
        <f t="shared" si="23"/>
        <v>0</v>
      </c>
      <c r="H719" s="321">
        <v>1</v>
      </c>
      <c r="I719" s="321">
        <v>1</v>
      </c>
      <c r="J719" s="321"/>
      <c r="K719" s="155" t="str">
        <f>VLOOKUP($A719,'NZa-nummers 2016'!$B$2:$B$440,1,FALSE)</f>
        <v>100-1000</v>
      </c>
      <c r="L719" s="71"/>
      <c r="M719" s="71"/>
      <c r="N719" s="74"/>
      <c r="O719" s="71"/>
      <c r="P719" s="71"/>
      <c r="Q719" s="71"/>
      <c r="R719" s="71"/>
      <c r="S719" s="71"/>
    </row>
    <row r="720" spans="1:19" s="84" customFormat="1" x14ac:dyDescent="0.2">
      <c r="A720" s="320" t="s">
        <v>511</v>
      </c>
      <c r="B720" s="321" t="s">
        <v>1457</v>
      </c>
      <c r="C720" s="321" t="s">
        <v>714</v>
      </c>
      <c r="D720" s="321" t="s">
        <v>81</v>
      </c>
      <c r="E720" s="322">
        <v>140</v>
      </c>
      <c r="F720" s="322" t="str">
        <f t="shared" si="22"/>
        <v>100-1303-140</v>
      </c>
      <c r="G720" s="322">
        <f t="shared" si="23"/>
        <v>0</v>
      </c>
      <c r="H720" s="321">
        <v>1</v>
      </c>
      <c r="I720" s="321">
        <v>1</v>
      </c>
      <c r="J720" s="321"/>
      <c r="K720" s="155" t="str">
        <f>VLOOKUP($A720,'NZa-nummers 2016'!$B$2:$B$440,1,FALSE)</f>
        <v>100-1303</v>
      </c>
      <c r="L720" s="71"/>
      <c r="M720" s="71"/>
      <c r="N720" s="74"/>
      <c r="O720" s="71"/>
      <c r="P720" s="71"/>
      <c r="Q720" s="71"/>
      <c r="R720" s="71"/>
      <c r="S720" s="71"/>
    </row>
    <row r="721" spans="1:19" s="84" customFormat="1" x14ac:dyDescent="0.2">
      <c r="A721" s="324" t="s">
        <v>511</v>
      </c>
      <c r="B721" s="325" t="s">
        <v>829</v>
      </c>
      <c r="C721" s="325" t="s">
        <v>714</v>
      </c>
      <c r="D721" s="321" t="s">
        <v>82</v>
      </c>
      <c r="E721" s="322">
        <v>141</v>
      </c>
      <c r="F721" s="322" t="str">
        <f t="shared" si="22"/>
        <v>100-1303-141</v>
      </c>
      <c r="G721" s="322">
        <f t="shared" si="23"/>
        <v>0</v>
      </c>
      <c r="H721" s="321">
        <v>2</v>
      </c>
      <c r="I721" s="321">
        <v>2</v>
      </c>
      <c r="J721" s="321"/>
      <c r="K721" s="155" t="str">
        <f>VLOOKUP($A721,'NZa-nummers 2016'!$B$2:$B$440,1,FALSE)</f>
        <v>100-1303</v>
      </c>
      <c r="L721" s="71"/>
      <c r="M721" s="71"/>
      <c r="N721" s="74"/>
      <c r="O721" s="71"/>
      <c r="P721" s="71"/>
      <c r="Q721" s="71"/>
      <c r="R721" s="71"/>
      <c r="S721" s="71"/>
    </row>
    <row r="722" spans="1:19" s="84" customFormat="1" x14ac:dyDescent="0.2">
      <c r="A722" s="320" t="s">
        <v>295</v>
      </c>
      <c r="B722" s="321" t="s">
        <v>178</v>
      </c>
      <c r="C722" s="321" t="s">
        <v>731</v>
      </c>
      <c r="D722" s="321" t="s">
        <v>82</v>
      </c>
      <c r="E722" s="322">
        <v>141</v>
      </c>
      <c r="F722" s="322" t="str">
        <f t="shared" si="22"/>
        <v>100-1500-141</v>
      </c>
      <c r="G722" s="322">
        <f t="shared" si="23"/>
        <v>0</v>
      </c>
      <c r="H722" s="321">
        <v>1</v>
      </c>
      <c r="I722" s="321">
        <v>1</v>
      </c>
      <c r="J722" s="321"/>
      <c r="K722" s="155" t="str">
        <f>VLOOKUP($A722,'NZa-nummers 2016'!$B$2:$B$440,1,FALSE)</f>
        <v>100-1500</v>
      </c>
      <c r="L722" s="71"/>
      <c r="M722" s="71"/>
      <c r="N722" s="74"/>
      <c r="O722" s="71"/>
      <c r="P722" s="71"/>
      <c r="Q722" s="71"/>
      <c r="R722" s="71"/>
      <c r="S722" s="71"/>
    </row>
    <row r="723" spans="1:19" s="84" customFormat="1" x14ac:dyDescent="0.2">
      <c r="A723" s="320" t="s">
        <v>296</v>
      </c>
      <c r="B723" s="321" t="s">
        <v>835</v>
      </c>
      <c r="C723" s="321" t="s">
        <v>717</v>
      </c>
      <c r="D723" s="321" t="s">
        <v>82</v>
      </c>
      <c r="E723" s="322">
        <v>141</v>
      </c>
      <c r="F723" s="322" t="str">
        <f t="shared" si="22"/>
        <v>100-1703-141</v>
      </c>
      <c r="G723" s="322">
        <f t="shared" si="23"/>
        <v>0</v>
      </c>
      <c r="H723" s="321">
        <v>3</v>
      </c>
      <c r="I723" s="321">
        <v>3</v>
      </c>
      <c r="J723" s="321"/>
      <c r="K723" s="155" t="str">
        <f>VLOOKUP($A723,'NZa-nummers 2016'!$B$2:$B$440,1,FALSE)</f>
        <v>100-1703</v>
      </c>
      <c r="L723" s="71"/>
      <c r="M723" s="71"/>
      <c r="N723" s="74"/>
      <c r="O723" s="71"/>
      <c r="P723" s="71"/>
      <c r="Q723" s="71"/>
      <c r="R723" s="71"/>
      <c r="S723" s="71"/>
    </row>
    <row r="724" spans="1:19" s="84" customFormat="1" x14ac:dyDescent="0.2">
      <c r="A724" s="335" t="s">
        <v>1325</v>
      </c>
      <c r="B724" s="321" t="s">
        <v>833</v>
      </c>
      <c r="C724" s="321" t="s">
        <v>725</v>
      </c>
      <c r="D724" s="321" t="s">
        <v>82</v>
      </c>
      <c r="E724" s="322">
        <v>141</v>
      </c>
      <c r="F724" s="322" t="str">
        <f t="shared" si="22"/>
        <v>100-2511-141</v>
      </c>
      <c r="G724" s="322">
        <f t="shared" si="23"/>
        <v>0</v>
      </c>
      <c r="H724" s="321">
        <v>2</v>
      </c>
      <c r="I724" s="321">
        <v>2</v>
      </c>
      <c r="J724" s="321"/>
      <c r="K724" s="155" t="str">
        <f>VLOOKUP($A724,'NZa-nummers 2016'!$B$2:$B$440,1,FALSE)</f>
        <v>100-2511</v>
      </c>
      <c r="L724" s="71"/>
      <c r="M724" s="71"/>
      <c r="N724" s="74"/>
      <c r="O724" s="71"/>
      <c r="P724" s="71"/>
      <c r="Q724" s="71"/>
      <c r="R724" s="71"/>
      <c r="S724" s="71"/>
    </row>
    <row r="725" spans="1:19" s="84" customFormat="1" x14ac:dyDescent="0.2">
      <c r="A725" s="324" t="s">
        <v>1458</v>
      </c>
      <c r="B725" s="325" t="s">
        <v>1459</v>
      </c>
      <c r="C725" s="325" t="s">
        <v>107</v>
      </c>
      <c r="D725" s="321" t="s">
        <v>1043</v>
      </c>
      <c r="E725" s="322">
        <v>200</v>
      </c>
      <c r="F725" s="322" t="str">
        <f t="shared" si="22"/>
        <v>291-0097-200</v>
      </c>
      <c r="G725" s="322">
        <f t="shared" si="23"/>
        <v>0</v>
      </c>
      <c r="H725" s="321">
        <v>1</v>
      </c>
      <c r="I725" s="321">
        <v>1</v>
      </c>
      <c r="J725" s="321"/>
      <c r="K725" s="155" t="str">
        <f>VLOOKUP($A725,'NZa-nummers 2016'!$B$2:$B$440,1,FALSE)</f>
        <v>291-0097</v>
      </c>
      <c r="L725" s="79"/>
      <c r="M725" s="79" t="s">
        <v>1528</v>
      </c>
      <c r="N725" s="85"/>
    </row>
    <row r="726" spans="1:19" s="84" customFormat="1" x14ac:dyDescent="0.2">
      <c r="A726" s="320" t="s">
        <v>496</v>
      </c>
      <c r="B726" s="323" t="s">
        <v>911</v>
      </c>
      <c r="C726" s="321" t="s">
        <v>107</v>
      </c>
      <c r="D726" s="321" t="s">
        <v>1043</v>
      </c>
      <c r="E726" s="322">
        <v>200</v>
      </c>
      <c r="F726" s="322" t="str">
        <f t="shared" si="22"/>
        <v>291-0098-200</v>
      </c>
      <c r="G726" s="322">
        <f t="shared" si="23"/>
        <v>0</v>
      </c>
      <c r="H726" s="321">
        <v>1</v>
      </c>
      <c r="I726" s="321">
        <v>1</v>
      </c>
      <c r="J726" s="321"/>
      <c r="K726" s="155" t="str">
        <f>VLOOKUP($A726,'NZa-nummers 2016'!$B$2:$B$440,1,FALSE)</f>
        <v>291-0098</v>
      </c>
      <c r="L726" s="79"/>
      <c r="M726" s="79" t="s">
        <v>1528</v>
      </c>
      <c r="N726" s="85"/>
    </row>
    <row r="727" spans="1:19" s="84" customFormat="1" x14ac:dyDescent="0.2">
      <c r="A727" s="320" t="s">
        <v>500</v>
      </c>
      <c r="B727" s="321" t="s">
        <v>760</v>
      </c>
      <c r="C727" s="321" t="s">
        <v>548</v>
      </c>
      <c r="D727" s="321" t="s">
        <v>1043</v>
      </c>
      <c r="E727" s="322">
        <v>200</v>
      </c>
      <c r="F727" s="322" t="str">
        <f t="shared" si="22"/>
        <v>291-0105-200</v>
      </c>
      <c r="G727" s="322">
        <f t="shared" si="23"/>
        <v>0</v>
      </c>
      <c r="H727" s="321">
        <v>1</v>
      </c>
      <c r="I727" s="321">
        <v>1</v>
      </c>
      <c r="J727" s="321"/>
      <c r="K727" s="155" t="str">
        <f>VLOOKUP($A727,'NZa-nummers 2016'!$B$2:$B$440,1,FALSE)</f>
        <v>291-0105</v>
      </c>
      <c r="L727" s="79"/>
      <c r="N727" s="85"/>
    </row>
    <row r="728" spans="1:19" s="88" customFormat="1" x14ac:dyDescent="0.2">
      <c r="A728" s="320" t="s">
        <v>494</v>
      </c>
      <c r="B728" s="321" t="s">
        <v>1460</v>
      </c>
      <c r="C728" s="321" t="s">
        <v>1461</v>
      </c>
      <c r="D728" s="321" t="s">
        <v>1043</v>
      </c>
      <c r="E728" s="322">
        <v>200</v>
      </c>
      <c r="F728" s="322" t="str">
        <f t="shared" si="22"/>
        <v>291-0144-200</v>
      </c>
      <c r="G728" s="322">
        <f t="shared" si="23"/>
        <v>0</v>
      </c>
      <c r="H728" s="321">
        <v>1</v>
      </c>
      <c r="I728" s="321">
        <v>1</v>
      </c>
      <c r="J728" s="321"/>
      <c r="K728" s="155" t="str">
        <f>VLOOKUP($A728,'NZa-nummers 2016'!$B$2:$B$440,1,FALSE)</f>
        <v>291-0144</v>
      </c>
      <c r="L728" s="144"/>
      <c r="M728" s="79" t="s">
        <v>1528</v>
      </c>
      <c r="N728" s="85"/>
      <c r="O728" s="84"/>
      <c r="P728" s="84"/>
      <c r="Q728" s="84"/>
      <c r="R728" s="84"/>
      <c r="S728" s="84"/>
    </row>
    <row r="729" spans="1:19" s="88" customFormat="1" x14ac:dyDescent="0.2">
      <c r="A729" s="320" t="s">
        <v>497</v>
      </c>
      <c r="B729" s="321" t="s">
        <v>912</v>
      </c>
      <c r="C729" s="321" t="s">
        <v>156</v>
      </c>
      <c r="D729" s="321" t="s">
        <v>1043</v>
      </c>
      <c r="E729" s="322">
        <v>200</v>
      </c>
      <c r="F729" s="322" t="str">
        <f t="shared" si="22"/>
        <v>291-0153-200</v>
      </c>
      <c r="G729" s="322">
        <f t="shared" si="23"/>
        <v>0</v>
      </c>
      <c r="H729" s="321">
        <v>1</v>
      </c>
      <c r="I729" s="321">
        <v>1</v>
      </c>
      <c r="J729" s="321"/>
      <c r="K729" s="155" t="str">
        <f>VLOOKUP($A729,'NZa-nummers 2016'!$B$2:$B$440,1,FALSE)</f>
        <v>291-0153</v>
      </c>
      <c r="L729" s="87"/>
      <c r="N729" s="89"/>
    </row>
    <row r="730" spans="1:19" s="88" customFormat="1" x14ac:dyDescent="0.2">
      <c r="A730" s="320" t="s">
        <v>472</v>
      </c>
      <c r="B730" s="321" t="s">
        <v>913</v>
      </c>
      <c r="C730" s="321" t="s">
        <v>548</v>
      </c>
      <c r="D730" s="321" t="s">
        <v>1043</v>
      </c>
      <c r="E730" s="322">
        <v>200</v>
      </c>
      <c r="F730" s="322" t="str">
        <f t="shared" si="22"/>
        <v>291-0188-200</v>
      </c>
      <c r="G730" s="322">
        <f t="shared" si="23"/>
        <v>0</v>
      </c>
      <c r="H730" s="321">
        <v>1</v>
      </c>
      <c r="I730" s="321">
        <v>1</v>
      </c>
      <c r="J730" s="321"/>
      <c r="K730" s="155" t="str">
        <f>VLOOKUP($A730,'NZa-nummers 2016'!$B$2:$B$440,1,FALSE)</f>
        <v>291-0188</v>
      </c>
      <c r="L730" s="71"/>
      <c r="M730" s="71"/>
      <c r="N730" s="74"/>
      <c r="O730" s="71"/>
      <c r="P730" s="71"/>
      <c r="Q730" s="71"/>
      <c r="R730" s="71"/>
      <c r="S730" s="71"/>
    </row>
    <row r="731" spans="1:19" s="88" customFormat="1" x14ac:dyDescent="0.2">
      <c r="A731" s="320" t="s">
        <v>493</v>
      </c>
      <c r="B731" s="321" t="s">
        <v>762</v>
      </c>
      <c r="C731" s="321" t="s">
        <v>87</v>
      </c>
      <c r="D731" s="321" t="s">
        <v>1043</v>
      </c>
      <c r="E731" s="322">
        <v>200</v>
      </c>
      <c r="F731" s="322" t="str">
        <f t="shared" si="22"/>
        <v>291-0233-200</v>
      </c>
      <c r="G731" s="322">
        <f t="shared" si="23"/>
        <v>0</v>
      </c>
      <c r="H731" s="321">
        <v>1</v>
      </c>
      <c r="I731" s="321">
        <v>1</v>
      </c>
      <c r="J731" s="321"/>
      <c r="K731" s="155" t="str">
        <f>VLOOKUP($A731,'NZa-nummers 2016'!$B$2:$B$440,1,FALSE)</f>
        <v>291-0233</v>
      </c>
      <c r="L731" s="71"/>
      <c r="M731" s="71"/>
      <c r="N731" s="74"/>
      <c r="O731" s="71"/>
      <c r="P731" s="71"/>
      <c r="Q731" s="71"/>
      <c r="R731" s="71"/>
      <c r="S731" s="71"/>
    </row>
    <row r="732" spans="1:19" s="88" customFormat="1" x14ac:dyDescent="0.2">
      <c r="A732" s="320" t="s">
        <v>493</v>
      </c>
      <c r="B732" s="321" t="s">
        <v>762</v>
      </c>
      <c r="C732" s="321" t="s">
        <v>87</v>
      </c>
      <c r="D732" s="321" t="s">
        <v>861</v>
      </c>
      <c r="E732" s="322">
        <v>201</v>
      </c>
      <c r="F732" s="322" t="str">
        <f t="shared" si="22"/>
        <v>291-0233-201</v>
      </c>
      <c r="G732" s="322">
        <f t="shared" si="23"/>
        <v>0</v>
      </c>
      <c r="H732" s="321">
        <v>1</v>
      </c>
      <c r="I732" s="321">
        <v>0.75</v>
      </c>
      <c r="J732" s="321"/>
      <c r="K732" s="155" t="str">
        <f>VLOOKUP($A732,'NZa-nummers 2016'!$B$2:$B$440,1,FALSE)</f>
        <v>291-0233</v>
      </c>
      <c r="L732" s="71"/>
      <c r="M732" s="71"/>
      <c r="N732" s="74"/>
      <c r="O732" s="71"/>
      <c r="P732" s="71"/>
      <c r="Q732" s="71"/>
      <c r="R732" s="71"/>
      <c r="S732" s="71"/>
    </row>
    <row r="733" spans="1:19" s="88" customFormat="1" x14ac:dyDescent="0.2">
      <c r="A733" s="320" t="s">
        <v>495</v>
      </c>
      <c r="B733" s="321" t="s">
        <v>1462</v>
      </c>
      <c r="C733" s="321" t="s">
        <v>578</v>
      </c>
      <c r="D733" s="321" t="s">
        <v>871</v>
      </c>
      <c r="E733" s="322">
        <v>202</v>
      </c>
      <c r="F733" s="322" t="str">
        <f t="shared" si="22"/>
        <v>291-0259-202</v>
      </c>
      <c r="G733" s="322">
        <f t="shared" si="23"/>
        <v>0</v>
      </c>
      <c r="H733" s="321">
        <v>1</v>
      </c>
      <c r="I733" s="321">
        <v>0.5</v>
      </c>
      <c r="J733" s="321"/>
      <c r="K733" s="155" t="str">
        <f>VLOOKUP($A733,'NZa-nummers 2016'!$B$2:$B$440,1,FALSE)</f>
        <v>291-0259</v>
      </c>
      <c r="L733" s="71"/>
      <c r="M733" s="79" t="s">
        <v>1528</v>
      </c>
      <c r="N733" s="74"/>
      <c r="O733" s="71"/>
      <c r="P733" s="71"/>
      <c r="Q733" s="71"/>
      <c r="R733" s="71"/>
      <c r="S733" s="71"/>
    </row>
    <row r="734" spans="1:19" s="88" customFormat="1" x14ac:dyDescent="0.2">
      <c r="A734" s="324" t="s">
        <v>1121</v>
      </c>
      <c r="B734" s="325" t="s">
        <v>1057</v>
      </c>
      <c r="C734" s="325" t="s">
        <v>113</v>
      </c>
      <c r="D734" s="321" t="s">
        <v>1043</v>
      </c>
      <c r="E734" s="322">
        <v>200</v>
      </c>
      <c r="F734" s="322" t="str">
        <f t="shared" si="22"/>
        <v>291-0276-200</v>
      </c>
      <c r="G734" s="322">
        <f t="shared" si="23"/>
        <v>0</v>
      </c>
      <c r="H734" s="321">
        <v>1</v>
      </c>
      <c r="I734" s="321">
        <v>1</v>
      </c>
      <c r="J734" s="321"/>
      <c r="K734" s="155" t="str">
        <f>VLOOKUP($A734,'NZa-nummers 2016'!$B$2:$B$440,1,FALSE)</f>
        <v>291-0276</v>
      </c>
      <c r="L734" s="71"/>
      <c r="M734" s="71"/>
      <c r="N734" s="74"/>
      <c r="O734" s="71"/>
      <c r="P734" s="71"/>
      <c r="Q734" s="71"/>
      <c r="R734" s="71"/>
      <c r="S734" s="71"/>
    </row>
    <row r="735" spans="1:19" s="88" customFormat="1" x14ac:dyDescent="0.2">
      <c r="A735" s="335" t="s">
        <v>498</v>
      </c>
      <c r="B735" s="325" t="s">
        <v>763</v>
      </c>
      <c r="C735" s="325" t="s">
        <v>113</v>
      </c>
      <c r="D735" s="321" t="s">
        <v>1043</v>
      </c>
      <c r="E735" s="322">
        <v>200</v>
      </c>
      <c r="F735" s="322" t="str">
        <f t="shared" si="22"/>
        <v>291-0288-200</v>
      </c>
      <c r="G735" s="322">
        <f t="shared" si="23"/>
        <v>0</v>
      </c>
      <c r="H735" s="321">
        <v>1</v>
      </c>
      <c r="I735" s="321">
        <v>1</v>
      </c>
      <c r="J735" s="321"/>
      <c r="K735" s="155" t="str">
        <f>VLOOKUP($A735,'NZa-nummers 2016'!$B$2:$B$440,1,FALSE)</f>
        <v>291-0288</v>
      </c>
      <c r="L735" s="79"/>
      <c r="M735" s="79" t="s">
        <v>1528</v>
      </c>
      <c r="N735" s="85"/>
      <c r="O735" s="84" t="s">
        <v>1529</v>
      </c>
      <c r="P735" s="84"/>
      <c r="Q735" s="84"/>
      <c r="R735" s="84"/>
      <c r="S735" s="84"/>
    </row>
    <row r="736" spans="1:19" s="88" customFormat="1" x14ac:dyDescent="0.2">
      <c r="A736" s="335" t="s">
        <v>498</v>
      </c>
      <c r="B736" s="325" t="s">
        <v>763</v>
      </c>
      <c r="C736" s="325" t="s">
        <v>113</v>
      </c>
      <c r="D736" s="321" t="s">
        <v>871</v>
      </c>
      <c r="E736" s="322">
        <v>202</v>
      </c>
      <c r="F736" s="322" t="str">
        <f t="shared" si="22"/>
        <v>291-0288-202</v>
      </c>
      <c r="G736" s="322">
        <f t="shared" si="23"/>
        <v>0</v>
      </c>
      <c r="H736" s="321">
        <v>2</v>
      </c>
      <c r="I736" s="321">
        <v>1</v>
      </c>
      <c r="J736" s="321"/>
      <c r="K736" s="155" t="str">
        <f>VLOOKUP($A736,'NZa-nummers 2016'!$B$2:$B$440,1,FALSE)</f>
        <v>291-0288</v>
      </c>
      <c r="L736" s="79"/>
      <c r="M736" s="79" t="s">
        <v>1528</v>
      </c>
      <c r="N736" s="85"/>
      <c r="O736" s="84" t="s">
        <v>1529</v>
      </c>
      <c r="P736" s="84"/>
      <c r="Q736" s="84"/>
      <c r="R736" s="84"/>
      <c r="S736" s="84"/>
    </row>
    <row r="737" spans="1:19" s="88" customFormat="1" x14ac:dyDescent="0.2">
      <c r="A737" s="320" t="s">
        <v>914</v>
      </c>
      <c r="B737" s="321" t="s">
        <v>915</v>
      </c>
      <c r="C737" s="321" t="s">
        <v>623</v>
      </c>
      <c r="D737" s="321" t="s">
        <v>1043</v>
      </c>
      <c r="E737" s="322">
        <v>200</v>
      </c>
      <c r="F737" s="322" t="str">
        <f t="shared" si="22"/>
        <v>291-0295-200</v>
      </c>
      <c r="G737" s="322">
        <f t="shared" si="23"/>
        <v>0</v>
      </c>
      <c r="H737" s="321">
        <v>1</v>
      </c>
      <c r="I737" s="321">
        <v>1</v>
      </c>
      <c r="J737" s="321"/>
      <c r="K737" s="155" t="str">
        <f>VLOOKUP($A737,'NZa-nummers 2016'!$B$2:$B$440,1,FALSE)</f>
        <v>291-0295</v>
      </c>
      <c r="L737" s="71"/>
      <c r="M737" s="71"/>
      <c r="N737" s="74"/>
      <c r="O737" s="71"/>
      <c r="P737" s="71"/>
      <c r="Q737" s="71"/>
      <c r="R737" s="71"/>
      <c r="S737" s="71"/>
    </row>
    <row r="738" spans="1:19" s="88" customFormat="1" x14ac:dyDescent="0.2">
      <c r="A738" s="324" t="s">
        <v>1115</v>
      </c>
      <c r="B738" s="325" t="s">
        <v>1463</v>
      </c>
      <c r="C738" s="325" t="s">
        <v>527</v>
      </c>
      <c r="D738" s="321" t="s">
        <v>1043</v>
      </c>
      <c r="E738" s="322">
        <v>200</v>
      </c>
      <c r="F738" s="322" t="str">
        <f t="shared" si="22"/>
        <v>291-0318-200</v>
      </c>
      <c r="G738" s="322">
        <f t="shared" si="23"/>
        <v>0</v>
      </c>
      <c r="H738" s="321">
        <v>1</v>
      </c>
      <c r="I738" s="321">
        <v>1</v>
      </c>
      <c r="J738" s="321"/>
      <c r="K738" s="155" t="str">
        <f>VLOOKUP($A738,'NZa-nummers 2016'!$B$2:$B$440,1,FALSE)</f>
        <v>291-0318</v>
      </c>
      <c r="L738" s="71"/>
      <c r="M738" s="71"/>
      <c r="N738" s="74"/>
      <c r="O738" s="71"/>
      <c r="P738" s="71"/>
      <c r="Q738" s="71"/>
      <c r="R738" s="71"/>
      <c r="S738" s="71"/>
    </row>
    <row r="739" spans="1:19" s="88" customFormat="1" x14ac:dyDescent="0.2">
      <c r="A739" s="324" t="s">
        <v>1145</v>
      </c>
      <c r="B739" s="325" t="s">
        <v>1464</v>
      </c>
      <c r="C739" s="325" t="s">
        <v>1195</v>
      </c>
      <c r="D739" s="321" t="s">
        <v>1043</v>
      </c>
      <c r="E739" s="322">
        <v>200</v>
      </c>
      <c r="F739" s="322" t="str">
        <f t="shared" si="22"/>
        <v>291-2755-200</v>
      </c>
      <c r="G739" s="322">
        <f t="shared" si="23"/>
        <v>0</v>
      </c>
      <c r="H739" s="321">
        <v>1</v>
      </c>
      <c r="I739" s="321">
        <v>1</v>
      </c>
      <c r="J739" s="321"/>
      <c r="K739" s="155" t="str">
        <f>VLOOKUP($A739,'NZa-nummers 2016'!$B$2:$B$440,1,FALSE)</f>
        <v>291-2755</v>
      </c>
      <c r="L739" s="71"/>
      <c r="M739" s="71"/>
      <c r="N739" s="74"/>
      <c r="O739" s="71"/>
      <c r="P739" s="71"/>
      <c r="Q739" s="71"/>
      <c r="R739" s="71"/>
      <c r="S739" s="71"/>
    </row>
    <row r="740" spans="1:19" s="88" customFormat="1" x14ac:dyDescent="0.2">
      <c r="A740" s="320" t="s">
        <v>298</v>
      </c>
      <c r="B740" s="321" t="s">
        <v>1465</v>
      </c>
      <c r="C740" s="321" t="s">
        <v>105</v>
      </c>
      <c r="D740" s="321" t="s">
        <v>1043</v>
      </c>
      <c r="E740" s="322">
        <v>200</v>
      </c>
      <c r="F740" s="322" t="str">
        <f t="shared" si="22"/>
        <v>291-2777-200</v>
      </c>
      <c r="G740" s="322">
        <f t="shared" si="23"/>
        <v>0</v>
      </c>
      <c r="H740" s="321">
        <v>1</v>
      </c>
      <c r="I740" s="321">
        <v>1</v>
      </c>
      <c r="J740" s="321"/>
      <c r="K740" s="155" t="str">
        <f>VLOOKUP($A740,'NZa-nummers 2016'!$B$2:$B$440,1,FALSE)</f>
        <v>291-2777</v>
      </c>
      <c r="L740" s="71"/>
      <c r="M740" s="71"/>
      <c r="N740" s="74"/>
      <c r="O740" s="71"/>
      <c r="P740" s="71"/>
      <c r="Q740" s="71"/>
      <c r="R740" s="71"/>
      <c r="S740" s="71"/>
    </row>
    <row r="741" spans="1:19" s="88" customFormat="1" x14ac:dyDescent="0.2">
      <c r="A741" s="320" t="s">
        <v>298</v>
      </c>
      <c r="B741" s="321" t="s">
        <v>1465</v>
      </c>
      <c r="C741" s="321" t="s">
        <v>105</v>
      </c>
      <c r="D741" s="321" t="s">
        <v>861</v>
      </c>
      <c r="E741" s="322">
        <v>201</v>
      </c>
      <c r="F741" s="322" t="str">
        <f t="shared" si="22"/>
        <v>291-2777-201</v>
      </c>
      <c r="G741" s="322">
        <f t="shared" si="23"/>
        <v>0</v>
      </c>
      <c r="H741" s="321">
        <v>1</v>
      </c>
      <c r="I741" s="321">
        <v>0.75</v>
      </c>
      <c r="J741" s="321"/>
      <c r="K741" s="155" t="str">
        <f>VLOOKUP($A741,'NZa-nummers 2016'!$B$2:$B$440,1,FALSE)</f>
        <v>291-2777</v>
      </c>
      <c r="L741" s="71"/>
      <c r="M741" s="71"/>
      <c r="N741" s="74"/>
      <c r="O741" s="71"/>
      <c r="P741" s="71"/>
      <c r="Q741" s="71"/>
      <c r="R741" s="71"/>
      <c r="S741" s="71"/>
    </row>
    <row r="742" spans="1:19" s="88" customFormat="1" x14ac:dyDescent="0.2">
      <c r="A742" s="320" t="s">
        <v>299</v>
      </c>
      <c r="B742" s="321" t="s">
        <v>179</v>
      </c>
      <c r="C742" s="321" t="s">
        <v>113</v>
      </c>
      <c r="D742" s="321" t="s">
        <v>1043</v>
      </c>
      <c r="E742" s="322">
        <v>200</v>
      </c>
      <c r="F742" s="322" t="str">
        <f t="shared" si="22"/>
        <v>291-2785-200</v>
      </c>
      <c r="G742" s="322">
        <f t="shared" si="23"/>
        <v>0</v>
      </c>
      <c r="H742" s="321">
        <v>1</v>
      </c>
      <c r="I742" s="321">
        <v>1</v>
      </c>
      <c r="J742" s="321"/>
      <c r="K742" s="155" t="str">
        <f>VLOOKUP($A742,'NZa-nummers 2016'!$B$2:$B$440,1,FALSE)</f>
        <v>291-2785</v>
      </c>
      <c r="L742" s="71"/>
      <c r="M742" s="71"/>
      <c r="N742" s="74"/>
      <c r="O742" s="71"/>
      <c r="P742" s="71"/>
      <c r="Q742" s="71"/>
      <c r="R742" s="71"/>
      <c r="S742" s="71"/>
    </row>
    <row r="743" spans="1:19" s="88" customFormat="1" x14ac:dyDescent="0.2">
      <c r="A743" s="324" t="s">
        <v>1330</v>
      </c>
      <c r="B743" s="325" t="s">
        <v>1466</v>
      </c>
      <c r="C743" s="325" t="s">
        <v>1332</v>
      </c>
      <c r="D743" s="321" t="s">
        <v>1043</v>
      </c>
      <c r="E743" s="322">
        <v>200</v>
      </c>
      <c r="F743" s="322" t="str">
        <f t="shared" si="22"/>
        <v>291-2812-200</v>
      </c>
      <c r="G743" s="322">
        <f t="shared" si="23"/>
        <v>0</v>
      </c>
      <c r="H743" s="321">
        <v>1</v>
      </c>
      <c r="I743" s="321">
        <v>1</v>
      </c>
      <c r="J743" s="321"/>
      <c r="K743" s="155" t="str">
        <f>VLOOKUP($A743,'NZa-nummers 2016'!$B$2:$B$440,1,FALSE)</f>
        <v>291-2812</v>
      </c>
      <c r="L743" s="87"/>
      <c r="N743" s="89"/>
    </row>
    <row r="744" spans="1:19" s="88" customFormat="1" x14ac:dyDescent="0.2">
      <c r="A744" s="324" t="s">
        <v>1330</v>
      </c>
      <c r="B744" s="325" t="s">
        <v>1466</v>
      </c>
      <c r="C744" s="325" t="s">
        <v>1332</v>
      </c>
      <c r="D744" s="321" t="s">
        <v>861</v>
      </c>
      <c r="E744" s="322">
        <v>201</v>
      </c>
      <c r="F744" s="322" t="str">
        <f t="shared" si="22"/>
        <v>291-2812-201</v>
      </c>
      <c r="G744" s="322">
        <f t="shared" si="23"/>
        <v>0</v>
      </c>
      <c r="H744" s="321">
        <v>1</v>
      </c>
      <c r="I744" s="321">
        <v>0.75</v>
      </c>
      <c r="J744" s="321"/>
      <c r="K744" s="155" t="str">
        <f>VLOOKUP($A744,'NZa-nummers 2016'!$B$2:$B$440,1,FALSE)</f>
        <v>291-2812</v>
      </c>
      <c r="L744" s="87"/>
      <c r="N744" s="89"/>
    </row>
    <row r="745" spans="1:19" s="88" customFormat="1" x14ac:dyDescent="0.2">
      <c r="A745" s="320" t="s">
        <v>300</v>
      </c>
      <c r="B745" s="321" t="s">
        <v>1467</v>
      </c>
      <c r="C745" s="321" t="s">
        <v>550</v>
      </c>
      <c r="D745" s="321" t="s">
        <v>1043</v>
      </c>
      <c r="E745" s="322">
        <v>200</v>
      </c>
      <c r="F745" s="322" t="str">
        <f t="shared" si="22"/>
        <v>291-2836-200</v>
      </c>
      <c r="G745" s="322">
        <f t="shared" si="23"/>
        <v>0</v>
      </c>
      <c r="H745" s="321">
        <v>1</v>
      </c>
      <c r="I745" s="321">
        <v>1</v>
      </c>
      <c r="J745" s="321"/>
      <c r="K745" s="155" t="str">
        <f>VLOOKUP($A745,'NZa-nummers 2016'!$B$2:$B$440,1,FALSE)</f>
        <v>291-2836</v>
      </c>
      <c r="L745" s="79"/>
      <c r="M745" s="84"/>
      <c r="N745" s="85"/>
      <c r="O745" s="84"/>
      <c r="P745" s="84"/>
      <c r="Q745" s="84"/>
      <c r="R745" s="84"/>
      <c r="S745" s="84"/>
    </row>
    <row r="746" spans="1:19" s="88" customFormat="1" x14ac:dyDescent="0.2">
      <c r="A746" s="320" t="s">
        <v>300</v>
      </c>
      <c r="B746" s="321" t="s">
        <v>1467</v>
      </c>
      <c r="C746" s="321" t="s">
        <v>550</v>
      </c>
      <c r="D746" s="321" t="s">
        <v>871</v>
      </c>
      <c r="E746" s="322">
        <v>202</v>
      </c>
      <c r="F746" s="322" t="str">
        <f t="shared" si="22"/>
        <v>291-2836-202</v>
      </c>
      <c r="G746" s="322">
        <f t="shared" si="23"/>
        <v>0</v>
      </c>
      <c r="H746" s="321">
        <v>1</v>
      </c>
      <c r="I746" s="321">
        <v>0.5</v>
      </c>
      <c r="J746" s="321"/>
      <c r="K746" s="155" t="str">
        <f>VLOOKUP($A746,'NZa-nummers 2016'!$B$2:$B$440,1,FALSE)</f>
        <v>291-2836</v>
      </c>
      <c r="L746" s="79"/>
      <c r="M746" s="84"/>
      <c r="N746" s="85"/>
      <c r="O746" s="84"/>
      <c r="P746" s="84"/>
      <c r="Q746" s="84"/>
      <c r="R746" s="84"/>
      <c r="S746" s="84"/>
    </row>
    <row r="747" spans="1:19" s="88" customFormat="1" x14ac:dyDescent="0.2">
      <c r="A747" s="320" t="s">
        <v>485</v>
      </c>
      <c r="B747" s="321" t="s">
        <v>916</v>
      </c>
      <c r="C747" s="321" t="s">
        <v>554</v>
      </c>
      <c r="D747" s="321" t="s">
        <v>1058</v>
      </c>
      <c r="E747" s="322">
        <v>301</v>
      </c>
      <c r="F747" s="322" t="str">
        <f t="shared" si="22"/>
        <v>300-0086-301</v>
      </c>
      <c r="G747" s="322">
        <f t="shared" si="23"/>
        <v>0</v>
      </c>
      <c r="H747" s="321">
        <v>1</v>
      </c>
      <c r="I747" s="321">
        <v>1</v>
      </c>
      <c r="J747" s="321"/>
      <c r="K747" s="155" t="str">
        <f>VLOOKUP($A747,'NZa-nummers 2016'!$B$2:$B$440,1,FALSE)</f>
        <v>300-0086</v>
      </c>
      <c r="L747" s="79"/>
      <c r="M747" s="84"/>
      <c r="N747" s="85"/>
      <c r="O747" s="84"/>
      <c r="P747" s="84"/>
      <c r="Q747" s="84"/>
      <c r="R747" s="84"/>
      <c r="S747" s="84"/>
    </row>
    <row r="748" spans="1:19" s="88" customFormat="1" x14ac:dyDescent="0.2">
      <c r="A748" s="324" t="s">
        <v>1130</v>
      </c>
      <c r="B748" s="325" t="s">
        <v>866</v>
      </c>
      <c r="C748" s="325" t="s">
        <v>103</v>
      </c>
      <c r="D748" s="321" t="s">
        <v>1058</v>
      </c>
      <c r="E748" s="322">
        <v>301</v>
      </c>
      <c r="F748" s="322" t="str">
        <f t="shared" si="22"/>
        <v>300-0102-301</v>
      </c>
      <c r="G748" s="322">
        <f t="shared" si="23"/>
        <v>0</v>
      </c>
      <c r="H748" s="321">
        <v>1</v>
      </c>
      <c r="I748" s="321">
        <v>1</v>
      </c>
      <c r="J748" s="321"/>
      <c r="K748" s="155" t="str">
        <f>VLOOKUP($A748,'NZa-nummers 2016'!$B$2:$B$440,1,FALSE)</f>
        <v>300-0102</v>
      </c>
      <c r="L748" s="79"/>
      <c r="M748" s="84"/>
      <c r="N748" s="85"/>
      <c r="O748" s="84"/>
      <c r="P748" s="84"/>
      <c r="Q748" s="84"/>
      <c r="R748" s="84"/>
      <c r="S748" s="84"/>
    </row>
    <row r="749" spans="1:19" s="88" customFormat="1" x14ac:dyDescent="0.2">
      <c r="A749" s="324" t="s">
        <v>1148</v>
      </c>
      <c r="B749" s="325" t="s">
        <v>507</v>
      </c>
      <c r="C749" s="323" t="s">
        <v>1468</v>
      </c>
      <c r="D749" s="321" t="s">
        <v>1058</v>
      </c>
      <c r="E749" s="322">
        <v>301</v>
      </c>
      <c r="F749" s="322" t="str">
        <f t="shared" si="22"/>
        <v>300-0365-301</v>
      </c>
      <c r="G749" s="322">
        <f t="shared" si="23"/>
        <v>0</v>
      </c>
      <c r="H749" s="321">
        <v>1</v>
      </c>
      <c r="I749" s="321">
        <v>1</v>
      </c>
      <c r="J749" s="321"/>
      <c r="K749" s="155" t="str">
        <f>VLOOKUP($A749,'NZa-nummers 2016'!$B$2:$B$440,1,FALSE)</f>
        <v>300-0365</v>
      </c>
      <c r="L749" s="87"/>
      <c r="N749" s="89"/>
    </row>
    <row r="750" spans="1:19" s="88" customFormat="1" x14ac:dyDescent="0.2">
      <c r="A750" s="324" t="s">
        <v>697</v>
      </c>
      <c r="B750" s="325" t="s">
        <v>1469</v>
      </c>
      <c r="C750" s="325" t="s">
        <v>520</v>
      </c>
      <c r="D750" s="321" t="s">
        <v>1043</v>
      </c>
      <c r="E750" s="322">
        <v>200</v>
      </c>
      <c r="F750" s="322" t="str">
        <f t="shared" si="22"/>
        <v>300-0397-200</v>
      </c>
      <c r="G750" s="322">
        <f t="shared" si="23"/>
        <v>0</v>
      </c>
      <c r="H750" s="321">
        <v>1</v>
      </c>
      <c r="I750" s="321">
        <v>1</v>
      </c>
      <c r="J750" s="321"/>
      <c r="K750" s="155" t="str">
        <f>VLOOKUP($A750,'NZa-nummers 2016'!$B$2:$B$440,1,FALSE)</f>
        <v>300-0397</v>
      </c>
      <c r="L750" s="79"/>
      <c r="M750" s="84"/>
      <c r="N750" s="85"/>
      <c r="O750" s="84"/>
      <c r="P750" s="84"/>
      <c r="Q750" s="84"/>
      <c r="R750" s="84"/>
      <c r="S750" s="84"/>
    </row>
    <row r="751" spans="1:19" s="88" customFormat="1" x14ac:dyDescent="0.2">
      <c r="A751" s="320" t="s">
        <v>492</v>
      </c>
      <c r="B751" s="321" t="s">
        <v>12</v>
      </c>
      <c r="C751" s="321" t="s">
        <v>558</v>
      </c>
      <c r="D751" s="321" t="s">
        <v>1058</v>
      </c>
      <c r="E751" s="322">
        <v>301</v>
      </c>
      <c r="F751" s="322" t="str">
        <f t="shared" si="22"/>
        <v>300-0404-301</v>
      </c>
      <c r="G751" s="322">
        <f t="shared" si="23"/>
        <v>0</v>
      </c>
      <c r="H751" s="321">
        <v>1</v>
      </c>
      <c r="I751" s="321">
        <v>1</v>
      </c>
      <c r="J751" s="321"/>
      <c r="K751" s="155" t="str">
        <f>VLOOKUP($A751,'NZa-nummers 2016'!$B$2:$B$440,1,FALSE)</f>
        <v>300-0404</v>
      </c>
      <c r="L751" s="79"/>
      <c r="M751" s="84"/>
      <c r="N751" s="85"/>
      <c r="O751" s="84"/>
      <c r="P751" s="84"/>
      <c r="Q751" s="84"/>
      <c r="R751" s="84"/>
      <c r="S751" s="84"/>
    </row>
    <row r="752" spans="1:19" s="88" customFormat="1" x14ac:dyDescent="0.2">
      <c r="A752" s="320" t="s">
        <v>473</v>
      </c>
      <c r="B752" s="321" t="s">
        <v>1470</v>
      </c>
      <c r="C752" s="321" t="s">
        <v>125</v>
      </c>
      <c r="D752" s="321" t="s">
        <v>1061</v>
      </c>
      <c r="E752" s="322">
        <v>301</v>
      </c>
      <c r="F752" s="322" t="str">
        <f t="shared" si="22"/>
        <v>300-0617-301</v>
      </c>
      <c r="G752" s="322">
        <f t="shared" si="23"/>
        <v>0</v>
      </c>
      <c r="H752" s="321">
        <v>1</v>
      </c>
      <c r="I752" s="321">
        <v>1</v>
      </c>
      <c r="J752" s="321"/>
      <c r="K752" s="155" t="str">
        <f>VLOOKUP($A752,'NZa-nummers 2016'!$B$2:$B$440,1,FALSE)</f>
        <v>300-0617</v>
      </c>
      <c r="L752" s="79"/>
      <c r="M752" s="84"/>
      <c r="N752" s="85"/>
      <c r="O752" s="84"/>
      <c r="P752" s="84"/>
      <c r="Q752" s="84"/>
      <c r="R752" s="84"/>
      <c r="S752" s="84"/>
    </row>
    <row r="753" spans="1:19" s="88" customFormat="1" x14ac:dyDescent="0.2">
      <c r="A753" s="320" t="s">
        <v>475</v>
      </c>
      <c r="B753" s="321" t="s">
        <v>1471</v>
      </c>
      <c r="C753" s="321" t="s">
        <v>149</v>
      </c>
      <c r="D753" s="321" t="s">
        <v>1061</v>
      </c>
      <c r="E753" s="322">
        <v>301</v>
      </c>
      <c r="F753" s="322" t="str">
        <f t="shared" si="22"/>
        <v>300-0923-301</v>
      </c>
      <c r="G753" s="322">
        <f t="shared" si="23"/>
        <v>0</v>
      </c>
      <c r="H753" s="321">
        <v>1</v>
      </c>
      <c r="I753" s="321">
        <v>1</v>
      </c>
      <c r="J753" s="321"/>
      <c r="K753" s="155" t="str">
        <f>VLOOKUP($A753,'NZa-nummers 2016'!$B$2:$B$440,1,FALSE)</f>
        <v>300-0923</v>
      </c>
      <c r="L753" s="79"/>
      <c r="M753" s="84"/>
      <c r="N753" s="85"/>
      <c r="O753" s="84"/>
      <c r="P753" s="84"/>
      <c r="Q753" s="84"/>
      <c r="R753" s="84"/>
      <c r="S753" s="84"/>
    </row>
    <row r="754" spans="1:19" s="88" customFormat="1" x14ac:dyDescent="0.2">
      <c r="A754" s="320" t="s">
        <v>917</v>
      </c>
      <c r="B754" s="321" t="s">
        <v>1472</v>
      </c>
      <c r="C754" s="321" t="s">
        <v>578</v>
      </c>
      <c r="D754" s="321" t="s">
        <v>1061</v>
      </c>
      <c r="E754" s="322">
        <v>301</v>
      </c>
      <c r="F754" s="322" t="str">
        <f t="shared" si="22"/>
        <v>300-0934-301</v>
      </c>
      <c r="G754" s="322">
        <f t="shared" si="23"/>
        <v>0</v>
      </c>
      <c r="H754" s="321">
        <v>1</v>
      </c>
      <c r="I754" s="321">
        <v>1</v>
      </c>
      <c r="J754" s="321"/>
      <c r="K754" s="155" t="str">
        <f>VLOOKUP($A754,'NZa-nummers 2016'!$B$2:$B$440,1,FALSE)</f>
        <v>300-0934</v>
      </c>
      <c r="L754" s="79"/>
      <c r="M754" s="79" t="s">
        <v>1528</v>
      </c>
      <c r="N754" s="85"/>
      <c r="O754" s="84"/>
      <c r="P754" s="84"/>
      <c r="Q754" s="84"/>
      <c r="R754" s="84"/>
      <c r="S754" s="84"/>
    </row>
    <row r="755" spans="1:19" s="88" customFormat="1" x14ac:dyDescent="0.2">
      <c r="A755" s="320" t="s">
        <v>476</v>
      </c>
      <c r="B755" s="321" t="s">
        <v>918</v>
      </c>
      <c r="C755" s="321" t="s">
        <v>126</v>
      </c>
      <c r="D755" s="321" t="s">
        <v>1061</v>
      </c>
      <c r="E755" s="322">
        <v>301</v>
      </c>
      <c r="F755" s="322" t="str">
        <f t="shared" si="22"/>
        <v>300-0937-301</v>
      </c>
      <c r="G755" s="322">
        <f t="shared" si="23"/>
        <v>0</v>
      </c>
      <c r="H755" s="321">
        <v>1</v>
      </c>
      <c r="I755" s="321">
        <v>1</v>
      </c>
      <c r="J755" s="321"/>
      <c r="K755" s="155" t="str">
        <f>VLOOKUP($A755,'NZa-nummers 2016'!$B$2:$B$440,1,FALSE)</f>
        <v>300-0937</v>
      </c>
      <c r="L755" s="79"/>
      <c r="M755" s="84"/>
      <c r="N755" s="85"/>
      <c r="O755" s="84"/>
      <c r="P755" s="84"/>
      <c r="Q755" s="84"/>
      <c r="R755" s="84"/>
      <c r="S755" s="84"/>
    </row>
    <row r="756" spans="1:19" s="88" customFormat="1" x14ac:dyDescent="0.2">
      <c r="A756" s="324" t="s">
        <v>1333</v>
      </c>
      <c r="B756" s="325" t="s">
        <v>1473</v>
      </c>
      <c r="C756" s="325" t="s">
        <v>1335</v>
      </c>
      <c r="D756" s="321" t="s">
        <v>1061</v>
      </c>
      <c r="E756" s="322">
        <v>301</v>
      </c>
      <c r="F756" s="322" t="str">
        <f t="shared" si="22"/>
        <v>300-0942-301</v>
      </c>
      <c r="G756" s="322">
        <f t="shared" si="23"/>
        <v>0</v>
      </c>
      <c r="H756" s="321">
        <v>1</v>
      </c>
      <c r="I756" s="321">
        <v>1</v>
      </c>
      <c r="J756" s="321"/>
      <c r="K756" s="155" t="str">
        <f>VLOOKUP($A756,'NZa-nummers 2016'!$B$2:$B$440,1,FALSE)</f>
        <v>300-0942</v>
      </c>
      <c r="L756" s="79"/>
      <c r="M756" s="84"/>
      <c r="N756" s="85"/>
      <c r="O756" s="84"/>
      <c r="P756" s="84"/>
      <c r="Q756" s="84"/>
      <c r="R756" s="84"/>
      <c r="S756" s="84"/>
    </row>
    <row r="757" spans="1:19" s="88" customFormat="1" x14ac:dyDescent="0.2">
      <c r="A757" s="324" t="s">
        <v>919</v>
      </c>
      <c r="B757" s="325" t="s">
        <v>1474</v>
      </c>
      <c r="C757" s="325" t="s">
        <v>109</v>
      </c>
      <c r="D757" s="321" t="s">
        <v>1061</v>
      </c>
      <c r="E757" s="322">
        <v>301</v>
      </c>
      <c r="F757" s="322" t="str">
        <f t="shared" si="22"/>
        <v>300-0950-301</v>
      </c>
      <c r="G757" s="322">
        <f t="shared" si="23"/>
        <v>0</v>
      </c>
      <c r="H757" s="321">
        <v>1</v>
      </c>
      <c r="I757" s="321">
        <v>1</v>
      </c>
      <c r="J757" s="321"/>
      <c r="K757" s="155" t="str">
        <f>VLOOKUP($A757,'NZa-nummers 2016'!$B$2:$B$440,1,FALSE)</f>
        <v>300-0950</v>
      </c>
      <c r="L757" s="79"/>
      <c r="M757" s="84"/>
      <c r="N757" s="85"/>
      <c r="O757" s="84"/>
      <c r="P757" s="84"/>
      <c r="Q757" s="84"/>
      <c r="R757" s="84"/>
      <c r="S757" s="84"/>
    </row>
    <row r="758" spans="1:19" s="88" customFormat="1" x14ac:dyDescent="0.2">
      <c r="A758" s="324" t="s">
        <v>1336</v>
      </c>
      <c r="B758" s="325" t="s">
        <v>1337</v>
      </c>
      <c r="C758" s="325" t="s">
        <v>1338</v>
      </c>
      <c r="D758" s="321" t="s">
        <v>1043</v>
      </c>
      <c r="E758" s="322">
        <v>200</v>
      </c>
      <c r="F758" s="322" t="str">
        <f t="shared" si="22"/>
        <v>300-0960-200</v>
      </c>
      <c r="G758" s="322">
        <f t="shared" si="23"/>
        <v>0</v>
      </c>
      <c r="H758" s="321">
        <v>1</v>
      </c>
      <c r="I758" s="321">
        <v>1</v>
      </c>
      <c r="J758" s="321"/>
      <c r="K758" s="155" t="str">
        <f>VLOOKUP($A758,'NZa-nummers 2016'!$B$2:$B$440,1,FALSE)</f>
        <v>300-0960</v>
      </c>
      <c r="L758" s="87"/>
      <c r="N758" s="89"/>
    </row>
    <row r="759" spans="1:19" s="88" customFormat="1" x14ac:dyDescent="0.2">
      <c r="A759" s="320" t="s">
        <v>403</v>
      </c>
      <c r="B759" s="321" t="s">
        <v>804</v>
      </c>
      <c r="C759" s="321" t="s">
        <v>779</v>
      </c>
      <c r="D759" s="321" t="s">
        <v>71</v>
      </c>
      <c r="E759" s="322">
        <v>105</v>
      </c>
      <c r="F759" s="322" t="str">
        <f t="shared" si="22"/>
        <v>300-0968-105</v>
      </c>
      <c r="G759" s="322">
        <f t="shared" si="23"/>
        <v>0</v>
      </c>
      <c r="H759" s="321">
        <v>1</v>
      </c>
      <c r="I759" s="321">
        <v>1</v>
      </c>
      <c r="J759" s="321"/>
      <c r="K759" s="155" t="str">
        <f>VLOOKUP($A759,'NZa-nummers 2016'!$B$2:$B$440,1,FALSE)</f>
        <v>300-0968</v>
      </c>
      <c r="L759" s="79"/>
      <c r="M759" s="84"/>
      <c r="N759" s="85"/>
      <c r="O759" s="84"/>
      <c r="P759" s="84"/>
      <c r="Q759" s="84"/>
      <c r="R759" s="84"/>
      <c r="S759" s="84"/>
    </row>
    <row r="760" spans="1:19" s="88" customFormat="1" x14ac:dyDescent="0.2">
      <c r="A760" s="320" t="s">
        <v>403</v>
      </c>
      <c r="B760" s="321" t="s">
        <v>804</v>
      </c>
      <c r="C760" s="321" t="s">
        <v>779</v>
      </c>
      <c r="D760" s="321" t="s">
        <v>805</v>
      </c>
      <c r="E760" s="322">
        <v>111</v>
      </c>
      <c r="F760" s="322" t="str">
        <f t="shared" si="22"/>
        <v>300-0968-111</v>
      </c>
      <c r="G760" s="322">
        <f t="shared" si="23"/>
        <v>0</v>
      </c>
      <c r="H760" s="321">
        <v>1</v>
      </c>
      <c r="I760" s="321">
        <v>1</v>
      </c>
      <c r="J760" s="321"/>
      <c r="K760" s="155" t="str">
        <f>VLOOKUP($A760,'NZa-nummers 2016'!$B$2:$B$440,1,FALSE)</f>
        <v>300-0968</v>
      </c>
      <c r="L760" s="79"/>
      <c r="M760" s="84"/>
      <c r="N760" s="85"/>
      <c r="O760" s="84"/>
      <c r="P760" s="84"/>
      <c r="Q760" s="84"/>
      <c r="R760" s="84"/>
      <c r="S760" s="84"/>
    </row>
    <row r="761" spans="1:19" s="88" customFormat="1" x14ac:dyDescent="0.2">
      <c r="A761" s="320" t="s">
        <v>403</v>
      </c>
      <c r="B761" s="321" t="s">
        <v>920</v>
      </c>
      <c r="C761" s="321" t="s">
        <v>181</v>
      </c>
      <c r="D761" s="321" t="s">
        <v>1061</v>
      </c>
      <c r="E761" s="322">
        <v>301</v>
      </c>
      <c r="F761" s="322" t="str">
        <f t="shared" si="22"/>
        <v>300-0968-301</v>
      </c>
      <c r="G761" s="322">
        <f t="shared" si="23"/>
        <v>0</v>
      </c>
      <c r="H761" s="321">
        <v>1</v>
      </c>
      <c r="I761" s="321">
        <v>1</v>
      </c>
      <c r="J761" s="321"/>
      <c r="K761" s="155" t="str">
        <f>VLOOKUP($A761,'NZa-nummers 2016'!$B$2:$B$440,1,FALSE)</f>
        <v>300-0968</v>
      </c>
      <c r="L761" s="79"/>
      <c r="M761" s="84"/>
      <c r="N761" s="85"/>
      <c r="O761" s="84"/>
      <c r="P761" s="84"/>
      <c r="Q761" s="84"/>
      <c r="R761" s="84"/>
      <c r="S761" s="84"/>
    </row>
    <row r="762" spans="1:19" s="88" customFormat="1" x14ac:dyDescent="0.2">
      <c r="A762" s="320" t="s">
        <v>480</v>
      </c>
      <c r="B762" s="321" t="s">
        <v>921</v>
      </c>
      <c r="C762" s="321" t="s">
        <v>1445</v>
      </c>
      <c r="D762" s="321" t="s">
        <v>1061</v>
      </c>
      <c r="E762" s="322">
        <v>301</v>
      </c>
      <c r="F762" s="322" t="str">
        <f t="shared" si="22"/>
        <v>300-0973-301</v>
      </c>
      <c r="G762" s="322">
        <f t="shared" si="23"/>
        <v>0</v>
      </c>
      <c r="H762" s="321">
        <v>1</v>
      </c>
      <c r="I762" s="321">
        <v>1</v>
      </c>
      <c r="J762" s="321"/>
      <c r="K762" s="155" t="str">
        <f>VLOOKUP($A762,'NZa-nummers 2016'!$B$2:$B$440,1,FALSE)</f>
        <v>300-0973</v>
      </c>
      <c r="L762" s="79"/>
      <c r="M762" s="84"/>
      <c r="N762" s="85"/>
      <c r="O762" s="84"/>
      <c r="P762" s="84"/>
      <c r="Q762" s="84"/>
      <c r="R762" s="84"/>
      <c r="S762" s="84"/>
    </row>
    <row r="763" spans="1:19" s="88" customFormat="1" x14ac:dyDescent="0.2">
      <c r="A763" s="320" t="s">
        <v>479</v>
      </c>
      <c r="B763" s="321" t="s">
        <v>780</v>
      </c>
      <c r="C763" s="321" t="s">
        <v>524</v>
      </c>
      <c r="D763" s="321" t="s">
        <v>1061</v>
      </c>
      <c r="E763" s="322">
        <v>301</v>
      </c>
      <c r="F763" s="322" t="str">
        <f t="shared" ref="F763:F826" si="24">CONCATENATE(A763,"-",E763)</f>
        <v>300-0975-301</v>
      </c>
      <c r="G763" s="322">
        <f t="shared" ref="G763:G826" si="25">IF(AND(A764=A763,E764=E763),1,0)</f>
        <v>0</v>
      </c>
      <c r="H763" s="321">
        <v>1</v>
      </c>
      <c r="I763" s="321">
        <v>1</v>
      </c>
      <c r="J763" s="321"/>
      <c r="K763" s="155" t="str">
        <f>VLOOKUP($A763,'NZa-nummers 2016'!$B$2:$B$440,1,FALSE)</f>
        <v>300-0975</v>
      </c>
      <c r="L763" s="144"/>
      <c r="M763" s="84"/>
      <c r="N763" s="85"/>
      <c r="O763" s="84"/>
      <c r="P763" s="84"/>
      <c r="Q763" s="84"/>
      <c r="R763" s="84"/>
      <c r="S763" s="84"/>
    </row>
    <row r="764" spans="1:19" s="88" customFormat="1" x14ac:dyDescent="0.2">
      <c r="A764" s="320" t="s">
        <v>477</v>
      </c>
      <c r="B764" s="321" t="s">
        <v>782</v>
      </c>
      <c r="C764" s="321" t="s">
        <v>534</v>
      </c>
      <c r="D764" s="321" t="s">
        <v>1061</v>
      </c>
      <c r="E764" s="322">
        <v>301</v>
      </c>
      <c r="F764" s="322" t="str">
        <f t="shared" si="24"/>
        <v>300-0978-301</v>
      </c>
      <c r="G764" s="322">
        <f t="shared" si="25"/>
        <v>0</v>
      </c>
      <c r="H764" s="321">
        <v>1</v>
      </c>
      <c r="I764" s="321">
        <v>1</v>
      </c>
      <c r="J764" s="321"/>
      <c r="K764" s="155" t="str">
        <f>VLOOKUP($A764,'NZa-nummers 2016'!$B$2:$B$440,1,FALSE)</f>
        <v>300-0978</v>
      </c>
      <c r="L764" s="144"/>
      <c r="M764" s="84"/>
      <c r="N764" s="85"/>
      <c r="O764" s="84"/>
      <c r="P764" s="84"/>
      <c r="Q764" s="84"/>
      <c r="R764" s="84"/>
      <c r="S764" s="84"/>
    </row>
    <row r="765" spans="1:19" s="88" customFormat="1" x14ac:dyDescent="0.2">
      <c r="A765" s="320" t="s">
        <v>482</v>
      </c>
      <c r="B765" s="321" t="s">
        <v>1475</v>
      </c>
      <c r="C765" s="323" t="s">
        <v>1062</v>
      </c>
      <c r="D765" s="321" t="s">
        <v>1061</v>
      </c>
      <c r="E765" s="322">
        <v>301</v>
      </c>
      <c r="F765" s="322" t="str">
        <f t="shared" si="24"/>
        <v>300-0983-301</v>
      </c>
      <c r="G765" s="322">
        <f t="shared" si="25"/>
        <v>0</v>
      </c>
      <c r="H765" s="321">
        <v>1</v>
      </c>
      <c r="I765" s="321">
        <v>1</v>
      </c>
      <c r="J765" s="321"/>
      <c r="K765" s="155" t="str">
        <f>VLOOKUP($A765,'NZa-nummers 2016'!$B$2:$B$440,1,FALSE)</f>
        <v>300-0983</v>
      </c>
      <c r="L765" s="79"/>
      <c r="M765" s="84"/>
      <c r="N765" s="85"/>
      <c r="O765" s="84"/>
      <c r="P765" s="84"/>
      <c r="Q765" s="84"/>
      <c r="R765" s="84"/>
      <c r="S765" s="84"/>
    </row>
    <row r="766" spans="1:19" s="88" customFormat="1" x14ac:dyDescent="0.2">
      <c r="A766" s="336" t="s">
        <v>1339</v>
      </c>
      <c r="B766" s="325" t="s">
        <v>1476</v>
      </c>
      <c r="C766" s="325" t="s">
        <v>519</v>
      </c>
      <c r="D766" s="321" t="s">
        <v>1061</v>
      </c>
      <c r="E766" s="322">
        <v>301</v>
      </c>
      <c r="F766" s="322" t="str">
        <f t="shared" si="24"/>
        <v>300-0996-301</v>
      </c>
      <c r="G766" s="322">
        <f t="shared" si="25"/>
        <v>0</v>
      </c>
      <c r="H766" s="321">
        <v>1</v>
      </c>
      <c r="I766" s="321">
        <v>1</v>
      </c>
      <c r="J766" s="321"/>
      <c r="K766" s="155" t="str">
        <f>VLOOKUP($A766,'NZa-nummers 2016'!$B$2:$B$440,1,FALSE)</f>
        <v>300-0996</v>
      </c>
      <c r="L766" s="145"/>
      <c r="M766" s="79"/>
      <c r="N766" s="80"/>
      <c r="O766" s="79"/>
      <c r="P766" s="79"/>
      <c r="Q766" s="79"/>
      <c r="R766" s="79"/>
      <c r="S766" s="79"/>
    </row>
    <row r="767" spans="1:19" s="88" customFormat="1" x14ac:dyDescent="0.2">
      <c r="A767" s="324" t="s">
        <v>1340</v>
      </c>
      <c r="B767" s="325" t="s">
        <v>1477</v>
      </c>
      <c r="C767" s="325" t="s">
        <v>548</v>
      </c>
      <c r="D767" s="321" t="s">
        <v>1061</v>
      </c>
      <c r="E767" s="322">
        <v>301</v>
      </c>
      <c r="F767" s="322" t="str">
        <f t="shared" si="24"/>
        <v>300-1020-301</v>
      </c>
      <c r="G767" s="322">
        <f t="shared" si="25"/>
        <v>0</v>
      </c>
      <c r="H767" s="321">
        <v>1</v>
      </c>
      <c r="I767" s="321">
        <v>1</v>
      </c>
      <c r="J767" s="321"/>
      <c r="K767" s="155" t="str">
        <f>VLOOKUP($A767,'NZa-nummers 2016'!$B$2:$B$440,1,FALSE)</f>
        <v>300-1020</v>
      </c>
      <c r="L767" s="79"/>
      <c r="M767" s="79"/>
      <c r="N767" s="80"/>
      <c r="O767" s="79"/>
      <c r="P767" s="79"/>
      <c r="Q767" s="79"/>
      <c r="R767" s="79"/>
      <c r="S767" s="79"/>
    </row>
    <row r="768" spans="1:19" s="88" customFormat="1" x14ac:dyDescent="0.2">
      <c r="A768" s="320" t="s">
        <v>302</v>
      </c>
      <c r="B768" s="321" t="s">
        <v>1478</v>
      </c>
      <c r="C768" s="321" t="s">
        <v>518</v>
      </c>
      <c r="D768" s="321" t="s">
        <v>1061</v>
      </c>
      <c r="E768" s="322">
        <v>301</v>
      </c>
      <c r="F768" s="322" t="str">
        <f t="shared" si="24"/>
        <v>300-1103-301</v>
      </c>
      <c r="G768" s="322">
        <f t="shared" si="25"/>
        <v>0</v>
      </c>
      <c r="H768" s="321">
        <v>1</v>
      </c>
      <c r="I768" s="321">
        <v>1</v>
      </c>
      <c r="J768" s="321"/>
      <c r="K768" s="155" t="str">
        <f>VLOOKUP($A768,'NZa-nummers 2016'!$B$2:$B$440,1,FALSE)</f>
        <v>300-1103</v>
      </c>
      <c r="L768" s="87"/>
      <c r="N768" s="89"/>
    </row>
    <row r="769" spans="1:19" s="88" customFormat="1" x14ac:dyDescent="0.2">
      <c r="A769" s="320" t="s">
        <v>305</v>
      </c>
      <c r="B769" s="321" t="s">
        <v>1479</v>
      </c>
      <c r="C769" s="323" t="s">
        <v>728</v>
      </c>
      <c r="D769" s="321" t="s">
        <v>1061</v>
      </c>
      <c r="E769" s="322">
        <v>301</v>
      </c>
      <c r="F769" s="322" t="str">
        <f t="shared" si="24"/>
        <v>300-1259-301</v>
      </c>
      <c r="G769" s="322">
        <f t="shared" si="25"/>
        <v>0</v>
      </c>
      <c r="H769" s="321">
        <v>1</v>
      </c>
      <c r="I769" s="321">
        <v>1</v>
      </c>
      <c r="J769" s="321"/>
      <c r="K769" s="155" t="str">
        <f>VLOOKUP($A769,'NZa-nummers 2016'!$B$2:$B$440,1,FALSE)</f>
        <v>300-1259</v>
      </c>
      <c r="L769" s="144"/>
      <c r="M769" s="79"/>
      <c r="N769" s="80"/>
      <c r="O769" s="79"/>
      <c r="P769" s="79"/>
      <c r="Q769" s="79"/>
      <c r="R769" s="79"/>
      <c r="S769" s="79"/>
    </row>
    <row r="770" spans="1:19" s="88" customFormat="1" x14ac:dyDescent="0.2">
      <c r="A770" s="320" t="s">
        <v>306</v>
      </c>
      <c r="B770" s="321" t="s">
        <v>27</v>
      </c>
      <c r="C770" s="321" t="s">
        <v>130</v>
      </c>
      <c r="D770" s="321" t="s">
        <v>1061</v>
      </c>
      <c r="E770" s="322">
        <v>301</v>
      </c>
      <c r="F770" s="322" t="str">
        <f t="shared" si="24"/>
        <v>300-1268-301</v>
      </c>
      <c r="G770" s="322">
        <f t="shared" si="25"/>
        <v>0</v>
      </c>
      <c r="H770" s="321">
        <v>1</v>
      </c>
      <c r="I770" s="321">
        <v>1</v>
      </c>
      <c r="J770" s="321"/>
      <c r="K770" s="155" t="str">
        <f>VLOOKUP($A770,'NZa-nummers 2016'!$B$2:$B$440,1,FALSE)</f>
        <v>300-1268</v>
      </c>
      <c r="L770" s="145"/>
      <c r="M770" s="79" t="s">
        <v>1528</v>
      </c>
      <c r="N770" s="89"/>
    </row>
    <row r="771" spans="1:19" s="88" customFormat="1" x14ac:dyDescent="0.2">
      <c r="A771" s="320" t="s">
        <v>307</v>
      </c>
      <c r="B771" s="321" t="s">
        <v>1480</v>
      </c>
      <c r="C771" s="321" t="s">
        <v>104</v>
      </c>
      <c r="D771" s="321" t="s">
        <v>1061</v>
      </c>
      <c r="E771" s="322">
        <v>301</v>
      </c>
      <c r="F771" s="322" t="str">
        <f t="shared" si="24"/>
        <v>300-1431-301</v>
      </c>
      <c r="G771" s="322">
        <f t="shared" si="25"/>
        <v>0</v>
      </c>
      <c r="H771" s="321">
        <v>1</v>
      </c>
      <c r="I771" s="321">
        <v>1</v>
      </c>
      <c r="J771" s="321"/>
      <c r="K771" s="155" t="str">
        <f>VLOOKUP($A771,'NZa-nummers 2016'!$B$2:$B$440,1,FALSE)</f>
        <v>300-1431</v>
      </c>
      <c r="L771" s="144"/>
      <c r="M771" s="79"/>
      <c r="N771" s="80"/>
      <c r="O771" s="79"/>
      <c r="P771" s="79"/>
      <c r="Q771" s="79"/>
      <c r="R771" s="79"/>
      <c r="S771" s="79"/>
    </row>
    <row r="772" spans="1:19" s="88" customFormat="1" x14ac:dyDescent="0.2">
      <c r="A772" s="324" t="s">
        <v>1342</v>
      </c>
      <c r="B772" s="325" t="s">
        <v>1343</v>
      </c>
      <c r="C772" s="325" t="s">
        <v>865</v>
      </c>
      <c r="D772" s="321" t="s">
        <v>1058</v>
      </c>
      <c r="E772" s="322">
        <v>301</v>
      </c>
      <c r="F772" s="322" t="str">
        <f t="shared" si="24"/>
        <v>300-2203-301</v>
      </c>
      <c r="G772" s="322">
        <f t="shared" si="25"/>
        <v>0</v>
      </c>
      <c r="H772" s="321">
        <v>1</v>
      </c>
      <c r="I772" s="321">
        <v>1</v>
      </c>
      <c r="J772" s="321"/>
      <c r="K772" s="155" t="str">
        <f>VLOOKUP($A772,'NZa-nummers 2016'!$B$2:$B$440,1,FALSE)</f>
        <v>300-2203</v>
      </c>
      <c r="L772" s="144"/>
      <c r="M772" s="79"/>
      <c r="N772" s="80"/>
      <c r="O772" s="79"/>
      <c r="P772" s="79"/>
      <c r="Q772" s="79"/>
      <c r="R772" s="79"/>
      <c r="S772" s="79"/>
    </row>
    <row r="773" spans="1:19" s="88" customFormat="1" x14ac:dyDescent="0.2">
      <c r="A773" s="324" t="s">
        <v>1152</v>
      </c>
      <c r="B773" s="325" t="s">
        <v>1481</v>
      </c>
      <c r="C773" s="325" t="s">
        <v>170</v>
      </c>
      <c r="D773" s="321" t="s">
        <v>1061</v>
      </c>
      <c r="E773" s="322">
        <v>301</v>
      </c>
      <c r="F773" s="322" t="str">
        <f t="shared" si="24"/>
        <v>300-2214-301</v>
      </c>
      <c r="G773" s="322">
        <f t="shared" si="25"/>
        <v>0</v>
      </c>
      <c r="H773" s="321">
        <v>1</v>
      </c>
      <c r="I773" s="321">
        <v>1</v>
      </c>
      <c r="J773" s="321"/>
      <c r="K773" s="155" t="str">
        <f>VLOOKUP($A773,'NZa-nummers 2016'!$B$2:$B$440,1,FALSE)</f>
        <v>300-2214</v>
      </c>
      <c r="L773" s="79"/>
      <c r="M773" s="79"/>
      <c r="N773" s="80"/>
      <c r="O773" s="79"/>
      <c r="P773" s="79"/>
      <c r="Q773" s="79"/>
      <c r="R773" s="79"/>
      <c r="S773" s="79"/>
    </row>
    <row r="774" spans="1:19" s="88" customFormat="1" x14ac:dyDescent="0.2">
      <c r="A774" s="335" t="s">
        <v>308</v>
      </c>
      <c r="B774" s="321" t="s">
        <v>1511</v>
      </c>
      <c r="C774" s="321" t="s">
        <v>714</v>
      </c>
      <c r="D774" s="321" t="s">
        <v>86</v>
      </c>
      <c r="E774" s="322">
        <v>133</v>
      </c>
      <c r="F774" s="322" t="str">
        <f t="shared" si="24"/>
        <v>360-2001-133</v>
      </c>
      <c r="G774" s="322">
        <f t="shared" si="25"/>
        <v>0</v>
      </c>
      <c r="H774" s="321">
        <v>5</v>
      </c>
      <c r="I774" s="321">
        <v>5</v>
      </c>
      <c r="J774" s="321"/>
      <c r="K774" s="155" t="str">
        <f>VLOOKUP($A774,'NZa-nummers 2016'!$B$2:$B$440,1,FALSE)</f>
        <v>360-2001</v>
      </c>
      <c r="L774" s="79"/>
      <c r="M774" s="79" t="s">
        <v>1528</v>
      </c>
      <c r="N774" s="85"/>
      <c r="O774" s="84"/>
      <c r="P774" s="84"/>
      <c r="Q774" s="84"/>
      <c r="R774" s="84"/>
      <c r="S774" s="79"/>
    </row>
    <row r="775" spans="1:19" s="88" customFormat="1" x14ac:dyDescent="0.2">
      <c r="A775" s="324" t="s">
        <v>1348</v>
      </c>
      <c r="B775" s="325" t="s">
        <v>1349</v>
      </c>
      <c r="C775" s="325" t="s">
        <v>113</v>
      </c>
      <c r="D775" s="321" t="s">
        <v>1043</v>
      </c>
      <c r="E775" s="322">
        <v>200</v>
      </c>
      <c r="F775" s="322" t="str">
        <f t="shared" si="24"/>
        <v>360-2046-200</v>
      </c>
      <c r="G775" s="322">
        <f t="shared" si="25"/>
        <v>0</v>
      </c>
      <c r="H775" s="321">
        <v>1</v>
      </c>
      <c r="I775" s="321">
        <v>1</v>
      </c>
      <c r="J775" s="321"/>
      <c r="K775" s="155" t="str">
        <f>VLOOKUP($A775,'NZa-nummers 2016'!$B$2:$B$440,1,FALSE)</f>
        <v>360-2046</v>
      </c>
      <c r="L775" s="79"/>
      <c r="M775" s="79"/>
      <c r="N775" s="80"/>
      <c r="O775" s="79"/>
      <c r="P775" s="79"/>
      <c r="Q775" s="79"/>
      <c r="R775" s="79"/>
    </row>
    <row r="776" spans="1:19" s="88" customFormat="1" x14ac:dyDescent="0.2">
      <c r="A776" s="324" t="s">
        <v>1132</v>
      </c>
      <c r="B776" s="325" t="s">
        <v>738</v>
      </c>
      <c r="C776" s="325" t="s">
        <v>726</v>
      </c>
      <c r="D776" s="321" t="s">
        <v>814</v>
      </c>
      <c r="E776" s="322">
        <v>137</v>
      </c>
      <c r="F776" s="322" t="str">
        <f t="shared" si="24"/>
        <v>450-1000-137</v>
      </c>
      <c r="G776" s="322">
        <f t="shared" si="25"/>
        <v>0</v>
      </c>
      <c r="H776" s="321">
        <v>5</v>
      </c>
      <c r="I776" s="321">
        <v>5</v>
      </c>
      <c r="J776" s="321"/>
      <c r="K776" s="155" t="str">
        <f>VLOOKUP($A776,'NZa-nummers 2016'!$B$2:$B$440,1,FALSE)</f>
        <v>450-1000</v>
      </c>
      <c r="L776" s="87"/>
      <c r="N776" s="89"/>
    </row>
    <row r="777" spans="1:19" s="88" customFormat="1" x14ac:dyDescent="0.2">
      <c r="A777" s="324" t="s">
        <v>1132</v>
      </c>
      <c r="B777" s="325" t="s">
        <v>877</v>
      </c>
      <c r="C777" s="325" t="s">
        <v>110</v>
      </c>
      <c r="D777" s="321" t="s">
        <v>1043</v>
      </c>
      <c r="E777" s="322">
        <v>200</v>
      </c>
      <c r="F777" s="322" t="str">
        <f t="shared" si="24"/>
        <v>450-1000-200</v>
      </c>
      <c r="G777" s="322">
        <f t="shared" si="25"/>
        <v>0</v>
      </c>
      <c r="H777" s="321">
        <v>5</v>
      </c>
      <c r="I777" s="321">
        <v>5</v>
      </c>
      <c r="J777" s="321"/>
      <c r="K777" s="155" t="str">
        <f>VLOOKUP($A777,'NZa-nummers 2016'!$B$2:$B$440,1,FALSE)</f>
        <v>450-1000</v>
      </c>
      <c r="L777" s="87"/>
      <c r="N777" s="89"/>
    </row>
    <row r="778" spans="1:19" s="88" customFormat="1" x14ac:dyDescent="0.2">
      <c r="A778" s="324" t="s">
        <v>1132</v>
      </c>
      <c r="B778" s="325" t="s">
        <v>877</v>
      </c>
      <c r="C778" s="325" t="s">
        <v>110</v>
      </c>
      <c r="D778" s="321" t="s">
        <v>861</v>
      </c>
      <c r="E778" s="322">
        <v>201</v>
      </c>
      <c r="F778" s="322" t="str">
        <f t="shared" si="24"/>
        <v>450-1000-201</v>
      </c>
      <c r="G778" s="322">
        <f t="shared" si="25"/>
        <v>0</v>
      </c>
      <c r="H778" s="321">
        <v>4</v>
      </c>
      <c r="I778" s="321">
        <v>3</v>
      </c>
      <c r="J778" s="321"/>
      <c r="K778" s="155" t="str">
        <f>VLOOKUP($A778,'NZa-nummers 2016'!$B$2:$B$440,1,FALSE)</f>
        <v>450-1000</v>
      </c>
      <c r="L778" s="87"/>
      <c r="N778" s="89"/>
    </row>
    <row r="779" spans="1:19" s="88" customFormat="1" x14ac:dyDescent="0.2">
      <c r="A779" s="324" t="s">
        <v>1132</v>
      </c>
      <c r="B779" s="325" t="s">
        <v>877</v>
      </c>
      <c r="C779" s="325" t="s">
        <v>110</v>
      </c>
      <c r="D779" s="321" t="s">
        <v>862</v>
      </c>
      <c r="E779" s="322">
        <v>203</v>
      </c>
      <c r="F779" s="322" t="str">
        <f t="shared" si="24"/>
        <v>450-1000-203</v>
      </c>
      <c r="G779" s="322">
        <f t="shared" si="25"/>
        <v>0</v>
      </c>
      <c r="H779" s="321">
        <v>5</v>
      </c>
      <c r="I779" s="321">
        <v>5</v>
      </c>
      <c r="J779" s="321">
        <v>11</v>
      </c>
      <c r="K779" s="155" t="str">
        <f>VLOOKUP($A779,'NZa-nummers 2016'!$B$2:$B$440,1,FALSE)</f>
        <v>450-1000</v>
      </c>
      <c r="L779" s="145"/>
      <c r="N779" s="89"/>
    </row>
    <row r="780" spans="1:19" s="88" customFormat="1" x14ac:dyDescent="0.2">
      <c r="A780" s="320" t="s">
        <v>311</v>
      </c>
      <c r="B780" s="321" t="s">
        <v>185</v>
      </c>
      <c r="C780" s="321" t="s">
        <v>87</v>
      </c>
      <c r="D780" s="321" t="s">
        <v>1043</v>
      </c>
      <c r="E780" s="322">
        <v>200</v>
      </c>
      <c r="F780" s="322" t="str">
        <f t="shared" si="24"/>
        <v>450-1005-200</v>
      </c>
      <c r="G780" s="322">
        <f t="shared" si="25"/>
        <v>0</v>
      </c>
      <c r="H780" s="321">
        <v>1</v>
      </c>
      <c r="I780" s="321">
        <v>1</v>
      </c>
      <c r="J780" s="321"/>
      <c r="K780" s="155" t="str">
        <f>VLOOKUP($A780,'NZa-nummers 2016'!$B$2:$B$440,1,FALSE)</f>
        <v>450-1005</v>
      </c>
      <c r="L780" s="87"/>
      <c r="N780" s="89"/>
    </row>
    <row r="781" spans="1:19" s="88" customFormat="1" x14ac:dyDescent="0.2">
      <c r="A781" s="336" t="s">
        <v>840</v>
      </c>
      <c r="B781" s="325" t="s">
        <v>942</v>
      </c>
      <c r="C781" s="325" t="s">
        <v>127</v>
      </c>
      <c r="D781" s="321" t="s">
        <v>1043</v>
      </c>
      <c r="E781" s="322">
        <v>200</v>
      </c>
      <c r="F781" s="322" t="str">
        <f t="shared" si="24"/>
        <v>450-1009-200</v>
      </c>
      <c r="G781" s="322">
        <f t="shared" si="25"/>
        <v>0</v>
      </c>
      <c r="H781" s="321">
        <v>1</v>
      </c>
      <c r="I781" s="321">
        <v>1</v>
      </c>
      <c r="J781" s="321"/>
      <c r="K781" s="155" t="str">
        <f>VLOOKUP($A781,'NZa-nummers 2016'!$B$2:$B$440,1,FALSE)</f>
        <v>450-1009</v>
      </c>
      <c r="L781" s="87"/>
      <c r="N781" s="89"/>
    </row>
    <row r="782" spans="1:19" s="88" customFormat="1" x14ac:dyDescent="0.2">
      <c r="A782" s="324" t="s">
        <v>1134</v>
      </c>
      <c r="B782" s="325" t="s">
        <v>756</v>
      </c>
      <c r="C782" s="325" t="s">
        <v>757</v>
      </c>
      <c r="D782" s="321" t="s">
        <v>814</v>
      </c>
      <c r="E782" s="322">
        <v>137</v>
      </c>
      <c r="F782" s="322" t="str">
        <f t="shared" si="24"/>
        <v>450-1013-137</v>
      </c>
      <c r="G782" s="322">
        <f t="shared" si="25"/>
        <v>0</v>
      </c>
      <c r="H782" s="321">
        <v>4</v>
      </c>
      <c r="I782" s="321">
        <v>4</v>
      </c>
      <c r="J782" s="321"/>
      <c r="K782" s="155" t="str">
        <f>VLOOKUP($A782,'NZa-nummers 2016'!$B$2:$B$440,1,FALSE)</f>
        <v>450-1013</v>
      </c>
      <c r="L782" s="87"/>
      <c r="N782" s="89"/>
    </row>
    <row r="783" spans="1:19" s="88" customFormat="1" x14ac:dyDescent="0.2">
      <c r="A783" s="324" t="s">
        <v>1134</v>
      </c>
      <c r="B783" s="325" t="s">
        <v>838</v>
      </c>
      <c r="C783" s="325" t="s">
        <v>839</v>
      </c>
      <c r="D783" s="321" t="s">
        <v>1043</v>
      </c>
      <c r="E783" s="322">
        <v>200</v>
      </c>
      <c r="F783" s="322" t="str">
        <f t="shared" si="24"/>
        <v>450-1013-200</v>
      </c>
      <c r="G783" s="322">
        <f t="shared" si="25"/>
        <v>0</v>
      </c>
      <c r="H783" s="321">
        <v>7</v>
      </c>
      <c r="I783" s="321">
        <v>7</v>
      </c>
      <c r="J783" s="321"/>
      <c r="K783" s="155" t="str">
        <f>VLOOKUP($A783,'NZa-nummers 2016'!$B$2:$B$440,1,FALSE)</f>
        <v>450-1013</v>
      </c>
      <c r="L783" s="87"/>
      <c r="N783" s="89"/>
      <c r="S783" s="71"/>
    </row>
    <row r="784" spans="1:19" s="88" customFormat="1" x14ac:dyDescent="0.2">
      <c r="A784" s="324" t="s">
        <v>1134</v>
      </c>
      <c r="B784" s="325" t="s">
        <v>838</v>
      </c>
      <c r="C784" s="325" t="s">
        <v>839</v>
      </c>
      <c r="D784" s="321" t="s">
        <v>861</v>
      </c>
      <c r="E784" s="322">
        <v>201</v>
      </c>
      <c r="F784" s="322" t="str">
        <f t="shared" si="24"/>
        <v>450-1013-201</v>
      </c>
      <c r="G784" s="322">
        <f t="shared" si="25"/>
        <v>0</v>
      </c>
      <c r="H784" s="321">
        <v>2</v>
      </c>
      <c r="I784" s="321">
        <v>1.5</v>
      </c>
      <c r="J784" s="321"/>
      <c r="K784" s="155" t="str">
        <f>VLOOKUP($A784,'NZa-nummers 2016'!$B$2:$B$440,1,FALSE)</f>
        <v>450-1013</v>
      </c>
      <c r="L784" s="71"/>
      <c r="M784" s="71"/>
      <c r="N784" s="74"/>
      <c r="O784" s="71"/>
      <c r="P784" s="71"/>
      <c r="Q784" s="71"/>
      <c r="R784" s="71"/>
    </row>
    <row r="785" spans="1:19" s="84" customFormat="1" x14ac:dyDescent="0.2">
      <c r="A785" s="324" t="s">
        <v>1134</v>
      </c>
      <c r="B785" s="325" t="s">
        <v>838</v>
      </c>
      <c r="C785" s="325" t="s">
        <v>839</v>
      </c>
      <c r="D785" s="321" t="s">
        <v>871</v>
      </c>
      <c r="E785" s="322">
        <v>202</v>
      </c>
      <c r="F785" s="322" t="str">
        <f t="shared" si="24"/>
        <v>450-1013-202</v>
      </c>
      <c r="G785" s="322">
        <f t="shared" si="25"/>
        <v>0</v>
      </c>
      <c r="H785" s="321">
        <v>3</v>
      </c>
      <c r="I785" s="321">
        <v>1.5</v>
      </c>
      <c r="J785" s="321"/>
      <c r="K785" s="155" t="str">
        <f>VLOOKUP($A785,'NZa-nummers 2016'!$B$2:$B$440,1,FALSE)</f>
        <v>450-1013</v>
      </c>
      <c r="L785" s="87"/>
      <c r="M785" s="88"/>
      <c r="N785" s="89"/>
      <c r="O785" s="88"/>
      <c r="P785" s="88"/>
      <c r="Q785" s="88"/>
      <c r="R785" s="88"/>
      <c r="S785" s="88"/>
    </row>
    <row r="786" spans="1:19" s="84" customFormat="1" x14ac:dyDescent="0.2">
      <c r="A786" s="320" t="s">
        <v>312</v>
      </c>
      <c r="B786" s="321" t="s">
        <v>186</v>
      </c>
      <c r="C786" s="321" t="s">
        <v>537</v>
      </c>
      <c r="D786" s="321" t="s">
        <v>1043</v>
      </c>
      <c r="E786" s="322">
        <v>200</v>
      </c>
      <c r="F786" s="322" t="str">
        <f t="shared" si="24"/>
        <v>450-1016-200</v>
      </c>
      <c r="G786" s="322">
        <f t="shared" si="25"/>
        <v>0</v>
      </c>
      <c r="H786" s="321">
        <v>2</v>
      </c>
      <c r="I786" s="321">
        <v>2</v>
      </c>
      <c r="J786" s="321"/>
      <c r="K786" s="155" t="str">
        <f>VLOOKUP($A786,'NZa-nummers 2016'!$B$2:$B$440,1,FALSE)</f>
        <v>450-1016</v>
      </c>
      <c r="L786" s="87"/>
      <c r="M786" s="88"/>
      <c r="N786" s="89"/>
      <c r="O786" s="88"/>
      <c r="P786" s="88"/>
      <c r="Q786" s="88"/>
      <c r="R786" s="88"/>
      <c r="S786" s="88"/>
    </row>
    <row r="787" spans="1:19" s="84" customFormat="1" x14ac:dyDescent="0.2">
      <c r="A787" s="320" t="s">
        <v>313</v>
      </c>
      <c r="B787" s="321" t="s">
        <v>187</v>
      </c>
      <c r="C787" s="321" t="s">
        <v>569</v>
      </c>
      <c r="D787" s="321" t="s">
        <v>1043</v>
      </c>
      <c r="E787" s="322">
        <v>200</v>
      </c>
      <c r="F787" s="322" t="str">
        <f t="shared" si="24"/>
        <v>450-1026-200</v>
      </c>
      <c r="G787" s="322">
        <f t="shared" si="25"/>
        <v>0</v>
      </c>
      <c r="H787" s="321">
        <v>3</v>
      </c>
      <c r="I787" s="321">
        <v>3</v>
      </c>
      <c r="J787" s="321"/>
      <c r="K787" s="155" t="str">
        <f>VLOOKUP($A787,'NZa-nummers 2016'!$B$2:$B$440,1,FALSE)</f>
        <v>450-1026</v>
      </c>
      <c r="L787" s="87"/>
      <c r="M787" s="88"/>
      <c r="N787" s="89"/>
      <c r="O787" s="88"/>
      <c r="P787" s="88"/>
      <c r="Q787" s="88"/>
      <c r="R787" s="88"/>
      <c r="S787" s="88"/>
    </row>
    <row r="788" spans="1:19" s="84" customFormat="1" x14ac:dyDescent="0.2">
      <c r="A788" s="320" t="s">
        <v>313</v>
      </c>
      <c r="B788" s="321" t="s">
        <v>187</v>
      </c>
      <c r="C788" s="321" t="s">
        <v>569</v>
      </c>
      <c r="D788" s="321" t="s">
        <v>861</v>
      </c>
      <c r="E788" s="322">
        <v>201</v>
      </c>
      <c r="F788" s="322" t="str">
        <f t="shared" si="24"/>
        <v>450-1026-201</v>
      </c>
      <c r="G788" s="322">
        <f t="shared" si="25"/>
        <v>0</v>
      </c>
      <c r="H788" s="321">
        <v>1</v>
      </c>
      <c r="I788" s="321">
        <v>0.75</v>
      </c>
      <c r="J788" s="321"/>
      <c r="K788" s="155" t="str">
        <f>VLOOKUP($A788,'NZa-nummers 2016'!$B$2:$B$440,1,FALSE)</f>
        <v>450-1026</v>
      </c>
      <c r="L788" s="87"/>
      <c r="M788" s="88"/>
      <c r="N788" s="89"/>
      <c r="O788" s="88"/>
      <c r="P788" s="88"/>
      <c r="Q788" s="88"/>
      <c r="R788" s="88"/>
      <c r="S788" s="88"/>
    </row>
    <row r="789" spans="1:19" s="84" customFormat="1" x14ac:dyDescent="0.2">
      <c r="A789" s="324" t="s">
        <v>1146</v>
      </c>
      <c r="B789" s="325" t="s">
        <v>1482</v>
      </c>
      <c r="C789" s="325" t="s">
        <v>546</v>
      </c>
      <c r="D789" s="321" t="s">
        <v>1043</v>
      </c>
      <c r="E789" s="322">
        <v>200</v>
      </c>
      <c r="F789" s="322" t="str">
        <f t="shared" si="24"/>
        <v>450-1032-200</v>
      </c>
      <c r="G789" s="322">
        <f t="shared" si="25"/>
        <v>0</v>
      </c>
      <c r="H789" s="321">
        <v>1</v>
      </c>
      <c r="I789" s="321">
        <v>1</v>
      </c>
      <c r="J789" s="321"/>
      <c r="K789" s="155" t="str">
        <f>VLOOKUP($A789,'NZa-nummers 2016'!$B$2:$B$440,1,FALSE)</f>
        <v>450-1032</v>
      </c>
      <c r="L789" s="87"/>
      <c r="M789" s="79" t="s">
        <v>1528</v>
      </c>
      <c r="N789" s="89"/>
      <c r="O789" s="88"/>
      <c r="P789" s="88"/>
      <c r="Q789" s="88"/>
      <c r="R789" s="88"/>
      <c r="S789" s="88"/>
    </row>
    <row r="790" spans="1:19" s="88" customFormat="1" x14ac:dyDescent="0.2">
      <c r="A790" s="324" t="s">
        <v>1146</v>
      </c>
      <c r="B790" s="325" t="s">
        <v>1482</v>
      </c>
      <c r="C790" s="325" t="s">
        <v>546</v>
      </c>
      <c r="D790" s="321" t="s">
        <v>861</v>
      </c>
      <c r="E790" s="322">
        <v>201</v>
      </c>
      <c r="F790" s="322" t="str">
        <f t="shared" si="24"/>
        <v>450-1032-201</v>
      </c>
      <c r="G790" s="322">
        <f t="shared" si="25"/>
        <v>0</v>
      </c>
      <c r="H790" s="321">
        <v>1</v>
      </c>
      <c r="I790" s="321">
        <v>0.75</v>
      </c>
      <c r="J790" s="321"/>
      <c r="K790" s="155" t="str">
        <f>VLOOKUP($A790,'NZa-nummers 2016'!$B$2:$B$440,1,FALSE)</f>
        <v>450-1032</v>
      </c>
      <c r="L790" s="87"/>
      <c r="M790" s="79" t="s">
        <v>1528</v>
      </c>
      <c r="N790" s="89"/>
    </row>
    <row r="791" spans="1:19" s="84" customFormat="1" x14ac:dyDescent="0.2">
      <c r="A791" s="320" t="s">
        <v>314</v>
      </c>
      <c r="B791" s="321" t="s">
        <v>29</v>
      </c>
      <c r="C791" s="321" t="s">
        <v>926</v>
      </c>
      <c r="D791" s="321" t="s">
        <v>1043</v>
      </c>
      <c r="E791" s="322">
        <v>200</v>
      </c>
      <c r="F791" s="322" t="str">
        <f t="shared" si="24"/>
        <v>450-1038-200</v>
      </c>
      <c r="G791" s="322">
        <f t="shared" si="25"/>
        <v>0</v>
      </c>
      <c r="H791" s="321">
        <v>3</v>
      </c>
      <c r="I791" s="321">
        <v>3</v>
      </c>
      <c r="J791" s="321"/>
      <c r="K791" s="155" t="str">
        <f>VLOOKUP($A791,'NZa-nummers 2016'!$B$2:$B$440,1,FALSE)</f>
        <v>450-1038</v>
      </c>
      <c r="L791" s="87"/>
      <c r="M791" s="88"/>
      <c r="N791" s="89"/>
      <c r="O791" s="88"/>
      <c r="P791" s="88"/>
      <c r="Q791" s="88"/>
      <c r="R791" s="88"/>
      <c r="S791" s="88"/>
    </row>
    <row r="792" spans="1:19" s="84" customFormat="1" x14ac:dyDescent="0.2">
      <c r="A792" s="320" t="s">
        <v>314</v>
      </c>
      <c r="B792" s="321" t="s">
        <v>29</v>
      </c>
      <c r="C792" s="321" t="s">
        <v>926</v>
      </c>
      <c r="D792" s="321" t="s">
        <v>861</v>
      </c>
      <c r="E792" s="322">
        <v>201</v>
      </c>
      <c r="F792" s="322" t="str">
        <f t="shared" si="24"/>
        <v>450-1038-201</v>
      </c>
      <c r="G792" s="322">
        <f t="shared" si="25"/>
        <v>0</v>
      </c>
      <c r="H792" s="321">
        <v>2</v>
      </c>
      <c r="I792" s="321">
        <v>1.5</v>
      </c>
      <c r="J792" s="321"/>
      <c r="K792" s="155" t="str">
        <f>VLOOKUP($A792,'NZa-nummers 2016'!$B$2:$B$440,1,FALSE)</f>
        <v>450-1038</v>
      </c>
      <c r="L792" s="87"/>
      <c r="M792" s="88"/>
      <c r="N792" s="89"/>
      <c r="O792" s="88"/>
      <c r="P792" s="88"/>
      <c r="Q792" s="88"/>
      <c r="R792" s="88"/>
      <c r="S792" s="88"/>
    </row>
    <row r="793" spans="1:19" s="84" customFormat="1" x14ac:dyDescent="0.2">
      <c r="A793" s="320" t="s">
        <v>314</v>
      </c>
      <c r="B793" s="321" t="s">
        <v>29</v>
      </c>
      <c r="C793" s="321" t="s">
        <v>926</v>
      </c>
      <c r="D793" s="321" t="s">
        <v>1414</v>
      </c>
      <c r="E793" s="322">
        <v>205</v>
      </c>
      <c r="F793" s="322" t="str">
        <f t="shared" si="24"/>
        <v>450-1038-205</v>
      </c>
      <c r="G793" s="322">
        <f t="shared" si="25"/>
        <v>0</v>
      </c>
      <c r="H793" s="321">
        <v>1</v>
      </c>
      <c r="I793" s="321">
        <v>0.75</v>
      </c>
      <c r="J793" s="321"/>
      <c r="K793" s="155" t="str">
        <f>VLOOKUP($A793,'NZa-nummers 2016'!$B$2:$B$440,1,FALSE)</f>
        <v>450-1038</v>
      </c>
      <c r="L793" s="87"/>
      <c r="M793" s="88"/>
      <c r="N793" s="89"/>
      <c r="O793" s="88"/>
      <c r="P793" s="88"/>
      <c r="Q793" s="88"/>
      <c r="R793" s="88"/>
      <c r="S793" s="88"/>
    </row>
    <row r="794" spans="1:19" s="84" customFormat="1" x14ac:dyDescent="0.2">
      <c r="A794" s="320" t="s">
        <v>316</v>
      </c>
      <c r="B794" s="323" t="s">
        <v>927</v>
      </c>
      <c r="C794" s="323" t="s">
        <v>149</v>
      </c>
      <c r="D794" s="321" t="s">
        <v>861</v>
      </c>
      <c r="E794" s="322">
        <v>201</v>
      </c>
      <c r="F794" s="322" t="str">
        <f t="shared" si="24"/>
        <v>450-1041-201</v>
      </c>
      <c r="G794" s="322">
        <f t="shared" si="25"/>
        <v>0</v>
      </c>
      <c r="H794" s="321">
        <v>1</v>
      </c>
      <c r="I794" s="321">
        <v>0.75</v>
      </c>
      <c r="J794" s="321"/>
      <c r="K794" s="155" t="str">
        <f>VLOOKUP($A794,'NZa-nummers 2016'!$B$2:$B$440,1,FALSE)</f>
        <v>450-1041</v>
      </c>
      <c r="L794" s="87"/>
      <c r="M794" s="88"/>
      <c r="N794" s="89"/>
      <c r="O794" s="88"/>
      <c r="P794" s="88"/>
      <c r="Q794" s="88"/>
      <c r="R794" s="88"/>
      <c r="S794" s="88"/>
    </row>
    <row r="795" spans="1:19" s="84" customFormat="1" x14ac:dyDescent="0.2">
      <c r="A795" s="320" t="s">
        <v>317</v>
      </c>
      <c r="B795" s="321" t="s">
        <v>188</v>
      </c>
      <c r="C795" s="321" t="s">
        <v>540</v>
      </c>
      <c r="D795" s="321" t="s">
        <v>1043</v>
      </c>
      <c r="E795" s="322">
        <v>200</v>
      </c>
      <c r="F795" s="322" t="str">
        <f t="shared" si="24"/>
        <v>450-1043-200</v>
      </c>
      <c r="G795" s="322">
        <f t="shared" si="25"/>
        <v>0</v>
      </c>
      <c r="H795" s="321">
        <v>1</v>
      </c>
      <c r="I795" s="321">
        <v>1</v>
      </c>
      <c r="J795" s="321"/>
      <c r="K795" s="155" t="str">
        <f>VLOOKUP($A795,'NZa-nummers 2016'!$B$2:$B$440,1,FALSE)</f>
        <v>450-1043</v>
      </c>
      <c r="L795" s="87"/>
      <c r="M795" s="88"/>
      <c r="N795" s="89"/>
      <c r="O795" s="88"/>
      <c r="P795" s="88"/>
      <c r="Q795" s="88"/>
      <c r="R795" s="88"/>
      <c r="S795" s="79"/>
    </row>
    <row r="796" spans="1:19" s="84" customFormat="1" x14ac:dyDescent="0.2">
      <c r="A796" s="320" t="s">
        <v>317</v>
      </c>
      <c r="B796" s="321" t="s">
        <v>188</v>
      </c>
      <c r="C796" s="321" t="s">
        <v>540</v>
      </c>
      <c r="D796" s="321" t="s">
        <v>861</v>
      </c>
      <c r="E796" s="322">
        <v>201</v>
      </c>
      <c r="F796" s="322" t="str">
        <f t="shared" si="24"/>
        <v>450-1043-201</v>
      </c>
      <c r="G796" s="322">
        <f t="shared" si="25"/>
        <v>0</v>
      </c>
      <c r="H796" s="321">
        <v>2</v>
      </c>
      <c r="I796" s="321">
        <v>1.5</v>
      </c>
      <c r="J796" s="321"/>
      <c r="K796" s="155" t="str">
        <f>VLOOKUP($A796,'NZa-nummers 2016'!$B$2:$B$440,1,FALSE)</f>
        <v>450-1043</v>
      </c>
      <c r="L796" s="79"/>
      <c r="M796" s="79"/>
      <c r="N796" s="80"/>
      <c r="O796" s="79"/>
      <c r="P796" s="79"/>
      <c r="Q796" s="79"/>
      <c r="R796" s="79"/>
      <c r="S796" s="88"/>
    </row>
    <row r="797" spans="1:19" s="84" customFormat="1" x14ac:dyDescent="0.2">
      <c r="A797" s="320" t="s">
        <v>318</v>
      </c>
      <c r="B797" s="321" t="s">
        <v>189</v>
      </c>
      <c r="C797" s="321" t="s">
        <v>1445</v>
      </c>
      <c r="D797" s="321" t="s">
        <v>1043</v>
      </c>
      <c r="E797" s="322">
        <v>200</v>
      </c>
      <c r="F797" s="322" t="str">
        <f t="shared" si="24"/>
        <v>450-1047-200</v>
      </c>
      <c r="G797" s="322">
        <f t="shared" si="25"/>
        <v>0</v>
      </c>
      <c r="H797" s="321">
        <v>3</v>
      </c>
      <c r="I797" s="321">
        <v>3</v>
      </c>
      <c r="J797" s="321"/>
      <c r="K797" s="155" t="str">
        <f>VLOOKUP($A797,'NZa-nummers 2016'!$B$2:$B$440,1,FALSE)</f>
        <v>450-1047</v>
      </c>
      <c r="L797" s="87"/>
      <c r="M797" s="88"/>
      <c r="N797" s="89"/>
      <c r="O797" s="88"/>
      <c r="P797" s="88"/>
      <c r="Q797" s="88"/>
      <c r="R797" s="88"/>
      <c r="S797" s="71"/>
    </row>
    <row r="798" spans="1:19" s="84" customFormat="1" x14ac:dyDescent="0.2">
      <c r="A798" s="320" t="s">
        <v>318</v>
      </c>
      <c r="B798" s="321" t="s">
        <v>189</v>
      </c>
      <c r="C798" s="321" t="s">
        <v>1445</v>
      </c>
      <c r="D798" s="321" t="s">
        <v>861</v>
      </c>
      <c r="E798" s="322">
        <v>201</v>
      </c>
      <c r="F798" s="322" t="str">
        <f t="shared" si="24"/>
        <v>450-1047-201</v>
      </c>
      <c r="G798" s="322">
        <f t="shared" si="25"/>
        <v>0</v>
      </c>
      <c r="H798" s="321">
        <v>1</v>
      </c>
      <c r="I798" s="321">
        <v>0.75</v>
      </c>
      <c r="J798" s="321"/>
      <c r="K798" s="155" t="str">
        <f>VLOOKUP($A798,'NZa-nummers 2016'!$B$2:$B$440,1,FALSE)</f>
        <v>450-1047</v>
      </c>
      <c r="L798" s="71"/>
      <c r="M798" s="71"/>
      <c r="N798" s="74"/>
      <c r="O798" s="71"/>
      <c r="P798" s="71"/>
      <c r="Q798" s="71"/>
      <c r="R798" s="71"/>
      <c r="S798" s="71"/>
    </row>
    <row r="799" spans="1:19" s="84" customFormat="1" x14ac:dyDescent="0.2">
      <c r="A799" s="320" t="s">
        <v>318</v>
      </c>
      <c r="B799" s="321" t="s">
        <v>189</v>
      </c>
      <c r="C799" s="321" t="s">
        <v>1445</v>
      </c>
      <c r="D799" s="321" t="s">
        <v>871</v>
      </c>
      <c r="E799" s="322">
        <v>202</v>
      </c>
      <c r="F799" s="322" t="str">
        <f t="shared" si="24"/>
        <v>450-1047-202</v>
      </c>
      <c r="G799" s="322">
        <f t="shared" si="25"/>
        <v>0</v>
      </c>
      <c r="H799" s="321">
        <v>1</v>
      </c>
      <c r="I799" s="321">
        <v>0.5</v>
      </c>
      <c r="J799" s="321"/>
      <c r="K799" s="155" t="str">
        <f>VLOOKUP($A799,'NZa-nummers 2016'!$B$2:$B$440,1,FALSE)</f>
        <v>450-1047</v>
      </c>
      <c r="L799" s="94"/>
      <c r="M799" s="71"/>
      <c r="N799" s="74"/>
      <c r="O799" s="71"/>
      <c r="P799" s="71"/>
      <c r="Q799" s="71"/>
      <c r="R799" s="71"/>
    </row>
    <row r="800" spans="1:19" s="84" customFormat="1" x14ac:dyDescent="0.2">
      <c r="A800" s="320" t="s">
        <v>319</v>
      </c>
      <c r="B800" s="321" t="s">
        <v>190</v>
      </c>
      <c r="C800" s="321" t="s">
        <v>715</v>
      </c>
      <c r="D800" s="321" t="s">
        <v>814</v>
      </c>
      <c r="E800" s="322">
        <v>137</v>
      </c>
      <c r="F800" s="322" t="str">
        <f t="shared" si="24"/>
        <v>450-1050-137</v>
      </c>
      <c r="G800" s="322">
        <f t="shared" si="25"/>
        <v>0</v>
      </c>
      <c r="H800" s="321">
        <v>3</v>
      </c>
      <c r="I800" s="321">
        <v>3</v>
      </c>
      <c r="J800" s="321"/>
      <c r="K800" s="155" t="str">
        <f>VLOOKUP($A800,'NZa-nummers 2016'!$B$2:$B$440,1,FALSE)</f>
        <v>450-1050</v>
      </c>
      <c r="L800" s="144"/>
      <c r="N800" s="85"/>
    </row>
    <row r="801" spans="1:19" s="84" customFormat="1" x14ac:dyDescent="0.2">
      <c r="A801" s="320" t="s">
        <v>319</v>
      </c>
      <c r="B801" s="321" t="s">
        <v>1042</v>
      </c>
      <c r="C801" s="321" t="s">
        <v>156</v>
      </c>
      <c r="D801" s="321" t="s">
        <v>1043</v>
      </c>
      <c r="E801" s="322">
        <v>200</v>
      </c>
      <c r="F801" s="322" t="str">
        <f t="shared" si="24"/>
        <v>450-1050-200</v>
      </c>
      <c r="G801" s="322">
        <f t="shared" si="25"/>
        <v>0</v>
      </c>
      <c r="H801" s="321">
        <v>7</v>
      </c>
      <c r="I801" s="321">
        <v>7</v>
      </c>
      <c r="J801" s="321"/>
      <c r="K801" s="155" t="str">
        <f>VLOOKUP($A801,'NZa-nummers 2016'!$B$2:$B$440,1,FALSE)</f>
        <v>450-1050</v>
      </c>
      <c r="L801" s="144"/>
      <c r="N801" s="85"/>
    </row>
    <row r="802" spans="1:19" s="84" customFormat="1" x14ac:dyDescent="0.2">
      <c r="A802" s="320" t="s">
        <v>319</v>
      </c>
      <c r="B802" s="321" t="s">
        <v>1042</v>
      </c>
      <c r="C802" s="321" t="s">
        <v>156</v>
      </c>
      <c r="D802" s="321" t="s">
        <v>861</v>
      </c>
      <c r="E802" s="322">
        <v>201</v>
      </c>
      <c r="F802" s="322" t="str">
        <f t="shared" si="24"/>
        <v>450-1050-201</v>
      </c>
      <c r="G802" s="322">
        <f t="shared" si="25"/>
        <v>0</v>
      </c>
      <c r="H802" s="321">
        <v>3</v>
      </c>
      <c r="I802" s="321">
        <v>2.25</v>
      </c>
      <c r="J802" s="321"/>
      <c r="K802" s="155" t="str">
        <f>VLOOKUP($A802,'NZa-nummers 2016'!$B$2:$B$440,1,FALSE)</f>
        <v>450-1050</v>
      </c>
      <c r="L802" s="144"/>
      <c r="N802" s="85"/>
    </row>
    <row r="803" spans="1:19" s="84" customFormat="1" x14ac:dyDescent="0.2">
      <c r="A803" s="320" t="s">
        <v>319</v>
      </c>
      <c r="B803" s="321" t="s">
        <v>1042</v>
      </c>
      <c r="C803" s="321" t="s">
        <v>156</v>
      </c>
      <c r="D803" s="321" t="s">
        <v>862</v>
      </c>
      <c r="E803" s="322">
        <v>203</v>
      </c>
      <c r="F803" s="322" t="str">
        <f t="shared" si="24"/>
        <v>450-1050-203</v>
      </c>
      <c r="G803" s="322">
        <f t="shared" si="25"/>
        <v>0</v>
      </c>
      <c r="H803" s="321">
        <v>3</v>
      </c>
      <c r="I803" s="321">
        <v>3</v>
      </c>
      <c r="J803" s="321">
        <v>7</v>
      </c>
      <c r="K803" s="155" t="str">
        <f>VLOOKUP($A803,'NZa-nummers 2016'!$B$2:$B$440,1,FALSE)</f>
        <v>450-1050</v>
      </c>
      <c r="L803" s="79"/>
      <c r="N803" s="85"/>
    </row>
    <row r="804" spans="1:19" s="84" customFormat="1" x14ac:dyDescent="0.2">
      <c r="A804" s="320" t="s">
        <v>320</v>
      </c>
      <c r="B804" s="321" t="s">
        <v>928</v>
      </c>
      <c r="C804" s="323" t="s">
        <v>191</v>
      </c>
      <c r="D804" s="321" t="s">
        <v>1043</v>
      </c>
      <c r="E804" s="322">
        <v>200</v>
      </c>
      <c r="F804" s="322" t="str">
        <f t="shared" si="24"/>
        <v>450-1052-200</v>
      </c>
      <c r="G804" s="322">
        <f t="shared" si="25"/>
        <v>0</v>
      </c>
      <c r="H804" s="321">
        <v>3</v>
      </c>
      <c r="I804" s="321">
        <v>3</v>
      </c>
      <c r="J804" s="321"/>
      <c r="K804" s="155" t="str">
        <f>VLOOKUP($A804,'NZa-nummers 2016'!$B$2:$B$440,1,FALSE)</f>
        <v>450-1052</v>
      </c>
      <c r="L804" s="144"/>
      <c r="N804" s="85"/>
      <c r="S804" s="71"/>
    </row>
    <row r="805" spans="1:19" s="84" customFormat="1" x14ac:dyDescent="0.2">
      <c r="A805" s="320" t="s">
        <v>320</v>
      </c>
      <c r="B805" s="321" t="s">
        <v>928</v>
      </c>
      <c r="C805" s="323" t="s">
        <v>191</v>
      </c>
      <c r="D805" s="321" t="s">
        <v>871</v>
      </c>
      <c r="E805" s="322">
        <v>202</v>
      </c>
      <c r="F805" s="322" t="str">
        <f t="shared" si="24"/>
        <v>450-1052-202</v>
      </c>
      <c r="G805" s="322">
        <f t="shared" si="25"/>
        <v>0</v>
      </c>
      <c r="H805" s="321">
        <v>1</v>
      </c>
      <c r="I805" s="321">
        <v>0.5</v>
      </c>
      <c r="J805" s="321"/>
      <c r="K805" s="155" t="str">
        <f>VLOOKUP($A805,'NZa-nummers 2016'!$B$2:$B$440,1,FALSE)</f>
        <v>450-1052</v>
      </c>
      <c r="L805" s="94"/>
      <c r="M805" s="71"/>
      <c r="N805" s="74"/>
      <c r="O805" s="71"/>
      <c r="P805" s="71"/>
      <c r="Q805" s="71"/>
      <c r="R805" s="71"/>
    </row>
    <row r="806" spans="1:19" s="84" customFormat="1" x14ac:dyDescent="0.2">
      <c r="A806" s="320" t="s">
        <v>321</v>
      </c>
      <c r="B806" s="321" t="s">
        <v>929</v>
      </c>
      <c r="C806" s="321" t="s">
        <v>191</v>
      </c>
      <c r="D806" s="321" t="s">
        <v>1043</v>
      </c>
      <c r="E806" s="322">
        <v>200</v>
      </c>
      <c r="F806" s="322" t="str">
        <f t="shared" si="24"/>
        <v>450-1060-200</v>
      </c>
      <c r="G806" s="322">
        <f t="shared" si="25"/>
        <v>0</v>
      </c>
      <c r="H806" s="321">
        <v>2</v>
      </c>
      <c r="I806" s="321">
        <v>2</v>
      </c>
      <c r="J806" s="321"/>
      <c r="K806" s="155" t="str">
        <f>VLOOKUP($A806,'NZa-nummers 2016'!$B$2:$B$440,1,FALSE)</f>
        <v>450-1060</v>
      </c>
      <c r="L806" s="338"/>
      <c r="N806" s="85"/>
    </row>
    <row r="807" spans="1:19" s="84" customFormat="1" x14ac:dyDescent="0.2">
      <c r="A807" s="320" t="s">
        <v>321</v>
      </c>
      <c r="B807" s="321" t="s">
        <v>929</v>
      </c>
      <c r="C807" s="321" t="s">
        <v>191</v>
      </c>
      <c r="D807" s="321" t="s">
        <v>861</v>
      </c>
      <c r="E807" s="322">
        <v>201</v>
      </c>
      <c r="F807" s="322" t="str">
        <f t="shared" si="24"/>
        <v>450-1060-201</v>
      </c>
      <c r="G807" s="322">
        <f t="shared" si="25"/>
        <v>0</v>
      </c>
      <c r="H807" s="321">
        <v>1</v>
      </c>
      <c r="I807" s="321">
        <v>0.75</v>
      </c>
      <c r="J807" s="321"/>
      <c r="K807" s="155" t="str">
        <f>VLOOKUP($A807,'NZa-nummers 2016'!$B$2:$B$440,1,FALSE)</f>
        <v>450-1060</v>
      </c>
      <c r="L807" s="144"/>
      <c r="N807" s="85"/>
    </row>
    <row r="808" spans="1:19" s="84" customFormat="1" x14ac:dyDescent="0.2">
      <c r="A808" s="320" t="s">
        <v>322</v>
      </c>
      <c r="B808" s="321" t="s">
        <v>930</v>
      </c>
      <c r="C808" s="321" t="s">
        <v>542</v>
      </c>
      <c r="D808" s="321" t="s">
        <v>1043</v>
      </c>
      <c r="E808" s="322">
        <v>200</v>
      </c>
      <c r="F808" s="322" t="str">
        <f t="shared" si="24"/>
        <v>450-1062-200</v>
      </c>
      <c r="G808" s="322">
        <f t="shared" si="25"/>
        <v>0</v>
      </c>
      <c r="H808" s="321">
        <v>1</v>
      </c>
      <c r="I808" s="321">
        <v>1</v>
      </c>
      <c r="J808" s="321"/>
      <c r="K808" s="155" t="str">
        <f>VLOOKUP($A808,'NZa-nummers 2016'!$B$2:$B$440,1,FALSE)</f>
        <v>450-1062</v>
      </c>
      <c r="L808" s="339"/>
      <c r="N808" s="85"/>
      <c r="S808" s="88"/>
    </row>
    <row r="809" spans="1:19" s="84" customFormat="1" x14ac:dyDescent="0.2">
      <c r="A809" s="320" t="s">
        <v>322</v>
      </c>
      <c r="B809" s="321" t="s">
        <v>930</v>
      </c>
      <c r="C809" s="321" t="s">
        <v>542</v>
      </c>
      <c r="D809" s="321" t="s">
        <v>861</v>
      </c>
      <c r="E809" s="322">
        <v>201</v>
      </c>
      <c r="F809" s="322" t="str">
        <f t="shared" si="24"/>
        <v>450-1062-201</v>
      </c>
      <c r="G809" s="322">
        <f t="shared" si="25"/>
        <v>0</v>
      </c>
      <c r="H809" s="321">
        <v>2</v>
      </c>
      <c r="I809" s="321">
        <v>1.5</v>
      </c>
      <c r="J809" s="321"/>
      <c r="K809" s="155" t="str">
        <f>VLOOKUP($A809,'NZa-nummers 2016'!$B$2:$B$440,1,FALSE)</f>
        <v>450-1062</v>
      </c>
      <c r="L809" s="88"/>
      <c r="M809" s="88"/>
      <c r="N809" s="89"/>
      <c r="O809" s="88"/>
      <c r="P809" s="88"/>
      <c r="Q809" s="88"/>
      <c r="R809" s="88"/>
    </row>
    <row r="810" spans="1:19" s="84" customFormat="1" ht="14.25" customHeight="1" x14ac:dyDescent="0.2">
      <c r="A810" s="320" t="s">
        <v>322</v>
      </c>
      <c r="B810" s="321" t="s">
        <v>930</v>
      </c>
      <c r="C810" s="321" t="s">
        <v>542</v>
      </c>
      <c r="D810" s="321" t="s">
        <v>871</v>
      </c>
      <c r="E810" s="322">
        <v>202</v>
      </c>
      <c r="F810" s="322" t="str">
        <f t="shared" si="24"/>
        <v>450-1062-202</v>
      </c>
      <c r="G810" s="322">
        <f t="shared" si="25"/>
        <v>0</v>
      </c>
      <c r="H810" s="321">
        <v>1</v>
      </c>
      <c r="I810" s="321">
        <v>0.5</v>
      </c>
      <c r="J810" s="321"/>
      <c r="K810" s="155" t="str">
        <f>VLOOKUP($A810,'NZa-nummers 2016'!$B$2:$B$440,1,FALSE)</f>
        <v>450-1062</v>
      </c>
      <c r="L810" s="79"/>
      <c r="N810" s="85"/>
    </row>
    <row r="811" spans="1:19" s="84" customFormat="1" x14ac:dyDescent="0.2">
      <c r="A811" s="320" t="s">
        <v>323</v>
      </c>
      <c r="B811" s="321" t="s">
        <v>1483</v>
      </c>
      <c r="C811" s="321" t="s">
        <v>527</v>
      </c>
      <c r="D811" s="321" t="s">
        <v>1043</v>
      </c>
      <c r="E811" s="322">
        <v>200</v>
      </c>
      <c r="F811" s="322" t="str">
        <f t="shared" si="24"/>
        <v>450-1074-200</v>
      </c>
      <c r="G811" s="322">
        <f t="shared" si="25"/>
        <v>0</v>
      </c>
      <c r="H811" s="321">
        <v>1</v>
      </c>
      <c r="I811" s="321">
        <v>1</v>
      </c>
      <c r="J811" s="321"/>
      <c r="K811" s="155" t="str">
        <f>VLOOKUP($A811,'NZa-nummers 2016'!$B$2:$B$440,1,FALSE)</f>
        <v>450-1074</v>
      </c>
      <c r="N811" s="85"/>
    </row>
    <row r="812" spans="1:19" s="84" customFormat="1" x14ac:dyDescent="0.2">
      <c r="A812" s="320" t="s">
        <v>323</v>
      </c>
      <c r="B812" s="321" t="s">
        <v>1483</v>
      </c>
      <c r="C812" s="321" t="s">
        <v>527</v>
      </c>
      <c r="D812" s="321" t="s">
        <v>871</v>
      </c>
      <c r="E812" s="322">
        <v>202</v>
      </c>
      <c r="F812" s="322" t="str">
        <f t="shared" si="24"/>
        <v>450-1074-202</v>
      </c>
      <c r="G812" s="322">
        <f t="shared" si="25"/>
        <v>0</v>
      </c>
      <c r="H812" s="321">
        <v>1</v>
      </c>
      <c r="I812" s="321">
        <v>0.5</v>
      </c>
      <c r="J812" s="321"/>
      <c r="K812" s="155" t="str">
        <f>VLOOKUP($A812,'NZa-nummers 2016'!$B$2:$B$440,1,FALSE)</f>
        <v>450-1074</v>
      </c>
      <c r="L812" s="79"/>
      <c r="N812" s="85"/>
    </row>
    <row r="813" spans="1:19" s="84" customFormat="1" x14ac:dyDescent="0.2">
      <c r="A813" s="320" t="s">
        <v>324</v>
      </c>
      <c r="B813" s="321" t="s">
        <v>931</v>
      </c>
      <c r="C813" s="321" t="s">
        <v>170</v>
      </c>
      <c r="D813" s="321" t="s">
        <v>1043</v>
      </c>
      <c r="E813" s="322">
        <v>200</v>
      </c>
      <c r="F813" s="322" t="str">
        <f t="shared" si="24"/>
        <v>450-1077-200</v>
      </c>
      <c r="G813" s="322">
        <f t="shared" si="25"/>
        <v>0</v>
      </c>
      <c r="H813" s="321">
        <v>4</v>
      </c>
      <c r="I813" s="321">
        <v>4</v>
      </c>
      <c r="J813" s="321"/>
      <c r="K813" s="155" t="str">
        <f>VLOOKUP($A813,'NZa-nummers 2016'!$B$2:$B$440,1,FALSE)</f>
        <v>450-1077</v>
      </c>
      <c r="L813" s="79"/>
      <c r="N813" s="85"/>
      <c r="S813" s="88"/>
    </row>
    <row r="814" spans="1:19" s="84" customFormat="1" x14ac:dyDescent="0.2">
      <c r="A814" s="320" t="s">
        <v>324</v>
      </c>
      <c r="B814" s="321" t="s">
        <v>931</v>
      </c>
      <c r="C814" s="321" t="s">
        <v>170</v>
      </c>
      <c r="D814" s="321" t="s">
        <v>861</v>
      </c>
      <c r="E814" s="322">
        <v>201</v>
      </c>
      <c r="F814" s="322" t="str">
        <f t="shared" si="24"/>
        <v>450-1077-201</v>
      </c>
      <c r="G814" s="322">
        <f t="shared" si="25"/>
        <v>0</v>
      </c>
      <c r="H814" s="321">
        <v>2</v>
      </c>
      <c r="I814" s="321">
        <v>1.5</v>
      </c>
      <c r="J814" s="321"/>
      <c r="K814" s="155" t="str">
        <f>VLOOKUP($A814,'NZa-nummers 2016'!$B$2:$B$440,1,FALSE)</f>
        <v>450-1077</v>
      </c>
      <c r="L814" s="87"/>
      <c r="M814" s="88"/>
      <c r="N814" s="89"/>
      <c r="O814" s="88"/>
      <c r="P814" s="88"/>
      <c r="Q814" s="88"/>
      <c r="R814" s="88"/>
      <c r="S814" s="88"/>
    </row>
    <row r="815" spans="1:19" s="84" customFormat="1" x14ac:dyDescent="0.2">
      <c r="A815" s="320" t="s">
        <v>324</v>
      </c>
      <c r="B815" s="321" t="s">
        <v>931</v>
      </c>
      <c r="C815" s="321" t="s">
        <v>170</v>
      </c>
      <c r="D815" s="321" t="s">
        <v>871</v>
      </c>
      <c r="E815" s="322">
        <v>202</v>
      </c>
      <c r="F815" s="322" t="str">
        <f t="shared" si="24"/>
        <v>450-1077-202</v>
      </c>
      <c r="G815" s="322">
        <f t="shared" si="25"/>
        <v>0</v>
      </c>
      <c r="H815" s="321">
        <v>2</v>
      </c>
      <c r="I815" s="321">
        <v>1</v>
      </c>
      <c r="J815" s="321"/>
      <c r="K815" s="155" t="str">
        <f>VLOOKUP($A815,'NZa-nummers 2016'!$B$2:$B$440,1,FALSE)</f>
        <v>450-1077</v>
      </c>
      <c r="L815" s="87"/>
      <c r="M815" s="88"/>
      <c r="N815" s="89"/>
      <c r="O815" s="88"/>
      <c r="P815" s="88"/>
      <c r="Q815" s="88"/>
      <c r="R815" s="88"/>
    </row>
    <row r="816" spans="1:19" s="84" customFormat="1" x14ac:dyDescent="0.2">
      <c r="A816" s="320" t="s">
        <v>325</v>
      </c>
      <c r="B816" s="321" t="s">
        <v>826</v>
      </c>
      <c r="C816" s="321" t="s">
        <v>714</v>
      </c>
      <c r="D816" s="321" t="s">
        <v>814</v>
      </c>
      <c r="E816" s="322">
        <v>137</v>
      </c>
      <c r="F816" s="322" t="str">
        <f t="shared" si="24"/>
        <v>450-1081-137</v>
      </c>
      <c r="G816" s="322">
        <f t="shared" si="25"/>
        <v>0</v>
      </c>
      <c r="H816" s="321">
        <v>9</v>
      </c>
      <c r="I816" s="321">
        <v>9</v>
      </c>
      <c r="J816" s="321"/>
      <c r="K816" s="155" t="str">
        <f>VLOOKUP($A816,'NZa-nummers 2016'!$B$2:$B$440,1,FALSE)</f>
        <v>450-1081</v>
      </c>
      <c r="L816" s="79"/>
      <c r="N816" s="85"/>
    </row>
    <row r="817" spans="1:19" s="84" customFormat="1" x14ac:dyDescent="0.2">
      <c r="A817" s="320" t="s">
        <v>325</v>
      </c>
      <c r="B817" s="321" t="s">
        <v>192</v>
      </c>
      <c r="C817" s="321" t="s">
        <v>113</v>
      </c>
      <c r="D817" s="321" t="s">
        <v>1043</v>
      </c>
      <c r="E817" s="322">
        <v>200</v>
      </c>
      <c r="F817" s="322" t="str">
        <f t="shared" si="24"/>
        <v>450-1081-200</v>
      </c>
      <c r="G817" s="322">
        <f t="shared" si="25"/>
        <v>0</v>
      </c>
      <c r="H817" s="321">
        <v>9</v>
      </c>
      <c r="I817" s="321">
        <v>9</v>
      </c>
      <c r="J817" s="321"/>
      <c r="K817" s="155" t="str">
        <f>VLOOKUP($A817,'NZa-nummers 2016'!$B$2:$B$440,1,FALSE)</f>
        <v>450-1081</v>
      </c>
      <c r="L817" s="79"/>
      <c r="N817" s="85"/>
    </row>
    <row r="818" spans="1:19" s="84" customFormat="1" x14ac:dyDescent="0.2">
      <c r="A818" s="320" t="s">
        <v>325</v>
      </c>
      <c r="B818" s="321" t="s">
        <v>192</v>
      </c>
      <c r="C818" s="321" t="s">
        <v>113</v>
      </c>
      <c r="D818" s="321" t="s">
        <v>861</v>
      </c>
      <c r="E818" s="322">
        <v>201</v>
      </c>
      <c r="F818" s="322" t="str">
        <f t="shared" si="24"/>
        <v>450-1081-201</v>
      </c>
      <c r="G818" s="322">
        <f t="shared" si="25"/>
        <v>0</v>
      </c>
      <c r="H818" s="321">
        <v>2</v>
      </c>
      <c r="I818" s="321">
        <v>1.5</v>
      </c>
      <c r="J818" s="321"/>
      <c r="K818" s="155" t="str">
        <f>VLOOKUP($A818,'NZa-nummers 2016'!$B$2:$B$440,1,FALSE)</f>
        <v>450-1081</v>
      </c>
      <c r="L818" s="79"/>
      <c r="N818" s="85"/>
      <c r="S818" s="88"/>
    </row>
    <row r="819" spans="1:19" s="84" customFormat="1" x14ac:dyDescent="0.2">
      <c r="A819" s="320" t="s">
        <v>325</v>
      </c>
      <c r="B819" s="321" t="s">
        <v>192</v>
      </c>
      <c r="C819" s="321" t="s">
        <v>113</v>
      </c>
      <c r="D819" s="321" t="s">
        <v>871</v>
      </c>
      <c r="E819" s="322">
        <v>202</v>
      </c>
      <c r="F819" s="322" t="str">
        <f t="shared" si="24"/>
        <v>450-1081-202</v>
      </c>
      <c r="G819" s="322">
        <f t="shared" si="25"/>
        <v>0</v>
      </c>
      <c r="H819" s="321">
        <v>2</v>
      </c>
      <c r="I819" s="321">
        <v>1</v>
      </c>
      <c r="J819" s="321"/>
      <c r="K819" s="155" t="str">
        <f>VLOOKUP($A819,'NZa-nummers 2016'!$B$2:$B$440,1,FALSE)</f>
        <v>450-1081</v>
      </c>
      <c r="L819" s="87"/>
      <c r="M819" s="88"/>
      <c r="N819" s="89"/>
      <c r="O819" s="88"/>
      <c r="P819" s="88"/>
      <c r="Q819" s="88"/>
      <c r="R819" s="88"/>
      <c r="S819" s="88"/>
    </row>
    <row r="820" spans="1:19" s="84" customFormat="1" x14ac:dyDescent="0.2">
      <c r="A820" s="320" t="s">
        <v>325</v>
      </c>
      <c r="B820" s="321" t="s">
        <v>192</v>
      </c>
      <c r="C820" s="321" t="s">
        <v>113</v>
      </c>
      <c r="D820" s="321" t="s">
        <v>862</v>
      </c>
      <c r="E820" s="322">
        <v>203</v>
      </c>
      <c r="F820" s="322" t="str">
        <f t="shared" si="24"/>
        <v>450-1081-203</v>
      </c>
      <c r="G820" s="322">
        <f t="shared" si="25"/>
        <v>0</v>
      </c>
      <c r="H820" s="321">
        <v>7</v>
      </c>
      <c r="I820" s="321">
        <v>7</v>
      </c>
      <c r="J820" s="321">
        <v>8</v>
      </c>
      <c r="K820" s="155" t="str">
        <f>VLOOKUP($A820,'NZa-nummers 2016'!$B$2:$B$440,1,FALSE)</f>
        <v>450-1081</v>
      </c>
      <c r="L820" s="87"/>
      <c r="M820" s="88"/>
      <c r="N820" s="89"/>
      <c r="O820" s="88"/>
      <c r="P820" s="88"/>
      <c r="Q820" s="88"/>
      <c r="R820" s="88"/>
      <c r="S820" s="88"/>
    </row>
    <row r="821" spans="1:19" s="84" customFormat="1" x14ac:dyDescent="0.2">
      <c r="A821" s="320" t="s">
        <v>326</v>
      </c>
      <c r="B821" s="321" t="s">
        <v>1484</v>
      </c>
      <c r="C821" s="321" t="s">
        <v>548</v>
      </c>
      <c r="D821" s="321" t="s">
        <v>1058</v>
      </c>
      <c r="E821" s="322">
        <v>301</v>
      </c>
      <c r="F821" s="322" t="str">
        <f t="shared" si="24"/>
        <v>450-1086-301</v>
      </c>
      <c r="G821" s="322">
        <f t="shared" si="25"/>
        <v>0</v>
      </c>
      <c r="H821" s="321">
        <v>1</v>
      </c>
      <c r="I821" s="321">
        <v>1</v>
      </c>
      <c r="J821" s="321"/>
      <c r="K821" s="155" t="str">
        <f>VLOOKUP($A821,'NZa-nummers 2016'!$B$2:$B$440,1,FALSE)</f>
        <v>450-1086</v>
      </c>
      <c r="L821" s="87"/>
      <c r="M821" s="88"/>
      <c r="N821" s="89"/>
      <c r="O821" s="88"/>
      <c r="P821" s="88"/>
      <c r="Q821" s="88"/>
      <c r="R821" s="88"/>
      <c r="S821" s="71"/>
    </row>
    <row r="822" spans="1:19" s="84" customFormat="1" x14ac:dyDescent="0.2">
      <c r="A822" s="320" t="s">
        <v>326</v>
      </c>
      <c r="B822" s="321" t="s">
        <v>1484</v>
      </c>
      <c r="C822" s="321" t="s">
        <v>548</v>
      </c>
      <c r="D822" s="321" t="s">
        <v>1063</v>
      </c>
      <c r="E822" s="322">
        <v>302</v>
      </c>
      <c r="F822" s="322" t="str">
        <f t="shared" si="24"/>
        <v>450-1086-302</v>
      </c>
      <c r="G822" s="322">
        <f t="shared" si="25"/>
        <v>0</v>
      </c>
      <c r="H822" s="321">
        <v>1</v>
      </c>
      <c r="I822" s="321">
        <v>0.75</v>
      </c>
      <c r="J822" s="321"/>
      <c r="K822" s="155" t="str">
        <f>VLOOKUP($A822,'NZa-nummers 2016'!$B$2:$B$440,1,FALSE)</f>
        <v>450-1086</v>
      </c>
      <c r="L822" s="71"/>
      <c r="M822" s="71"/>
      <c r="N822" s="74"/>
      <c r="O822" s="71"/>
      <c r="P822" s="71"/>
      <c r="Q822" s="71"/>
      <c r="R822" s="71"/>
    </row>
    <row r="823" spans="1:19" s="84" customFormat="1" x14ac:dyDescent="0.2">
      <c r="A823" s="320" t="s">
        <v>327</v>
      </c>
      <c r="B823" s="321" t="s">
        <v>827</v>
      </c>
      <c r="C823" s="321" t="s">
        <v>766</v>
      </c>
      <c r="D823" s="321" t="s">
        <v>814</v>
      </c>
      <c r="E823" s="322">
        <v>137</v>
      </c>
      <c r="F823" s="322" t="str">
        <f t="shared" si="24"/>
        <v>450-1087-137</v>
      </c>
      <c r="G823" s="322">
        <f t="shared" si="25"/>
        <v>0</v>
      </c>
      <c r="H823" s="321">
        <v>3</v>
      </c>
      <c r="I823" s="321">
        <v>3</v>
      </c>
      <c r="J823" s="321"/>
      <c r="K823" s="155" t="str">
        <f>VLOOKUP($A823,'NZa-nummers 2016'!$B$2:$B$440,1,FALSE)</f>
        <v>450-1087</v>
      </c>
      <c r="L823" s="79"/>
      <c r="N823" s="85"/>
    </row>
    <row r="824" spans="1:19" s="84" customFormat="1" x14ac:dyDescent="0.2">
      <c r="A824" s="320" t="s">
        <v>327</v>
      </c>
      <c r="B824" s="321" t="s">
        <v>932</v>
      </c>
      <c r="C824" s="321" t="s">
        <v>523</v>
      </c>
      <c r="D824" s="321" t="s">
        <v>1043</v>
      </c>
      <c r="E824" s="322">
        <v>200</v>
      </c>
      <c r="F824" s="322" t="str">
        <f t="shared" si="24"/>
        <v>450-1087-200</v>
      </c>
      <c r="G824" s="322">
        <f t="shared" si="25"/>
        <v>0</v>
      </c>
      <c r="H824" s="321">
        <v>4</v>
      </c>
      <c r="I824" s="321">
        <v>4</v>
      </c>
      <c r="J824" s="321"/>
      <c r="K824" s="155" t="str">
        <f>VLOOKUP($A824,'NZa-nummers 2016'!$B$2:$B$440,1,FALSE)</f>
        <v>450-1087</v>
      </c>
      <c r="L824" s="79"/>
      <c r="N824" s="85"/>
    </row>
    <row r="825" spans="1:19" s="84" customFormat="1" x14ac:dyDescent="0.2">
      <c r="A825" s="320" t="s">
        <v>327</v>
      </c>
      <c r="B825" s="321" t="s">
        <v>932</v>
      </c>
      <c r="C825" s="321" t="s">
        <v>523</v>
      </c>
      <c r="D825" s="321" t="s">
        <v>861</v>
      </c>
      <c r="E825" s="322">
        <v>201</v>
      </c>
      <c r="F825" s="322" t="str">
        <f t="shared" si="24"/>
        <v>450-1087-201</v>
      </c>
      <c r="G825" s="322">
        <f t="shared" si="25"/>
        <v>0</v>
      </c>
      <c r="H825" s="321">
        <v>3</v>
      </c>
      <c r="I825" s="321">
        <v>2.25</v>
      </c>
      <c r="J825" s="321"/>
      <c r="K825" s="155" t="str">
        <f>VLOOKUP($A825,'NZa-nummers 2016'!$B$2:$B$440,1,FALSE)</f>
        <v>450-1087</v>
      </c>
      <c r="L825" s="79"/>
      <c r="N825" s="85"/>
    </row>
    <row r="826" spans="1:19" s="84" customFormat="1" x14ac:dyDescent="0.2">
      <c r="A826" s="320" t="s">
        <v>328</v>
      </c>
      <c r="B826" s="321" t="s">
        <v>193</v>
      </c>
      <c r="C826" s="321" t="s">
        <v>1051</v>
      </c>
      <c r="D826" s="321" t="s">
        <v>1043</v>
      </c>
      <c r="E826" s="322">
        <v>200</v>
      </c>
      <c r="F826" s="322" t="str">
        <f t="shared" si="24"/>
        <v>450-3007-200</v>
      </c>
      <c r="G826" s="322">
        <f t="shared" si="25"/>
        <v>0</v>
      </c>
      <c r="H826" s="321">
        <v>1</v>
      </c>
      <c r="I826" s="321">
        <v>1</v>
      </c>
      <c r="J826" s="321"/>
      <c r="K826" s="155" t="str">
        <f>VLOOKUP($A826,'NZa-nummers 2016'!$B$2:$B$440,1,FALSE)</f>
        <v>450-3007</v>
      </c>
      <c r="L826" s="79"/>
      <c r="N826" s="85"/>
    </row>
    <row r="827" spans="1:19" s="84" customFormat="1" x14ac:dyDescent="0.2">
      <c r="A827" s="320" t="s">
        <v>329</v>
      </c>
      <c r="B827" s="321" t="s">
        <v>767</v>
      </c>
      <c r="C827" s="321" t="s">
        <v>546</v>
      </c>
      <c r="D827" s="321" t="s">
        <v>1043</v>
      </c>
      <c r="E827" s="322">
        <v>200</v>
      </c>
      <c r="F827" s="322" t="str">
        <f t="shared" ref="F827:F890" si="26">CONCATENATE(A827,"-",E827)</f>
        <v>450-4008-200</v>
      </c>
      <c r="G827" s="322">
        <f t="shared" ref="G827:G890" si="27">IF(AND(A828=A827,E828=E827),1,0)</f>
        <v>0</v>
      </c>
      <c r="H827" s="321">
        <v>1</v>
      </c>
      <c r="I827" s="321">
        <v>1</v>
      </c>
      <c r="J827" s="321"/>
      <c r="K827" s="155" t="str">
        <f>VLOOKUP($A827,'NZa-nummers 2016'!$B$2:$B$440,1,FALSE)</f>
        <v>450-4008</v>
      </c>
      <c r="L827" s="79"/>
      <c r="N827" s="85"/>
    </row>
    <row r="828" spans="1:19" s="84" customFormat="1" x14ac:dyDescent="0.2">
      <c r="A828" s="320" t="s">
        <v>330</v>
      </c>
      <c r="B828" s="321" t="s">
        <v>933</v>
      </c>
      <c r="C828" s="321" t="s">
        <v>559</v>
      </c>
      <c r="D828" s="321" t="s">
        <v>1043</v>
      </c>
      <c r="E828" s="322">
        <v>200</v>
      </c>
      <c r="F828" s="322" t="str">
        <f t="shared" si="26"/>
        <v>450-4013-200</v>
      </c>
      <c r="G828" s="322">
        <f t="shared" si="27"/>
        <v>0</v>
      </c>
      <c r="H828" s="321">
        <v>1</v>
      </c>
      <c r="I828" s="321">
        <v>1</v>
      </c>
      <c r="J828" s="321"/>
      <c r="K828" s="155" t="str">
        <f>VLOOKUP($A828,'NZa-nummers 2016'!$B$2:$B$440,1,FALSE)</f>
        <v>450-4013</v>
      </c>
      <c r="L828" s="79"/>
      <c r="N828" s="85"/>
    </row>
    <row r="829" spans="1:19" s="84" customFormat="1" x14ac:dyDescent="0.2">
      <c r="A829" s="320" t="s">
        <v>331</v>
      </c>
      <c r="B829" s="321" t="s">
        <v>768</v>
      </c>
      <c r="C829" s="321" t="s">
        <v>1485</v>
      </c>
      <c r="D829" s="321" t="s">
        <v>1043</v>
      </c>
      <c r="E829" s="322">
        <v>200</v>
      </c>
      <c r="F829" s="322" t="str">
        <f t="shared" si="26"/>
        <v>450-4015-200</v>
      </c>
      <c r="G829" s="322">
        <f t="shared" si="27"/>
        <v>0</v>
      </c>
      <c r="H829" s="321">
        <v>1</v>
      </c>
      <c r="I829" s="321">
        <v>1</v>
      </c>
      <c r="J829" s="321"/>
      <c r="K829" s="155" t="str">
        <f>VLOOKUP($A829,'NZa-nummers 2016'!$B$2:$B$440,1,FALSE)</f>
        <v>450-4015</v>
      </c>
      <c r="L829" s="79"/>
      <c r="M829" s="79" t="s">
        <v>1528</v>
      </c>
      <c r="N829" s="85"/>
    </row>
    <row r="830" spans="1:19" s="84" customFormat="1" x14ac:dyDescent="0.2">
      <c r="A830" s="324" t="s">
        <v>1350</v>
      </c>
      <c r="B830" s="325" t="s">
        <v>1486</v>
      </c>
      <c r="C830" s="325" t="s">
        <v>116</v>
      </c>
      <c r="D830" s="321" t="s">
        <v>1043</v>
      </c>
      <c r="E830" s="322">
        <v>200</v>
      </c>
      <c r="F830" s="322" t="str">
        <f t="shared" si="26"/>
        <v>450-4018-200</v>
      </c>
      <c r="G830" s="322">
        <f t="shared" si="27"/>
        <v>0</v>
      </c>
      <c r="H830" s="321">
        <v>1</v>
      </c>
      <c r="I830" s="321">
        <v>1</v>
      </c>
      <c r="J830" s="321"/>
      <c r="K830" s="155" t="str">
        <f>VLOOKUP($A830,'NZa-nummers 2016'!$B$2:$B$440,1,FALSE)</f>
        <v>450-4018</v>
      </c>
      <c r="L830" s="79"/>
      <c r="N830" s="85"/>
    </row>
    <row r="831" spans="1:19" s="84" customFormat="1" x14ac:dyDescent="0.2">
      <c r="A831" s="320" t="s">
        <v>332</v>
      </c>
      <c r="B831" s="321" t="s">
        <v>194</v>
      </c>
      <c r="C831" s="321" t="s">
        <v>111</v>
      </c>
      <c r="D831" s="321" t="s">
        <v>1043</v>
      </c>
      <c r="E831" s="322">
        <v>200</v>
      </c>
      <c r="F831" s="322" t="str">
        <f t="shared" si="26"/>
        <v>450-4023-200</v>
      </c>
      <c r="G831" s="322">
        <f t="shared" si="27"/>
        <v>0</v>
      </c>
      <c r="H831" s="321">
        <v>1</v>
      </c>
      <c r="I831" s="321">
        <v>1</v>
      </c>
      <c r="J831" s="321"/>
      <c r="K831" s="155" t="str">
        <f>VLOOKUP($A831,'NZa-nummers 2016'!$B$2:$B$440,1,FALSE)</f>
        <v>450-4023</v>
      </c>
      <c r="L831" s="79"/>
      <c r="N831" s="85"/>
    </row>
    <row r="832" spans="1:19" s="84" customFormat="1" x14ac:dyDescent="0.2">
      <c r="A832" s="320" t="s">
        <v>333</v>
      </c>
      <c r="B832" s="321" t="s">
        <v>195</v>
      </c>
      <c r="C832" s="321" t="s">
        <v>527</v>
      </c>
      <c r="D832" s="321" t="s">
        <v>1043</v>
      </c>
      <c r="E832" s="322">
        <v>200</v>
      </c>
      <c r="F832" s="322" t="str">
        <f t="shared" si="26"/>
        <v>450-4027-200</v>
      </c>
      <c r="G832" s="322">
        <f t="shared" si="27"/>
        <v>0</v>
      </c>
      <c r="H832" s="321">
        <v>1</v>
      </c>
      <c r="I832" s="321">
        <v>1</v>
      </c>
      <c r="J832" s="321"/>
      <c r="K832" s="155" t="str">
        <f>VLOOKUP($A832,'NZa-nummers 2016'!$B$2:$B$440,1,FALSE)</f>
        <v>450-4027</v>
      </c>
      <c r="L832" s="79"/>
      <c r="N832" s="85"/>
    </row>
    <row r="833" spans="1:19" s="84" customFormat="1" x14ac:dyDescent="0.2">
      <c r="A833" s="320" t="s">
        <v>333</v>
      </c>
      <c r="B833" s="321" t="s">
        <v>195</v>
      </c>
      <c r="C833" s="321" t="s">
        <v>527</v>
      </c>
      <c r="D833" s="321" t="s">
        <v>871</v>
      </c>
      <c r="E833" s="322">
        <v>202</v>
      </c>
      <c r="F833" s="322" t="str">
        <f t="shared" si="26"/>
        <v>450-4027-202</v>
      </c>
      <c r="G833" s="322">
        <f t="shared" si="27"/>
        <v>0</v>
      </c>
      <c r="H833" s="321">
        <v>1</v>
      </c>
      <c r="I833" s="321">
        <v>0.5</v>
      </c>
      <c r="J833" s="321"/>
      <c r="K833" s="155" t="str">
        <f>VLOOKUP($A833,'NZa-nummers 2016'!$B$2:$B$440,1,FALSE)</f>
        <v>450-4027</v>
      </c>
      <c r="L833" s="79"/>
      <c r="N833" s="85"/>
    </row>
    <row r="834" spans="1:19" s="84" customFormat="1" x14ac:dyDescent="0.2">
      <c r="A834" s="320" t="s">
        <v>334</v>
      </c>
      <c r="B834" s="321" t="s">
        <v>1487</v>
      </c>
      <c r="C834" s="321" t="s">
        <v>87</v>
      </c>
      <c r="D834" s="321" t="s">
        <v>1043</v>
      </c>
      <c r="E834" s="322">
        <v>200</v>
      </c>
      <c r="F834" s="322" t="str">
        <f t="shared" si="26"/>
        <v>450-4030-200</v>
      </c>
      <c r="G834" s="322">
        <f t="shared" si="27"/>
        <v>0</v>
      </c>
      <c r="H834" s="321">
        <v>1</v>
      </c>
      <c r="I834" s="321">
        <v>1</v>
      </c>
      <c r="J834" s="321"/>
      <c r="K834" s="155" t="str">
        <f>VLOOKUP($A834,'NZa-nummers 2016'!$B$2:$B$440,1,FALSE)</f>
        <v>450-4030</v>
      </c>
      <c r="L834" s="79"/>
      <c r="N834" s="85"/>
    </row>
    <row r="835" spans="1:19" s="84" customFormat="1" x14ac:dyDescent="0.2">
      <c r="A835" s="320" t="s">
        <v>335</v>
      </c>
      <c r="B835" s="321" t="s">
        <v>1488</v>
      </c>
      <c r="C835" s="321" t="s">
        <v>168</v>
      </c>
      <c r="D835" s="321" t="s">
        <v>1043</v>
      </c>
      <c r="E835" s="322">
        <v>200</v>
      </c>
      <c r="F835" s="322" t="str">
        <f t="shared" si="26"/>
        <v>450-4042-200</v>
      </c>
      <c r="G835" s="322">
        <f t="shared" si="27"/>
        <v>0</v>
      </c>
      <c r="H835" s="321">
        <v>1</v>
      </c>
      <c r="I835" s="321">
        <v>1</v>
      </c>
      <c r="J835" s="321"/>
      <c r="K835" s="155" t="str">
        <f>VLOOKUP($A835,'NZa-nummers 2016'!$B$2:$B$440,1,FALSE)</f>
        <v>450-4042</v>
      </c>
      <c r="L835" s="79"/>
      <c r="N835" s="85"/>
    </row>
    <row r="836" spans="1:19" s="84" customFormat="1" x14ac:dyDescent="0.2">
      <c r="A836" s="320" t="s">
        <v>335</v>
      </c>
      <c r="B836" s="321" t="s">
        <v>1488</v>
      </c>
      <c r="C836" s="321" t="s">
        <v>168</v>
      </c>
      <c r="D836" s="321" t="s">
        <v>871</v>
      </c>
      <c r="E836" s="322">
        <v>202</v>
      </c>
      <c r="F836" s="322" t="str">
        <f t="shared" si="26"/>
        <v>450-4042-202</v>
      </c>
      <c r="G836" s="322">
        <f t="shared" si="27"/>
        <v>0</v>
      </c>
      <c r="H836" s="321">
        <v>1</v>
      </c>
      <c r="I836" s="321">
        <v>0.5</v>
      </c>
      <c r="J836" s="321"/>
      <c r="K836" s="155" t="str">
        <f>VLOOKUP($A836,'NZa-nummers 2016'!$B$2:$B$440,1,FALSE)</f>
        <v>450-4042</v>
      </c>
      <c r="L836" s="79"/>
      <c r="N836" s="85"/>
    </row>
    <row r="837" spans="1:19" s="84" customFormat="1" x14ac:dyDescent="0.2">
      <c r="A837" s="320" t="s">
        <v>336</v>
      </c>
      <c r="B837" s="321" t="s">
        <v>1489</v>
      </c>
      <c r="C837" s="321" t="s">
        <v>571</v>
      </c>
      <c r="D837" s="321" t="s">
        <v>1043</v>
      </c>
      <c r="E837" s="322">
        <v>200</v>
      </c>
      <c r="F837" s="322" t="str">
        <f t="shared" si="26"/>
        <v>450-4045-200</v>
      </c>
      <c r="G837" s="322">
        <f t="shared" si="27"/>
        <v>0</v>
      </c>
      <c r="H837" s="321">
        <v>1</v>
      </c>
      <c r="I837" s="321">
        <v>1</v>
      </c>
      <c r="J837" s="321"/>
      <c r="K837" s="155" t="str">
        <f>VLOOKUP($A837,'NZa-nummers 2016'!$B$2:$B$440,1,FALSE)</f>
        <v>450-4045</v>
      </c>
      <c r="L837" s="79"/>
      <c r="N837" s="85"/>
    </row>
    <row r="838" spans="1:19" s="84" customFormat="1" x14ac:dyDescent="0.2">
      <c r="A838" s="320" t="s">
        <v>337</v>
      </c>
      <c r="B838" s="321" t="s">
        <v>1490</v>
      </c>
      <c r="C838" s="321" t="s">
        <v>1491</v>
      </c>
      <c r="D838" s="321" t="s">
        <v>1043</v>
      </c>
      <c r="E838" s="322">
        <v>200</v>
      </c>
      <c r="F838" s="322" t="str">
        <f t="shared" si="26"/>
        <v>450-4050-200</v>
      </c>
      <c r="G838" s="322">
        <f t="shared" si="27"/>
        <v>0</v>
      </c>
      <c r="H838" s="321">
        <v>1</v>
      </c>
      <c r="I838" s="321">
        <v>1</v>
      </c>
      <c r="J838" s="321"/>
      <c r="K838" s="155" t="str">
        <f>VLOOKUP($A838,'NZa-nummers 2016'!$B$2:$B$440,1,FALSE)</f>
        <v>450-4050</v>
      </c>
      <c r="L838" s="79"/>
      <c r="M838" s="79" t="s">
        <v>1528</v>
      </c>
      <c r="N838" s="85"/>
    </row>
    <row r="839" spans="1:19" s="84" customFormat="1" x14ac:dyDescent="0.2">
      <c r="A839" s="324" t="s">
        <v>337</v>
      </c>
      <c r="B839" s="325" t="s">
        <v>934</v>
      </c>
      <c r="C839" s="325" t="s">
        <v>1491</v>
      </c>
      <c r="D839" s="321" t="s">
        <v>861</v>
      </c>
      <c r="E839" s="322">
        <v>201</v>
      </c>
      <c r="F839" s="322" t="str">
        <f t="shared" si="26"/>
        <v>450-4050-201</v>
      </c>
      <c r="G839" s="322">
        <f t="shared" si="27"/>
        <v>0</v>
      </c>
      <c r="H839" s="321">
        <v>1</v>
      </c>
      <c r="I839" s="321">
        <v>0.75</v>
      </c>
      <c r="J839" s="321"/>
      <c r="K839" s="155" t="str">
        <f>VLOOKUP($A839,'NZa-nummers 2016'!$B$2:$B$440,1,FALSE)</f>
        <v>450-4050</v>
      </c>
      <c r="L839" s="79"/>
      <c r="M839" s="79" t="s">
        <v>1528</v>
      </c>
      <c r="N839" s="85"/>
    </row>
    <row r="840" spans="1:19" s="84" customFormat="1" x14ac:dyDescent="0.2">
      <c r="A840" s="320" t="s">
        <v>338</v>
      </c>
      <c r="B840" s="321" t="s">
        <v>935</v>
      </c>
      <c r="C840" s="321" t="s">
        <v>104</v>
      </c>
      <c r="D840" s="321" t="s">
        <v>1043</v>
      </c>
      <c r="E840" s="322">
        <v>200</v>
      </c>
      <c r="F840" s="322" t="str">
        <f t="shared" si="26"/>
        <v>450-4051-200</v>
      </c>
      <c r="G840" s="322">
        <f t="shared" si="27"/>
        <v>0</v>
      </c>
      <c r="H840" s="321">
        <v>1</v>
      </c>
      <c r="I840" s="321">
        <v>1</v>
      </c>
      <c r="J840" s="321"/>
      <c r="K840" s="155" t="str">
        <f>VLOOKUP($A840,'NZa-nummers 2016'!$B$2:$B$440,1,FALSE)</f>
        <v>450-4051</v>
      </c>
      <c r="L840" s="79"/>
      <c r="N840" s="85"/>
      <c r="S840" s="71"/>
    </row>
    <row r="841" spans="1:19" s="84" customFormat="1" x14ac:dyDescent="0.2">
      <c r="A841" s="320" t="s">
        <v>338</v>
      </c>
      <c r="B841" s="321" t="s">
        <v>935</v>
      </c>
      <c r="C841" s="321" t="s">
        <v>104</v>
      </c>
      <c r="D841" s="321" t="s">
        <v>871</v>
      </c>
      <c r="E841" s="322">
        <v>202</v>
      </c>
      <c r="F841" s="322" t="str">
        <f t="shared" si="26"/>
        <v>450-4051-202</v>
      </c>
      <c r="G841" s="322">
        <f t="shared" si="27"/>
        <v>0</v>
      </c>
      <c r="H841" s="321">
        <v>2</v>
      </c>
      <c r="I841" s="321">
        <v>1</v>
      </c>
      <c r="J841" s="321"/>
      <c r="K841" s="155" t="str">
        <f>VLOOKUP($A841,'NZa-nummers 2016'!$B$2:$B$440,1,FALSE)</f>
        <v>450-4051</v>
      </c>
      <c r="L841" s="71"/>
      <c r="M841" s="71"/>
      <c r="N841" s="74"/>
      <c r="O841" s="71"/>
      <c r="P841" s="71"/>
      <c r="Q841" s="71"/>
      <c r="R841" s="71"/>
    </row>
    <row r="842" spans="1:19" s="84" customFormat="1" x14ac:dyDescent="0.2">
      <c r="A842" s="320" t="s">
        <v>339</v>
      </c>
      <c r="B842" s="321" t="s">
        <v>1492</v>
      </c>
      <c r="C842" s="321" t="s">
        <v>110</v>
      </c>
      <c r="D842" s="321" t="s">
        <v>1043</v>
      </c>
      <c r="E842" s="322">
        <v>200</v>
      </c>
      <c r="F842" s="322" t="str">
        <f t="shared" si="26"/>
        <v>450-4061-200</v>
      </c>
      <c r="G842" s="322">
        <f t="shared" si="27"/>
        <v>0</v>
      </c>
      <c r="H842" s="321">
        <v>1</v>
      </c>
      <c r="I842" s="321">
        <v>1</v>
      </c>
      <c r="J842" s="321"/>
      <c r="K842" s="155" t="str">
        <f>VLOOKUP($A842,'NZa-nummers 2016'!$B$2:$B$440,1,FALSE)</f>
        <v>450-4061</v>
      </c>
      <c r="L842" s="79"/>
      <c r="N842" s="85"/>
    </row>
    <row r="843" spans="1:19" s="84" customFormat="1" x14ac:dyDescent="0.2">
      <c r="A843" s="324" t="s">
        <v>1352</v>
      </c>
      <c r="B843" s="325" t="s">
        <v>1493</v>
      </c>
      <c r="C843" s="325" t="s">
        <v>104</v>
      </c>
      <c r="D843" s="321" t="s">
        <v>871</v>
      </c>
      <c r="E843" s="322">
        <v>202</v>
      </c>
      <c r="F843" s="322" t="str">
        <f t="shared" si="26"/>
        <v>450-4068-202</v>
      </c>
      <c r="G843" s="322">
        <f t="shared" si="27"/>
        <v>0</v>
      </c>
      <c r="H843" s="321">
        <v>2</v>
      </c>
      <c r="I843" s="321">
        <v>1</v>
      </c>
      <c r="J843" s="321"/>
      <c r="K843" s="155" t="str">
        <f>VLOOKUP($A843,'NZa-nummers 2016'!$B$2:$B$440,1,FALSE)</f>
        <v>450-4068</v>
      </c>
      <c r="L843" s="79"/>
      <c r="N843" s="85"/>
    </row>
    <row r="844" spans="1:19" s="84" customFormat="1" x14ac:dyDescent="0.2">
      <c r="A844" s="320" t="s">
        <v>341</v>
      </c>
      <c r="B844" s="321" t="s">
        <v>936</v>
      </c>
      <c r="C844" s="323" t="s">
        <v>1435</v>
      </c>
      <c r="D844" s="321" t="s">
        <v>1043</v>
      </c>
      <c r="E844" s="322">
        <v>200</v>
      </c>
      <c r="F844" s="322" t="str">
        <f t="shared" si="26"/>
        <v>450-4076-200</v>
      </c>
      <c r="G844" s="322">
        <f t="shared" si="27"/>
        <v>0</v>
      </c>
      <c r="H844" s="321">
        <v>3</v>
      </c>
      <c r="I844" s="321">
        <v>3</v>
      </c>
      <c r="J844" s="321"/>
      <c r="K844" s="155" t="str">
        <f>VLOOKUP($A844,'NZa-nummers 2016'!$B$2:$B$440,1,FALSE)</f>
        <v>450-4076</v>
      </c>
      <c r="L844" s="79"/>
      <c r="N844" s="85"/>
    </row>
    <row r="845" spans="1:19" s="84" customFormat="1" x14ac:dyDescent="0.2">
      <c r="A845" s="320" t="s">
        <v>341</v>
      </c>
      <c r="B845" s="321" t="s">
        <v>936</v>
      </c>
      <c r="C845" s="323" t="s">
        <v>1435</v>
      </c>
      <c r="D845" s="321" t="s">
        <v>861</v>
      </c>
      <c r="E845" s="322">
        <v>201</v>
      </c>
      <c r="F845" s="322" t="str">
        <f t="shared" si="26"/>
        <v>450-4076-201</v>
      </c>
      <c r="G845" s="322">
        <f t="shared" si="27"/>
        <v>0</v>
      </c>
      <c r="H845" s="321">
        <v>1</v>
      </c>
      <c r="I845" s="321">
        <v>0.75</v>
      </c>
      <c r="J845" s="321"/>
      <c r="K845" s="155" t="str">
        <f>VLOOKUP($A845,'NZa-nummers 2016'!$B$2:$B$440,1,FALSE)</f>
        <v>450-4076</v>
      </c>
      <c r="L845" s="79"/>
      <c r="N845" s="85"/>
      <c r="S845" s="71"/>
    </row>
    <row r="846" spans="1:19" s="84" customFormat="1" x14ac:dyDescent="0.2">
      <c r="A846" s="320" t="s">
        <v>341</v>
      </c>
      <c r="B846" s="321" t="s">
        <v>936</v>
      </c>
      <c r="C846" s="323" t="s">
        <v>1435</v>
      </c>
      <c r="D846" s="321" t="s">
        <v>871</v>
      </c>
      <c r="E846" s="322">
        <v>202</v>
      </c>
      <c r="F846" s="322" t="str">
        <f t="shared" si="26"/>
        <v>450-4076-202</v>
      </c>
      <c r="G846" s="322">
        <f t="shared" si="27"/>
        <v>0</v>
      </c>
      <c r="H846" s="321">
        <v>1</v>
      </c>
      <c r="I846" s="321">
        <v>0.5</v>
      </c>
      <c r="J846" s="321"/>
      <c r="K846" s="155" t="str">
        <f>VLOOKUP($A846,'NZa-nummers 2016'!$B$2:$B$440,1,FALSE)</f>
        <v>450-4076</v>
      </c>
      <c r="L846" s="71"/>
      <c r="M846" s="71"/>
      <c r="N846" s="74"/>
      <c r="O846" s="71"/>
      <c r="P846" s="71"/>
      <c r="Q846" s="71"/>
      <c r="R846" s="71"/>
    </row>
    <row r="847" spans="1:19" s="88" customFormat="1" x14ac:dyDescent="0.2">
      <c r="A847" s="324" t="s">
        <v>1142</v>
      </c>
      <c r="B847" s="325" t="s">
        <v>761</v>
      </c>
      <c r="C847" s="325" t="s">
        <v>113</v>
      </c>
      <c r="D847" s="321" t="s">
        <v>1043</v>
      </c>
      <c r="E847" s="322">
        <v>200</v>
      </c>
      <c r="F847" s="322" t="str">
        <f t="shared" si="26"/>
        <v>450-4087-200</v>
      </c>
      <c r="G847" s="322">
        <f t="shared" si="27"/>
        <v>0</v>
      </c>
      <c r="H847" s="321">
        <v>1</v>
      </c>
      <c r="I847" s="321">
        <v>1</v>
      </c>
      <c r="J847" s="321"/>
      <c r="K847" s="155" t="str">
        <f>VLOOKUP($A847,'NZa-nummers 2016'!$B$2:$B$440,1,FALSE)</f>
        <v>450-4087</v>
      </c>
      <c r="L847" s="79"/>
      <c r="M847" s="84"/>
      <c r="N847" s="85"/>
      <c r="O847" s="84"/>
      <c r="P847" s="84"/>
      <c r="Q847" s="84"/>
      <c r="R847" s="84"/>
      <c r="S847" s="84"/>
    </row>
    <row r="848" spans="1:19" s="84" customFormat="1" x14ac:dyDescent="0.2">
      <c r="A848" s="320" t="s">
        <v>342</v>
      </c>
      <c r="B848" s="321" t="s">
        <v>937</v>
      </c>
      <c r="C848" s="321" t="s">
        <v>103</v>
      </c>
      <c r="D848" s="321" t="s">
        <v>1043</v>
      </c>
      <c r="E848" s="322">
        <v>200</v>
      </c>
      <c r="F848" s="322" t="str">
        <f t="shared" si="26"/>
        <v>999-10166-200</v>
      </c>
      <c r="G848" s="322">
        <f t="shared" si="27"/>
        <v>0</v>
      </c>
      <c r="H848" s="321">
        <v>8</v>
      </c>
      <c r="I848" s="321">
        <v>8</v>
      </c>
      <c r="J848" s="321"/>
      <c r="K848" s="155" t="str">
        <f>VLOOKUP($A848,'NZa-nummers 2016'!$B$2:$B$440,1,FALSE)</f>
        <v>999-10166</v>
      </c>
      <c r="L848" s="79"/>
      <c r="N848" s="85"/>
    </row>
    <row r="849" spans="1:19" s="84" customFormat="1" x14ac:dyDescent="0.2">
      <c r="A849" s="320" t="s">
        <v>342</v>
      </c>
      <c r="B849" s="321" t="s">
        <v>937</v>
      </c>
      <c r="C849" s="321" t="s">
        <v>103</v>
      </c>
      <c r="D849" s="321" t="s">
        <v>861</v>
      </c>
      <c r="E849" s="322">
        <v>201</v>
      </c>
      <c r="F849" s="322" t="str">
        <f t="shared" si="26"/>
        <v>999-10166-201</v>
      </c>
      <c r="G849" s="322">
        <f t="shared" si="27"/>
        <v>0</v>
      </c>
      <c r="H849" s="321">
        <v>3</v>
      </c>
      <c r="I849" s="321">
        <v>2.25</v>
      </c>
      <c r="J849" s="321"/>
      <c r="K849" s="155" t="str">
        <f>VLOOKUP($A849,'NZa-nummers 2016'!$B$2:$B$440,1,FALSE)</f>
        <v>999-10166</v>
      </c>
      <c r="L849" s="79"/>
      <c r="N849" s="85"/>
    </row>
    <row r="850" spans="1:19" s="84" customFormat="1" x14ac:dyDescent="0.2">
      <c r="A850" s="320" t="s">
        <v>938</v>
      </c>
      <c r="B850" s="321" t="s">
        <v>939</v>
      </c>
      <c r="C850" s="321" t="s">
        <v>940</v>
      </c>
      <c r="D850" s="321" t="s">
        <v>1043</v>
      </c>
      <c r="E850" s="322">
        <v>200</v>
      </c>
      <c r="F850" s="322" t="str">
        <f t="shared" si="26"/>
        <v>999-10296-200</v>
      </c>
      <c r="G850" s="322">
        <f t="shared" si="27"/>
        <v>0</v>
      </c>
      <c r="H850" s="321">
        <v>1</v>
      </c>
      <c r="I850" s="321">
        <v>1</v>
      </c>
      <c r="J850" s="321"/>
      <c r="K850" s="155" t="str">
        <f>VLOOKUP($A850,'NZa-nummers 2016'!$B$2:$B$440,1,FALSE)</f>
        <v>999-10296</v>
      </c>
      <c r="L850" s="79"/>
      <c r="N850" s="85"/>
    </row>
    <row r="851" spans="1:19" s="84" customFormat="1" x14ac:dyDescent="0.2">
      <c r="A851" s="324" t="s">
        <v>1354</v>
      </c>
      <c r="B851" s="325" t="s">
        <v>1355</v>
      </c>
      <c r="C851" s="323" t="s">
        <v>103</v>
      </c>
      <c r="D851" s="321" t="s">
        <v>1043</v>
      </c>
      <c r="E851" s="322">
        <v>200</v>
      </c>
      <c r="F851" s="322" t="str">
        <f t="shared" si="26"/>
        <v>999-10328-200</v>
      </c>
      <c r="G851" s="322">
        <f t="shared" si="27"/>
        <v>0</v>
      </c>
      <c r="H851" s="321">
        <v>1</v>
      </c>
      <c r="I851" s="321">
        <v>1</v>
      </c>
      <c r="J851" s="321"/>
      <c r="K851" s="155" t="str">
        <f>VLOOKUP($A851,'NZa-nummers 2016'!$B$2:$B$440,1,FALSE)</f>
        <v>999-10328</v>
      </c>
      <c r="L851" s="79"/>
      <c r="N851" s="85"/>
    </row>
    <row r="852" spans="1:19" s="84" customFormat="1" x14ac:dyDescent="0.2">
      <c r="A852" s="320" t="s">
        <v>343</v>
      </c>
      <c r="B852" s="321" t="s">
        <v>1494</v>
      </c>
      <c r="C852" s="321" t="s">
        <v>117</v>
      </c>
      <c r="D852" s="321" t="s">
        <v>1043</v>
      </c>
      <c r="E852" s="322">
        <v>200</v>
      </c>
      <c r="F852" s="322" t="str">
        <f t="shared" si="26"/>
        <v>999-10474-200</v>
      </c>
      <c r="G852" s="322">
        <f t="shared" si="27"/>
        <v>0</v>
      </c>
      <c r="H852" s="321">
        <v>1</v>
      </c>
      <c r="I852" s="321">
        <v>1</v>
      </c>
      <c r="J852" s="321"/>
      <c r="K852" s="155" t="str">
        <f>VLOOKUP($A852,'NZa-nummers 2016'!$B$2:$B$440,1,FALSE)</f>
        <v>999-10474</v>
      </c>
      <c r="L852" s="79"/>
      <c r="N852" s="85"/>
    </row>
    <row r="853" spans="1:19" s="84" customFormat="1" x14ac:dyDescent="0.2">
      <c r="A853" s="320" t="s">
        <v>344</v>
      </c>
      <c r="B853" s="321" t="s">
        <v>1495</v>
      </c>
      <c r="C853" s="321" t="s">
        <v>572</v>
      </c>
      <c r="D853" s="321" t="s">
        <v>1043</v>
      </c>
      <c r="E853" s="322">
        <v>200</v>
      </c>
      <c r="F853" s="322" t="str">
        <f t="shared" si="26"/>
        <v>999-10513-200</v>
      </c>
      <c r="G853" s="322">
        <f t="shared" si="27"/>
        <v>0</v>
      </c>
      <c r="H853" s="321">
        <v>1</v>
      </c>
      <c r="I853" s="321">
        <v>1</v>
      </c>
      <c r="J853" s="321"/>
      <c r="K853" s="155" t="str">
        <f>VLOOKUP($A853,'NZa-nummers 2016'!$B$2:$B$440,1,FALSE)</f>
        <v>999-10513</v>
      </c>
      <c r="L853" s="79"/>
      <c r="N853" s="85"/>
    </row>
    <row r="854" spans="1:19" s="84" customFormat="1" x14ac:dyDescent="0.2">
      <c r="A854" s="324" t="s">
        <v>1016</v>
      </c>
      <c r="B854" s="325" t="s">
        <v>1017</v>
      </c>
      <c r="C854" s="325" t="s">
        <v>711</v>
      </c>
      <c r="D854" s="321" t="s">
        <v>1019</v>
      </c>
      <c r="E854" s="322">
        <v>204</v>
      </c>
      <c r="F854" s="322" t="str">
        <f t="shared" si="26"/>
        <v>999-10515-204</v>
      </c>
      <c r="G854" s="322">
        <f t="shared" si="27"/>
        <v>0</v>
      </c>
      <c r="H854" s="321">
        <v>750</v>
      </c>
      <c r="I854" s="321">
        <v>438</v>
      </c>
      <c r="J854" s="321">
        <v>1722</v>
      </c>
      <c r="K854" s="155" t="str">
        <f>VLOOKUP($A854,'NZa-nummers 2016'!$B$2:$B$440,1,FALSE)</f>
        <v>999-10515</v>
      </c>
      <c r="L854" s="79"/>
      <c r="N854" s="85"/>
    </row>
    <row r="855" spans="1:19" s="84" customFormat="1" x14ac:dyDescent="0.2">
      <c r="A855" s="324" t="s">
        <v>1016</v>
      </c>
      <c r="B855" s="325" t="s">
        <v>1017</v>
      </c>
      <c r="C855" s="325" t="s">
        <v>711</v>
      </c>
      <c r="D855" s="321" t="s">
        <v>1496</v>
      </c>
      <c r="E855" s="322">
        <v>300</v>
      </c>
      <c r="F855" s="322" t="str">
        <f t="shared" si="26"/>
        <v>999-10515-300</v>
      </c>
      <c r="G855" s="322">
        <f t="shared" si="27"/>
        <v>0</v>
      </c>
      <c r="H855" s="321">
        <v>24</v>
      </c>
      <c r="I855" s="321">
        <v>24</v>
      </c>
      <c r="J855" s="321" t="s">
        <v>1497</v>
      </c>
      <c r="K855" s="155" t="str">
        <f>VLOOKUP($A855,'NZa-nummers 2016'!$B$2:$B$440,1,FALSE)</f>
        <v>999-10515</v>
      </c>
      <c r="L855" s="79"/>
      <c r="N855" s="85"/>
    </row>
    <row r="856" spans="1:19" s="84" customFormat="1" x14ac:dyDescent="0.2">
      <c r="A856" s="324" t="s">
        <v>1016</v>
      </c>
      <c r="B856" s="325" t="s">
        <v>1017</v>
      </c>
      <c r="C856" s="325" t="s">
        <v>711</v>
      </c>
      <c r="D856" s="321" t="s">
        <v>1020</v>
      </c>
      <c r="E856" s="322">
        <v>304</v>
      </c>
      <c r="F856" s="322" t="str">
        <f t="shared" si="26"/>
        <v>999-10515-304</v>
      </c>
      <c r="G856" s="322">
        <f t="shared" si="27"/>
        <v>0</v>
      </c>
      <c r="H856" s="321">
        <v>128</v>
      </c>
      <c r="I856" s="321">
        <v>75</v>
      </c>
      <c r="J856" s="321">
        <v>303</v>
      </c>
      <c r="K856" s="155" t="str">
        <f>VLOOKUP($A856,'NZa-nummers 2016'!$B$2:$B$440,1,FALSE)</f>
        <v>999-10515</v>
      </c>
      <c r="L856" s="79"/>
      <c r="N856" s="85"/>
    </row>
    <row r="857" spans="1:19" s="84" customFormat="1" x14ac:dyDescent="0.2">
      <c r="A857" s="320" t="s">
        <v>345</v>
      </c>
      <c r="B857" s="321" t="s">
        <v>1498</v>
      </c>
      <c r="C857" s="321" t="s">
        <v>567</v>
      </c>
      <c r="D857" s="321" t="s">
        <v>1043</v>
      </c>
      <c r="E857" s="322">
        <v>200</v>
      </c>
      <c r="F857" s="322" t="str">
        <f t="shared" si="26"/>
        <v>999-10534-200</v>
      </c>
      <c r="G857" s="322">
        <f t="shared" si="27"/>
        <v>0</v>
      </c>
      <c r="H857" s="321">
        <v>1</v>
      </c>
      <c r="I857" s="321">
        <v>1</v>
      </c>
      <c r="J857" s="321"/>
      <c r="K857" s="155" t="str">
        <f>VLOOKUP($A857,'NZa-nummers 2016'!$B$2:$B$440,1,FALSE)</f>
        <v>999-10534</v>
      </c>
      <c r="L857" s="79"/>
      <c r="N857" s="85"/>
      <c r="S857" s="88"/>
    </row>
    <row r="858" spans="1:19" s="84" customFormat="1" x14ac:dyDescent="0.2">
      <c r="A858" s="320" t="s">
        <v>345</v>
      </c>
      <c r="B858" s="321" t="s">
        <v>1498</v>
      </c>
      <c r="C858" s="321" t="s">
        <v>567</v>
      </c>
      <c r="D858" s="321" t="s">
        <v>871</v>
      </c>
      <c r="E858" s="322">
        <v>202</v>
      </c>
      <c r="F858" s="322" t="str">
        <f t="shared" si="26"/>
        <v>999-10534-202</v>
      </c>
      <c r="G858" s="322">
        <f t="shared" si="27"/>
        <v>0</v>
      </c>
      <c r="H858" s="321">
        <v>1</v>
      </c>
      <c r="I858" s="321">
        <v>0.5</v>
      </c>
      <c r="J858" s="321"/>
      <c r="K858" s="155" t="str">
        <f>VLOOKUP($A858,'NZa-nummers 2016'!$B$2:$B$440,1,FALSE)</f>
        <v>999-10534</v>
      </c>
      <c r="L858" s="87"/>
      <c r="M858" s="88"/>
      <c r="N858" s="89"/>
      <c r="O858" s="88"/>
      <c r="P858" s="88"/>
      <c r="Q858" s="88"/>
      <c r="R858" s="88"/>
    </row>
    <row r="859" spans="1:19" s="84" customFormat="1" x14ac:dyDescent="0.2">
      <c r="A859" s="320" t="s">
        <v>346</v>
      </c>
      <c r="B859" s="321" t="s">
        <v>769</v>
      </c>
      <c r="C859" s="321" t="s">
        <v>1499</v>
      </c>
      <c r="D859" s="321" t="s">
        <v>1043</v>
      </c>
      <c r="E859" s="322">
        <v>200</v>
      </c>
      <c r="F859" s="322" t="str">
        <f t="shared" si="26"/>
        <v>999-10535-200</v>
      </c>
      <c r="G859" s="322">
        <f t="shared" si="27"/>
        <v>0</v>
      </c>
      <c r="H859" s="321">
        <v>1</v>
      </c>
      <c r="I859" s="321">
        <v>1</v>
      </c>
      <c r="J859" s="321"/>
      <c r="K859" s="155" t="str">
        <f>VLOOKUP($A859,'NZa-nummers 2016'!$B$2:$B$440,1,FALSE)</f>
        <v>999-10535</v>
      </c>
      <c r="L859" s="79"/>
      <c r="N859" s="85"/>
    </row>
    <row r="860" spans="1:19" s="84" customFormat="1" x14ac:dyDescent="0.2">
      <c r="A860" s="320" t="s">
        <v>347</v>
      </c>
      <c r="B860" s="321" t="s">
        <v>199</v>
      </c>
      <c r="C860" s="321" t="s">
        <v>99</v>
      </c>
      <c r="D860" s="321" t="s">
        <v>1043</v>
      </c>
      <c r="E860" s="322">
        <v>200</v>
      </c>
      <c r="F860" s="322" t="str">
        <f t="shared" si="26"/>
        <v>999-10537-200</v>
      </c>
      <c r="G860" s="322">
        <f t="shared" si="27"/>
        <v>0</v>
      </c>
      <c r="H860" s="321">
        <v>1</v>
      </c>
      <c r="I860" s="321">
        <v>1</v>
      </c>
      <c r="J860" s="321"/>
      <c r="K860" s="155" t="str">
        <f>VLOOKUP($A860,'NZa-nummers 2016'!$B$2:$B$440,1,FALSE)</f>
        <v>999-10537</v>
      </c>
      <c r="L860" s="79"/>
      <c r="N860" s="85"/>
    </row>
    <row r="861" spans="1:19" s="84" customFormat="1" x14ac:dyDescent="0.2">
      <c r="A861" s="320" t="s">
        <v>348</v>
      </c>
      <c r="B861" s="321" t="s">
        <v>1500</v>
      </c>
      <c r="C861" s="321" t="s">
        <v>564</v>
      </c>
      <c r="D861" s="321" t="s">
        <v>1043</v>
      </c>
      <c r="E861" s="322">
        <v>200</v>
      </c>
      <c r="F861" s="322" t="str">
        <f t="shared" si="26"/>
        <v>999-10539-200</v>
      </c>
      <c r="G861" s="322">
        <f t="shared" si="27"/>
        <v>0</v>
      </c>
      <c r="H861" s="321">
        <v>1</v>
      </c>
      <c r="I861" s="321">
        <v>1</v>
      </c>
      <c r="J861" s="321"/>
      <c r="K861" s="155" t="str">
        <f>VLOOKUP($A861,'NZa-nummers 2016'!$B$2:$B$440,1,FALSE)</f>
        <v>999-10539</v>
      </c>
      <c r="L861" s="79"/>
      <c r="N861" s="85"/>
    </row>
    <row r="862" spans="1:19" s="84" customFormat="1" x14ac:dyDescent="0.2">
      <c r="A862" s="320" t="s">
        <v>348</v>
      </c>
      <c r="B862" s="321" t="s">
        <v>1500</v>
      </c>
      <c r="C862" s="321" t="s">
        <v>564</v>
      </c>
      <c r="D862" s="321" t="s">
        <v>871</v>
      </c>
      <c r="E862" s="322">
        <v>202</v>
      </c>
      <c r="F862" s="322" t="str">
        <f t="shared" si="26"/>
        <v>999-10539-202</v>
      </c>
      <c r="G862" s="322">
        <f t="shared" si="27"/>
        <v>0</v>
      </c>
      <c r="H862" s="321">
        <v>1</v>
      </c>
      <c r="I862" s="321">
        <v>0.5</v>
      </c>
      <c r="J862" s="321"/>
      <c r="K862" s="155" t="str">
        <f>VLOOKUP($A862,'NZa-nummers 2016'!$B$2:$B$440,1,FALSE)</f>
        <v>999-10539</v>
      </c>
      <c r="L862" s="79"/>
      <c r="N862" s="85"/>
    </row>
    <row r="863" spans="1:19" s="88" customFormat="1" x14ac:dyDescent="0.2">
      <c r="A863" s="320" t="s">
        <v>350</v>
      </c>
      <c r="B863" s="321" t="s">
        <v>1501</v>
      </c>
      <c r="C863" s="321" t="s">
        <v>87</v>
      </c>
      <c r="D863" s="321" t="s">
        <v>1043</v>
      </c>
      <c r="E863" s="322">
        <v>200</v>
      </c>
      <c r="F863" s="322" t="str">
        <f t="shared" si="26"/>
        <v>999-10543-200</v>
      </c>
      <c r="G863" s="322">
        <f t="shared" si="27"/>
        <v>0</v>
      </c>
      <c r="H863" s="321">
        <v>2</v>
      </c>
      <c r="I863" s="321">
        <v>2</v>
      </c>
      <c r="J863" s="321"/>
      <c r="K863" s="155" t="str">
        <f>VLOOKUP($A863,'NZa-nummers 2016'!$B$2:$B$440,1,FALSE)</f>
        <v>999-10543</v>
      </c>
      <c r="L863" s="79"/>
      <c r="M863" s="84"/>
      <c r="N863" s="85"/>
      <c r="O863" s="84"/>
      <c r="P863" s="84"/>
      <c r="Q863" s="84"/>
      <c r="R863" s="84"/>
      <c r="S863" s="84"/>
    </row>
    <row r="864" spans="1:19" s="84" customFormat="1" ht="12.75" customHeight="1" x14ac:dyDescent="0.2">
      <c r="A864" s="320" t="s">
        <v>350</v>
      </c>
      <c r="B864" s="321" t="s">
        <v>1501</v>
      </c>
      <c r="C864" s="321" t="s">
        <v>87</v>
      </c>
      <c r="D864" s="321" t="s">
        <v>861</v>
      </c>
      <c r="E864" s="322">
        <v>201</v>
      </c>
      <c r="F864" s="322" t="str">
        <f t="shared" si="26"/>
        <v>999-10543-201</v>
      </c>
      <c r="G864" s="322">
        <f t="shared" si="27"/>
        <v>0</v>
      </c>
      <c r="H864" s="321">
        <v>1</v>
      </c>
      <c r="I864" s="321">
        <v>0.75</v>
      </c>
      <c r="J864" s="321"/>
      <c r="K864" s="155" t="str">
        <f>VLOOKUP($A864,'NZa-nummers 2016'!$B$2:$B$440,1,FALSE)</f>
        <v>999-10543</v>
      </c>
      <c r="L864" s="79"/>
      <c r="N864" s="85"/>
    </row>
    <row r="865" spans="1:19" s="84" customFormat="1" ht="12.75" customHeight="1" x14ac:dyDescent="0.2">
      <c r="A865" s="331" t="s">
        <v>350</v>
      </c>
      <c r="B865" s="332" t="s">
        <v>1501</v>
      </c>
      <c r="C865" s="332" t="s">
        <v>87</v>
      </c>
      <c r="D865" s="332" t="s">
        <v>862</v>
      </c>
      <c r="E865" s="322">
        <v>203</v>
      </c>
      <c r="F865" s="322" t="str">
        <f t="shared" si="26"/>
        <v>999-10543-203</v>
      </c>
      <c r="G865" s="322">
        <f t="shared" si="27"/>
        <v>0</v>
      </c>
      <c r="H865" s="333">
        <v>1</v>
      </c>
      <c r="I865" s="332">
        <v>1</v>
      </c>
      <c r="J865" s="332"/>
      <c r="K865" s="155" t="str">
        <f>VLOOKUP($A865,'NZa-nummers 2016'!$B$2:$B$440,1,FALSE)</f>
        <v>999-10543</v>
      </c>
      <c r="L865" s="79"/>
      <c r="N865" s="85"/>
    </row>
    <row r="866" spans="1:19" s="84" customFormat="1" ht="12.75" customHeight="1" x14ac:dyDescent="0.2">
      <c r="A866" s="320" t="s">
        <v>1064</v>
      </c>
      <c r="B866" s="321" t="s">
        <v>1065</v>
      </c>
      <c r="C866" s="321" t="s">
        <v>1214</v>
      </c>
      <c r="D866" s="321" t="s">
        <v>871</v>
      </c>
      <c r="E866" s="322">
        <v>202</v>
      </c>
      <c r="F866" s="322" t="str">
        <f t="shared" si="26"/>
        <v>999-10550-202</v>
      </c>
      <c r="G866" s="322">
        <f t="shared" si="27"/>
        <v>0</v>
      </c>
      <c r="H866" s="321">
        <v>2</v>
      </c>
      <c r="I866" s="321">
        <v>1</v>
      </c>
      <c r="J866" s="321"/>
      <c r="K866" s="155" t="str">
        <f>VLOOKUP($A866,'NZa-nummers 2016'!$B$2:$B$440,1,FALSE)</f>
        <v>999-10550</v>
      </c>
      <c r="L866" s="79"/>
      <c r="N866" s="85"/>
    </row>
    <row r="867" spans="1:19" s="84" customFormat="1" x14ac:dyDescent="0.2">
      <c r="A867" s="320" t="s">
        <v>352</v>
      </c>
      <c r="B867" s="321" t="s">
        <v>202</v>
      </c>
      <c r="C867" s="321" t="s">
        <v>517</v>
      </c>
      <c r="D867" s="321" t="s">
        <v>1043</v>
      </c>
      <c r="E867" s="322">
        <v>200</v>
      </c>
      <c r="F867" s="322" t="str">
        <f t="shared" si="26"/>
        <v>999-10564-200</v>
      </c>
      <c r="G867" s="322">
        <f t="shared" si="27"/>
        <v>0</v>
      </c>
      <c r="H867" s="321">
        <v>1</v>
      </c>
      <c r="I867" s="321">
        <v>1</v>
      </c>
      <c r="J867" s="321"/>
      <c r="K867" s="155" t="str">
        <f>VLOOKUP($A867,'NZa-nummers 2016'!$B$2:$B$440,1,FALSE)</f>
        <v>999-10564</v>
      </c>
      <c r="L867" s="79"/>
      <c r="N867" s="85"/>
    </row>
    <row r="868" spans="1:19" s="84" customFormat="1" x14ac:dyDescent="0.2">
      <c r="A868" s="320" t="s">
        <v>353</v>
      </c>
      <c r="B868" s="321" t="s">
        <v>203</v>
      </c>
      <c r="C868" s="321" t="s">
        <v>127</v>
      </c>
      <c r="D868" s="321" t="s">
        <v>871</v>
      </c>
      <c r="E868" s="322">
        <v>202</v>
      </c>
      <c r="F868" s="322" t="str">
        <f t="shared" si="26"/>
        <v>999-10582-202</v>
      </c>
      <c r="G868" s="322">
        <f t="shared" si="27"/>
        <v>0</v>
      </c>
      <c r="H868" s="321">
        <v>1</v>
      </c>
      <c r="I868" s="321">
        <v>0.5</v>
      </c>
      <c r="J868" s="321"/>
      <c r="K868" s="155" t="str">
        <f>VLOOKUP($A868,'NZa-nummers 2016'!$B$2:$B$440,1,FALSE)</f>
        <v>999-10582</v>
      </c>
      <c r="L868" s="144"/>
      <c r="M868" s="79" t="s">
        <v>1528</v>
      </c>
      <c r="N868" s="85"/>
    </row>
    <row r="869" spans="1:19" s="84" customFormat="1" x14ac:dyDescent="0.2">
      <c r="A869" s="320" t="s">
        <v>354</v>
      </c>
      <c r="B869" s="321" t="s">
        <v>204</v>
      </c>
      <c r="C869" s="321" t="s">
        <v>113</v>
      </c>
      <c r="D869" s="321" t="s">
        <v>871</v>
      </c>
      <c r="E869" s="322">
        <v>202</v>
      </c>
      <c r="F869" s="322" t="str">
        <f t="shared" si="26"/>
        <v>999-10585-202</v>
      </c>
      <c r="G869" s="322">
        <f t="shared" si="27"/>
        <v>0</v>
      </c>
      <c r="H869" s="321">
        <v>3</v>
      </c>
      <c r="I869" s="321">
        <v>1.5</v>
      </c>
      <c r="J869" s="321"/>
      <c r="K869" s="155" t="str">
        <f>VLOOKUP($A869,'NZa-nummers 2016'!$B$2:$B$440,1,FALSE)</f>
        <v>999-10585</v>
      </c>
      <c r="L869" s="79"/>
      <c r="N869" s="85"/>
    </row>
    <row r="870" spans="1:19" s="84" customFormat="1" x14ac:dyDescent="0.2">
      <c r="A870" s="320" t="s">
        <v>356</v>
      </c>
      <c r="B870" s="321" t="s">
        <v>941</v>
      </c>
      <c r="C870" s="321" t="s">
        <v>163</v>
      </c>
      <c r="D870" s="321" t="s">
        <v>1043</v>
      </c>
      <c r="E870" s="322">
        <v>200</v>
      </c>
      <c r="F870" s="322" t="str">
        <f t="shared" si="26"/>
        <v>999-10642-200</v>
      </c>
      <c r="G870" s="322">
        <f t="shared" si="27"/>
        <v>0</v>
      </c>
      <c r="H870" s="321">
        <v>2</v>
      </c>
      <c r="I870" s="321">
        <v>2</v>
      </c>
      <c r="J870" s="321"/>
      <c r="K870" s="155" t="str">
        <f>VLOOKUP($A870,'NZa-nummers 2016'!$B$2:$B$440,1,FALSE)</f>
        <v>999-10642</v>
      </c>
      <c r="L870" s="79"/>
      <c r="N870" s="85"/>
    </row>
    <row r="871" spans="1:19" s="84" customFormat="1" x14ac:dyDescent="0.2">
      <c r="A871" s="320" t="s">
        <v>357</v>
      </c>
      <c r="B871" s="321" t="s">
        <v>206</v>
      </c>
      <c r="C871" s="321" t="s">
        <v>128</v>
      </c>
      <c r="D871" s="321" t="s">
        <v>1043</v>
      </c>
      <c r="E871" s="322">
        <v>200</v>
      </c>
      <c r="F871" s="322" t="str">
        <f t="shared" si="26"/>
        <v>999-10645-200</v>
      </c>
      <c r="G871" s="322">
        <f t="shared" si="27"/>
        <v>0</v>
      </c>
      <c r="H871" s="321">
        <v>1</v>
      </c>
      <c r="I871" s="321">
        <v>1</v>
      </c>
      <c r="J871" s="321"/>
      <c r="K871" s="155" t="str">
        <f>VLOOKUP($A871,'NZa-nummers 2016'!$B$2:$B$440,1,FALSE)</f>
        <v>999-10645</v>
      </c>
      <c r="L871" s="79"/>
      <c r="N871" s="85"/>
    </row>
    <row r="872" spans="1:19" s="88" customFormat="1" x14ac:dyDescent="0.2">
      <c r="A872" s="320" t="s">
        <v>359</v>
      </c>
      <c r="B872" s="321" t="s">
        <v>208</v>
      </c>
      <c r="C872" s="321" t="s">
        <v>576</v>
      </c>
      <c r="D872" s="321" t="s">
        <v>1043</v>
      </c>
      <c r="E872" s="322">
        <v>200</v>
      </c>
      <c r="F872" s="322" t="str">
        <f t="shared" si="26"/>
        <v>999-10659-200</v>
      </c>
      <c r="G872" s="322">
        <f t="shared" si="27"/>
        <v>0</v>
      </c>
      <c r="H872" s="321">
        <v>7</v>
      </c>
      <c r="I872" s="321">
        <v>7</v>
      </c>
      <c r="J872" s="321"/>
      <c r="K872" s="155" t="str">
        <f>VLOOKUP($A872,'NZa-nummers 2016'!$B$2:$B$440,1,FALSE)</f>
        <v>999-10659</v>
      </c>
      <c r="L872" s="79"/>
      <c r="M872" s="84"/>
      <c r="N872" s="85"/>
      <c r="O872" s="84"/>
      <c r="P872" s="84"/>
      <c r="Q872" s="84"/>
      <c r="R872" s="84"/>
      <c r="S872" s="84"/>
    </row>
    <row r="873" spans="1:19" s="84" customFormat="1" x14ac:dyDescent="0.2">
      <c r="A873" s="320" t="s">
        <v>360</v>
      </c>
      <c r="B873" s="321" t="s">
        <v>943</v>
      </c>
      <c r="C873" s="321" t="s">
        <v>523</v>
      </c>
      <c r="D873" s="321" t="s">
        <v>861</v>
      </c>
      <c r="E873" s="322">
        <v>201</v>
      </c>
      <c r="F873" s="322" t="str">
        <f t="shared" si="26"/>
        <v>999-10685-201</v>
      </c>
      <c r="G873" s="322">
        <f t="shared" si="27"/>
        <v>0</v>
      </c>
      <c r="H873" s="321">
        <v>1</v>
      </c>
      <c r="I873" s="321">
        <v>0.75</v>
      </c>
      <c r="J873" s="321"/>
      <c r="K873" s="155" t="str">
        <f>VLOOKUP($A873,'NZa-nummers 2016'!$B$2:$B$440,1,FALSE)</f>
        <v>999-10685</v>
      </c>
      <c r="L873" s="79"/>
      <c r="N873" s="85"/>
    </row>
    <row r="874" spans="1:19" s="84" customFormat="1" x14ac:dyDescent="0.2">
      <c r="A874" s="320" t="s">
        <v>360</v>
      </c>
      <c r="B874" s="321" t="s">
        <v>943</v>
      </c>
      <c r="C874" s="321" t="s">
        <v>523</v>
      </c>
      <c r="D874" s="321" t="s">
        <v>871</v>
      </c>
      <c r="E874" s="322">
        <v>202</v>
      </c>
      <c r="F874" s="322" t="str">
        <f t="shared" si="26"/>
        <v>999-10685-202</v>
      </c>
      <c r="G874" s="322">
        <f t="shared" si="27"/>
        <v>0</v>
      </c>
      <c r="H874" s="321">
        <v>1</v>
      </c>
      <c r="I874" s="321">
        <v>0.5</v>
      </c>
      <c r="J874" s="321"/>
      <c r="K874" s="155" t="str">
        <f>VLOOKUP($A874,'NZa-nummers 2016'!$B$2:$B$440,1,FALSE)</f>
        <v>999-10685</v>
      </c>
      <c r="L874" s="79"/>
      <c r="N874" s="85"/>
    </row>
    <row r="875" spans="1:19" s="84" customFormat="1" x14ac:dyDescent="0.2">
      <c r="A875" s="320" t="s">
        <v>361</v>
      </c>
      <c r="B875" s="321" t="s">
        <v>1048</v>
      </c>
      <c r="C875" s="321" t="s">
        <v>526</v>
      </c>
      <c r="D875" s="321" t="s">
        <v>1043</v>
      </c>
      <c r="E875" s="322">
        <v>200</v>
      </c>
      <c r="F875" s="322" t="str">
        <f t="shared" si="26"/>
        <v>999-10686-200</v>
      </c>
      <c r="G875" s="322">
        <f t="shared" si="27"/>
        <v>0</v>
      </c>
      <c r="H875" s="321">
        <v>1</v>
      </c>
      <c r="I875" s="321">
        <v>1</v>
      </c>
      <c r="J875" s="321"/>
      <c r="K875" s="155" t="str">
        <f>VLOOKUP($A875,'NZa-nummers 2016'!$B$2:$B$440,1,FALSE)</f>
        <v>999-10686</v>
      </c>
      <c r="L875" s="79"/>
      <c r="N875" s="85"/>
    </row>
    <row r="876" spans="1:19" s="84" customFormat="1" x14ac:dyDescent="0.2">
      <c r="A876" s="320" t="s">
        <v>1147</v>
      </c>
      <c r="B876" s="321" t="s">
        <v>1502</v>
      </c>
      <c r="C876" s="321" t="s">
        <v>109</v>
      </c>
      <c r="D876" s="321" t="s">
        <v>1043</v>
      </c>
      <c r="E876" s="322">
        <v>200</v>
      </c>
      <c r="F876" s="322" t="str">
        <f t="shared" si="26"/>
        <v>999-10688-200</v>
      </c>
      <c r="G876" s="322">
        <f t="shared" si="27"/>
        <v>0</v>
      </c>
      <c r="H876" s="321">
        <v>1</v>
      </c>
      <c r="I876" s="321">
        <v>1</v>
      </c>
      <c r="J876" s="321"/>
      <c r="K876" s="155" t="str">
        <f>VLOOKUP($A876,'NZa-nummers 2016'!$B$2:$B$440,1,FALSE)</f>
        <v>999-10688</v>
      </c>
      <c r="L876" s="79"/>
      <c r="N876" s="85"/>
      <c r="S876" s="71"/>
    </row>
    <row r="877" spans="1:19" s="84" customFormat="1" x14ac:dyDescent="0.2">
      <c r="A877" s="320" t="s">
        <v>362</v>
      </c>
      <c r="B877" s="321" t="s">
        <v>1503</v>
      </c>
      <c r="C877" s="321" t="s">
        <v>579</v>
      </c>
      <c r="D877" s="321" t="s">
        <v>1043</v>
      </c>
      <c r="E877" s="322">
        <v>200</v>
      </c>
      <c r="F877" s="322" t="str">
        <f t="shared" si="26"/>
        <v>999-10690-200</v>
      </c>
      <c r="G877" s="322">
        <f t="shared" si="27"/>
        <v>0</v>
      </c>
      <c r="H877" s="321">
        <v>1</v>
      </c>
      <c r="I877" s="321">
        <v>1</v>
      </c>
      <c r="J877" s="321"/>
      <c r="K877" s="155" t="str">
        <f>VLOOKUP($A877,'NZa-nummers 2016'!$B$2:$B$440,1,FALSE)</f>
        <v>999-10690</v>
      </c>
      <c r="L877" s="87"/>
      <c r="M877" s="71"/>
      <c r="N877" s="74"/>
      <c r="O877" s="71"/>
      <c r="P877" s="71"/>
      <c r="Q877" s="71"/>
      <c r="R877" s="71"/>
      <c r="S877" s="71"/>
    </row>
    <row r="878" spans="1:19" s="84" customFormat="1" x14ac:dyDescent="0.2">
      <c r="A878" s="320" t="s">
        <v>362</v>
      </c>
      <c r="B878" s="321" t="s">
        <v>1503</v>
      </c>
      <c r="C878" s="321" t="s">
        <v>579</v>
      </c>
      <c r="D878" s="321" t="s">
        <v>871</v>
      </c>
      <c r="E878" s="322">
        <v>202</v>
      </c>
      <c r="F878" s="322" t="str">
        <f t="shared" si="26"/>
        <v>999-10690-202</v>
      </c>
      <c r="G878" s="322">
        <f t="shared" si="27"/>
        <v>0</v>
      </c>
      <c r="H878" s="321">
        <v>3</v>
      </c>
      <c r="I878" s="321">
        <v>1.5</v>
      </c>
      <c r="J878" s="321"/>
      <c r="K878" s="155" t="str">
        <f>VLOOKUP($A878,'NZa-nummers 2016'!$B$2:$B$440,1,FALSE)</f>
        <v>999-10690</v>
      </c>
      <c r="L878" s="87"/>
      <c r="M878" s="71"/>
      <c r="N878" s="74"/>
      <c r="O878" s="71"/>
      <c r="P878" s="71"/>
      <c r="Q878" s="71"/>
      <c r="R878" s="71"/>
    </row>
    <row r="879" spans="1:19" s="84" customFormat="1" x14ac:dyDescent="0.2">
      <c r="A879" s="320" t="s">
        <v>363</v>
      </c>
      <c r="B879" s="321" t="s">
        <v>210</v>
      </c>
      <c r="C879" s="321" t="s">
        <v>103</v>
      </c>
      <c r="D879" s="321" t="s">
        <v>871</v>
      </c>
      <c r="E879" s="322">
        <v>202</v>
      </c>
      <c r="F879" s="322" t="str">
        <f t="shared" si="26"/>
        <v>999-10692-202</v>
      </c>
      <c r="G879" s="322">
        <f t="shared" si="27"/>
        <v>0</v>
      </c>
      <c r="H879" s="321">
        <v>1</v>
      </c>
      <c r="I879" s="321">
        <v>0.5</v>
      </c>
      <c r="J879" s="321"/>
      <c r="K879" s="155" t="str">
        <f>VLOOKUP($A879,'NZa-nummers 2016'!$B$2:$B$440,1,FALSE)</f>
        <v>999-10692</v>
      </c>
      <c r="L879" s="79"/>
      <c r="N879" s="85"/>
    </row>
    <row r="880" spans="1:19" s="84" customFormat="1" x14ac:dyDescent="0.2">
      <c r="A880" s="320" t="s">
        <v>364</v>
      </c>
      <c r="B880" s="321" t="s">
        <v>944</v>
      </c>
      <c r="C880" s="321" t="s">
        <v>1426</v>
      </c>
      <c r="D880" s="321" t="s">
        <v>1043</v>
      </c>
      <c r="E880" s="322">
        <v>200</v>
      </c>
      <c r="F880" s="322" t="str">
        <f t="shared" si="26"/>
        <v>999-10701-200</v>
      </c>
      <c r="G880" s="322">
        <f t="shared" si="27"/>
        <v>0</v>
      </c>
      <c r="H880" s="321">
        <v>1</v>
      </c>
      <c r="I880" s="321">
        <v>1</v>
      </c>
      <c r="J880" s="321"/>
      <c r="K880" s="155" t="str">
        <f>VLOOKUP($A880,'NZa-nummers 2016'!$B$2:$B$440,1,FALSE)</f>
        <v>999-10701</v>
      </c>
      <c r="L880" s="79"/>
      <c r="N880" s="85"/>
    </row>
    <row r="881" spans="1:14" s="84" customFormat="1" x14ac:dyDescent="0.2">
      <c r="A881" s="320" t="s">
        <v>366</v>
      </c>
      <c r="B881" s="327" t="s">
        <v>1504</v>
      </c>
      <c r="C881" s="321" t="s">
        <v>102</v>
      </c>
      <c r="D881" s="321" t="s">
        <v>1043</v>
      </c>
      <c r="E881" s="322">
        <v>200</v>
      </c>
      <c r="F881" s="322" t="str">
        <f t="shared" si="26"/>
        <v>999-10705-200</v>
      </c>
      <c r="G881" s="322">
        <f t="shared" si="27"/>
        <v>0</v>
      </c>
      <c r="H881" s="321">
        <v>1</v>
      </c>
      <c r="I881" s="321">
        <v>1</v>
      </c>
      <c r="J881" s="321"/>
      <c r="K881" s="155" t="str">
        <f>VLOOKUP($A881,'NZa-nummers 2016'!$B$2:$B$440,1,FALSE)</f>
        <v>999-10705</v>
      </c>
      <c r="L881" s="79"/>
      <c r="N881" s="85"/>
    </row>
    <row r="882" spans="1:14" s="84" customFormat="1" x14ac:dyDescent="0.2">
      <c r="A882" s="320" t="s">
        <v>367</v>
      </c>
      <c r="B882" s="321" t="s">
        <v>772</v>
      </c>
      <c r="C882" s="323" t="s">
        <v>521</v>
      </c>
      <c r="D882" s="321" t="s">
        <v>1043</v>
      </c>
      <c r="E882" s="322">
        <v>200</v>
      </c>
      <c r="F882" s="322" t="str">
        <f t="shared" si="26"/>
        <v>999-10713-200</v>
      </c>
      <c r="G882" s="322">
        <f t="shared" si="27"/>
        <v>0</v>
      </c>
      <c r="H882" s="321">
        <v>1</v>
      </c>
      <c r="I882" s="321">
        <v>1</v>
      </c>
      <c r="J882" s="321"/>
      <c r="K882" s="155" t="str">
        <f>VLOOKUP($A882,'NZa-nummers 2016'!$B$2:$B$440,1,FALSE)</f>
        <v>999-10713</v>
      </c>
      <c r="L882" s="79"/>
      <c r="N882" s="85"/>
    </row>
    <row r="883" spans="1:14" s="84" customFormat="1" x14ac:dyDescent="0.2">
      <c r="A883" s="320" t="s">
        <v>369</v>
      </c>
      <c r="B883" s="321" t="s">
        <v>945</v>
      </c>
      <c r="C883" s="321" t="s">
        <v>143</v>
      </c>
      <c r="D883" s="321" t="s">
        <v>871</v>
      </c>
      <c r="E883" s="322">
        <v>202</v>
      </c>
      <c r="F883" s="322" t="str">
        <f t="shared" si="26"/>
        <v>999-10840-202</v>
      </c>
      <c r="G883" s="322">
        <f t="shared" si="27"/>
        <v>0</v>
      </c>
      <c r="H883" s="321">
        <v>1</v>
      </c>
      <c r="I883" s="321">
        <v>0.5</v>
      </c>
      <c r="J883" s="321"/>
      <c r="K883" s="155" t="str">
        <f>VLOOKUP($A883,'NZa-nummers 2016'!$B$2:$B$440,1,FALSE)</f>
        <v>999-10840</v>
      </c>
      <c r="L883" s="79"/>
      <c r="N883" s="85"/>
    </row>
    <row r="884" spans="1:14" s="84" customFormat="1" x14ac:dyDescent="0.2">
      <c r="A884" s="320" t="s">
        <v>370</v>
      </c>
      <c r="B884" s="321" t="s">
        <v>211</v>
      </c>
      <c r="C884" s="321" t="s">
        <v>581</v>
      </c>
      <c r="D884" s="321" t="s">
        <v>1043</v>
      </c>
      <c r="E884" s="322">
        <v>200</v>
      </c>
      <c r="F884" s="322" t="str">
        <f t="shared" si="26"/>
        <v>999-10850-200</v>
      </c>
      <c r="G884" s="322">
        <f t="shared" si="27"/>
        <v>0</v>
      </c>
      <c r="H884" s="321">
        <v>1</v>
      </c>
      <c r="I884" s="321">
        <v>1</v>
      </c>
      <c r="J884" s="321"/>
      <c r="K884" s="155" t="str">
        <f>VLOOKUP($A884,'NZa-nummers 2016'!$B$2:$B$440,1,FALSE)</f>
        <v>999-10850</v>
      </c>
      <c r="L884" s="79"/>
      <c r="N884" s="85"/>
    </row>
    <row r="885" spans="1:14" s="84" customFormat="1" x14ac:dyDescent="0.2">
      <c r="A885" s="320" t="s">
        <v>371</v>
      </c>
      <c r="B885" s="321" t="s">
        <v>946</v>
      </c>
      <c r="C885" s="321" t="s">
        <v>1505</v>
      </c>
      <c r="D885" s="321" t="s">
        <v>1043</v>
      </c>
      <c r="E885" s="322">
        <v>200</v>
      </c>
      <c r="F885" s="322" t="str">
        <f t="shared" si="26"/>
        <v>999-10856-200</v>
      </c>
      <c r="G885" s="322">
        <f t="shared" si="27"/>
        <v>0</v>
      </c>
      <c r="H885" s="321">
        <v>1</v>
      </c>
      <c r="I885" s="321">
        <v>1</v>
      </c>
      <c r="J885" s="321"/>
      <c r="K885" s="155" t="str">
        <f>VLOOKUP($A885,'NZa-nummers 2016'!$B$2:$B$440,1,FALSE)</f>
        <v>999-10856</v>
      </c>
      <c r="L885" s="79"/>
      <c r="N885" s="85"/>
    </row>
    <row r="886" spans="1:14" s="84" customFormat="1" x14ac:dyDescent="0.2">
      <c r="A886" s="320" t="s">
        <v>372</v>
      </c>
      <c r="B886" s="321" t="s">
        <v>947</v>
      </c>
      <c r="C886" s="321" t="s">
        <v>518</v>
      </c>
      <c r="D886" s="321" t="s">
        <v>871</v>
      </c>
      <c r="E886" s="322">
        <v>202</v>
      </c>
      <c r="F886" s="322" t="str">
        <f t="shared" si="26"/>
        <v>999-10894-202</v>
      </c>
      <c r="G886" s="322">
        <f t="shared" si="27"/>
        <v>0</v>
      </c>
      <c r="H886" s="321">
        <v>1</v>
      </c>
      <c r="I886" s="321">
        <v>0.5</v>
      </c>
      <c r="J886" s="321"/>
      <c r="K886" s="155" t="str">
        <f>VLOOKUP($A886,'NZa-nummers 2016'!$B$2:$B$440,1,FALSE)</f>
        <v>999-10894</v>
      </c>
      <c r="L886" s="79"/>
      <c r="N886" s="85"/>
    </row>
    <row r="887" spans="1:14" s="84" customFormat="1" x14ac:dyDescent="0.2">
      <c r="A887" s="320" t="s">
        <v>373</v>
      </c>
      <c r="B887" s="321" t="s">
        <v>212</v>
      </c>
      <c r="C887" s="321" t="s">
        <v>517</v>
      </c>
      <c r="D887" s="321" t="s">
        <v>1043</v>
      </c>
      <c r="E887" s="322">
        <v>200</v>
      </c>
      <c r="F887" s="322" t="str">
        <f t="shared" si="26"/>
        <v>999-10930-200</v>
      </c>
      <c r="G887" s="322">
        <f t="shared" si="27"/>
        <v>0</v>
      </c>
      <c r="H887" s="321">
        <v>1</v>
      </c>
      <c r="I887" s="321">
        <v>1</v>
      </c>
      <c r="J887" s="321"/>
      <c r="K887" s="155" t="str">
        <f>VLOOKUP($A887,'NZa-nummers 2016'!$B$2:$B$440,1,FALSE)</f>
        <v>999-10930</v>
      </c>
      <c r="L887" s="79"/>
      <c r="N887" s="85"/>
    </row>
    <row r="888" spans="1:14" s="84" customFormat="1" x14ac:dyDescent="0.2">
      <c r="A888" s="320" t="s">
        <v>374</v>
      </c>
      <c r="B888" s="321" t="s">
        <v>58</v>
      </c>
      <c r="C888" s="321" t="s">
        <v>87</v>
      </c>
      <c r="D888" s="321" t="s">
        <v>1043</v>
      </c>
      <c r="E888" s="322">
        <v>200</v>
      </c>
      <c r="F888" s="322" t="str">
        <f t="shared" si="26"/>
        <v>999-10932-200</v>
      </c>
      <c r="G888" s="322">
        <f t="shared" si="27"/>
        <v>0</v>
      </c>
      <c r="H888" s="321">
        <v>2</v>
      </c>
      <c r="I888" s="321">
        <v>2</v>
      </c>
      <c r="J888" s="321"/>
      <c r="K888" s="155" t="str">
        <f>VLOOKUP($A888,'NZa-nummers 2016'!$B$2:$B$440,1,FALSE)</f>
        <v>999-10932</v>
      </c>
      <c r="L888" s="79"/>
      <c r="N888" s="85"/>
    </row>
    <row r="889" spans="1:14" s="84" customFormat="1" x14ac:dyDescent="0.2">
      <c r="A889" s="320" t="s">
        <v>374</v>
      </c>
      <c r="B889" s="321" t="s">
        <v>58</v>
      </c>
      <c r="C889" s="321" t="s">
        <v>87</v>
      </c>
      <c r="D889" s="321" t="s">
        <v>861</v>
      </c>
      <c r="E889" s="322">
        <v>201</v>
      </c>
      <c r="F889" s="322" t="str">
        <f t="shared" si="26"/>
        <v>999-10932-201</v>
      </c>
      <c r="G889" s="322">
        <f t="shared" si="27"/>
        <v>0</v>
      </c>
      <c r="H889" s="321">
        <v>2</v>
      </c>
      <c r="I889" s="321">
        <v>1.5</v>
      </c>
      <c r="J889" s="321"/>
      <c r="K889" s="155" t="str">
        <f>VLOOKUP($A889,'NZa-nummers 2016'!$B$2:$B$440,1,FALSE)</f>
        <v>999-10932</v>
      </c>
      <c r="L889" s="79"/>
      <c r="N889" s="85"/>
    </row>
    <row r="890" spans="1:14" s="84" customFormat="1" x14ac:dyDescent="0.2">
      <c r="A890" s="320" t="s">
        <v>948</v>
      </c>
      <c r="B890" s="321" t="s">
        <v>949</v>
      </c>
      <c r="C890" s="321" t="s">
        <v>531</v>
      </c>
      <c r="D890" s="321" t="s">
        <v>1043</v>
      </c>
      <c r="E890" s="322">
        <v>200</v>
      </c>
      <c r="F890" s="322" t="str">
        <f t="shared" si="26"/>
        <v>999-11103-200</v>
      </c>
      <c r="G890" s="322">
        <f t="shared" si="27"/>
        <v>0</v>
      </c>
      <c r="H890" s="321">
        <v>1</v>
      </c>
      <c r="I890" s="321">
        <v>1</v>
      </c>
      <c r="J890" s="321"/>
      <c r="K890" s="155" t="str">
        <f>VLOOKUP($A890,'NZa-nummers 2016'!$B$2:$B$440,1,FALSE)</f>
        <v>999-11103</v>
      </c>
      <c r="L890" s="79"/>
      <c r="N890" s="85"/>
    </row>
    <row r="891" spans="1:14" s="84" customFormat="1" x14ac:dyDescent="0.2">
      <c r="A891" s="320" t="s">
        <v>1044</v>
      </c>
      <c r="B891" s="321" t="s">
        <v>1045</v>
      </c>
      <c r="C891" s="321" t="s">
        <v>581</v>
      </c>
      <c r="D891" s="321" t="s">
        <v>1043</v>
      </c>
      <c r="E891" s="322">
        <v>200</v>
      </c>
      <c r="F891" s="322" t="str">
        <f t="shared" ref="F891:F947" si="28">CONCATENATE(A891,"-",E891)</f>
        <v>999-11254-200</v>
      </c>
      <c r="G891" s="322">
        <f t="shared" ref="G891:G947" si="29">IF(AND(A892=A891,E892=E891),1,0)</f>
        <v>0</v>
      </c>
      <c r="H891" s="321">
        <v>1</v>
      </c>
      <c r="I891" s="321">
        <v>1</v>
      </c>
      <c r="J891" s="321"/>
      <c r="K891" s="155" t="str">
        <f>VLOOKUP($A891,'NZa-nummers 2016'!$B$2:$B$440,1,FALSE)</f>
        <v>999-11254</v>
      </c>
      <c r="L891" s="79"/>
      <c r="N891" s="85"/>
    </row>
    <row r="892" spans="1:14" s="84" customFormat="1" x14ac:dyDescent="0.2">
      <c r="A892" s="320" t="s">
        <v>378</v>
      </c>
      <c r="B892" s="321" t="s">
        <v>1506</v>
      </c>
      <c r="C892" s="321" t="s">
        <v>561</v>
      </c>
      <c r="D892" s="321" t="s">
        <v>871</v>
      </c>
      <c r="E892" s="322">
        <v>202</v>
      </c>
      <c r="F892" s="322" t="str">
        <f t="shared" si="28"/>
        <v>999-11280-202</v>
      </c>
      <c r="G892" s="322">
        <f t="shared" si="29"/>
        <v>0</v>
      </c>
      <c r="H892" s="321">
        <v>3</v>
      </c>
      <c r="I892" s="321">
        <v>1.5</v>
      </c>
      <c r="J892" s="321"/>
      <c r="K892" s="155" t="str">
        <f>VLOOKUP($A892,'NZa-nummers 2016'!$B$2:$B$440,1,FALSE)</f>
        <v>999-11280</v>
      </c>
      <c r="L892" s="79"/>
      <c r="N892" s="85"/>
    </row>
    <row r="893" spans="1:14" s="84" customFormat="1" x14ac:dyDescent="0.2">
      <c r="A893" s="320" t="s">
        <v>379</v>
      </c>
      <c r="B893" s="321" t="s">
        <v>1507</v>
      </c>
      <c r="C893" s="321" t="s">
        <v>104</v>
      </c>
      <c r="D893" s="321" t="s">
        <v>1043</v>
      </c>
      <c r="E893" s="322">
        <v>200</v>
      </c>
      <c r="F893" s="322" t="str">
        <f t="shared" si="28"/>
        <v>999-11307-200</v>
      </c>
      <c r="G893" s="322">
        <f t="shared" si="29"/>
        <v>0</v>
      </c>
      <c r="H893" s="321">
        <v>1</v>
      </c>
      <c r="I893" s="321">
        <v>1</v>
      </c>
      <c r="J893" s="321"/>
      <c r="K893" s="155" t="str">
        <f>VLOOKUP($A893,'NZa-nummers 2016'!$B$2:$B$440,1,FALSE)</f>
        <v>999-11307</v>
      </c>
      <c r="L893" s="79"/>
      <c r="N893" s="85"/>
    </row>
    <row r="894" spans="1:14" s="84" customFormat="1" x14ac:dyDescent="0.2">
      <c r="A894" s="320" t="s">
        <v>380</v>
      </c>
      <c r="B894" s="321" t="s">
        <v>1508</v>
      </c>
      <c r="C894" s="321" t="s">
        <v>573</v>
      </c>
      <c r="D894" s="321" t="s">
        <v>1043</v>
      </c>
      <c r="E894" s="322">
        <v>200</v>
      </c>
      <c r="F894" s="322" t="str">
        <f t="shared" si="28"/>
        <v>999-11309-200</v>
      </c>
      <c r="G894" s="322">
        <f t="shared" si="29"/>
        <v>0</v>
      </c>
      <c r="H894" s="321">
        <v>1</v>
      </c>
      <c r="I894" s="321">
        <v>1</v>
      </c>
      <c r="J894" s="321"/>
      <c r="K894" s="155" t="str">
        <f>VLOOKUP($A894,'NZa-nummers 2016'!$B$2:$B$440,1,FALSE)</f>
        <v>999-11309</v>
      </c>
      <c r="L894" s="79"/>
      <c r="M894" s="79" t="s">
        <v>1528</v>
      </c>
      <c r="N894" s="85"/>
    </row>
    <row r="895" spans="1:14" s="84" customFormat="1" x14ac:dyDescent="0.2">
      <c r="A895" s="320" t="s">
        <v>381</v>
      </c>
      <c r="B895" s="321" t="s">
        <v>217</v>
      </c>
      <c r="C895" s="321" t="s">
        <v>553</v>
      </c>
      <c r="D895" s="321" t="s">
        <v>1043</v>
      </c>
      <c r="E895" s="322">
        <v>200</v>
      </c>
      <c r="F895" s="322" t="str">
        <f t="shared" si="28"/>
        <v>999-11311-200</v>
      </c>
      <c r="G895" s="322">
        <f t="shared" si="29"/>
        <v>0</v>
      </c>
      <c r="H895" s="321">
        <v>1</v>
      </c>
      <c r="I895" s="321">
        <v>1</v>
      </c>
      <c r="J895" s="321"/>
      <c r="K895" s="155" t="str">
        <f>VLOOKUP($A895,'NZa-nummers 2016'!$B$2:$B$440,1,FALSE)</f>
        <v>999-11311</v>
      </c>
      <c r="L895" s="79"/>
      <c r="M895" s="79" t="s">
        <v>1528</v>
      </c>
      <c r="N895" s="85"/>
    </row>
    <row r="896" spans="1:14" s="84" customFormat="1" x14ac:dyDescent="0.2">
      <c r="A896" s="320" t="s">
        <v>382</v>
      </c>
      <c r="B896" s="321" t="s">
        <v>218</v>
      </c>
      <c r="C896" s="321" t="s">
        <v>106</v>
      </c>
      <c r="D896" s="321" t="s">
        <v>1043</v>
      </c>
      <c r="E896" s="322">
        <v>200</v>
      </c>
      <c r="F896" s="322" t="str">
        <f t="shared" si="28"/>
        <v>999-11316-200</v>
      </c>
      <c r="G896" s="322">
        <f t="shared" si="29"/>
        <v>0</v>
      </c>
      <c r="H896" s="321">
        <v>1</v>
      </c>
      <c r="I896" s="321">
        <v>1</v>
      </c>
      <c r="J896" s="321"/>
      <c r="K896" s="155" t="str">
        <f>VLOOKUP($A896,'NZa-nummers 2016'!$B$2:$B$440,1,FALSE)</f>
        <v>999-11316</v>
      </c>
      <c r="L896" s="79"/>
      <c r="N896" s="85"/>
    </row>
    <row r="897" spans="1:19" s="84" customFormat="1" x14ac:dyDescent="0.2">
      <c r="A897" s="320" t="s">
        <v>384</v>
      </c>
      <c r="B897" s="321" t="s">
        <v>220</v>
      </c>
      <c r="C897" s="321" t="s">
        <v>568</v>
      </c>
      <c r="D897" s="321" t="s">
        <v>1043</v>
      </c>
      <c r="E897" s="322">
        <v>200</v>
      </c>
      <c r="F897" s="322" t="str">
        <f t="shared" si="28"/>
        <v>999-11336-200</v>
      </c>
      <c r="G897" s="322">
        <f t="shared" si="29"/>
        <v>0</v>
      </c>
      <c r="H897" s="321">
        <v>1</v>
      </c>
      <c r="I897" s="321">
        <v>1</v>
      </c>
      <c r="J897" s="321"/>
      <c r="K897" s="155" t="str">
        <f>VLOOKUP($A897,'NZa-nummers 2016'!$B$2:$B$440,1,FALSE)</f>
        <v>999-11336</v>
      </c>
      <c r="L897" s="79"/>
      <c r="N897" s="85"/>
    </row>
    <row r="898" spans="1:19" s="84" customFormat="1" x14ac:dyDescent="0.2">
      <c r="A898" s="324" t="s">
        <v>1358</v>
      </c>
      <c r="B898" s="325" t="s">
        <v>1509</v>
      </c>
      <c r="C898" s="325" t="s">
        <v>623</v>
      </c>
      <c r="D898" s="321" t="s">
        <v>1043</v>
      </c>
      <c r="E898" s="322">
        <v>200</v>
      </c>
      <c r="F898" s="322" t="str">
        <f t="shared" si="28"/>
        <v>999-11442-200</v>
      </c>
      <c r="G898" s="322">
        <f t="shared" si="29"/>
        <v>0</v>
      </c>
      <c r="H898" s="321">
        <v>1</v>
      </c>
      <c r="I898" s="321">
        <v>1</v>
      </c>
      <c r="J898" s="321"/>
      <c r="K898" s="155" t="str">
        <f>VLOOKUP($A898,'NZa-nummers 2016'!$B$2:$B$440,1,FALSE)</f>
        <v>999-11442</v>
      </c>
      <c r="L898" s="79"/>
      <c r="N898" s="85"/>
    </row>
    <row r="899" spans="1:19" s="84" customFormat="1" x14ac:dyDescent="0.2">
      <c r="A899" s="324" t="s">
        <v>1360</v>
      </c>
      <c r="B899" s="325" t="s">
        <v>1510</v>
      </c>
      <c r="C899" s="325" t="s">
        <v>1051</v>
      </c>
      <c r="D899" s="321" t="s">
        <v>1043</v>
      </c>
      <c r="E899" s="322">
        <v>200</v>
      </c>
      <c r="F899" s="322" t="str">
        <f t="shared" si="28"/>
        <v>999-11478-200</v>
      </c>
      <c r="G899" s="322">
        <f t="shared" si="29"/>
        <v>0</v>
      </c>
      <c r="H899" s="321">
        <v>1</v>
      </c>
      <c r="I899" s="321">
        <v>1</v>
      </c>
      <c r="J899" s="321"/>
      <c r="K899" s="155" t="str">
        <f>VLOOKUP($A899,'NZa-nummers 2016'!$B$2:$B$440,1,FALSE)</f>
        <v>999-11478</v>
      </c>
      <c r="L899" s="79"/>
      <c r="N899" s="85"/>
    </row>
    <row r="900" spans="1:19" s="84" customFormat="1" x14ac:dyDescent="0.2">
      <c r="A900" s="320" t="s">
        <v>950</v>
      </c>
      <c r="B900" s="321" t="s">
        <v>951</v>
      </c>
      <c r="C900" s="321" t="s">
        <v>952</v>
      </c>
      <c r="D900" s="321" t="s">
        <v>1043</v>
      </c>
      <c r="E900" s="322">
        <v>200</v>
      </c>
      <c r="F900" s="322" t="str">
        <f t="shared" si="28"/>
        <v>999-11571-200</v>
      </c>
      <c r="G900" s="322">
        <f t="shared" si="29"/>
        <v>0</v>
      </c>
      <c r="H900" s="321">
        <v>1</v>
      </c>
      <c r="I900" s="321">
        <v>1</v>
      </c>
      <c r="J900" s="321"/>
      <c r="K900" s="155" t="str">
        <f>VLOOKUP($A900,'NZa-nummers 2016'!$B$2:$B$440,1,FALSE)</f>
        <v>999-11571</v>
      </c>
      <c r="L900" s="79"/>
      <c r="N900" s="85"/>
    </row>
    <row r="901" spans="1:19" s="84" customFormat="1" x14ac:dyDescent="0.2">
      <c r="A901" s="324" t="s">
        <v>953</v>
      </c>
      <c r="B901" s="325" t="s">
        <v>1512</v>
      </c>
      <c r="C901" s="325" t="s">
        <v>955</v>
      </c>
      <c r="D901" s="321" t="s">
        <v>1043</v>
      </c>
      <c r="E901" s="322">
        <v>200</v>
      </c>
      <c r="F901" s="322" t="str">
        <f t="shared" si="28"/>
        <v>999-11884-200</v>
      </c>
      <c r="G901" s="322">
        <f t="shared" si="29"/>
        <v>0</v>
      </c>
      <c r="H901" s="321">
        <v>1</v>
      </c>
      <c r="I901" s="321">
        <v>1</v>
      </c>
      <c r="J901" s="321"/>
      <c r="K901" s="155" t="str">
        <f>VLOOKUP($A901,'NZa-nummers 2016'!$B$2:$B$440,1,FALSE)</f>
        <v>999-11884</v>
      </c>
      <c r="L901" s="79"/>
      <c r="N901" s="85"/>
    </row>
    <row r="902" spans="1:19" s="84" customFormat="1" x14ac:dyDescent="0.2">
      <c r="A902" s="320" t="s">
        <v>956</v>
      </c>
      <c r="B902" s="321" t="s">
        <v>957</v>
      </c>
      <c r="C902" s="321" t="s">
        <v>19</v>
      </c>
      <c r="D902" s="321" t="s">
        <v>1061</v>
      </c>
      <c r="E902" s="322">
        <v>301</v>
      </c>
      <c r="F902" s="322" t="str">
        <f t="shared" si="28"/>
        <v>999-11903-301</v>
      </c>
      <c r="G902" s="322">
        <f t="shared" si="29"/>
        <v>0</v>
      </c>
      <c r="H902" s="321">
        <v>1</v>
      </c>
      <c r="I902" s="321">
        <v>1</v>
      </c>
      <c r="J902" s="321"/>
      <c r="K902" s="155" t="str">
        <f>VLOOKUP($A902,'NZa-nummers 2016'!$B$2:$B$440,1,FALSE)</f>
        <v>999-11903</v>
      </c>
      <c r="L902" s="79"/>
      <c r="M902" s="79" t="s">
        <v>1528</v>
      </c>
      <c r="N902" s="85"/>
    </row>
    <row r="903" spans="1:19" s="84" customFormat="1" x14ac:dyDescent="0.2">
      <c r="A903" s="324" t="s">
        <v>958</v>
      </c>
      <c r="B903" s="325" t="s">
        <v>959</v>
      </c>
      <c r="C903" s="325" t="s">
        <v>113</v>
      </c>
      <c r="D903" s="321" t="s">
        <v>861</v>
      </c>
      <c r="E903" s="322">
        <v>201</v>
      </c>
      <c r="F903" s="322" t="str">
        <f t="shared" si="28"/>
        <v>999-12042-201</v>
      </c>
      <c r="G903" s="322">
        <f t="shared" si="29"/>
        <v>0</v>
      </c>
      <c r="H903" s="321">
        <v>1</v>
      </c>
      <c r="I903" s="321">
        <v>0.75</v>
      </c>
      <c r="J903" s="321"/>
      <c r="K903" s="155" t="str">
        <f>VLOOKUP($A903,'NZa-nummers 2016'!$B$2:$B$440,1,FALSE)</f>
        <v>999-12042</v>
      </c>
      <c r="L903" s="79"/>
      <c r="N903" s="85"/>
    </row>
    <row r="904" spans="1:19" s="84" customFormat="1" x14ac:dyDescent="0.2">
      <c r="A904" s="324" t="s">
        <v>1362</v>
      </c>
      <c r="B904" s="325" t="s">
        <v>1513</v>
      </c>
      <c r="C904" s="325" t="s">
        <v>1364</v>
      </c>
      <c r="D904" s="321" t="s">
        <v>1043</v>
      </c>
      <c r="E904" s="322">
        <v>200</v>
      </c>
      <c r="F904" s="322" t="str">
        <f t="shared" si="28"/>
        <v>999-12136-200</v>
      </c>
      <c r="G904" s="322">
        <f t="shared" si="29"/>
        <v>0</v>
      </c>
      <c r="H904" s="321">
        <v>1</v>
      </c>
      <c r="I904" s="321">
        <v>1</v>
      </c>
      <c r="J904" s="321"/>
      <c r="K904" s="155" t="str">
        <f>VLOOKUP($A904,'NZa-nummers 2016'!$B$2:$B$440,1,FALSE)</f>
        <v>999-12136</v>
      </c>
      <c r="L904" s="79"/>
      <c r="N904" s="85"/>
    </row>
    <row r="905" spans="1:19" s="84" customFormat="1" x14ac:dyDescent="0.2">
      <c r="A905" s="320" t="s">
        <v>960</v>
      </c>
      <c r="B905" s="321" t="s">
        <v>961</v>
      </c>
      <c r="C905" s="321" t="s">
        <v>560</v>
      </c>
      <c r="D905" s="321" t="s">
        <v>1043</v>
      </c>
      <c r="E905" s="322">
        <v>200</v>
      </c>
      <c r="F905" s="322" t="str">
        <f t="shared" si="28"/>
        <v>999-12257-200</v>
      </c>
      <c r="G905" s="322">
        <f t="shared" si="29"/>
        <v>0</v>
      </c>
      <c r="H905" s="321">
        <v>1</v>
      </c>
      <c r="I905" s="321">
        <v>1</v>
      </c>
      <c r="J905" s="321"/>
      <c r="K905" s="155" t="str">
        <f>VLOOKUP($A905,'NZa-nummers 2016'!$B$2:$B$440,1,FALSE)</f>
        <v>999-12257</v>
      </c>
      <c r="L905" s="87"/>
      <c r="M905" s="88"/>
      <c r="N905" s="89"/>
      <c r="O905" s="88"/>
      <c r="P905" s="88"/>
      <c r="Q905" s="88"/>
      <c r="R905" s="88"/>
      <c r="S905" s="88"/>
    </row>
    <row r="906" spans="1:19" s="84" customFormat="1" x14ac:dyDescent="0.2">
      <c r="A906" s="320" t="s">
        <v>962</v>
      </c>
      <c r="B906" s="321" t="s">
        <v>963</v>
      </c>
      <c r="C906" s="321" t="s">
        <v>1514</v>
      </c>
      <c r="D906" s="321" t="s">
        <v>1043</v>
      </c>
      <c r="E906" s="322">
        <v>200</v>
      </c>
      <c r="F906" s="322" t="str">
        <f t="shared" si="28"/>
        <v>999-12258-200</v>
      </c>
      <c r="G906" s="322">
        <f t="shared" si="29"/>
        <v>0</v>
      </c>
      <c r="H906" s="321">
        <v>1</v>
      </c>
      <c r="I906" s="321">
        <v>1</v>
      </c>
      <c r="J906" s="321"/>
      <c r="K906" s="155" t="str">
        <f>VLOOKUP($A906,'NZa-nummers 2016'!$B$2:$B$440,1,FALSE)</f>
        <v>999-12258</v>
      </c>
      <c r="L906" s="79"/>
      <c r="M906" s="79" t="s">
        <v>1528</v>
      </c>
      <c r="N906" s="85"/>
    </row>
    <row r="907" spans="1:19" s="84" customFormat="1" x14ac:dyDescent="0.2">
      <c r="A907" s="331" t="s">
        <v>964</v>
      </c>
      <c r="B907" s="332" t="s">
        <v>965</v>
      </c>
      <c r="C907" s="332" t="s">
        <v>966</v>
      </c>
      <c r="D907" s="332" t="s">
        <v>1043</v>
      </c>
      <c r="E907" s="322">
        <v>200</v>
      </c>
      <c r="F907" s="322" t="str">
        <f t="shared" si="28"/>
        <v>999-12259-200</v>
      </c>
      <c r="G907" s="322">
        <f t="shared" si="29"/>
        <v>0</v>
      </c>
      <c r="H907" s="333">
        <v>2</v>
      </c>
      <c r="I907" s="332">
        <v>2</v>
      </c>
      <c r="J907" s="332"/>
      <c r="K907" s="155" t="str">
        <f>VLOOKUP($A907,'NZa-nummers 2016'!$B$2:$B$440,1,FALSE)</f>
        <v>999-12259</v>
      </c>
      <c r="L907" s="79"/>
      <c r="N907" s="85"/>
    </row>
    <row r="908" spans="1:19" s="84" customFormat="1" x14ac:dyDescent="0.2">
      <c r="A908" s="320" t="s">
        <v>967</v>
      </c>
      <c r="B908" s="321" t="s">
        <v>968</v>
      </c>
      <c r="C908" s="321" t="s">
        <v>113</v>
      </c>
      <c r="D908" s="321" t="s">
        <v>1043</v>
      </c>
      <c r="E908" s="322">
        <v>200</v>
      </c>
      <c r="F908" s="322" t="str">
        <f t="shared" si="28"/>
        <v>999-12271-200</v>
      </c>
      <c r="G908" s="322">
        <f t="shared" si="29"/>
        <v>0</v>
      </c>
      <c r="H908" s="321">
        <v>1</v>
      </c>
      <c r="I908" s="321">
        <v>1</v>
      </c>
      <c r="J908" s="321"/>
      <c r="K908" s="155" t="str">
        <f>VLOOKUP($A908,'NZa-nummers 2016'!$B$2:$B$440,1,FALSE)</f>
        <v>999-12271</v>
      </c>
      <c r="L908" s="79"/>
      <c r="N908" s="85"/>
    </row>
    <row r="909" spans="1:19" s="84" customFormat="1" x14ac:dyDescent="0.2">
      <c r="A909" s="320" t="s">
        <v>971</v>
      </c>
      <c r="B909" s="321" t="s">
        <v>1515</v>
      </c>
      <c r="C909" s="323" t="s">
        <v>163</v>
      </c>
      <c r="D909" s="321" t="s">
        <v>1043</v>
      </c>
      <c r="E909" s="322">
        <v>200</v>
      </c>
      <c r="F909" s="322" t="str">
        <f t="shared" si="28"/>
        <v>999-12273-200</v>
      </c>
      <c r="G909" s="322">
        <f t="shared" si="29"/>
        <v>0</v>
      </c>
      <c r="H909" s="321">
        <v>1</v>
      </c>
      <c r="I909" s="321">
        <v>1</v>
      </c>
      <c r="J909" s="321"/>
      <c r="K909" s="155" t="str">
        <f>VLOOKUP($A909,'NZa-nummers 2016'!$B$2:$B$440,1,FALSE)</f>
        <v>999-12273</v>
      </c>
      <c r="L909" s="79"/>
      <c r="N909" s="85"/>
    </row>
    <row r="910" spans="1:19" s="84" customFormat="1" x14ac:dyDescent="0.2">
      <c r="A910" s="320" t="s">
        <v>971</v>
      </c>
      <c r="B910" s="321" t="s">
        <v>1515</v>
      </c>
      <c r="C910" s="323" t="s">
        <v>163</v>
      </c>
      <c r="D910" s="321" t="s">
        <v>871</v>
      </c>
      <c r="E910" s="322">
        <v>202</v>
      </c>
      <c r="F910" s="322" t="str">
        <f t="shared" si="28"/>
        <v>999-12273-202</v>
      </c>
      <c r="G910" s="322">
        <f t="shared" si="29"/>
        <v>0</v>
      </c>
      <c r="H910" s="321">
        <v>2</v>
      </c>
      <c r="I910" s="321">
        <v>1</v>
      </c>
      <c r="J910" s="321"/>
      <c r="K910" s="155" t="str">
        <f>VLOOKUP($A910,'NZa-nummers 2016'!$B$2:$B$440,1,FALSE)</f>
        <v>999-12273</v>
      </c>
      <c r="L910" s="79"/>
      <c r="N910" s="85"/>
    </row>
    <row r="911" spans="1:19" s="84" customFormat="1" x14ac:dyDescent="0.2">
      <c r="A911" s="320" t="s">
        <v>973</v>
      </c>
      <c r="B911" s="321" t="s">
        <v>974</v>
      </c>
      <c r="C911" s="321" t="s">
        <v>1516</v>
      </c>
      <c r="D911" s="321" t="s">
        <v>1043</v>
      </c>
      <c r="E911" s="322">
        <v>200</v>
      </c>
      <c r="F911" s="322" t="str">
        <f t="shared" si="28"/>
        <v>999-12275-200</v>
      </c>
      <c r="G911" s="322">
        <f t="shared" si="29"/>
        <v>0</v>
      </c>
      <c r="H911" s="321">
        <v>1</v>
      </c>
      <c r="I911" s="321">
        <v>1</v>
      </c>
      <c r="J911" s="321"/>
      <c r="K911" s="155" t="str">
        <f>VLOOKUP($A911,'NZa-nummers 2016'!$B$2:$B$440,1,FALSE)</f>
        <v>999-12275</v>
      </c>
      <c r="L911" s="79"/>
      <c r="N911" s="85"/>
    </row>
    <row r="912" spans="1:19" s="84" customFormat="1" x14ac:dyDescent="0.2">
      <c r="A912" s="320" t="s">
        <v>983</v>
      </c>
      <c r="B912" s="321" t="s">
        <v>984</v>
      </c>
      <c r="C912" s="323" t="s">
        <v>1517</v>
      </c>
      <c r="D912" s="321" t="s">
        <v>1043</v>
      </c>
      <c r="E912" s="322">
        <v>200</v>
      </c>
      <c r="F912" s="322" t="str">
        <f t="shared" si="28"/>
        <v>999-12392-200</v>
      </c>
      <c r="G912" s="322">
        <f t="shared" si="29"/>
        <v>0</v>
      </c>
      <c r="H912" s="321">
        <v>1</v>
      </c>
      <c r="I912" s="321">
        <v>1</v>
      </c>
      <c r="J912" s="321"/>
      <c r="K912" s="155" t="str">
        <f>VLOOKUP($A912,'NZa-nummers 2016'!$B$2:$B$440,1,FALSE)</f>
        <v>999-12392</v>
      </c>
      <c r="L912" s="79"/>
      <c r="N912" s="85"/>
    </row>
    <row r="913" spans="1:19" s="84" customFormat="1" x14ac:dyDescent="0.2">
      <c r="A913" s="320" t="s">
        <v>985</v>
      </c>
      <c r="B913" s="321" t="s">
        <v>1518</v>
      </c>
      <c r="C913" s="321" t="s">
        <v>587</v>
      </c>
      <c r="D913" s="321" t="s">
        <v>1043</v>
      </c>
      <c r="E913" s="322">
        <v>200</v>
      </c>
      <c r="F913" s="322" t="str">
        <f t="shared" si="28"/>
        <v>999-12394-200</v>
      </c>
      <c r="G913" s="322">
        <f t="shared" si="29"/>
        <v>0</v>
      </c>
      <c r="H913" s="321">
        <v>1</v>
      </c>
      <c r="I913" s="321">
        <v>1</v>
      </c>
      <c r="J913" s="321"/>
      <c r="K913" s="155" t="str">
        <f>VLOOKUP($A913,'NZa-nummers 2016'!$B$2:$B$440,1,FALSE)</f>
        <v>999-12394</v>
      </c>
      <c r="L913" s="79"/>
      <c r="N913" s="85"/>
    </row>
    <row r="914" spans="1:19" s="84" customFormat="1" x14ac:dyDescent="0.2">
      <c r="A914" s="320" t="s">
        <v>990</v>
      </c>
      <c r="B914" s="321" t="s">
        <v>991</v>
      </c>
      <c r="C914" s="321" t="s">
        <v>566</v>
      </c>
      <c r="D914" s="321" t="s">
        <v>871</v>
      </c>
      <c r="E914" s="322">
        <v>202</v>
      </c>
      <c r="F914" s="322" t="str">
        <f t="shared" si="28"/>
        <v>999-12398-202</v>
      </c>
      <c r="G914" s="322">
        <f t="shared" si="29"/>
        <v>0</v>
      </c>
      <c r="H914" s="321">
        <v>1</v>
      </c>
      <c r="I914" s="321">
        <v>0.5</v>
      </c>
      <c r="J914" s="321"/>
      <c r="K914" s="155" t="str">
        <f>VLOOKUP($A914,'NZa-nummers 2016'!$B$2:$B$440,1,FALSE)</f>
        <v>999-12398</v>
      </c>
      <c r="L914" s="79"/>
      <c r="N914" s="85"/>
    </row>
    <row r="915" spans="1:19" s="84" customFormat="1" x14ac:dyDescent="0.2">
      <c r="A915" s="324" t="s">
        <v>992</v>
      </c>
      <c r="B915" s="325" t="s">
        <v>1519</v>
      </c>
      <c r="C915" s="325" t="s">
        <v>109</v>
      </c>
      <c r="D915" s="321" t="s">
        <v>1414</v>
      </c>
      <c r="E915" s="322">
        <v>205</v>
      </c>
      <c r="F915" s="322" t="str">
        <f t="shared" si="28"/>
        <v>999-12399-205</v>
      </c>
      <c r="G915" s="322">
        <f t="shared" si="29"/>
        <v>0</v>
      </c>
      <c r="H915" s="321">
        <v>1</v>
      </c>
      <c r="I915" s="321">
        <v>0.75</v>
      </c>
      <c r="J915" s="321"/>
      <c r="K915" s="155" t="str">
        <f>VLOOKUP($A915,'NZa-nummers 2016'!$B$2:$B$440,1,FALSE)</f>
        <v>999-12399</v>
      </c>
      <c r="L915" s="79"/>
      <c r="M915" s="79" t="s">
        <v>1528</v>
      </c>
      <c r="N915" s="85"/>
    </row>
    <row r="916" spans="1:19" s="84" customFormat="1" x14ac:dyDescent="0.2">
      <c r="A916" s="324" t="s">
        <v>1117</v>
      </c>
      <c r="B916" s="325" t="s">
        <v>1053</v>
      </c>
      <c r="C916" s="325" t="s">
        <v>87</v>
      </c>
      <c r="D916" s="321" t="s">
        <v>1043</v>
      </c>
      <c r="E916" s="322">
        <v>200</v>
      </c>
      <c r="F916" s="322" t="str">
        <f t="shared" si="28"/>
        <v>999-12574-200</v>
      </c>
      <c r="G916" s="322">
        <f t="shared" si="29"/>
        <v>0</v>
      </c>
      <c r="H916" s="321">
        <v>1</v>
      </c>
      <c r="I916" s="321">
        <v>1</v>
      </c>
      <c r="J916" s="321"/>
      <c r="K916" s="155" t="str">
        <f>VLOOKUP($A916,'NZa-nummers 2016'!$B$2:$B$440,1,FALSE)</f>
        <v>999-12574</v>
      </c>
      <c r="L916" s="79"/>
      <c r="N916" s="85"/>
    </row>
    <row r="917" spans="1:19" s="84" customFormat="1" x14ac:dyDescent="0.2">
      <c r="A917" s="324" t="s">
        <v>1365</v>
      </c>
      <c r="B917" s="325" t="s">
        <v>1366</v>
      </c>
      <c r="C917" s="325" t="s">
        <v>113</v>
      </c>
      <c r="D917" s="321" t="s">
        <v>871</v>
      </c>
      <c r="E917" s="322">
        <v>202</v>
      </c>
      <c r="F917" s="322" t="str">
        <f t="shared" si="28"/>
        <v>999-12576-202</v>
      </c>
      <c r="G917" s="322">
        <f t="shared" si="29"/>
        <v>0</v>
      </c>
      <c r="H917" s="321">
        <v>1</v>
      </c>
      <c r="I917" s="321">
        <v>0.5</v>
      </c>
      <c r="J917" s="321"/>
      <c r="K917" s="155" t="str">
        <f>VLOOKUP($A917,'NZa-nummers 2016'!$B$2:$B$440,1,FALSE)</f>
        <v>999-12576</v>
      </c>
      <c r="L917" s="79"/>
      <c r="N917" s="85"/>
    </row>
    <row r="918" spans="1:19" s="84" customFormat="1" x14ac:dyDescent="0.2">
      <c r="A918" s="324" t="s">
        <v>1144</v>
      </c>
      <c r="B918" s="325" t="s">
        <v>1050</v>
      </c>
      <c r="C918" s="325" t="s">
        <v>521</v>
      </c>
      <c r="D918" s="321" t="s">
        <v>1043</v>
      </c>
      <c r="E918" s="322">
        <v>200</v>
      </c>
      <c r="F918" s="322" t="str">
        <f t="shared" si="28"/>
        <v>999-12938-200</v>
      </c>
      <c r="G918" s="322">
        <f t="shared" si="29"/>
        <v>0</v>
      </c>
      <c r="H918" s="321">
        <v>2</v>
      </c>
      <c r="I918" s="321">
        <v>2</v>
      </c>
      <c r="J918" s="321"/>
      <c r="K918" s="155" t="str">
        <f>VLOOKUP($A918,'NZa-nummers 2016'!$B$2:$B$440,1,FALSE)</f>
        <v>999-12938</v>
      </c>
      <c r="L918" s="79"/>
      <c r="N918" s="85"/>
    </row>
    <row r="919" spans="1:19" s="84" customFormat="1" x14ac:dyDescent="0.2">
      <c r="A919" s="324" t="s">
        <v>1367</v>
      </c>
      <c r="B919" s="323" t="s">
        <v>1368</v>
      </c>
      <c r="C919" s="325" t="s">
        <v>1369</v>
      </c>
      <c r="D919" s="321" t="s">
        <v>1043</v>
      </c>
      <c r="E919" s="322">
        <v>200</v>
      </c>
      <c r="F919" s="322" t="str">
        <f t="shared" si="28"/>
        <v>999-13444-200</v>
      </c>
      <c r="G919" s="322">
        <f t="shared" si="29"/>
        <v>0</v>
      </c>
      <c r="H919" s="321">
        <v>1</v>
      </c>
      <c r="I919" s="321">
        <v>1</v>
      </c>
      <c r="J919" s="321"/>
      <c r="K919" s="155" t="str">
        <f>VLOOKUP($A919,'NZa-nummers 2016'!$B$2:$B$440,1,FALSE)</f>
        <v>999-13444</v>
      </c>
      <c r="L919" s="79"/>
      <c r="N919" s="85"/>
    </row>
    <row r="920" spans="1:19" s="84" customFormat="1" x14ac:dyDescent="0.2">
      <c r="A920" s="324" t="s">
        <v>1119</v>
      </c>
      <c r="B920" s="325" t="s">
        <v>1056</v>
      </c>
      <c r="C920" s="325" t="s">
        <v>113</v>
      </c>
      <c r="D920" s="321" t="s">
        <v>1043</v>
      </c>
      <c r="E920" s="322">
        <v>200</v>
      </c>
      <c r="F920" s="322" t="str">
        <f t="shared" si="28"/>
        <v>999-13790-200</v>
      </c>
      <c r="G920" s="322">
        <f t="shared" si="29"/>
        <v>0</v>
      </c>
      <c r="H920" s="321">
        <v>1</v>
      </c>
      <c r="I920" s="321">
        <v>1</v>
      </c>
      <c r="J920" s="321"/>
      <c r="K920" s="155" t="str">
        <f>VLOOKUP($A920,'NZa-nummers 2016'!$B$2:$B$440,1,FALSE)</f>
        <v>999-13790</v>
      </c>
      <c r="L920" s="79"/>
      <c r="N920" s="85"/>
    </row>
    <row r="921" spans="1:19" s="84" customFormat="1" x14ac:dyDescent="0.2">
      <c r="A921" s="324" t="s">
        <v>1119</v>
      </c>
      <c r="B921" s="325" t="s">
        <v>1056</v>
      </c>
      <c r="C921" s="325" t="s">
        <v>113</v>
      </c>
      <c r="D921" s="321" t="s">
        <v>871</v>
      </c>
      <c r="E921" s="322">
        <v>202</v>
      </c>
      <c r="F921" s="322" t="str">
        <f t="shared" si="28"/>
        <v>999-13790-202</v>
      </c>
      <c r="G921" s="322">
        <f t="shared" si="29"/>
        <v>0</v>
      </c>
      <c r="H921" s="321">
        <v>1</v>
      </c>
      <c r="I921" s="321">
        <v>0.5</v>
      </c>
      <c r="J921" s="321"/>
      <c r="K921" s="155" t="str">
        <f>VLOOKUP($A921,'NZa-nummers 2016'!$B$2:$B$440,1,FALSE)</f>
        <v>999-13790</v>
      </c>
      <c r="L921" s="79"/>
      <c r="N921" s="85"/>
    </row>
    <row r="922" spans="1:19" s="84" customFormat="1" x14ac:dyDescent="0.2">
      <c r="A922" s="324" t="s">
        <v>1118</v>
      </c>
      <c r="B922" s="325" t="s">
        <v>1054</v>
      </c>
      <c r="C922" s="325" t="s">
        <v>1420</v>
      </c>
      <c r="D922" s="321" t="s">
        <v>1043</v>
      </c>
      <c r="E922" s="322">
        <v>200</v>
      </c>
      <c r="F922" s="322" t="str">
        <f t="shared" si="28"/>
        <v>999-13835-200</v>
      </c>
      <c r="G922" s="322">
        <f t="shared" si="29"/>
        <v>0</v>
      </c>
      <c r="H922" s="321">
        <v>1</v>
      </c>
      <c r="I922" s="321">
        <v>1</v>
      </c>
      <c r="J922" s="321"/>
      <c r="K922" s="155" t="str">
        <f>VLOOKUP($A922,'NZa-nummers 2016'!$B$2:$B$440,1,FALSE)</f>
        <v>999-13835</v>
      </c>
      <c r="L922" s="79"/>
      <c r="N922" s="85"/>
    </row>
    <row r="923" spans="1:19" s="84" customFormat="1" x14ac:dyDescent="0.2">
      <c r="A923" s="324" t="s">
        <v>1116</v>
      </c>
      <c r="B923" s="325" t="s">
        <v>1055</v>
      </c>
      <c r="C923" s="325" t="s">
        <v>110</v>
      </c>
      <c r="D923" s="321" t="s">
        <v>1043</v>
      </c>
      <c r="E923" s="322">
        <v>200</v>
      </c>
      <c r="F923" s="322" t="str">
        <f t="shared" si="28"/>
        <v>999-13836-200</v>
      </c>
      <c r="G923" s="322">
        <f t="shared" si="29"/>
        <v>0</v>
      </c>
      <c r="H923" s="321">
        <v>1</v>
      </c>
      <c r="I923" s="321">
        <v>1</v>
      </c>
      <c r="J923" s="321"/>
      <c r="K923" s="155" t="str">
        <f>VLOOKUP($A923,'NZa-nummers 2016'!$B$2:$B$440,1,FALSE)</f>
        <v>999-13836</v>
      </c>
      <c r="L923" s="79"/>
      <c r="N923" s="85"/>
    </row>
    <row r="924" spans="1:19" s="84" customFormat="1" x14ac:dyDescent="0.2">
      <c r="A924" s="324" t="s">
        <v>1116</v>
      </c>
      <c r="B924" s="325" t="s">
        <v>1055</v>
      </c>
      <c r="C924" s="325" t="s">
        <v>110</v>
      </c>
      <c r="D924" s="321" t="s">
        <v>871</v>
      </c>
      <c r="E924" s="322">
        <v>202</v>
      </c>
      <c r="F924" s="322" t="str">
        <f t="shared" si="28"/>
        <v>999-13836-202</v>
      </c>
      <c r="G924" s="322">
        <f t="shared" si="29"/>
        <v>0</v>
      </c>
      <c r="H924" s="321">
        <v>1</v>
      </c>
      <c r="I924" s="321">
        <v>0.5</v>
      </c>
      <c r="J924" s="321"/>
      <c r="K924" s="155" t="str">
        <f>VLOOKUP($A924,'NZa-nummers 2016'!$B$2:$B$440,1,FALSE)</f>
        <v>999-13836</v>
      </c>
      <c r="L924" s="87"/>
      <c r="M924" s="88"/>
      <c r="N924" s="89"/>
      <c r="O924" s="88"/>
      <c r="P924" s="88"/>
      <c r="Q924" s="88"/>
      <c r="R924" s="88"/>
      <c r="S924" s="88"/>
    </row>
    <row r="925" spans="1:19" s="84" customFormat="1" x14ac:dyDescent="0.2">
      <c r="A925" s="324" t="s">
        <v>1123</v>
      </c>
      <c r="B925" s="325" t="s">
        <v>1520</v>
      </c>
      <c r="C925" s="325" t="s">
        <v>1231</v>
      </c>
      <c r="D925" s="321" t="s">
        <v>871</v>
      </c>
      <c r="E925" s="322">
        <v>202</v>
      </c>
      <c r="F925" s="322" t="str">
        <f t="shared" si="28"/>
        <v>999-13842-202</v>
      </c>
      <c r="G925" s="322">
        <f t="shared" si="29"/>
        <v>0</v>
      </c>
      <c r="H925" s="321">
        <v>1</v>
      </c>
      <c r="I925" s="321">
        <v>0.5</v>
      </c>
      <c r="J925" s="321"/>
      <c r="K925" s="155" t="str">
        <f>VLOOKUP($A925,'NZa-nummers 2016'!$B$2:$B$440,1,FALSE)</f>
        <v>999-13842</v>
      </c>
      <c r="L925" s="144"/>
      <c r="N925" s="85"/>
    </row>
    <row r="926" spans="1:19" s="84" customFormat="1" x14ac:dyDescent="0.2">
      <c r="A926" s="320" t="s">
        <v>1143</v>
      </c>
      <c r="B926" s="321" t="s">
        <v>1052</v>
      </c>
      <c r="C926" s="321" t="s">
        <v>191</v>
      </c>
      <c r="D926" s="321" t="s">
        <v>1043</v>
      </c>
      <c r="E926" s="322">
        <v>200</v>
      </c>
      <c r="F926" s="322" t="str">
        <f t="shared" si="28"/>
        <v>999-13846-200</v>
      </c>
      <c r="G926" s="322">
        <f t="shared" si="29"/>
        <v>0</v>
      </c>
      <c r="H926" s="321">
        <v>1</v>
      </c>
      <c r="I926" s="321">
        <v>1</v>
      </c>
      <c r="J926" s="321"/>
      <c r="K926" s="155" t="str">
        <f>VLOOKUP($A926,'NZa-nummers 2016'!$B$2:$B$440,1,FALSE)</f>
        <v>999-13846</v>
      </c>
      <c r="L926" s="144"/>
      <c r="N926" s="85"/>
    </row>
    <row r="927" spans="1:19" s="84" customFormat="1" x14ac:dyDescent="0.2">
      <c r="A927" s="324" t="s">
        <v>1370</v>
      </c>
      <c r="B927" s="325" t="s">
        <v>1521</v>
      </c>
      <c r="C927" s="325" t="s">
        <v>521</v>
      </c>
      <c r="D927" s="321" t="s">
        <v>1043</v>
      </c>
      <c r="E927" s="322">
        <v>200</v>
      </c>
      <c r="F927" s="322" t="str">
        <f t="shared" si="28"/>
        <v>999-13860-200</v>
      </c>
      <c r="G927" s="322">
        <f t="shared" si="29"/>
        <v>0</v>
      </c>
      <c r="H927" s="321">
        <v>1</v>
      </c>
      <c r="I927" s="321">
        <v>1</v>
      </c>
      <c r="J927" s="321"/>
      <c r="K927" s="155" t="str">
        <f>VLOOKUP($A927,'NZa-nummers 2016'!$B$2:$B$440,1,FALSE)</f>
        <v>999-13860</v>
      </c>
      <c r="L927" s="79"/>
      <c r="N927" s="85"/>
    </row>
    <row r="928" spans="1:19" s="84" customFormat="1" x14ac:dyDescent="0.2">
      <c r="A928" s="324" t="s">
        <v>1370</v>
      </c>
      <c r="B928" s="325" t="s">
        <v>1521</v>
      </c>
      <c r="C928" s="325" t="s">
        <v>521</v>
      </c>
      <c r="D928" s="321" t="s">
        <v>871</v>
      </c>
      <c r="E928" s="322">
        <v>202</v>
      </c>
      <c r="F928" s="322" t="str">
        <f t="shared" si="28"/>
        <v>999-13860-202</v>
      </c>
      <c r="G928" s="322">
        <f t="shared" si="29"/>
        <v>0</v>
      </c>
      <c r="H928" s="321">
        <v>1</v>
      </c>
      <c r="I928" s="321">
        <v>0.5</v>
      </c>
      <c r="J928" s="321"/>
      <c r="K928" s="155" t="str">
        <f>VLOOKUP($A928,'NZa-nummers 2016'!$B$2:$B$440,1,FALSE)</f>
        <v>999-13860</v>
      </c>
      <c r="L928" s="79"/>
      <c r="N928" s="85"/>
    </row>
    <row r="929" spans="1:14" s="84" customFormat="1" x14ac:dyDescent="0.2">
      <c r="A929" s="324" t="s">
        <v>1133</v>
      </c>
      <c r="B929" s="323" t="s">
        <v>120</v>
      </c>
      <c r="C929" s="325" t="s">
        <v>118</v>
      </c>
      <c r="D929" s="321" t="s">
        <v>1043</v>
      </c>
      <c r="E929" s="322">
        <v>200</v>
      </c>
      <c r="F929" s="322" t="str">
        <f t="shared" si="28"/>
        <v>999-14458-200</v>
      </c>
      <c r="G929" s="322">
        <f t="shared" si="29"/>
        <v>0</v>
      </c>
      <c r="H929" s="321">
        <v>1</v>
      </c>
      <c r="I929" s="321">
        <v>1</v>
      </c>
      <c r="J929" s="321"/>
      <c r="K929" s="155" t="str">
        <f>VLOOKUP($A929,'NZa-nummers 2016'!$B$2:$B$440,1,FALSE)</f>
        <v>999-14458</v>
      </c>
      <c r="L929" s="79"/>
      <c r="N929" s="85"/>
    </row>
    <row r="930" spans="1:14" s="84" customFormat="1" x14ac:dyDescent="0.2">
      <c r="A930" s="324" t="s">
        <v>1372</v>
      </c>
      <c r="B930" s="325" t="s">
        <v>1522</v>
      </c>
      <c r="C930" s="325" t="s">
        <v>552</v>
      </c>
      <c r="D930" s="321" t="s">
        <v>871</v>
      </c>
      <c r="E930" s="322">
        <v>202</v>
      </c>
      <c r="F930" s="322" t="str">
        <f t="shared" si="28"/>
        <v>999-14930-202</v>
      </c>
      <c r="G930" s="322">
        <f t="shared" si="29"/>
        <v>0</v>
      </c>
      <c r="H930" s="321">
        <v>1</v>
      </c>
      <c r="I930" s="321">
        <v>0.5</v>
      </c>
      <c r="J930" s="321"/>
      <c r="K930" s="155" t="str">
        <f>VLOOKUP($A930,'NZa-nummers 2016'!$B$2:$B$440,1,FALSE)</f>
        <v>999-14930</v>
      </c>
      <c r="L930" s="79"/>
      <c r="N930" s="85"/>
    </row>
    <row r="931" spans="1:14" s="84" customFormat="1" x14ac:dyDescent="0.2">
      <c r="A931" s="324" t="s">
        <v>1374</v>
      </c>
      <c r="B931" s="325" t="s">
        <v>1523</v>
      </c>
      <c r="C931" s="325" t="s">
        <v>1376</v>
      </c>
      <c r="D931" s="321" t="s">
        <v>1043</v>
      </c>
      <c r="E931" s="322">
        <v>200</v>
      </c>
      <c r="F931" s="322" t="str">
        <f t="shared" si="28"/>
        <v>999-15097-200</v>
      </c>
      <c r="G931" s="322">
        <f t="shared" si="29"/>
        <v>0</v>
      </c>
      <c r="H931" s="321">
        <v>1</v>
      </c>
      <c r="I931" s="321">
        <v>1</v>
      </c>
      <c r="J931" s="321"/>
      <c r="K931" s="155" t="str">
        <f>VLOOKUP($A931,'NZa-nummers 2016'!$B$2:$B$440,1,FALSE)</f>
        <v>999-15097</v>
      </c>
      <c r="L931" s="79"/>
      <c r="N931" s="85"/>
    </row>
    <row r="932" spans="1:14" s="84" customFormat="1" x14ac:dyDescent="0.2">
      <c r="A932" s="324" t="s">
        <v>1377</v>
      </c>
      <c r="B932" s="325" t="s">
        <v>1524</v>
      </c>
      <c r="C932" s="325" t="s">
        <v>104</v>
      </c>
      <c r="D932" s="321" t="s">
        <v>871</v>
      </c>
      <c r="E932" s="322">
        <v>202</v>
      </c>
      <c r="F932" s="322" t="str">
        <f t="shared" si="28"/>
        <v>999-15135-202</v>
      </c>
      <c r="G932" s="322">
        <f t="shared" si="29"/>
        <v>0</v>
      </c>
      <c r="H932" s="321">
        <v>2</v>
      </c>
      <c r="I932" s="321">
        <v>1</v>
      </c>
      <c r="J932" s="321"/>
      <c r="K932" s="155" t="str">
        <f>VLOOKUP($A932,'NZa-nummers 2016'!$B$2:$B$440,1,FALSE)</f>
        <v>999-15135</v>
      </c>
      <c r="L932" s="79"/>
      <c r="N932" s="85"/>
    </row>
    <row r="933" spans="1:14" s="84" customFormat="1" x14ac:dyDescent="0.2">
      <c r="A933" s="324" t="s">
        <v>1379</v>
      </c>
      <c r="B933" s="325" t="s">
        <v>1380</v>
      </c>
      <c r="C933" s="325" t="s">
        <v>113</v>
      </c>
      <c r="D933" s="321" t="s">
        <v>1043</v>
      </c>
      <c r="E933" s="322">
        <v>200</v>
      </c>
      <c r="F933" s="322" t="str">
        <f t="shared" si="28"/>
        <v>999-15540-200</v>
      </c>
      <c r="G933" s="322">
        <f t="shared" si="29"/>
        <v>0</v>
      </c>
      <c r="H933" s="321">
        <v>1</v>
      </c>
      <c r="I933" s="321">
        <v>1</v>
      </c>
      <c r="J933" s="321"/>
      <c r="K933" s="155" t="str">
        <f>VLOOKUP($A933,'NZa-nummers 2016'!$B$2:$B$440,1,FALSE)</f>
        <v>999-15540</v>
      </c>
      <c r="L933" s="79"/>
      <c r="N933" s="85"/>
    </row>
    <row r="934" spans="1:14" s="84" customFormat="1" x14ac:dyDescent="0.2">
      <c r="A934" s="324" t="s">
        <v>1379</v>
      </c>
      <c r="B934" s="325" t="s">
        <v>1380</v>
      </c>
      <c r="C934" s="325" t="s">
        <v>113</v>
      </c>
      <c r="D934" s="321" t="s">
        <v>871</v>
      </c>
      <c r="E934" s="322">
        <v>202</v>
      </c>
      <c r="F934" s="322" t="str">
        <f t="shared" si="28"/>
        <v>999-15540-202</v>
      </c>
      <c r="G934" s="322">
        <f t="shared" si="29"/>
        <v>0</v>
      </c>
      <c r="H934" s="321">
        <v>1</v>
      </c>
      <c r="I934" s="321">
        <v>0.5</v>
      </c>
      <c r="J934" s="321"/>
      <c r="K934" s="155" t="str">
        <f>VLOOKUP($A934,'NZa-nummers 2016'!$B$2:$B$440,1,FALSE)</f>
        <v>999-15540</v>
      </c>
      <c r="L934" s="79"/>
      <c r="N934" s="85"/>
    </row>
    <row r="935" spans="1:14" s="84" customFormat="1" x14ac:dyDescent="0.2">
      <c r="A935" s="324" t="s">
        <v>1381</v>
      </c>
      <c r="B935" s="325" t="s">
        <v>1382</v>
      </c>
      <c r="C935" s="325" t="s">
        <v>113</v>
      </c>
      <c r="D935" s="321" t="s">
        <v>1043</v>
      </c>
      <c r="E935" s="322">
        <v>200</v>
      </c>
      <c r="F935" s="322" t="str">
        <f t="shared" si="28"/>
        <v>999-15544-200</v>
      </c>
      <c r="G935" s="322">
        <f t="shared" si="29"/>
        <v>0</v>
      </c>
      <c r="H935" s="321">
        <v>1</v>
      </c>
      <c r="I935" s="321">
        <v>1</v>
      </c>
      <c r="J935" s="321"/>
      <c r="K935" s="155" t="str">
        <f>VLOOKUP($A935,'NZa-nummers 2016'!$B$2:$B$440,1,FALSE)</f>
        <v>999-15544</v>
      </c>
      <c r="L935" s="79"/>
      <c r="N935" s="85"/>
    </row>
    <row r="936" spans="1:14" s="84" customFormat="1" x14ac:dyDescent="0.2">
      <c r="A936" s="324" t="s">
        <v>1383</v>
      </c>
      <c r="B936" s="325" t="s">
        <v>1384</v>
      </c>
      <c r="C936" s="325" t="s">
        <v>103</v>
      </c>
      <c r="D936" s="321" t="s">
        <v>871</v>
      </c>
      <c r="E936" s="322">
        <v>202</v>
      </c>
      <c r="F936" s="322" t="str">
        <f t="shared" si="28"/>
        <v>999-15546-202</v>
      </c>
      <c r="G936" s="322">
        <f t="shared" si="29"/>
        <v>0</v>
      </c>
      <c r="H936" s="321">
        <v>2</v>
      </c>
      <c r="I936" s="321">
        <v>1</v>
      </c>
      <c r="J936" s="321"/>
      <c r="K936" s="155" t="str">
        <f>VLOOKUP($A936,'NZa-nummers 2016'!$B$2:$B$440,1,FALSE)</f>
        <v>999-15546</v>
      </c>
      <c r="L936" s="79"/>
      <c r="N936" s="90"/>
    </row>
    <row r="937" spans="1:14" s="84" customFormat="1" x14ac:dyDescent="0.2">
      <c r="A937" s="324" t="s">
        <v>1385</v>
      </c>
      <c r="B937" s="325" t="s">
        <v>1386</v>
      </c>
      <c r="C937" s="325" t="s">
        <v>1525</v>
      </c>
      <c r="D937" s="321" t="s">
        <v>1043</v>
      </c>
      <c r="E937" s="322">
        <v>200</v>
      </c>
      <c r="F937" s="322" t="str">
        <f t="shared" si="28"/>
        <v>999-15547-200</v>
      </c>
      <c r="G937" s="322">
        <f t="shared" si="29"/>
        <v>0</v>
      </c>
      <c r="H937" s="321">
        <v>1</v>
      </c>
      <c r="I937" s="321">
        <v>1</v>
      </c>
      <c r="J937" s="321"/>
      <c r="K937" s="155" t="str">
        <f>VLOOKUP($A937,'NZa-nummers 2016'!$B$2:$B$440,1,FALSE)</f>
        <v>999-15547</v>
      </c>
      <c r="L937" s="79"/>
      <c r="N937" s="85"/>
    </row>
    <row r="938" spans="1:14" s="84" customFormat="1" x14ac:dyDescent="0.2">
      <c r="A938" s="324" t="s">
        <v>1388</v>
      </c>
      <c r="B938" s="325" t="s">
        <v>1389</v>
      </c>
      <c r="C938" s="325" t="s">
        <v>1390</v>
      </c>
      <c r="D938" s="321" t="s">
        <v>871</v>
      </c>
      <c r="E938" s="322">
        <v>202</v>
      </c>
      <c r="F938" s="322" t="str">
        <f t="shared" si="28"/>
        <v>999-15548-202</v>
      </c>
      <c r="G938" s="322">
        <f t="shared" si="29"/>
        <v>0</v>
      </c>
      <c r="H938" s="321">
        <v>1</v>
      </c>
      <c r="I938" s="321">
        <v>0.5</v>
      </c>
      <c r="J938" s="321"/>
      <c r="K938" s="155" t="str">
        <f>VLOOKUP($A938,'NZa-nummers 2016'!$B$2:$B$440,1,FALSE)</f>
        <v>999-15548</v>
      </c>
      <c r="L938" s="79"/>
      <c r="N938" s="85"/>
    </row>
    <row r="939" spans="1:14" s="84" customFormat="1" x14ac:dyDescent="0.2">
      <c r="A939" s="324" t="s">
        <v>1391</v>
      </c>
      <c r="B939" s="325" t="s">
        <v>1526</v>
      </c>
      <c r="C939" s="325" t="s">
        <v>518</v>
      </c>
      <c r="D939" s="321" t="s">
        <v>1043</v>
      </c>
      <c r="E939" s="322">
        <v>200</v>
      </c>
      <c r="F939" s="322" t="str">
        <f t="shared" si="28"/>
        <v>999-15549-200</v>
      </c>
      <c r="G939" s="322">
        <f t="shared" si="29"/>
        <v>0</v>
      </c>
      <c r="H939" s="321">
        <v>1</v>
      </c>
      <c r="I939" s="321">
        <v>1</v>
      </c>
      <c r="J939" s="321"/>
      <c r="K939" s="155" t="str">
        <f>VLOOKUP($A939,'NZa-nummers 2016'!$B$2:$B$440,1,FALSE)</f>
        <v>999-15549</v>
      </c>
      <c r="L939" s="79"/>
      <c r="N939" s="85"/>
    </row>
    <row r="940" spans="1:14" s="84" customFormat="1" x14ac:dyDescent="0.2">
      <c r="A940" s="324" t="s">
        <v>1393</v>
      </c>
      <c r="B940" s="325" t="s">
        <v>1394</v>
      </c>
      <c r="C940" s="325" t="s">
        <v>1059</v>
      </c>
      <c r="D940" s="321" t="s">
        <v>1043</v>
      </c>
      <c r="E940" s="322">
        <v>200</v>
      </c>
      <c r="F940" s="322" t="str">
        <f t="shared" si="28"/>
        <v>999-15550-200</v>
      </c>
      <c r="G940" s="322">
        <f t="shared" si="29"/>
        <v>0</v>
      </c>
      <c r="H940" s="321">
        <v>1</v>
      </c>
      <c r="I940" s="321">
        <v>1</v>
      </c>
      <c r="J940" s="321"/>
      <c r="K940" s="155" t="str">
        <f>VLOOKUP($A940,'NZa-nummers 2016'!$B$2:$B$440,1,FALSE)</f>
        <v>999-15550</v>
      </c>
      <c r="L940" s="79"/>
      <c r="N940" s="85"/>
    </row>
    <row r="941" spans="1:14" s="84" customFormat="1" x14ac:dyDescent="0.2">
      <c r="A941" s="324" t="s">
        <v>1395</v>
      </c>
      <c r="B941" s="325" t="s">
        <v>1396</v>
      </c>
      <c r="C941" s="325" t="s">
        <v>1397</v>
      </c>
      <c r="D941" s="321" t="s">
        <v>1043</v>
      </c>
      <c r="E941" s="322">
        <v>200</v>
      </c>
      <c r="F941" s="322" t="str">
        <f t="shared" si="28"/>
        <v>999-15551-200</v>
      </c>
      <c r="G941" s="322">
        <f t="shared" si="29"/>
        <v>0</v>
      </c>
      <c r="H941" s="321">
        <v>1</v>
      </c>
      <c r="I941" s="321">
        <v>1</v>
      </c>
      <c r="J941" s="321"/>
      <c r="K941" s="155" t="str">
        <f>VLOOKUP($A941,'NZa-nummers 2016'!$B$2:$B$440,1,FALSE)</f>
        <v>999-15551</v>
      </c>
      <c r="L941" s="79"/>
      <c r="N941" s="85"/>
    </row>
    <row r="942" spans="1:14" s="84" customFormat="1" x14ac:dyDescent="0.2">
      <c r="A942" s="324" t="s">
        <v>1398</v>
      </c>
      <c r="B942" s="325" t="s">
        <v>1399</v>
      </c>
      <c r="C942" s="325" t="s">
        <v>1400</v>
      </c>
      <c r="D942" s="321" t="s">
        <v>871</v>
      </c>
      <c r="E942" s="322">
        <v>202</v>
      </c>
      <c r="F942" s="322" t="str">
        <f t="shared" si="28"/>
        <v>999-15552-202</v>
      </c>
      <c r="G942" s="322">
        <f t="shared" si="29"/>
        <v>0</v>
      </c>
      <c r="H942" s="321">
        <v>2</v>
      </c>
      <c r="I942" s="321">
        <v>1</v>
      </c>
      <c r="J942" s="321"/>
      <c r="K942" s="155" t="str">
        <f>VLOOKUP($A942,'NZa-nummers 2016'!$B$2:$B$440,1,FALSE)</f>
        <v>999-15552</v>
      </c>
      <c r="L942" s="79"/>
      <c r="N942" s="85"/>
    </row>
    <row r="943" spans="1:14" s="84" customFormat="1" x14ac:dyDescent="0.2">
      <c r="A943" s="324" t="s">
        <v>1401</v>
      </c>
      <c r="B943" s="325" t="s">
        <v>1402</v>
      </c>
      <c r="C943" s="325" t="s">
        <v>149</v>
      </c>
      <c r="D943" s="321" t="s">
        <v>871</v>
      </c>
      <c r="E943" s="322">
        <v>202</v>
      </c>
      <c r="F943" s="322" t="str">
        <f t="shared" si="28"/>
        <v>999-15554-202</v>
      </c>
      <c r="G943" s="322">
        <f t="shared" si="29"/>
        <v>0</v>
      </c>
      <c r="H943" s="321">
        <v>1</v>
      </c>
      <c r="I943" s="321">
        <v>0.5</v>
      </c>
      <c r="J943" s="321"/>
      <c r="K943" s="155" t="str">
        <f>VLOOKUP($A943,'NZa-nummers 2016'!$B$2:$B$440,1,FALSE)</f>
        <v>999-15554</v>
      </c>
      <c r="L943" s="79"/>
      <c r="N943" s="85"/>
    </row>
    <row r="944" spans="1:14" s="84" customFormat="1" x14ac:dyDescent="0.2">
      <c r="A944" s="324" t="s">
        <v>1403</v>
      </c>
      <c r="B944" s="325" t="s">
        <v>1404</v>
      </c>
      <c r="C944" s="325" t="s">
        <v>111</v>
      </c>
      <c r="D944" s="321" t="s">
        <v>871</v>
      </c>
      <c r="E944" s="322">
        <v>202</v>
      </c>
      <c r="F944" s="322" t="str">
        <f t="shared" si="28"/>
        <v>999-15555-202</v>
      </c>
      <c r="G944" s="322">
        <f t="shared" si="29"/>
        <v>0</v>
      </c>
      <c r="H944" s="321">
        <v>2</v>
      </c>
      <c r="I944" s="321">
        <v>1</v>
      </c>
      <c r="J944" s="321"/>
      <c r="K944" s="155" t="str">
        <f>VLOOKUP($A944,'NZa-nummers 2016'!$B$2:$B$440,1,FALSE)</f>
        <v>999-15555</v>
      </c>
      <c r="L944" s="160"/>
      <c r="N944" s="85"/>
    </row>
    <row r="945" spans="1:19" s="84" customFormat="1" x14ac:dyDescent="0.2">
      <c r="A945" s="324" t="s">
        <v>1405</v>
      </c>
      <c r="B945" s="325" t="s">
        <v>1406</v>
      </c>
      <c r="C945" s="325" t="s">
        <v>534</v>
      </c>
      <c r="D945" s="321" t="s">
        <v>871</v>
      </c>
      <c r="E945" s="322">
        <v>202</v>
      </c>
      <c r="F945" s="322" t="str">
        <f t="shared" si="28"/>
        <v>999-15653-202</v>
      </c>
      <c r="G945" s="322">
        <f t="shared" si="29"/>
        <v>0</v>
      </c>
      <c r="H945" s="321">
        <v>2</v>
      </c>
      <c r="I945" s="321">
        <v>1</v>
      </c>
      <c r="J945" s="321"/>
      <c r="K945" s="155" t="str">
        <f>VLOOKUP($A945,'NZa-nummers 2016'!$B$2:$B$440,1,FALSE)</f>
        <v>999-15653</v>
      </c>
      <c r="L945" s="79"/>
      <c r="N945" s="85"/>
    </row>
    <row r="946" spans="1:19" s="84" customFormat="1" x14ac:dyDescent="0.2">
      <c r="A946" s="324" t="s">
        <v>1407</v>
      </c>
      <c r="B946" s="325" t="s">
        <v>1408</v>
      </c>
      <c r="C946" s="325" t="s">
        <v>105</v>
      </c>
      <c r="D946" s="321" t="s">
        <v>871</v>
      </c>
      <c r="E946" s="322">
        <v>202</v>
      </c>
      <c r="F946" s="322" t="str">
        <f t="shared" si="28"/>
        <v>999-15655-202</v>
      </c>
      <c r="G946" s="322">
        <f t="shared" si="29"/>
        <v>0</v>
      </c>
      <c r="H946" s="321">
        <v>3</v>
      </c>
      <c r="I946" s="321">
        <v>1.5</v>
      </c>
      <c r="J946" s="321"/>
      <c r="K946" s="155" t="str">
        <f>VLOOKUP($A946,'NZa-nummers 2016'!$B$2:$B$440,1,FALSE)</f>
        <v>999-15655</v>
      </c>
      <c r="L946" s="79"/>
      <c r="N946" s="85"/>
    </row>
    <row r="947" spans="1:19" s="84" customFormat="1" x14ac:dyDescent="0.2">
      <c r="A947" s="335" t="s">
        <v>1409</v>
      </c>
      <c r="B947" s="325" t="s">
        <v>1527</v>
      </c>
      <c r="C947" s="325" t="s">
        <v>1047</v>
      </c>
      <c r="D947" s="321" t="s">
        <v>1267</v>
      </c>
      <c r="E947" s="322">
        <v>145</v>
      </c>
      <c r="F947" s="322" t="str">
        <f t="shared" si="28"/>
        <v>999-16780-145</v>
      </c>
      <c r="G947" s="322">
        <f t="shared" si="29"/>
        <v>0</v>
      </c>
      <c r="H947" s="321">
        <v>6</v>
      </c>
      <c r="I947" s="321">
        <v>6</v>
      </c>
      <c r="J947" s="321">
        <v>21</v>
      </c>
      <c r="K947" s="155" t="str">
        <f>VLOOKUP($A947,'NZa-nummers 2016'!$B$2:$B$440,1,FALSE)</f>
        <v>999-16780</v>
      </c>
      <c r="L947" s="79"/>
      <c r="N947" s="85"/>
    </row>
    <row r="948" spans="1:19" s="84" customFormat="1" x14ac:dyDescent="0.2">
      <c r="A948" s="159"/>
      <c r="B948" s="81"/>
      <c r="C948" s="78"/>
      <c r="D948" s="81"/>
      <c r="E948" s="146"/>
      <c r="F948" s="99"/>
      <c r="G948" s="99"/>
      <c r="H948" s="82"/>
      <c r="I948" s="83"/>
      <c r="J948" s="81"/>
      <c r="K948" s="155"/>
      <c r="L948" s="79"/>
      <c r="N948" s="85"/>
    </row>
    <row r="949" spans="1:19" s="84" customFormat="1" x14ac:dyDescent="0.2">
      <c r="A949" s="159"/>
      <c r="B949" s="81"/>
      <c r="C949" s="78"/>
      <c r="D949" s="81"/>
      <c r="E949" s="146"/>
      <c r="F949" s="99"/>
      <c r="G949" s="99"/>
      <c r="H949" s="82"/>
      <c r="I949" s="83"/>
      <c r="J949" s="81"/>
      <c r="K949" s="155"/>
      <c r="L949" s="79"/>
      <c r="N949" s="85"/>
    </row>
    <row r="950" spans="1:19" s="84" customFormat="1" x14ac:dyDescent="0.2">
      <c r="A950" s="159"/>
      <c r="B950" s="81"/>
      <c r="C950" s="78"/>
      <c r="D950" s="81"/>
      <c r="E950" s="146"/>
      <c r="F950" s="99"/>
      <c r="G950" s="99"/>
      <c r="H950" s="82"/>
      <c r="I950" s="83"/>
      <c r="J950" s="81"/>
      <c r="K950" s="155"/>
      <c r="L950" s="79"/>
      <c r="N950" s="85"/>
    </row>
    <row r="951" spans="1:19" s="88" customFormat="1" x14ac:dyDescent="0.2">
      <c r="A951" s="159"/>
      <c r="B951" s="81"/>
      <c r="C951" s="78"/>
      <c r="D951" s="81"/>
      <c r="E951" s="146"/>
      <c r="F951" s="99"/>
      <c r="G951" s="99"/>
      <c r="H951" s="82"/>
      <c r="I951" s="83"/>
      <c r="J951" s="81"/>
      <c r="K951" s="155"/>
      <c r="L951" s="79"/>
      <c r="M951" s="84"/>
      <c r="N951" s="85"/>
      <c r="O951" s="84"/>
      <c r="P951" s="84"/>
      <c r="Q951" s="84"/>
      <c r="R951" s="84"/>
      <c r="S951" s="84"/>
    </row>
    <row r="952" spans="1:19" s="84" customFormat="1" x14ac:dyDescent="0.2">
      <c r="A952" s="159"/>
      <c r="B952" s="81"/>
      <c r="C952" s="78"/>
      <c r="D952" s="81"/>
      <c r="E952" s="146"/>
      <c r="F952" s="99"/>
      <c r="G952" s="99"/>
      <c r="H952" s="82"/>
      <c r="I952" s="83"/>
      <c r="J952" s="81"/>
      <c r="K952" s="155"/>
      <c r="L952" s="79"/>
      <c r="N952" s="85"/>
    </row>
    <row r="953" spans="1:19" s="84" customFormat="1" x14ac:dyDescent="0.2">
      <c r="A953" s="159"/>
      <c r="B953" s="81"/>
      <c r="C953" s="78"/>
      <c r="D953" s="81"/>
      <c r="E953" s="146"/>
      <c r="F953" s="99"/>
      <c r="G953" s="99"/>
      <c r="H953" s="82"/>
      <c r="I953" s="83"/>
      <c r="J953" s="81"/>
      <c r="K953" s="155"/>
      <c r="L953" s="79"/>
      <c r="N953" s="85"/>
    </row>
    <row r="954" spans="1:19" s="84" customFormat="1" x14ac:dyDescent="0.2">
      <c r="A954" s="159"/>
      <c r="B954" s="81"/>
      <c r="C954" s="78"/>
      <c r="D954" s="81"/>
      <c r="E954" s="146"/>
      <c r="F954" s="99"/>
      <c r="G954" s="99"/>
      <c r="H954" s="82"/>
      <c r="I954" s="83"/>
      <c r="J954" s="81"/>
      <c r="K954" s="155"/>
      <c r="L954" s="79"/>
      <c r="N954" s="85"/>
    </row>
    <row r="955" spans="1:19" s="84" customFormat="1" x14ac:dyDescent="0.2">
      <c r="A955" s="159"/>
      <c r="B955" s="81"/>
      <c r="C955" s="78"/>
      <c r="D955" s="81"/>
      <c r="E955" s="146"/>
      <c r="F955" s="99"/>
      <c r="G955" s="99"/>
      <c r="H955" s="82"/>
      <c r="I955" s="83"/>
      <c r="J955" s="81"/>
      <c r="K955" s="155"/>
      <c r="L955" s="79"/>
      <c r="N955" s="85"/>
    </row>
    <row r="956" spans="1:19" s="84" customFormat="1" x14ac:dyDescent="0.2">
      <c r="A956" s="159"/>
      <c r="B956" s="81"/>
      <c r="C956" s="78"/>
      <c r="D956" s="81"/>
      <c r="E956" s="146"/>
      <c r="F956" s="99"/>
      <c r="G956" s="99"/>
      <c r="H956" s="82"/>
      <c r="I956" s="83"/>
      <c r="J956" s="81"/>
      <c r="K956" s="155"/>
      <c r="L956" s="79"/>
      <c r="N956" s="85"/>
    </row>
    <row r="957" spans="1:19" s="84" customFormat="1" x14ac:dyDescent="0.2">
      <c r="A957" s="159"/>
      <c r="B957" s="81"/>
      <c r="C957" s="78"/>
      <c r="D957" s="81"/>
      <c r="E957" s="146"/>
      <c r="F957" s="99"/>
      <c r="G957" s="99"/>
      <c r="H957" s="82"/>
      <c r="I957" s="83"/>
      <c r="J957" s="81"/>
      <c r="K957" s="155"/>
      <c r="L957" s="79"/>
      <c r="N957" s="85"/>
    </row>
    <row r="958" spans="1:19" s="84" customFormat="1" x14ac:dyDescent="0.2">
      <c r="A958" s="159"/>
      <c r="B958" s="81"/>
      <c r="C958" s="86"/>
      <c r="D958" s="81"/>
      <c r="E958" s="146"/>
      <c r="F958" s="99"/>
      <c r="G958" s="99"/>
      <c r="H958" s="82"/>
      <c r="I958" s="83"/>
      <c r="J958" s="81"/>
      <c r="K958" s="155"/>
      <c r="L958" s="158"/>
      <c r="M958" s="88"/>
      <c r="N958" s="89"/>
      <c r="O958" s="88"/>
      <c r="P958" s="88"/>
      <c r="Q958" s="88"/>
      <c r="R958" s="88"/>
      <c r="S958" s="88"/>
    </row>
    <row r="959" spans="1:19" s="84" customFormat="1" x14ac:dyDescent="0.2">
      <c r="A959" s="159"/>
      <c r="B959" s="81"/>
      <c r="C959" s="78"/>
      <c r="D959" s="81"/>
      <c r="E959" s="146"/>
      <c r="F959" s="99"/>
      <c r="G959" s="99"/>
      <c r="H959" s="82"/>
      <c r="I959" s="83"/>
      <c r="J959" s="81"/>
      <c r="K959" s="155"/>
      <c r="L959" s="79"/>
      <c r="N959" s="85"/>
    </row>
    <row r="960" spans="1:19" s="84" customFormat="1" x14ac:dyDescent="0.2">
      <c r="A960" s="159"/>
      <c r="B960" s="81"/>
      <c r="C960" s="78"/>
      <c r="D960" s="81"/>
      <c r="E960" s="146"/>
      <c r="F960" s="99"/>
      <c r="G960" s="99"/>
      <c r="H960" s="82"/>
      <c r="I960" s="83"/>
      <c r="J960" s="81"/>
      <c r="K960" s="155"/>
      <c r="L960" s="79"/>
      <c r="N960" s="85"/>
    </row>
    <row r="961" spans="1:19" s="84" customFormat="1" x14ac:dyDescent="0.2">
      <c r="A961" s="159"/>
      <c r="B961" s="81"/>
      <c r="C961" s="78"/>
      <c r="D961" s="81"/>
      <c r="E961" s="146"/>
      <c r="F961" s="99"/>
      <c r="G961" s="99"/>
      <c r="H961" s="82"/>
      <c r="I961" s="83"/>
      <c r="J961" s="81"/>
      <c r="K961" s="155"/>
      <c r="L961" s="79"/>
      <c r="N961" s="85"/>
    </row>
    <row r="962" spans="1:19" s="84" customFormat="1" x14ac:dyDescent="0.2">
      <c r="A962" s="159"/>
      <c r="B962" s="81"/>
      <c r="C962" s="78"/>
      <c r="D962" s="81"/>
      <c r="E962" s="146"/>
      <c r="F962" s="99"/>
      <c r="G962" s="99"/>
      <c r="H962" s="82"/>
      <c r="I962" s="83"/>
      <c r="J962" s="81"/>
      <c r="K962" s="155"/>
      <c r="L962" s="79"/>
      <c r="N962" s="85"/>
    </row>
    <row r="963" spans="1:19" x14ac:dyDescent="0.2">
      <c r="A963" s="159"/>
      <c r="B963" s="81"/>
      <c r="C963" s="78"/>
      <c r="D963" s="81"/>
      <c r="E963" s="146"/>
      <c r="F963" s="99"/>
      <c r="G963" s="99"/>
      <c r="H963" s="82"/>
      <c r="I963" s="83"/>
      <c r="J963" s="81"/>
      <c r="K963" s="155"/>
      <c r="L963" s="79"/>
      <c r="M963" s="84"/>
      <c r="N963" s="85"/>
      <c r="O963" s="84"/>
      <c r="P963" s="84"/>
      <c r="Q963" s="84"/>
      <c r="R963" s="84"/>
      <c r="S963" s="84"/>
    </row>
    <row r="964" spans="1:19" x14ac:dyDescent="0.2">
      <c r="A964" s="147"/>
      <c r="B964" s="148"/>
      <c r="C964" s="149"/>
      <c r="D964" s="150"/>
      <c r="E964" s="146"/>
      <c r="F964" s="151"/>
      <c r="G964" s="151"/>
      <c r="H964" s="152"/>
      <c r="I964" s="153"/>
      <c r="J964" s="150"/>
      <c r="K964" s="155"/>
      <c r="L964" s="144"/>
      <c r="M964" s="84"/>
      <c r="N964" s="85"/>
      <c r="O964" s="84"/>
      <c r="P964" s="84"/>
      <c r="Q964" s="84"/>
      <c r="R964" s="84"/>
      <c r="S964" s="84"/>
    </row>
    <row r="965" spans="1:19" x14ac:dyDescent="0.2">
      <c r="A965" s="100"/>
      <c r="B965" s="91"/>
      <c r="C965" s="91"/>
      <c r="D965" s="91"/>
      <c r="E965" s="156"/>
      <c r="F965" s="97"/>
      <c r="G965" s="97"/>
      <c r="H965" s="92"/>
      <c r="I965" s="91"/>
      <c r="J965" s="91"/>
    </row>
  </sheetData>
  <sheetProtection password="C6F1" sheet="1" objects="1" scenarios="1"/>
  <autoFilter ref="A4:S964"/>
  <sortState ref="A5:S975">
    <sortCondition ref="A5:A975"/>
  </sortState>
  <pageMargins left="0.23622047244094491" right="0.23622047244094491" top="0.74803149606299213" bottom="0.74803149606299213" header="0.31496062992125984" footer="0.31496062992125984"/>
  <pageSetup paperSize="9" scale="53"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2:NV99"/>
  <sheetViews>
    <sheetView workbookViewId="0">
      <selection activeCell="A3" sqref="A3"/>
    </sheetView>
  </sheetViews>
  <sheetFormatPr defaultColWidth="9.140625" defaultRowHeight="10.5" x14ac:dyDescent="0.15"/>
  <cols>
    <col min="1" max="2" width="9.28515625" style="222" bestFit="1" customWidth="1"/>
    <col min="3" max="3" width="11.28515625" style="222" bestFit="1" customWidth="1"/>
    <col min="4" max="4" width="10.28515625" style="222" customWidth="1"/>
    <col min="5" max="9" width="10.5703125" style="222" bestFit="1" customWidth="1"/>
    <col min="10" max="10" width="10.140625" style="222" bestFit="1" customWidth="1"/>
    <col min="11" max="11" width="9.28515625" style="222" bestFit="1" customWidth="1"/>
    <col min="12" max="12" width="10.140625" style="222" bestFit="1" customWidth="1"/>
    <col min="13" max="13" width="9.28515625" style="222" bestFit="1" customWidth="1"/>
    <col min="14" max="15" width="9.42578125" style="222" bestFit="1" customWidth="1"/>
    <col min="16" max="16" width="10.140625" style="222" bestFit="1" customWidth="1"/>
    <col min="17" max="17" width="10.5703125" style="222" customWidth="1"/>
    <col min="18" max="18" width="11" style="222" customWidth="1"/>
    <col min="19" max="20" width="11.140625" style="222" bestFit="1" customWidth="1"/>
    <col min="21" max="21" width="9.28515625" style="222" bestFit="1" customWidth="1"/>
    <col min="22" max="22" width="15.42578125" style="222" bestFit="1" customWidth="1"/>
    <col min="23" max="23" width="12" style="222" customWidth="1"/>
    <col min="24" max="24" width="12.28515625" style="222" bestFit="1" customWidth="1"/>
    <col min="25" max="25" width="10.7109375" style="222" bestFit="1" customWidth="1"/>
    <col min="26" max="26" width="9.28515625" style="222" bestFit="1" customWidth="1"/>
    <col min="27" max="27" width="10.28515625" style="222" bestFit="1" customWidth="1"/>
    <col min="28" max="28" width="10.140625" style="222" bestFit="1" customWidth="1"/>
    <col min="29" max="30" width="9.140625" style="222"/>
    <col min="31" max="32" width="10.140625" style="222" bestFit="1" customWidth="1"/>
    <col min="33" max="33" width="9.140625" style="222"/>
    <col min="34" max="36" width="10.140625" style="222" bestFit="1" customWidth="1"/>
    <col min="37" max="37" width="11.140625" style="222" bestFit="1" customWidth="1"/>
    <col min="38" max="38" width="10.28515625" style="222" bestFit="1" customWidth="1"/>
    <col min="39" max="41" width="10.140625" style="222" bestFit="1" customWidth="1"/>
    <col min="42" max="44" width="9.140625" style="222"/>
    <col min="45" max="45" width="9.5703125" style="222" bestFit="1" customWidth="1"/>
    <col min="46" max="51" width="9.140625" style="222"/>
    <col min="52" max="52" width="10.140625" style="222" customWidth="1"/>
    <col min="53" max="54" width="10.140625" style="222" bestFit="1" customWidth="1"/>
    <col min="55" max="67" width="9.140625" style="222"/>
    <col min="68" max="68" width="10.140625" style="222" bestFit="1" customWidth="1"/>
    <col min="69" max="70" width="9.140625" style="222"/>
    <col min="71" max="71" width="11.28515625" style="222" customWidth="1"/>
    <col min="72" max="77" width="9.140625" style="222"/>
    <col min="78" max="78" width="10.140625" style="222" bestFit="1" customWidth="1"/>
    <col min="79" max="79" width="9.140625" style="222"/>
    <col min="80" max="80" width="10.140625" style="222" bestFit="1" customWidth="1"/>
    <col min="81" max="81" width="9.140625" style="222"/>
    <col min="82" max="82" width="10.140625" style="222" bestFit="1" customWidth="1"/>
    <col min="83" max="83" width="12.85546875" style="222" customWidth="1"/>
    <col min="84" max="85" width="10.140625" style="222" bestFit="1" customWidth="1"/>
    <col min="86" max="88" width="9.140625" style="222"/>
    <col min="89" max="90" width="9.85546875" style="222" bestFit="1" customWidth="1"/>
    <col min="91" max="97" width="9.140625" style="222"/>
    <col min="98" max="98" width="10.140625" style="222" bestFit="1" customWidth="1"/>
    <col min="99" max="100" width="13.140625" style="222" bestFit="1" customWidth="1"/>
    <col min="101" max="101" width="10.140625" style="222" bestFit="1" customWidth="1"/>
    <col min="102" max="105" width="9.140625" style="222"/>
    <col min="106" max="106" width="10.140625" style="222" bestFit="1" customWidth="1"/>
    <col min="107" max="124" width="9.140625" style="222"/>
    <col min="125" max="125" width="9.140625" style="222" customWidth="1"/>
    <col min="126" max="127" width="10.140625" style="222" bestFit="1" customWidth="1"/>
    <col min="128" max="132" width="9.140625" style="222"/>
    <col min="133" max="133" width="10.140625" style="222" bestFit="1" customWidth="1"/>
    <col min="134" max="135" width="9.140625" style="222"/>
    <col min="136" max="137" width="10.140625" style="222" bestFit="1" customWidth="1"/>
    <col min="138" max="151" width="9.140625" style="222"/>
    <col min="152" max="152" width="9.5703125" style="222" bestFit="1" customWidth="1"/>
    <col min="153" max="155" width="9.140625" style="222"/>
    <col min="156" max="156" width="10.140625" style="222" bestFit="1" customWidth="1"/>
    <col min="157" max="193" width="9.140625" style="222"/>
    <col min="194" max="194" width="11.140625" style="222" bestFit="1" customWidth="1"/>
    <col min="195" max="220" width="9.140625" style="222"/>
    <col min="221" max="221" width="10.140625" style="222" bestFit="1" customWidth="1"/>
    <col min="222" max="363" width="9.140625" style="222"/>
    <col min="364" max="364" width="10.140625" style="222" bestFit="1" customWidth="1"/>
    <col min="365" max="16384" width="9.140625" style="222"/>
  </cols>
  <sheetData>
    <row r="2" spans="1:30" x14ac:dyDescent="0.15">
      <c r="A2" s="221" t="s">
        <v>1269</v>
      </c>
      <c r="B2" s="221" t="s">
        <v>1270</v>
      </c>
    </row>
    <row r="3" spans="1:30" s="227" customFormat="1" x14ac:dyDescent="0.2">
      <c r="A3" s="223">
        <f>ROW(A31)</f>
        <v>31</v>
      </c>
      <c r="B3" s="223">
        <f>A21</f>
        <v>1</v>
      </c>
      <c r="C3" s="224" t="s">
        <v>1299</v>
      </c>
      <c r="D3" s="225"/>
      <c r="E3" s="225"/>
      <c r="F3" s="225"/>
      <c r="G3" s="225"/>
      <c r="H3" s="225"/>
      <c r="I3" s="225"/>
      <c r="J3" s="225"/>
      <c r="K3" s="225"/>
      <c r="L3" s="225"/>
      <c r="M3" s="225"/>
      <c r="N3" s="225"/>
      <c r="O3" s="226"/>
      <c r="R3" s="228" t="s">
        <v>1271</v>
      </c>
    </row>
    <row r="4" spans="1:30" s="227" customFormat="1" ht="11.25" thickBot="1" x14ac:dyDescent="0.25">
      <c r="A4" s="229">
        <f>ROW(A44)</f>
        <v>44</v>
      </c>
      <c r="B4" s="223">
        <f>A34</f>
        <v>2</v>
      </c>
      <c r="C4" s="224" t="s">
        <v>1298</v>
      </c>
      <c r="D4" s="225"/>
      <c r="E4" s="225"/>
      <c r="F4" s="225"/>
      <c r="G4" s="225"/>
      <c r="H4" s="225"/>
      <c r="I4" s="225"/>
      <c r="J4" s="225"/>
      <c r="K4" s="225"/>
      <c r="L4" s="225"/>
      <c r="M4" s="225"/>
      <c r="N4" s="225"/>
      <c r="O4" s="226"/>
    </row>
    <row r="5" spans="1:30" s="227" customFormat="1" x14ac:dyDescent="0.2">
      <c r="A5" s="230"/>
      <c r="B5" s="230"/>
      <c r="C5" s="224"/>
      <c r="D5" s="231"/>
      <c r="E5" s="231"/>
      <c r="F5" s="231"/>
      <c r="G5" s="231"/>
      <c r="H5" s="231"/>
      <c r="I5" s="231"/>
      <c r="J5" s="231"/>
      <c r="K5" s="231"/>
      <c r="L5" s="231"/>
      <c r="M5" s="231"/>
      <c r="N5" s="231"/>
      <c r="O5" s="232"/>
      <c r="R5" s="233">
        <v>1</v>
      </c>
      <c r="S5" s="234" t="s">
        <v>1272</v>
      </c>
      <c r="T5" s="235"/>
      <c r="U5" s="236">
        <v>1</v>
      </c>
      <c r="V5" s="237"/>
      <c r="W5" s="237"/>
      <c r="X5" s="237"/>
      <c r="Y5" s="237"/>
      <c r="Z5" s="236">
        <v>2</v>
      </c>
      <c r="AA5" s="237"/>
      <c r="AB5" s="237"/>
      <c r="AC5" s="237"/>
      <c r="AD5" s="238"/>
    </row>
    <row r="6" spans="1:30" s="227" customFormat="1" x14ac:dyDescent="0.2">
      <c r="A6" s="230"/>
      <c r="B6" s="230"/>
      <c r="C6" s="224"/>
      <c r="D6" s="225"/>
      <c r="E6" s="225"/>
      <c r="F6" s="225"/>
      <c r="G6" s="225"/>
      <c r="H6" s="225"/>
      <c r="I6" s="225"/>
      <c r="J6" s="225"/>
      <c r="K6" s="225"/>
      <c r="L6" s="225"/>
      <c r="M6" s="225"/>
      <c r="N6" s="225"/>
      <c r="O6" s="226"/>
      <c r="R6" s="233">
        <v>2</v>
      </c>
      <c r="S6" s="234" t="s">
        <v>1273</v>
      </c>
      <c r="T6" s="235"/>
      <c r="U6" s="239"/>
      <c r="V6" s="240"/>
      <c r="W6" s="240"/>
      <c r="X6" s="240"/>
      <c r="Y6" s="240"/>
      <c r="Z6" s="239"/>
      <c r="AA6" s="240"/>
      <c r="AB6" s="240"/>
      <c r="AC6" s="240"/>
      <c r="AD6" s="241"/>
    </row>
    <row r="7" spans="1:30" s="227" customFormat="1" x14ac:dyDescent="0.2">
      <c r="A7" s="230"/>
      <c r="B7" s="230"/>
      <c r="C7" s="224"/>
      <c r="D7" s="242"/>
      <c r="E7" s="242"/>
      <c r="F7" s="242"/>
      <c r="G7" s="242"/>
      <c r="H7" s="242"/>
      <c r="I7" s="242"/>
      <c r="J7" s="242"/>
      <c r="K7" s="242"/>
      <c r="L7" s="242"/>
      <c r="M7" s="242"/>
      <c r="N7" s="242"/>
      <c r="O7" s="243"/>
      <c r="R7" s="233">
        <v>3</v>
      </c>
      <c r="S7" s="234" t="s">
        <v>1273</v>
      </c>
      <c r="T7" s="235"/>
      <c r="U7" s="239"/>
      <c r="V7" s="240"/>
      <c r="W7" s="240"/>
      <c r="X7" s="240"/>
      <c r="Y7" s="240"/>
      <c r="Z7" s="239"/>
      <c r="AA7" s="240"/>
      <c r="AB7" s="240"/>
      <c r="AC7" s="240"/>
      <c r="AD7" s="241"/>
    </row>
    <row r="8" spans="1:30" s="227" customFormat="1" x14ac:dyDescent="0.2">
      <c r="R8" s="233">
        <v>4</v>
      </c>
      <c r="S8" s="234" t="s">
        <v>1274</v>
      </c>
      <c r="T8" s="235"/>
      <c r="U8" s="244" t="s">
        <v>1275</v>
      </c>
      <c r="V8" s="240"/>
      <c r="W8" s="240"/>
      <c r="X8" s="240"/>
      <c r="Y8" s="240"/>
      <c r="Z8" s="244" t="s">
        <v>1276</v>
      </c>
      <c r="AA8" s="240"/>
      <c r="AB8" s="240"/>
      <c r="AC8" s="240"/>
      <c r="AD8" s="241"/>
    </row>
    <row r="9" spans="1:30" s="227" customFormat="1" x14ac:dyDescent="0.2">
      <c r="R9" s="233">
        <v>5</v>
      </c>
      <c r="S9" s="234" t="s">
        <v>1273</v>
      </c>
      <c r="T9" s="235"/>
      <c r="U9" s="239"/>
      <c r="V9" s="240"/>
      <c r="W9" s="240"/>
      <c r="X9" s="240"/>
      <c r="Y9" s="240"/>
      <c r="Z9" s="239"/>
      <c r="AA9" s="240"/>
      <c r="AB9" s="240"/>
      <c r="AC9" s="240"/>
      <c r="AD9" s="241"/>
    </row>
    <row r="10" spans="1:30" s="227" customFormat="1" x14ac:dyDescent="0.2">
      <c r="R10" s="233">
        <v>6</v>
      </c>
      <c r="S10" s="234" t="s">
        <v>1277</v>
      </c>
      <c r="T10" s="235"/>
      <c r="U10" s="245" t="s">
        <v>1278</v>
      </c>
      <c r="V10" s="246"/>
      <c r="W10" s="246"/>
      <c r="X10" s="247"/>
      <c r="Y10" s="240"/>
      <c r="Z10" s="245" t="s">
        <v>1279</v>
      </c>
      <c r="AA10" s="246"/>
      <c r="AB10" s="248" t="s">
        <v>1280</v>
      </c>
      <c r="AC10" s="249"/>
      <c r="AD10" s="241"/>
    </row>
    <row r="11" spans="1:30" s="227" customFormat="1" x14ac:dyDescent="0.2">
      <c r="R11" s="233">
        <v>7</v>
      </c>
      <c r="S11" s="234" t="s">
        <v>1281</v>
      </c>
      <c r="T11" s="235"/>
      <c r="U11" s="239" t="s">
        <v>1282</v>
      </c>
      <c r="V11" s="240" t="s">
        <v>1282</v>
      </c>
      <c r="W11" s="240" t="s">
        <v>1282</v>
      </c>
      <c r="X11" s="240" t="s">
        <v>1282</v>
      </c>
      <c r="Y11" s="240"/>
      <c r="Z11" s="239"/>
      <c r="AA11" s="240"/>
      <c r="AB11" s="240"/>
      <c r="AC11" s="240"/>
      <c r="AD11" s="241"/>
    </row>
    <row r="12" spans="1:30" s="227" customFormat="1" x14ac:dyDescent="0.2">
      <c r="R12" s="233">
        <v>8</v>
      </c>
      <c r="S12" s="234" t="s">
        <v>1283</v>
      </c>
      <c r="T12" s="235"/>
      <c r="U12" s="250" t="s">
        <v>1284</v>
      </c>
      <c r="V12" s="251" t="s">
        <v>1285</v>
      </c>
      <c r="W12" s="251" t="s">
        <v>1286</v>
      </c>
      <c r="X12" s="251" t="s">
        <v>1287</v>
      </c>
      <c r="Y12" s="240"/>
      <c r="Z12" s="250"/>
      <c r="AA12" s="251"/>
      <c r="AB12" s="251"/>
      <c r="AC12" s="251"/>
      <c r="AD12" s="241"/>
    </row>
    <row r="13" spans="1:30" s="227" customFormat="1" x14ac:dyDescent="0.2">
      <c r="R13" s="233">
        <v>9</v>
      </c>
      <c r="S13" s="234" t="s">
        <v>1288</v>
      </c>
      <c r="T13" s="235"/>
      <c r="U13" s="252">
        <v>1001</v>
      </c>
      <c r="V13" s="253">
        <v>1002</v>
      </c>
      <c r="W13" s="253">
        <v>1003</v>
      </c>
      <c r="X13" s="253">
        <v>1004</v>
      </c>
      <c r="Y13" s="240"/>
      <c r="Z13" s="252"/>
      <c r="AA13" s="253"/>
      <c r="AB13" s="253"/>
      <c r="AC13" s="253"/>
      <c r="AD13" s="241"/>
    </row>
    <row r="14" spans="1:30" s="227" customFormat="1" ht="21" x14ac:dyDescent="0.2">
      <c r="R14" s="233">
        <v>10</v>
      </c>
      <c r="S14" s="234" t="s">
        <v>1289</v>
      </c>
      <c r="T14" s="235"/>
      <c r="U14" s="254" t="s">
        <v>1290</v>
      </c>
      <c r="V14" s="255" t="s">
        <v>1290</v>
      </c>
      <c r="W14" s="255" t="s">
        <v>1290</v>
      </c>
      <c r="X14" s="255" t="s">
        <v>1290</v>
      </c>
      <c r="Y14" s="240"/>
      <c r="Z14" s="254" t="s">
        <v>63</v>
      </c>
      <c r="AA14" s="255" t="s">
        <v>64</v>
      </c>
      <c r="AB14" s="255" t="s">
        <v>63</v>
      </c>
      <c r="AC14" s="255" t="s">
        <v>64</v>
      </c>
      <c r="AD14" s="241"/>
    </row>
    <row r="15" spans="1:30" s="227" customFormat="1" x14ac:dyDescent="0.2">
      <c r="R15" s="233">
        <v>11</v>
      </c>
      <c r="S15" s="234" t="s">
        <v>1291</v>
      </c>
      <c r="T15" s="235"/>
      <c r="U15" s="256">
        <v>10</v>
      </c>
      <c r="V15" s="257">
        <v>11</v>
      </c>
      <c r="W15" s="257">
        <v>12</v>
      </c>
      <c r="X15" s="257">
        <v>13</v>
      </c>
      <c r="Y15" s="240"/>
      <c r="Z15" s="256" t="s">
        <v>1292</v>
      </c>
      <c r="AA15" s="257" t="s">
        <v>1293</v>
      </c>
      <c r="AB15" s="257" t="s">
        <v>1294</v>
      </c>
      <c r="AC15" s="257" t="s">
        <v>1295</v>
      </c>
      <c r="AD15" s="241"/>
    </row>
    <row r="16" spans="1:30" s="227" customFormat="1" x14ac:dyDescent="0.2">
      <c r="R16" s="233">
        <v>12</v>
      </c>
      <c r="S16" s="234" t="s">
        <v>1273</v>
      </c>
      <c r="T16" s="235"/>
      <c r="U16" s="239"/>
      <c r="V16" s="240"/>
      <c r="W16" s="240"/>
      <c r="X16" s="240"/>
      <c r="Y16" s="240"/>
      <c r="Z16" s="239"/>
      <c r="AA16" s="240"/>
      <c r="AB16" s="240"/>
      <c r="AC16" s="240"/>
      <c r="AD16" s="241"/>
    </row>
    <row r="17" spans="1:231" s="227" customFormat="1" ht="11.25" thickBot="1" x14ac:dyDescent="0.25">
      <c r="R17" s="233">
        <v>13</v>
      </c>
      <c r="S17" s="234" t="s">
        <v>1273</v>
      </c>
      <c r="T17" s="235"/>
      <c r="U17" s="258"/>
      <c r="V17" s="259"/>
      <c r="W17" s="259"/>
      <c r="X17" s="259"/>
      <c r="Y17" s="259"/>
      <c r="Z17" s="258"/>
      <c r="AA17" s="259"/>
      <c r="AB17" s="259"/>
      <c r="AC17" s="259"/>
      <c r="AD17" s="260"/>
    </row>
    <row r="18" spans="1:231" s="227" customFormat="1" x14ac:dyDescent="0.2"/>
    <row r="20" spans="1:231" ht="11.25" thickBot="1" x14ac:dyDescent="0.2">
      <c r="HH20" s="227"/>
      <c r="HI20" s="227"/>
      <c r="HJ20" s="227"/>
      <c r="HK20" s="227"/>
      <c r="HL20" s="227"/>
      <c r="HM20" s="227"/>
      <c r="HN20" s="227"/>
      <c r="HO20" s="227"/>
      <c r="HP20" s="227"/>
      <c r="HQ20" s="227"/>
    </row>
    <row r="21" spans="1:231" x14ac:dyDescent="0.15">
      <c r="A21" s="261">
        <v>1</v>
      </c>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c r="DE21" s="262"/>
      <c r="DF21" s="262"/>
      <c r="DG21" s="262"/>
      <c r="DH21" s="262"/>
      <c r="DI21" s="262"/>
      <c r="DJ21" s="262"/>
      <c r="DK21" s="262"/>
      <c r="DL21" s="262"/>
      <c r="DM21" s="262"/>
      <c r="DN21" s="262"/>
      <c r="DO21" s="262"/>
      <c r="DP21" s="262"/>
      <c r="DQ21" s="262"/>
      <c r="DR21" s="262"/>
      <c r="DS21" s="262"/>
      <c r="DT21" s="262"/>
      <c r="DU21" s="262"/>
      <c r="DV21" s="262"/>
      <c r="DW21" s="262"/>
      <c r="DX21" s="262"/>
      <c r="DY21" s="262"/>
      <c r="DZ21" s="262"/>
      <c r="EA21" s="262"/>
      <c r="EB21" s="262"/>
      <c r="EC21" s="262"/>
      <c r="ED21" s="262"/>
      <c r="EE21" s="262"/>
      <c r="EF21" s="262"/>
      <c r="EG21" s="262"/>
      <c r="EH21" s="262"/>
      <c r="EI21" s="262"/>
      <c r="EJ21" s="262"/>
      <c r="EK21" s="262"/>
      <c r="EL21" s="262"/>
      <c r="EM21" s="262"/>
      <c r="EN21" s="262"/>
      <c r="EO21" s="262"/>
      <c r="EP21" s="262"/>
      <c r="EQ21" s="262"/>
      <c r="ER21" s="262"/>
      <c r="ES21" s="262"/>
      <c r="ET21" s="262"/>
      <c r="EU21" s="262"/>
      <c r="EV21" s="262"/>
      <c r="EW21" s="262"/>
      <c r="EX21" s="262"/>
      <c r="EY21" s="262"/>
      <c r="EZ21" s="262"/>
      <c r="FA21" s="262"/>
      <c r="FB21" s="262"/>
      <c r="FC21" s="262"/>
      <c r="FD21" s="262"/>
      <c r="FE21" s="262"/>
      <c r="FF21" s="262"/>
      <c r="FG21" s="262"/>
      <c r="FH21" s="262"/>
      <c r="FI21" s="262"/>
      <c r="FJ21" s="262"/>
      <c r="FK21" s="262"/>
      <c r="FL21" s="262"/>
      <c r="FM21" s="262"/>
      <c r="FN21" s="262"/>
      <c r="FO21" s="262"/>
      <c r="FP21" s="262"/>
      <c r="FQ21" s="262"/>
      <c r="FR21" s="262"/>
      <c r="FS21" s="262"/>
      <c r="FT21" s="262"/>
      <c r="FU21" s="262"/>
      <c r="FV21" s="262"/>
      <c r="FW21" s="262"/>
      <c r="FX21" s="262"/>
      <c r="FY21" s="262"/>
      <c r="FZ21" s="262"/>
      <c r="GA21" s="262"/>
      <c r="GB21" s="262"/>
      <c r="GC21" s="262"/>
      <c r="GD21" s="262"/>
      <c r="GE21" s="262"/>
      <c r="GF21" s="262"/>
      <c r="GG21" s="262"/>
      <c r="GH21" s="262"/>
      <c r="GI21" s="262"/>
      <c r="GJ21" s="262"/>
      <c r="GK21" s="262"/>
      <c r="GL21" s="262"/>
      <c r="GM21" s="262"/>
      <c r="GN21" s="262"/>
      <c r="GO21" s="262"/>
      <c r="GP21" s="262"/>
      <c r="GQ21" s="262"/>
      <c r="GR21" s="262"/>
      <c r="GS21" s="262"/>
      <c r="GT21" s="262"/>
      <c r="GU21" s="262"/>
      <c r="GV21" s="262"/>
      <c r="GW21" s="262"/>
      <c r="GX21" s="262"/>
      <c r="GY21" s="262"/>
      <c r="GZ21" s="262"/>
      <c r="HA21" s="262"/>
      <c r="HB21" s="262"/>
      <c r="HC21" s="262"/>
      <c r="HD21" s="262"/>
      <c r="HE21" s="262"/>
      <c r="HF21" s="262"/>
      <c r="HG21" s="262"/>
      <c r="HH21" s="262"/>
      <c r="HI21" s="227"/>
      <c r="HJ21" s="227"/>
      <c r="HK21" s="227"/>
      <c r="HL21" s="227"/>
      <c r="HM21" s="227"/>
      <c r="HN21" s="227"/>
      <c r="HO21" s="227"/>
      <c r="HP21" s="227"/>
      <c r="HQ21" s="227"/>
      <c r="HR21" s="227"/>
    </row>
    <row r="22" spans="1:231" x14ac:dyDescent="0.15">
      <c r="A22" s="263"/>
      <c r="B22" s="264"/>
      <c r="C22" s="264"/>
      <c r="D22" s="264"/>
      <c r="E22" s="264"/>
      <c r="F22" s="264"/>
      <c r="G22" s="264"/>
      <c r="H22" s="264"/>
      <c r="I22" s="264"/>
      <c r="J22" s="264"/>
      <c r="K22" s="264"/>
      <c r="L22" s="264"/>
      <c r="M22" s="264"/>
      <c r="N22" s="264"/>
      <c r="O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CQ22" s="264"/>
      <c r="CR22" s="264"/>
      <c r="CS22" s="264"/>
      <c r="CT22" s="264"/>
      <c r="CU22" s="264"/>
      <c r="CV22" s="264"/>
      <c r="CW22" s="264"/>
      <c r="CX22" s="264"/>
      <c r="CY22" s="264"/>
      <c r="CZ22" s="264"/>
      <c r="DA22" s="264"/>
      <c r="DB22" s="264"/>
      <c r="DC22" s="264"/>
      <c r="DE22" s="264"/>
      <c r="DF22" s="264"/>
      <c r="DG22" s="264"/>
      <c r="DH22" s="264"/>
      <c r="DI22" s="264"/>
      <c r="DJ22" s="264"/>
      <c r="DK22" s="264"/>
      <c r="DL22" s="264"/>
      <c r="DM22" s="264"/>
      <c r="DN22" s="264"/>
      <c r="DO22" s="264"/>
      <c r="DP22" s="264"/>
      <c r="DQ22" s="264"/>
      <c r="DR22" s="264"/>
      <c r="DS22" s="264"/>
      <c r="DT22" s="264"/>
      <c r="DU22" s="264"/>
      <c r="DV22" s="264"/>
      <c r="DW22" s="264"/>
      <c r="DX22" s="264"/>
      <c r="DY22" s="264"/>
      <c r="DZ22" s="264"/>
      <c r="EA22" s="264"/>
      <c r="EB22" s="264"/>
      <c r="EC22" s="264"/>
      <c r="ED22" s="264"/>
      <c r="EE22" s="264"/>
      <c r="EG22" s="264"/>
      <c r="EH22" s="264"/>
      <c r="EI22" s="264"/>
      <c r="EJ22" s="264"/>
      <c r="EK22" s="264"/>
      <c r="EL22" s="264"/>
      <c r="EM22" s="264"/>
      <c r="EN22" s="264"/>
      <c r="EO22" s="264"/>
      <c r="EP22" s="264"/>
      <c r="EQ22" s="264"/>
      <c r="ER22" s="264"/>
      <c r="ES22" s="264"/>
      <c r="ET22" s="264"/>
      <c r="EU22" s="264"/>
      <c r="EV22" s="264"/>
      <c r="EW22" s="264"/>
      <c r="EX22" s="264"/>
      <c r="EY22" s="264"/>
      <c r="EZ22" s="264"/>
      <c r="FA22" s="264"/>
      <c r="FB22" s="264"/>
      <c r="FC22" s="264"/>
      <c r="FD22" s="264"/>
      <c r="FE22" s="264"/>
      <c r="FF22" s="264"/>
      <c r="FG22" s="264"/>
      <c r="FH22" s="264"/>
      <c r="FI22" s="264"/>
      <c r="FJ22" s="264"/>
      <c r="FK22" s="264"/>
      <c r="FL22" s="264"/>
      <c r="FM22" s="264"/>
      <c r="FN22" s="264"/>
      <c r="FO22" s="264"/>
      <c r="FP22" s="264"/>
      <c r="FQ22" s="264"/>
      <c r="FR22" s="264"/>
      <c r="FS22" s="264"/>
      <c r="FT22" s="264"/>
      <c r="FU22" s="264"/>
      <c r="FV22" s="264"/>
      <c r="FW22" s="264"/>
      <c r="FX22" s="264"/>
      <c r="FY22" s="264"/>
      <c r="FZ22" s="264"/>
      <c r="GA22" s="264"/>
      <c r="GB22" s="264"/>
      <c r="GC22" s="264"/>
      <c r="GD22" s="264"/>
      <c r="GE22" s="264"/>
      <c r="GF22" s="264"/>
      <c r="GG22" s="264"/>
      <c r="GH22" s="264"/>
      <c r="GI22" s="264"/>
      <c r="GJ22" s="264"/>
      <c r="GK22" s="264"/>
      <c r="GL22" s="264"/>
      <c r="GM22" s="264"/>
      <c r="GN22" s="264"/>
      <c r="GO22" s="264"/>
      <c r="GP22" s="264"/>
      <c r="GQ22" s="264"/>
      <c r="GR22" s="264"/>
      <c r="GS22" s="264"/>
      <c r="GT22" s="264"/>
      <c r="GU22" s="264"/>
      <c r="GV22" s="264"/>
      <c r="GW22" s="264"/>
      <c r="GX22" s="264"/>
      <c r="GY22" s="264"/>
      <c r="GZ22" s="264"/>
      <c r="HA22" s="264"/>
      <c r="HB22" s="264"/>
      <c r="HC22" s="264"/>
      <c r="HD22" s="264"/>
      <c r="HE22" s="264"/>
      <c r="HF22" s="264"/>
      <c r="HG22" s="264"/>
      <c r="HH22" s="264"/>
      <c r="HI22" s="227"/>
      <c r="HJ22" s="227"/>
      <c r="HK22" s="227"/>
      <c r="HL22" s="227"/>
      <c r="HM22" s="227"/>
      <c r="HN22" s="227"/>
      <c r="HO22" s="227"/>
      <c r="HP22" s="227"/>
      <c r="HQ22" s="227"/>
      <c r="HR22" s="227"/>
    </row>
    <row r="23" spans="1:231" x14ac:dyDescent="0.15">
      <c r="A23" s="26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M23" s="264"/>
      <c r="BN23" s="264"/>
      <c r="BO23" s="264"/>
      <c r="BP23" s="264"/>
      <c r="BQ23" s="264"/>
      <c r="BR23" s="264"/>
      <c r="BS23" s="264"/>
      <c r="CQ23" s="264"/>
      <c r="CR23" s="264"/>
      <c r="CS23" s="264"/>
      <c r="CT23" s="264"/>
      <c r="CU23" s="264"/>
      <c r="CV23" s="264"/>
      <c r="CW23" s="264"/>
      <c r="CX23" s="264"/>
      <c r="CY23" s="264"/>
      <c r="CZ23" s="264"/>
      <c r="DA23" s="264"/>
      <c r="DB23" s="264"/>
      <c r="DC23" s="264"/>
      <c r="DE23" s="264"/>
      <c r="DF23" s="264"/>
      <c r="DG23" s="264"/>
      <c r="DH23" s="264"/>
      <c r="DI23" s="264"/>
      <c r="DJ23" s="264"/>
      <c r="DK23" s="264"/>
      <c r="DL23" s="264"/>
      <c r="DM23" s="264"/>
      <c r="DN23" s="264"/>
      <c r="DO23" s="264"/>
      <c r="DP23" s="264"/>
      <c r="DQ23" s="264"/>
      <c r="DR23" s="264"/>
      <c r="DS23" s="264"/>
      <c r="DT23" s="264"/>
      <c r="DU23" s="264"/>
      <c r="DV23" s="264"/>
      <c r="DW23" s="264"/>
      <c r="DX23" s="264"/>
      <c r="DY23" s="264"/>
      <c r="DZ23" s="264"/>
      <c r="EA23" s="264"/>
      <c r="EB23" s="264"/>
      <c r="EC23" s="264"/>
      <c r="ED23" s="264"/>
      <c r="EE23" s="264"/>
      <c r="EG23" s="264"/>
      <c r="EH23" s="264"/>
      <c r="EI23" s="264"/>
      <c r="EJ23" s="264"/>
      <c r="EK23" s="264"/>
      <c r="EL23" s="264"/>
      <c r="EM23" s="264"/>
      <c r="EN23" s="264"/>
      <c r="EO23" s="264"/>
      <c r="EP23" s="264"/>
      <c r="EQ23" s="264"/>
      <c r="ER23" s="264"/>
      <c r="ES23" s="264"/>
      <c r="ET23" s="264"/>
      <c r="EU23" s="264"/>
      <c r="EV23" s="264"/>
      <c r="EW23" s="264"/>
      <c r="EX23" s="264"/>
      <c r="EY23" s="264"/>
      <c r="EZ23" s="264"/>
      <c r="FA23" s="264"/>
      <c r="FB23" s="264"/>
      <c r="FC23" s="264"/>
      <c r="FD23" s="264"/>
      <c r="FE23" s="264"/>
      <c r="FF23" s="264"/>
      <c r="FG23" s="264"/>
      <c r="FH23" s="264"/>
      <c r="FI23" s="264"/>
      <c r="FJ23" s="264"/>
      <c r="FK23" s="264"/>
      <c r="FL23" s="264"/>
      <c r="FM23" s="264"/>
      <c r="FN23" s="264"/>
      <c r="FO23" s="264"/>
      <c r="FP23" s="264"/>
      <c r="FQ23" s="264"/>
      <c r="FR23" s="264"/>
      <c r="FS23" s="264"/>
      <c r="FT23" s="264"/>
      <c r="FU23" s="264"/>
      <c r="FV23" s="264"/>
      <c r="FW23" s="264"/>
      <c r="FX23" s="264"/>
      <c r="FY23" s="264"/>
      <c r="FZ23" s="264"/>
      <c r="GA23" s="264"/>
      <c r="GB23" s="264"/>
      <c r="GC23" s="264"/>
      <c r="GD23" s="264"/>
      <c r="GE23" s="264"/>
      <c r="GF23" s="264"/>
      <c r="GG23" s="264"/>
      <c r="GH23" s="264"/>
      <c r="GI23" s="264"/>
      <c r="GJ23" s="264"/>
      <c r="GK23" s="264"/>
      <c r="GL23" s="264"/>
      <c r="GM23" s="264"/>
      <c r="GN23" s="264"/>
      <c r="GO23" s="264"/>
      <c r="GP23" s="264"/>
      <c r="GQ23" s="264"/>
      <c r="GR23" s="264"/>
      <c r="GS23" s="264"/>
      <c r="GT23" s="264"/>
      <c r="GU23" s="264"/>
      <c r="GV23" s="264"/>
      <c r="GW23" s="264"/>
      <c r="GX23" s="264"/>
      <c r="GY23" s="264"/>
      <c r="GZ23" s="264"/>
      <c r="HA23" s="264"/>
      <c r="HB23" s="264"/>
      <c r="HC23" s="264"/>
      <c r="HD23" s="227"/>
      <c r="HE23" s="227"/>
      <c r="HF23" s="227"/>
      <c r="HG23" s="227"/>
      <c r="HH23" s="227"/>
      <c r="HI23" s="227"/>
      <c r="HJ23" s="227"/>
      <c r="HK23" s="227"/>
      <c r="HL23" s="227"/>
      <c r="HM23" s="227"/>
      <c r="HN23" s="227"/>
      <c r="HO23" s="227"/>
      <c r="HP23" s="227"/>
      <c r="HQ23" s="227"/>
      <c r="HR23" s="227"/>
    </row>
    <row r="24" spans="1:231" x14ac:dyDescent="0.15">
      <c r="A24" s="265" t="s">
        <v>1299</v>
      </c>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M24" s="264"/>
      <c r="BN24" s="264"/>
      <c r="BO24" s="264"/>
      <c r="BP24" s="264"/>
      <c r="BQ24" s="264"/>
      <c r="BR24" s="264"/>
      <c r="BS24" s="264"/>
      <c r="CQ24" s="264"/>
      <c r="CR24" s="264"/>
      <c r="CS24" s="264"/>
      <c r="CT24" s="264"/>
      <c r="CU24" s="264"/>
      <c r="CV24" s="264"/>
      <c r="CW24" s="264"/>
      <c r="CX24" s="264"/>
      <c r="CY24" s="264"/>
      <c r="CZ24" s="264"/>
      <c r="DA24" s="264"/>
      <c r="DB24" s="264"/>
      <c r="DC24" s="264"/>
      <c r="DE24" s="264"/>
      <c r="DF24" s="264"/>
      <c r="DG24" s="264"/>
      <c r="DH24" s="264"/>
      <c r="DI24" s="264"/>
      <c r="DJ24" s="264"/>
      <c r="DK24" s="264"/>
      <c r="DL24" s="264"/>
      <c r="DM24" s="264"/>
      <c r="DN24" s="264"/>
      <c r="DO24" s="264"/>
      <c r="DP24" s="264"/>
      <c r="DQ24" s="264"/>
      <c r="DR24" s="264"/>
      <c r="DS24" s="264"/>
      <c r="DT24" s="264"/>
      <c r="DU24" s="264"/>
      <c r="DV24" s="264"/>
      <c r="DW24" s="264"/>
      <c r="DX24" s="264"/>
      <c r="DY24" s="264"/>
      <c r="DZ24" s="264"/>
      <c r="EA24" s="264"/>
      <c r="EB24" s="264"/>
      <c r="EC24" s="264"/>
      <c r="ED24" s="264"/>
      <c r="EE24" s="264"/>
      <c r="EG24" s="264"/>
      <c r="EH24" s="264"/>
      <c r="EI24" s="264"/>
      <c r="EJ24" s="264"/>
      <c r="EK24" s="264"/>
      <c r="EL24" s="264"/>
      <c r="EM24" s="264"/>
      <c r="EN24" s="264"/>
      <c r="EO24" s="264"/>
      <c r="EP24" s="264"/>
      <c r="EQ24" s="264"/>
      <c r="ER24" s="264"/>
      <c r="ES24" s="264"/>
      <c r="ET24" s="264"/>
      <c r="EU24" s="264"/>
      <c r="EV24" s="264"/>
      <c r="EW24" s="264"/>
      <c r="EX24" s="264"/>
      <c r="EY24" s="264"/>
      <c r="EZ24" s="264"/>
      <c r="FA24" s="264"/>
      <c r="FB24" s="264"/>
      <c r="FC24" s="264"/>
      <c r="FD24" s="264"/>
      <c r="FE24" s="264"/>
      <c r="FF24" s="264"/>
      <c r="FG24" s="264"/>
      <c r="FH24" s="264"/>
      <c r="FI24" s="264"/>
      <c r="FJ24" s="264"/>
      <c r="FK24" s="264"/>
      <c r="FL24" s="264"/>
      <c r="FM24" s="264"/>
      <c r="FN24" s="264"/>
      <c r="FO24" s="264"/>
      <c r="FP24" s="264"/>
      <c r="FQ24" s="264"/>
      <c r="FR24" s="264"/>
      <c r="FS24" s="264"/>
      <c r="FT24" s="264"/>
      <c r="FU24" s="264"/>
      <c r="FV24" s="264"/>
      <c r="FW24" s="264"/>
      <c r="FX24" s="264"/>
      <c r="FY24" s="264"/>
      <c r="FZ24" s="264"/>
      <c r="GA24" s="264"/>
      <c r="GB24" s="264"/>
      <c r="GC24" s="264"/>
      <c r="GD24" s="264"/>
      <c r="GE24" s="264"/>
      <c r="GF24" s="264"/>
      <c r="GG24" s="264"/>
      <c r="GH24" s="264"/>
      <c r="GI24" s="264"/>
      <c r="GJ24" s="264"/>
      <c r="GK24" s="264"/>
      <c r="GL24" s="264"/>
      <c r="GM24" s="264"/>
      <c r="GN24" s="264"/>
      <c r="GO24" s="264"/>
      <c r="GP24" s="264"/>
      <c r="GQ24" s="264"/>
      <c r="GR24" s="264"/>
      <c r="GS24" s="264"/>
      <c r="GT24" s="264"/>
      <c r="GU24" s="264"/>
      <c r="GV24" s="264"/>
      <c r="GW24" s="264"/>
      <c r="GX24" s="264"/>
      <c r="GY24" s="264"/>
      <c r="GZ24" s="264"/>
      <c r="HA24" s="264"/>
      <c r="HB24" s="264"/>
      <c r="HC24" s="264"/>
      <c r="HD24" s="264"/>
      <c r="HE24" s="264"/>
      <c r="HF24" s="264"/>
      <c r="HG24" s="264"/>
      <c r="HH24" s="264"/>
      <c r="HI24" s="227"/>
      <c r="HJ24" s="227"/>
      <c r="HK24" s="227"/>
      <c r="HL24" s="227"/>
      <c r="HM24" s="227"/>
      <c r="HN24" s="227"/>
      <c r="HO24" s="227"/>
      <c r="HP24" s="227"/>
      <c r="HQ24" s="227"/>
      <c r="HR24" s="227"/>
    </row>
    <row r="25" spans="1:231" x14ac:dyDescent="0.15">
      <c r="A25" s="263"/>
      <c r="B25" s="266"/>
      <c r="C25" s="266"/>
      <c r="D25" s="266"/>
      <c r="E25" s="266"/>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O25" s="264"/>
      <c r="BP25" s="264"/>
      <c r="BQ25" s="264"/>
      <c r="BR25" s="264"/>
      <c r="BS25" s="264"/>
      <c r="DF25" s="264"/>
      <c r="DG25" s="264"/>
      <c r="DH25" s="264"/>
      <c r="DI25" s="264"/>
      <c r="DJ25" s="264"/>
      <c r="DK25" s="264"/>
      <c r="DL25" s="264"/>
      <c r="DN25" s="264"/>
      <c r="DO25" s="264"/>
      <c r="DP25" s="264"/>
      <c r="DQ25" s="264"/>
      <c r="DR25" s="264"/>
      <c r="DS25" s="264"/>
      <c r="DT25" s="264"/>
      <c r="DU25" s="264"/>
      <c r="DV25" s="264"/>
      <c r="DW25" s="264"/>
      <c r="DX25" s="264"/>
      <c r="DY25" s="264"/>
      <c r="DZ25" s="264"/>
      <c r="EA25" s="264"/>
      <c r="EB25" s="264"/>
      <c r="EC25" s="264"/>
      <c r="ED25" s="264"/>
      <c r="EE25" s="264"/>
      <c r="EF25" s="264"/>
      <c r="EG25" s="264"/>
      <c r="EH25" s="264"/>
      <c r="EI25" s="264"/>
      <c r="EJ25" s="264"/>
      <c r="EL25" s="264"/>
      <c r="EM25" s="264"/>
      <c r="EN25" s="264"/>
      <c r="EO25" s="264"/>
      <c r="EP25" s="264"/>
      <c r="EQ25" s="264"/>
      <c r="ER25" s="264"/>
      <c r="ES25" s="264"/>
      <c r="ET25" s="264"/>
      <c r="EU25" s="264"/>
      <c r="EV25" s="264"/>
      <c r="EW25" s="264"/>
      <c r="EX25" s="264"/>
      <c r="EY25" s="264"/>
      <c r="EZ25" s="264"/>
      <c r="FA25" s="264"/>
      <c r="FB25" s="264"/>
      <c r="FC25" s="264"/>
      <c r="FD25" s="264"/>
      <c r="FE25" s="264"/>
      <c r="FF25" s="264"/>
      <c r="FG25" s="264"/>
      <c r="FH25" s="264"/>
      <c r="FI25" s="264"/>
      <c r="FJ25" s="264"/>
      <c r="FK25" s="264"/>
      <c r="FL25" s="264"/>
      <c r="FM25" s="264"/>
      <c r="FN25" s="264"/>
      <c r="FO25" s="264"/>
      <c r="FP25" s="264"/>
      <c r="FQ25" s="264"/>
      <c r="FR25" s="264"/>
      <c r="FS25" s="264"/>
      <c r="FT25" s="264"/>
      <c r="FU25" s="264"/>
      <c r="FV25" s="264"/>
      <c r="FW25" s="264"/>
      <c r="FX25" s="264"/>
      <c r="FY25" s="264"/>
      <c r="FZ25" s="264"/>
      <c r="GA25" s="264"/>
      <c r="GB25" s="264"/>
      <c r="GC25" s="264"/>
      <c r="GD25" s="264"/>
      <c r="GE25" s="264"/>
      <c r="GF25" s="264"/>
      <c r="GG25" s="264"/>
      <c r="GH25" s="264"/>
      <c r="GI25" s="264"/>
      <c r="GJ25" s="264"/>
      <c r="GK25" s="264"/>
      <c r="GL25" s="264"/>
      <c r="GM25" s="264"/>
      <c r="GN25" s="264"/>
      <c r="GO25" s="264"/>
      <c r="GP25" s="264"/>
      <c r="GQ25" s="264"/>
      <c r="GR25" s="264"/>
      <c r="GS25" s="264"/>
      <c r="GT25" s="264"/>
      <c r="GU25" s="264"/>
      <c r="GV25" s="264"/>
      <c r="GW25" s="264"/>
      <c r="GX25" s="264"/>
      <c r="GY25" s="264"/>
      <c r="GZ25" s="264"/>
      <c r="HA25" s="264"/>
      <c r="HB25" s="264"/>
      <c r="HC25" s="264"/>
      <c r="HD25" s="264"/>
      <c r="HE25" s="264"/>
      <c r="HF25" s="264"/>
      <c r="HG25" s="264"/>
      <c r="HH25" s="264"/>
      <c r="HI25" s="227"/>
      <c r="HJ25" s="227"/>
      <c r="HK25" s="227"/>
      <c r="HL25" s="227"/>
      <c r="HM25" s="227"/>
      <c r="HN25" s="227"/>
      <c r="HO25" s="227"/>
      <c r="HP25" s="227"/>
      <c r="HQ25" s="227"/>
      <c r="HR25" s="227"/>
    </row>
    <row r="26" spans="1:231" x14ac:dyDescent="0.15">
      <c r="A26" s="267" t="s">
        <v>1276</v>
      </c>
      <c r="B26" s="268"/>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9"/>
      <c r="AH26" s="267"/>
      <c r="AI26" s="267"/>
      <c r="AJ26" s="269"/>
      <c r="AK26" s="267"/>
      <c r="AL26" s="267"/>
      <c r="AM26" s="267"/>
      <c r="AN26" s="267"/>
      <c r="AO26" s="267"/>
      <c r="AP26" s="267"/>
      <c r="AQ26" s="270"/>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64"/>
      <c r="CM26" s="264"/>
      <c r="CN26" s="264"/>
      <c r="CO26" s="264"/>
      <c r="CP26" s="264"/>
      <c r="CQ26" s="264"/>
      <c r="CR26" s="264"/>
      <c r="CS26" s="264"/>
      <c r="CT26" s="264"/>
      <c r="CU26" s="264"/>
      <c r="CV26" s="264"/>
      <c r="CW26" s="264"/>
      <c r="CX26" s="264"/>
      <c r="CY26" s="264"/>
      <c r="CZ26" s="264"/>
      <c r="DA26" s="264"/>
      <c r="DB26" s="264"/>
      <c r="DC26" s="264"/>
      <c r="DD26" s="264"/>
      <c r="DE26" s="264"/>
      <c r="DF26" s="264"/>
      <c r="DG26" s="264"/>
      <c r="DH26" s="264"/>
      <c r="DI26" s="264"/>
      <c r="DJ26" s="264"/>
      <c r="DK26" s="264"/>
      <c r="DL26" s="264"/>
      <c r="DM26" s="264"/>
      <c r="DN26" s="264"/>
      <c r="DO26" s="264"/>
      <c r="DP26" s="264"/>
      <c r="DQ26" s="264"/>
      <c r="DR26" s="264"/>
      <c r="DS26" s="264"/>
      <c r="DT26" s="264"/>
      <c r="DU26" s="264"/>
      <c r="DV26" s="264"/>
      <c r="DW26" s="264"/>
      <c r="DX26" s="264"/>
      <c r="DY26" s="264"/>
      <c r="DZ26" s="264"/>
      <c r="EA26" s="264"/>
      <c r="EB26" s="264"/>
      <c r="EC26" s="264"/>
      <c r="ED26" s="264"/>
      <c r="EE26" s="264"/>
      <c r="EF26" s="264"/>
      <c r="EG26" s="264"/>
      <c r="EH26" s="264"/>
      <c r="EI26" s="264"/>
      <c r="EJ26" s="264"/>
      <c r="EK26" s="264"/>
      <c r="EL26" s="264"/>
      <c r="EM26" s="264"/>
      <c r="EN26" s="264"/>
      <c r="EO26" s="264"/>
      <c r="EP26" s="264"/>
      <c r="EQ26" s="264"/>
      <c r="ER26" s="264"/>
      <c r="ES26" s="264"/>
      <c r="ET26" s="264"/>
      <c r="EU26" s="264"/>
      <c r="EV26" s="264"/>
      <c r="EW26" s="264"/>
      <c r="EX26" s="264"/>
      <c r="EY26" s="264"/>
      <c r="EZ26" s="264"/>
      <c r="FA26" s="264"/>
      <c r="FB26" s="264"/>
      <c r="FC26" s="264"/>
      <c r="FD26" s="264"/>
      <c r="FE26" s="264"/>
      <c r="FF26" s="264"/>
      <c r="FG26" s="264"/>
      <c r="FH26" s="264"/>
      <c r="FI26" s="264"/>
      <c r="FJ26" s="264"/>
      <c r="FK26" s="264"/>
      <c r="FL26" s="264"/>
      <c r="FM26" s="264"/>
      <c r="FN26" s="264"/>
      <c r="FO26" s="264"/>
      <c r="FP26" s="264"/>
      <c r="FQ26" s="264"/>
      <c r="FR26" s="264"/>
      <c r="FS26" s="264"/>
      <c r="FT26" s="264"/>
      <c r="FU26" s="264"/>
      <c r="FV26" s="264"/>
      <c r="FW26" s="264"/>
      <c r="FX26" s="264"/>
      <c r="FY26" s="264"/>
      <c r="FZ26" s="264"/>
      <c r="GA26" s="264"/>
      <c r="GB26" s="264"/>
      <c r="GC26" s="264"/>
      <c r="GD26" s="264"/>
      <c r="GE26" s="264"/>
      <c r="GF26" s="264"/>
      <c r="GG26" s="264"/>
      <c r="GH26" s="264"/>
      <c r="GI26" s="264"/>
      <c r="GJ26" s="264"/>
      <c r="GK26" s="264"/>
      <c r="GL26" s="264"/>
      <c r="GM26" s="264"/>
      <c r="GN26" s="264"/>
      <c r="GO26" s="264"/>
      <c r="GP26" s="264"/>
      <c r="GQ26" s="264"/>
      <c r="GR26" s="264"/>
      <c r="GS26" s="264"/>
      <c r="GT26" s="264"/>
      <c r="GU26" s="264"/>
      <c r="GV26" s="264"/>
      <c r="GW26" s="264"/>
      <c r="GX26" s="264"/>
      <c r="GY26" s="264"/>
      <c r="GZ26" s="264"/>
      <c r="HA26" s="264"/>
      <c r="HB26" s="264"/>
      <c r="HC26" s="264"/>
      <c r="HD26" s="264"/>
      <c r="HE26" s="264"/>
      <c r="HF26" s="264"/>
      <c r="HG26" s="264"/>
      <c r="HH26" s="264"/>
      <c r="HI26" s="264"/>
      <c r="HJ26" s="264"/>
      <c r="HK26" s="264"/>
      <c r="HL26" s="264"/>
      <c r="HM26" s="264"/>
      <c r="HN26" s="264"/>
      <c r="HO26" s="264"/>
      <c r="HP26" s="227"/>
      <c r="HQ26" s="227"/>
      <c r="HR26" s="227"/>
      <c r="HS26" s="227"/>
      <c r="HT26" s="227"/>
      <c r="HU26" s="227"/>
      <c r="HV26" s="227"/>
      <c r="HW26" s="227"/>
    </row>
    <row r="27" spans="1:231" x14ac:dyDescent="0.15">
      <c r="A27" s="263"/>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4"/>
      <c r="AC27" s="264"/>
      <c r="AD27" s="264"/>
      <c r="AE27" s="264"/>
      <c r="AF27" s="264"/>
      <c r="AG27" s="264"/>
      <c r="AH27" s="264"/>
      <c r="AI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c r="CK27" s="264"/>
      <c r="CL27" s="264"/>
      <c r="CM27" s="264"/>
      <c r="CN27" s="264"/>
      <c r="CO27" s="264"/>
      <c r="CP27" s="264"/>
      <c r="CQ27" s="264"/>
      <c r="CR27" s="264"/>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264"/>
      <c r="DX27" s="264"/>
      <c r="DY27" s="264"/>
      <c r="DZ27" s="264"/>
      <c r="EA27" s="264"/>
      <c r="EB27" s="264"/>
      <c r="EC27" s="264"/>
      <c r="ED27" s="264"/>
      <c r="EE27" s="264"/>
      <c r="EF27" s="264"/>
      <c r="EG27" s="264"/>
      <c r="EH27" s="264"/>
      <c r="EI27" s="264"/>
      <c r="EJ27" s="264"/>
      <c r="EK27" s="264"/>
      <c r="EL27" s="264"/>
      <c r="EM27" s="264"/>
      <c r="EN27" s="264"/>
      <c r="EO27" s="264"/>
      <c r="EP27" s="264"/>
      <c r="EQ27" s="264"/>
      <c r="ER27" s="264"/>
      <c r="ES27" s="264"/>
      <c r="ET27" s="264"/>
      <c r="EU27" s="264"/>
      <c r="EV27" s="264"/>
      <c r="EW27" s="264"/>
      <c r="EX27" s="264"/>
      <c r="EY27" s="264"/>
      <c r="EZ27" s="264"/>
      <c r="FA27" s="264"/>
      <c r="FB27" s="264"/>
      <c r="FC27" s="264"/>
      <c r="FD27" s="264"/>
      <c r="FE27" s="264"/>
      <c r="FF27" s="264"/>
      <c r="FG27" s="264"/>
      <c r="FH27" s="264"/>
      <c r="FI27" s="264"/>
      <c r="FJ27" s="264"/>
      <c r="FK27" s="264"/>
      <c r="FL27" s="264"/>
      <c r="FM27" s="264"/>
      <c r="FN27" s="264"/>
      <c r="FO27" s="264"/>
      <c r="FP27" s="264"/>
      <c r="FQ27" s="264"/>
      <c r="FR27" s="264"/>
      <c r="FS27" s="264"/>
      <c r="FT27" s="264"/>
      <c r="FU27" s="264"/>
      <c r="FV27" s="264"/>
      <c r="FW27" s="264"/>
      <c r="FX27" s="264"/>
      <c r="FY27" s="264"/>
      <c r="FZ27" s="264"/>
      <c r="GA27" s="264"/>
      <c r="GB27" s="264"/>
      <c r="GC27" s="264"/>
      <c r="GD27" s="264"/>
      <c r="GE27" s="264"/>
      <c r="GF27" s="264"/>
      <c r="GG27" s="264"/>
      <c r="GH27" s="264"/>
      <c r="GI27" s="264"/>
      <c r="GJ27" s="264"/>
      <c r="GK27" s="264"/>
      <c r="GL27" s="264"/>
      <c r="GM27" s="264"/>
      <c r="GN27" s="264"/>
      <c r="GO27" s="264"/>
      <c r="GP27" s="264"/>
      <c r="GQ27" s="264"/>
      <c r="GR27" s="264"/>
      <c r="GS27" s="264"/>
      <c r="GT27" s="264"/>
      <c r="GU27" s="264"/>
      <c r="GV27" s="264"/>
      <c r="GW27" s="264"/>
      <c r="GX27" s="264"/>
      <c r="GY27" s="264"/>
      <c r="GZ27" s="264"/>
      <c r="HA27" s="264"/>
      <c r="HB27" s="264"/>
      <c r="HC27" s="264"/>
      <c r="HD27" s="264"/>
      <c r="HE27" s="264"/>
      <c r="HF27" s="264"/>
      <c r="HG27" s="264"/>
      <c r="HH27" s="264"/>
      <c r="HI27" s="264"/>
      <c r="HJ27" s="264"/>
      <c r="HK27" s="264"/>
      <c r="HL27" s="264"/>
      <c r="HM27" s="264"/>
      <c r="HN27" s="264"/>
      <c r="HO27" s="264"/>
      <c r="HP27" s="227"/>
      <c r="HQ27" s="227"/>
      <c r="HR27" s="227"/>
      <c r="HS27" s="227"/>
      <c r="HT27" s="227"/>
      <c r="HU27" s="227"/>
      <c r="HV27" s="227"/>
      <c r="HW27" s="227"/>
    </row>
    <row r="28" spans="1:231" x14ac:dyDescent="0.15">
      <c r="A28" s="271"/>
      <c r="B28" s="272"/>
      <c r="C28" s="273"/>
      <c r="D28" s="273"/>
      <c r="E28" s="273"/>
      <c r="F28" s="273"/>
      <c r="G28" s="273"/>
      <c r="H28" s="273"/>
      <c r="I28" s="272"/>
      <c r="J28" s="273"/>
      <c r="K28" s="272"/>
      <c r="L28" s="273"/>
      <c r="M28" s="273"/>
      <c r="N28" s="273"/>
      <c r="O28" s="273"/>
      <c r="P28" s="273"/>
      <c r="Q28" s="273"/>
      <c r="R28" s="273"/>
      <c r="S28" s="273"/>
      <c r="T28" s="273"/>
      <c r="U28" s="273"/>
      <c r="V28" s="272"/>
      <c r="W28" s="273"/>
      <c r="X28" s="273"/>
      <c r="Y28" s="272"/>
      <c r="Z28" s="272"/>
      <c r="AA28" s="273"/>
      <c r="AB28" s="273"/>
      <c r="AC28" s="273"/>
      <c r="AD28" s="273"/>
      <c r="AE28" s="273"/>
      <c r="AF28" s="273"/>
      <c r="AG28" s="273"/>
      <c r="AH28" s="273"/>
      <c r="AI28" s="273"/>
      <c r="AJ28" s="273"/>
      <c r="AK28" s="273"/>
      <c r="AL28" s="273"/>
      <c r="AM28" s="273"/>
      <c r="AN28" s="273"/>
      <c r="AO28" s="273"/>
      <c r="AP28" s="273"/>
      <c r="AQ28" s="273"/>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c r="CH28" s="264"/>
      <c r="CI28" s="264"/>
      <c r="CJ28" s="264"/>
      <c r="CK28" s="264"/>
      <c r="CL28" s="264"/>
      <c r="CM28" s="264"/>
      <c r="CN28" s="264"/>
      <c r="CO28" s="264"/>
      <c r="CP28" s="264"/>
      <c r="CQ28" s="264"/>
      <c r="CR28" s="264"/>
      <c r="CS28" s="264"/>
      <c r="CT28" s="264"/>
      <c r="CU28" s="264"/>
      <c r="CV28" s="264"/>
      <c r="CW28" s="264"/>
      <c r="CX28" s="264"/>
      <c r="CY28" s="264"/>
      <c r="CZ28" s="264"/>
      <c r="DA28" s="264"/>
      <c r="DB28" s="264"/>
      <c r="DC28" s="264"/>
      <c r="DD28" s="264"/>
      <c r="DE28" s="264"/>
      <c r="DF28" s="264"/>
      <c r="DG28" s="264"/>
      <c r="DH28" s="264"/>
      <c r="DI28" s="264"/>
      <c r="DJ28" s="264"/>
      <c r="DK28" s="264"/>
      <c r="DL28" s="264"/>
      <c r="DM28" s="264"/>
      <c r="DN28" s="264"/>
      <c r="DO28" s="264"/>
      <c r="DP28" s="264"/>
      <c r="DQ28" s="264"/>
      <c r="DR28" s="264"/>
      <c r="DS28" s="264"/>
      <c r="DT28" s="264"/>
      <c r="DU28" s="264"/>
      <c r="DV28" s="264"/>
      <c r="DW28" s="264"/>
      <c r="DX28" s="264"/>
      <c r="DY28" s="264"/>
      <c r="DZ28" s="264"/>
      <c r="EA28" s="264"/>
      <c r="EB28" s="264"/>
      <c r="EC28" s="264"/>
      <c r="ED28" s="264"/>
      <c r="EE28" s="264"/>
      <c r="EF28" s="264"/>
      <c r="EG28" s="264"/>
      <c r="EH28" s="264"/>
      <c r="EI28" s="264"/>
      <c r="EJ28" s="264"/>
      <c r="EK28" s="264"/>
      <c r="EL28" s="264"/>
      <c r="EM28" s="264"/>
      <c r="EN28" s="264"/>
      <c r="EO28" s="264"/>
      <c r="EP28" s="264"/>
      <c r="EQ28" s="264"/>
      <c r="ER28" s="264"/>
      <c r="ES28" s="264"/>
      <c r="ET28" s="264"/>
      <c r="EU28" s="264"/>
      <c r="EV28" s="264"/>
      <c r="EW28" s="264"/>
      <c r="EX28" s="264"/>
      <c r="EY28" s="264"/>
      <c r="EZ28" s="264"/>
      <c r="FA28" s="264"/>
      <c r="FB28" s="264"/>
      <c r="FC28" s="264"/>
      <c r="FD28" s="264"/>
      <c r="FE28" s="264"/>
      <c r="FF28" s="264"/>
      <c r="FG28" s="264"/>
      <c r="FH28" s="264"/>
      <c r="FI28" s="264"/>
      <c r="FJ28" s="264"/>
      <c r="FK28" s="264"/>
      <c r="FL28" s="264"/>
      <c r="FM28" s="264"/>
      <c r="FN28" s="264"/>
      <c r="FO28" s="264"/>
      <c r="FP28" s="264"/>
      <c r="FQ28" s="264"/>
      <c r="FR28" s="264"/>
      <c r="FS28" s="264"/>
      <c r="FT28" s="264"/>
      <c r="FU28" s="264"/>
      <c r="FV28" s="264"/>
      <c r="FW28" s="264"/>
      <c r="FX28" s="264"/>
      <c r="FY28" s="264"/>
      <c r="FZ28" s="264"/>
      <c r="GA28" s="264"/>
      <c r="GB28" s="264"/>
      <c r="GC28" s="264"/>
      <c r="GD28" s="264"/>
      <c r="GE28" s="264"/>
      <c r="GF28" s="264"/>
      <c r="GG28" s="264"/>
      <c r="GH28" s="264"/>
      <c r="GI28" s="264"/>
      <c r="GJ28" s="264"/>
      <c r="GK28" s="264"/>
      <c r="GL28" s="264"/>
      <c r="GM28" s="264"/>
      <c r="GN28" s="264"/>
      <c r="GO28" s="264"/>
      <c r="GP28" s="264"/>
      <c r="GQ28" s="264"/>
      <c r="GR28" s="264"/>
      <c r="GS28" s="264"/>
      <c r="GT28" s="264"/>
      <c r="GU28" s="264"/>
      <c r="GV28" s="264"/>
      <c r="GW28" s="264"/>
      <c r="GX28" s="264"/>
      <c r="GY28" s="264"/>
      <c r="GZ28" s="264"/>
      <c r="HA28" s="264"/>
      <c r="HB28" s="264"/>
      <c r="HC28" s="264"/>
      <c r="HD28" s="264"/>
      <c r="HE28" s="264"/>
      <c r="HF28" s="264"/>
      <c r="HG28" s="264"/>
      <c r="HH28" s="264"/>
      <c r="HI28" s="264"/>
      <c r="HJ28" s="264"/>
      <c r="HK28" s="264"/>
      <c r="HL28" s="264"/>
      <c r="HM28" s="264"/>
      <c r="HN28" s="264"/>
      <c r="HO28" s="264"/>
      <c r="HP28" s="227"/>
      <c r="HQ28" s="227"/>
      <c r="HR28" s="227"/>
      <c r="HS28" s="227"/>
      <c r="HT28" s="227"/>
      <c r="HU28" s="227"/>
      <c r="HV28" s="227"/>
      <c r="HW28" s="227"/>
    </row>
    <row r="29" spans="1:231" x14ac:dyDescent="0.15">
      <c r="A29" s="274"/>
      <c r="B29" s="275"/>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264"/>
      <c r="EO29" s="264"/>
      <c r="EP29" s="264"/>
      <c r="EQ29" s="264"/>
      <c r="ER29" s="264"/>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4"/>
      <c r="FQ29" s="264"/>
      <c r="FR29" s="264"/>
      <c r="FS29" s="264"/>
      <c r="FT29" s="264"/>
      <c r="FU29" s="264"/>
      <c r="FV29" s="264"/>
      <c r="FW29" s="264"/>
      <c r="FX29" s="264"/>
      <c r="FY29" s="264"/>
      <c r="FZ29" s="264"/>
      <c r="GA29" s="264"/>
      <c r="GB29" s="264"/>
      <c r="GC29" s="264"/>
      <c r="GD29" s="264"/>
      <c r="GE29" s="264"/>
      <c r="GF29" s="264"/>
      <c r="GG29" s="264"/>
      <c r="GH29" s="264"/>
      <c r="GI29" s="264"/>
      <c r="GJ29" s="264"/>
      <c r="GK29" s="264"/>
      <c r="GL29" s="264"/>
      <c r="GM29" s="264"/>
      <c r="GN29" s="264"/>
      <c r="GO29" s="264"/>
      <c r="GP29" s="264"/>
      <c r="GQ29" s="264"/>
      <c r="GR29" s="264"/>
      <c r="GS29" s="264"/>
      <c r="GT29" s="264"/>
      <c r="GU29" s="264"/>
      <c r="GV29" s="264"/>
      <c r="GW29" s="264"/>
      <c r="GX29" s="264"/>
      <c r="GY29" s="264"/>
      <c r="GZ29" s="264"/>
      <c r="HA29" s="264"/>
      <c r="HB29" s="264"/>
      <c r="HC29" s="264"/>
      <c r="HD29" s="264"/>
      <c r="HE29" s="264"/>
      <c r="HF29" s="264"/>
      <c r="HG29" s="264"/>
      <c r="HH29" s="264"/>
      <c r="HI29" s="264"/>
      <c r="HJ29" s="264"/>
      <c r="HK29" s="264"/>
      <c r="HL29" s="264"/>
      <c r="HM29" s="264"/>
      <c r="HN29" s="264"/>
      <c r="HO29" s="264"/>
      <c r="HP29" s="227"/>
      <c r="HQ29" s="227"/>
      <c r="HR29" s="227"/>
      <c r="HS29" s="227"/>
      <c r="HT29" s="227"/>
      <c r="HU29" s="227"/>
      <c r="HV29" s="227"/>
      <c r="HW29" s="227"/>
    </row>
    <row r="30" spans="1:231" s="279" customFormat="1" ht="148.5" customHeight="1" x14ac:dyDescent="0.15">
      <c r="A30" s="277" t="str">
        <f>Voorblad!T8</f>
        <v>Categorie</v>
      </c>
      <c r="B30" s="278" t="str">
        <f>Voorblad!T9</f>
        <v>Nummer</v>
      </c>
      <c r="C30" s="278" t="str">
        <f>Voorblad!T10</f>
        <v>NZa-nummer</v>
      </c>
      <c r="D30" s="278" t="str">
        <f>Voorblad!N6</f>
        <v>Versie formulier</v>
      </c>
      <c r="E30" s="278" t="str">
        <f>Voorblad!N7</f>
        <v>Controlegetal</v>
      </c>
      <c r="F30" s="278" t="str">
        <f>Voorblad!A12</f>
        <v>Naam instelling</v>
      </c>
      <c r="G30" s="278" t="str">
        <f>Voorblad!A13</f>
        <v>Vestigingsplaats</v>
      </c>
      <c r="H30" s="278" t="str">
        <f>Voorblad!A14</f>
        <v>Soort aanbieder</v>
      </c>
      <c r="I30" s="278" t="s">
        <v>1594</v>
      </c>
      <c r="J30" s="278" t="str">
        <f>Voorblad!J12</f>
        <v>Naam</v>
      </c>
      <c r="K30" s="278" t="str">
        <f>Voorblad!J13</f>
        <v>Telefoon</v>
      </c>
      <c r="L30" s="278" t="str">
        <f>Voorblad!J14</f>
        <v>E-mailadres</v>
      </c>
      <c r="M30" s="278" t="str">
        <f>Voorblad!A17</f>
        <v>Ondergetekende heeft een assurance-rapport1 bijgevoegd</v>
      </c>
      <c r="N30" s="278" t="str">
        <f>Voorblad!A19</f>
        <v>Status assurance-rapport</v>
      </c>
      <c r="O30" s="278" t="str">
        <f>Voorblad!J17</f>
        <v>Hebt u nog (een) andere bijlage(n) bijgevoegd?</v>
      </c>
      <c r="P30" s="278" t="str">
        <f>Voorblad!J19</f>
        <v>Ondergetekende vraagt een beschikbaarheidbijdrage voor ziekenhuisopleidingen (FZO) aan.</v>
      </c>
      <c r="Q30" s="278" t="s">
        <v>1595</v>
      </c>
      <c r="R30" s="278" t="s">
        <v>1596</v>
      </c>
      <c r="S30" s="278" t="s">
        <v>1594</v>
      </c>
      <c r="T30" s="278" t="str">
        <f>Voorblad!A31</f>
        <v>Naam</v>
      </c>
      <c r="U30" s="278" t="str">
        <f>Voorblad!A32</f>
        <v>Functie</v>
      </c>
      <c r="V30" s="278" t="str">
        <f>Voorblad!A33</f>
        <v>Plaats</v>
      </c>
      <c r="W30" s="278" t="str">
        <f>Voorblad!A34</f>
        <v>Datum</v>
      </c>
      <c r="X30" s="278" t="s">
        <v>1597</v>
      </c>
      <c r="Y30" s="278" t="s">
        <v>1598</v>
      </c>
      <c r="Z30" s="278" t="s">
        <v>1600</v>
      </c>
      <c r="AA30" s="278" t="s">
        <v>1601</v>
      </c>
      <c r="AB30" s="278" t="s">
        <v>1602</v>
      </c>
      <c r="AC30" s="278" t="s">
        <v>1603</v>
      </c>
      <c r="AD30" s="278" t="s">
        <v>1604</v>
      </c>
      <c r="AE30" s="278"/>
      <c r="AF30" s="278"/>
      <c r="AG30" s="278"/>
      <c r="AH30" s="278"/>
      <c r="AI30" s="278"/>
      <c r="AJ30" s="278"/>
      <c r="AK30" s="278"/>
      <c r="AL30" s="278"/>
      <c r="AM30" s="278"/>
      <c r="AN30" s="278"/>
      <c r="AO30" s="278"/>
      <c r="AP30" s="278"/>
      <c r="AQ30" s="278"/>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c r="CQ30" s="264"/>
      <c r="CR30" s="264"/>
      <c r="CS30" s="264"/>
      <c r="CT30" s="264"/>
      <c r="CU30" s="264"/>
      <c r="CV30" s="264"/>
      <c r="CW30" s="264"/>
      <c r="CX30" s="264"/>
      <c r="CY30" s="264"/>
      <c r="CZ30" s="264"/>
      <c r="DA30" s="264"/>
      <c r="DB30" s="264"/>
      <c r="DC30" s="264"/>
      <c r="DD30" s="264"/>
      <c r="DE30" s="264"/>
      <c r="DF30" s="264"/>
      <c r="DG30" s="264"/>
      <c r="DH30" s="264"/>
      <c r="DI30" s="264"/>
      <c r="DJ30" s="264"/>
      <c r="DK30" s="264"/>
      <c r="DL30" s="264"/>
      <c r="DM30" s="264"/>
      <c r="DN30" s="264"/>
      <c r="DO30" s="264"/>
      <c r="DP30" s="264"/>
      <c r="DQ30" s="264"/>
      <c r="DR30" s="264"/>
      <c r="DS30" s="264"/>
      <c r="DT30" s="264"/>
      <c r="DU30" s="264"/>
      <c r="DV30" s="264"/>
      <c r="DW30" s="264"/>
      <c r="DX30" s="264"/>
      <c r="DY30" s="264"/>
      <c r="DZ30" s="264"/>
      <c r="EA30" s="264"/>
      <c r="EB30" s="264"/>
      <c r="EC30" s="264"/>
      <c r="ED30" s="264"/>
      <c r="EE30" s="264"/>
      <c r="EF30" s="264"/>
      <c r="EG30" s="264"/>
      <c r="EH30" s="264"/>
      <c r="EI30" s="264"/>
      <c r="EJ30" s="264"/>
      <c r="EK30" s="264"/>
      <c r="EL30" s="264"/>
      <c r="EM30" s="264"/>
      <c r="EN30" s="264"/>
      <c r="EO30" s="264"/>
      <c r="EP30" s="264"/>
      <c r="EQ30" s="264"/>
      <c r="ER30" s="264"/>
      <c r="ES30" s="264"/>
      <c r="ET30" s="264"/>
      <c r="EU30" s="264"/>
      <c r="EV30" s="264"/>
      <c r="EW30" s="264"/>
      <c r="EX30" s="264"/>
      <c r="EY30" s="264"/>
      <c r="EZ30" s="264"/>
      <c r="FA30" s="264"/>
      <c r="FB30" s="264"/>
      <c r="FC30" s="264"/>
      <c r="FD30" s="264"/>
      <c r="FE30" s="264"/>
      <c r="FF30" s="264"/>
      <c r="FG30" s="264"/>
      <c r="FH30" s="264"/>
      <c r="FI30" s="264"/>
      <c r="FJ30" s="264"/>
      <c r="FK30" s="264"/>
      <c r="FL30" s="264"/>
      <c r="FM30" s="264"/>
      <c r="FN30" s="264"/>
      <c r="FO30" s="264"/>
      <c r="FP30" s="264"/>
      <c r="FQ30" s="264"/>
      <c r="FR30" s="264"/>
      <c r="FS30" s="264"/>
      <c r="FT30" s="264"/>
      <c r="FU30" s="264"/>
      <c r="FV30" s="264"/>
      <c r="FW30" s="264"/>
      <c r="FX30" s="264"/>
      <c r="FY30" s="264"/>
      <c r="FZ30" s="264"/>
      <c r="GA30" s="264"/>
      <c r="GB30" s="264"/>
      <c r="GC30" s="264"/>
      <c r="GD30" s="264"/>
      <c r="GE30" s="264"/>
      <c r="GF30" s="264"/>
      <c r="GG30" s="264"/>
      <c r="GH30" s="264"/>
      <c r="GI30" s="264"/>
      <c r="GJ30" s="264"/>
      <c r="GK30" s="264"/>
      <c r="GL30" s="264"/>
      <c r="GM30" s="264"/>
      <c r="GN30" s="264"/>
      <c r="GO30" s="264"/>
      <c r="GP30" s="264"/>
      <c r="GQ30" s="264"/>
      <c r="GR30" s="264"/>
      <c r="GS30" s="264"/>
      <c r="GT30" s="264"/>
      <c r="GU30" s="264"/>
      <c r="GV30" s="264"/>
      <c r="GW30" s="264"/>
      <c r="GX30" s="264"/>
      <c r="GY30" s="264"/>
      <c r="GZ30" s="264"/>
      <c r="HA30" s="264"/>
      <c r="HB30" s="264"/>
      <c r="HC30" s="264"/>
      <c r="HD30" s="264"/>
      <c r="HE30" s="264"/>
      <c r="HF30" s="264"/>
      <c r="HG30" s="264"/>
      <c r="HH30" s="264"/>
      <c r="HI30" s="264"/>
      <c r="HJ30" s="264"/>
      <c r="HK30" s="264"/>
      <c r="HL30" s="264"/>
      <c r="HM30" s="264"/>
      <c r="HN30" s="264"/>
      <c r="HO30" s="264"/>
      <c r="HP30" s="227"/>
      <c r="HQ30" s="227"/>
      <c r="HR30" s="227"/>
      <c r="HS30" s="227"/>
      <c r="HT30" s="227"/>
      <c r="HU30" s="227"/>
      <c r="HV30" s="227"/>
      <c r="HW30" s="227"/>
    </row>
    <row r="31" spans="1:231" x14ac:dyDescent="0.15">
      <c r="A31" s="280" t="str">
        <f>Voorblad!S8</f>
        <v/>
      </c>
      <c r="B31" s="281" t="str">
        <f>Voorblad!S9</f>
        <v/>
      </c>
      <c r="C31" s="281" t="str">
        <f>Voorblad!S10</f>
        <v/>
      </c>
      <c r="D31" s="281" t="str">
        <f>Voorblad!P6</f>
        <v>1.0</v>
      </c>
      <c r="E31" s="281">
        <f>Voorblad!P7</f>
        <v>0</v>
      </c>
      <c r="F31" s="281" t="str">
        <f>Voorblad!C12</f>
        <v/>
      </c>
      <c r="G31" s="281" t="str">
        <f>Voorblad!C13</f>
        <v/>
      </c>
      <c r="H31" s="281" t="str">
        <f>Voorblad!C14</f>
        <v>Vul eerst het NZa-nummer in</v>
      </c>
      <c r="I31" s="281">
        <f>Voorblad!L12</f>
        <v>0</v>
      </c>
      <c r="J31" s="281">
        <f>Voorblad!M12</f>
        <v>0</v>
      </c>
      <c r="K31" s="281">
        <f>Voorblad!L13</f>
        <v>0</v>
      </c>
      <c r="L31" s="281">
        <f>Voorblad!L14</f>
        <v>0</v>
      </c>
      <c r="M31" s="281">
        <f>Voorblad!G17</f>
        <v>0</v>
      </c>
      <c r="N31" s="281">
        <f>Voorblad!G19</f>
        <v>0</v>
      </c>
      <c r="O31" s="281">
        <f>Voorblad!P17</f>
        <v>0</v>
      </c>
      <c r="P31" s="281">
        <f>Voorblad!P19</f>
        <v>0</v>
      </c>
      <c r="Q31" s="281" t="str">
        <f>Voorblad!A26</f>
        <v/>
      </c>
      <c r="R31" s="282" t="str">
        <f>Voorblad!C29</f>
        <v/>
      </c>
      <c r="S31" s="281">
        <f>Voorblad!C31</f>
        <v>0</v>
      </c>
      <c r="T31" s="281">
        <f>Voorblad!D31</f>
        <v>0</v>
      </c>
      <c r="U31" s="281">
        <f>Voorblad!C32</f>
        <v>0</v>
      </c>
      <c r="V31" s="281">
        <f>Voorblad!C33</f>
        <v>0</v>
      </c>
      <c r="W31" s="283">
        <f>Voorblad!C34</f>
        <v>0</v>
      </c>
      <c r="X31" s="341">
        <f>Voorblad!J26</f>
        <v>0</v>
      </c>
      <c r="Y31" s="341">
        <f>Voorblad!J31</f>
        <v>0</v>
      </c>
      <c r="Z31" s="281" t="str">
        <f>Voorblad!AC5</f>
        <v>nee</v>
      </c>
      <c r="AA31" s="281">
        <f>Voorblad!S19</f>
        <v>0</v>
      </c>
      <c r="AB31" s="281" t="b">
        <f>Voorblad!J24</f>
        <v>0</v>
      </c>
      <c r="AC31" s="281" t="str">
        <f>Voorblad!J25</f>
        <v/>
      </c>
      <c r="AD31" s="281" t="str">
        <f>Voorblad!J30</f>
        <v/>
      </c>
      <c r="AE31" s="281"/>
      <c r="AF31" s="281"/>
      <c r="AG31" s="281"/>
      <c r="AH31" s="281"/>
      <c r="AI31" s="284"/>
      <c r="AJ31" s="284"/>
      <c r="AK31" s="284"/>
      <c r="AL31" s="284"/>
      <c r="AM31" s="284"/>
      <c r="AN31" s="284"/>
      <c r="AO31" s="284"/>
      <c r="AP31" s="284"/>
      <c r="AQ31" s="28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c r="GZ31" s="264"/>
      <c r="HA31" s="264"/>
      <c r="HB31" s="264"/>
      <c r="HC31" s="264"/>
      <c r="HD31" s="264"/>
      <c r="HE31" s="264"/>
      <c r="HF31" s="264"/>
      <c r="HG31" s="264"/>
      <c r="HH31" s="264"/>
      <c r="HI31" s="264"/>
      <c r="HJ31" s="264"/>
      <c r="HK31" s="264"/>
      <c r="HL31" s="264"/>
      <c r="HM31" s="264"/>
      <c r="HN31" s="264"/>
      <c r="HO31" s="264"/>
      <c r="HP31" s="227"/>
      <c r="HQ31" s="227"/>
      <c r="HR31" s="227"/>
      <c r="HS31" s="227"/>
      <c r="HT31" s="227"/>
      <c r="HU31" s="227"/>
      <c r="HV31" s="227"/>
      <c r="HW31" s="227"/>
    </row>
    <row r="32" spans="1:231" x14ac:dyDescent="0.15">
      <c r="A32" s="285"/>
      <c r="B32" s="264"/>
      <c r="C32" s="264"/>
      <c r="D32" s="264" t="s">
        <v>1296</v>
      </c>
      <c r="E32" s="222" t="s">
        <v>1296</v>
      </c>
      <c r="F32" s="264" t="s">
        <v>1296</v>
      </c>
      <c r="G32" s="264" t="s">
        <v>1296</v>
      </c>
      <c r="H32" s="264" t="s">
        <v>1296</v>
      </c>
      <c r="I32" s="264"/>
      <c r="M32" s="264"/>
      <c r="N32" s="264"/>
      <c r="O32" s="264"/>
      <c r="P32" s="264"/>
      <c r="Q32" s="264" t="s">
        <v>1296</v>
      </c>
      <c r="R32" s="264" t="s">
        <v>1296</v>
      </c>
      <c r="S32" s="264"/>
      <c r="T32" s="264"/>
      <c r="U32" s="264"/>
      <c r="V32" s="264"/>
      <c r="W32" s="264"/>
      <c r="X32" s="264"/>
      <c r="Y32" s="264"/>
      <c r="Z32" s="264" t="s">
        <v>1296</v>
      </c>
      <c r="AA32" s="264" t="s">
        <v>1296</v>
      </c>
      <c r="AB32" s="264" t="s">
        <v>1296</v>
      </c>
      <c r="AC32" s="264" t="s">
        <v>1296</v>
      </c>
      <c r="AD32" s="264" t="s">
        <v>1296</v>
      </c>
      <c r="AE32" s="264"/>
      <c r="AF32" s="264"/>
      <c r="AG32" s="264"/>
      <c r="AH32" s="264"/>
      <c r="AI32" s="264"/>
      <c r="AJ32" s="264"/>
      <c r="AK32" s="264"/>
      <c r="AL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U32" s="264"/>
      <c r="BV32" s="264"/>
      <c r="BW32" s="264"/>
      <c r="BX32" s="264"/>
      <c r="BZ32" s="264"/>
      <c r="CQ32" s="264"/>
      <c r="CR32" s="264"/>
      <c r="CS32" s="264"/>
      <c r="CT32" s="264"/>
      <c r="CU32" s="264"/>
      <c r="CV32" s="264"/>
      <c r="CW32" s="264"/>
      <c r="CX32" s="264"/>
      <c r="CY32" s="264"/>
      <c r="CZ32" s="264"/>
      <c r="DA32" s="264"/>
      <c r="DB32" s="264"/>
      <c r="DC32" s="264"/>
      <c r="DD32" s="264"/>
      <c r="DE32" s="264"/>
      <c r="DF32" s="264"/>
      <c r="DG32" s="264"/>
      <c r="DH32" s="264"/>
      <c r="DI32" s="264"/>
      <c r="DJ32" s="264"/>
      <c r="DK32" s="264"/>
      <c r="DL32" s="264"/>
      <c r="DM32" s="264"/>
      <c r="DN32" s="264"/>
      <c r="DO32" s="264"/>
      <c r="DP32" s="264"/>
      <c r="DQ32" s="264"/>
      <c r="DR32" s="264"/>
      <c r="DS32" s="264"/>
      <c r="DT32" s="264"/>
      <c r="DU32" s="264"/>
      <c r="DV32" s="264"/>
      <c r="DW32" s="264"/>
      <c r="DX32" s="264"/>
      <c r="DY32" s="264"/>
      <c r="DZ32" s="264"/>
      <c r="EA32" s="264"/>
      <c r="EB32" s="264"/>
      <c r="EC32" s="264"/>
      <c r="ED32" s="264"/>
      <c r="HI32" s="227"/>
      <c r="HJ32" s="227"/>
      <c r="HK32" s="227"/>
      <c r="HL32" s="227"/>
      <c r="HM32" s="227"/>
      <c r="HN32" s="227"/>
      <c r="HO32" s="227"/>
      <c r="HP32" s="227"/>
      <c r="HQ32" s="227"/>
      <c r="HR32" s="227"/>
    </row>
    <row r="33" spans="1:386" ht="11.25" thickBot="1" x14ac:dyDescent="0.2">
      <c r="A33" s="285"/>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U33" s="264"/>
      <c r="BV33" s="264"/>
      <c r="BW33" s="264"/>
      <c r="BX33" s="264"/>
      <c r="BZ33" s="264"/>
      <c r="HI33" s="227"/>
      <c r="HJ33" s="227"/>
      <c r="HK33" s="227"/>
      <c r="HL33" s="227"/>
      <c r="HM33" s="227"/>
      <c r="HN33" s="227"/>
      <c r="HO33" s="227"/>
      <c r="HP33" s="227"/>
      <c r="HQ33" s="227"/>
      <c r="HR33" s="227"/>
    </row>
    <row r="34" spans="1:386" x14ac:dyDescent="0.15">
      <c r="A34" s="261">
        <v>2</v>
      </c>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c r="DM34" s="262"/>
      <c r="DN34" s="262"/>
      <c r="DO34" s="262"/>
      <c r="DP34" s="262"/>
      <c r="DQ34" s="262"/>
      <c r="DR34" s="262"/>
      <c r="DS34" s="262"/>
      <c r="DT34" s="262"/>
      <c r="DU34" s="262"/>
      <c r="DV34" s="262"/>
      <c r="DW34" s="262"/>
      <c r="DX34" s="262"/>
      <c r="DY34" s="262"/>
      <c r="DZ34" s="262"/>
      <c r="EA34" s="262"/>
      <c r="EB34" s="262"/>
      <c r="EC34" s="262"/>
      <c r="ED34" s="262"/>
      <c r="EE34" s="262"/>
      <c r="EF34" s="262"/>
      <c r="EG34" s="262"/>
      <c r="EH34" s="262"/>
      <c r="EI34" s="262"/>
      <c r="EJ34" s="262"/>
      <c r="EK34" s="262"/>
      <c r="EL34" s="262"/>
      <c r="EM34" s="262"/>
      <c r="EN34" s="262"/>
      <c r="EO34" s="262"/>
      <c r="EP34" s="262"/>
      <c r="EQ34" s="262"/>
      <c r="ER34" s="262"/>
      <c r="ES34" s="262"/>
      <c r="ET34" s="262"/>
      <c r="EU34" s="262"/>
      <c r="EV34" s="262"/>
      <c r="EW34" s="262"/>
      <c r="EX34" s="262"/>
      <c r="EY34" s="262"/>
      <c r="EZ34" s="262"/>
      <c r="FA34" s="262"/>
      <c r="FB34" s="262"/>
      <c r="FC34" s="262"/>
      <c r="FD34" s="262"/>
      <c r="FE34" s="262"/>
      <c r="FF34" s="262"/>
      <c r="FG34" s="262"/>
      <c r="FH34" s="262"/>
      <c r="FI34" s="262"/>
      <c r="FJ34" s="262"/>
      <c r="FK34" s="262"/>
      <c r="FL34" s="262"/>
      <c r="FM34" s="262"/>
      <c r="FN34" s="262"/>
      <c r="FO34" s="262"/>
      <c r="FP34" s="262"/>
      <c r="FQ34" s="262"/>
      <c r="FR34" s="262"/>
      <c r="FS34" s="262"/>
      <c r="FT34" s="262"/>
      <c r="FU34" s="262"/>
      <c r="FV34" s="262"/>
      <c r="FW34" s="262"/>
      <c r="FX34" s="262"/>
      <c r="FY34" s="262"/>
      <c r="FZ34" s="262"/>
      <c r="GA34" s="262"/>
      <c r="GB34" s="262"/>
      <c r="GC34" s="262"/>
      <c r="GD34" s="262"/>
      <c r="GE34" s="262"/>
      <c r="GF34" s="262"/>
      <c r="GG34" s="262"/>
      <c r="GH34" s="262"/>
      <c r="GI34" s="262"/>
      <c r="GJ34" s="262"/>
      <c r="GK34" s="262"/>
      <c r="GL34" s="262"/>
      <c r="GM34" s="262"/>
      <c r="GN34" s="262"/>
      <c r="GO34" s="262"/>
      <c r="GP34" s="262"/>
      <c r="GQ34" s="262"/>
      <c r="GR34" s="262"/>
      <c r="GS34" s="262"/>
      <c r="GT34" s="262"/>
      <c r="GU34" s="262"/>
      <c r="GV34" s="262"/>
      <c r="GW34" s="262"/>
      <c r="GX34" s="262"/>
      <c r="GY34" s="262"/>
      <c r="GZ34" s="262"/>
      <c r="HA34" s="262"/>
      <c r="HB34" s="262"/>
      <c r="HC34" s="262"/>
      <c r="HD34" s="262"/>
      <c r="HE34" s="262"/>
      <c r="HF34" s="262"/>
      <c r="HG34" s="262"/>
      <c r="HH34" s="262"/>
      <c r="HI34" s="262"/>
      <c r="HJ34" s="262"/>
      <c r="HK34" s="262"/>
      <c r="HL34" s="262"/>
      <c r="HM34" s="262"/>
      <c r="HN34" s="262"/>
      <c r="HO34" s="262"/>
      <c r="HP34" s="262"/>
      <c r="HQ34" s="262"/>
      <c r="HR34" s="262"/>
      <c r="HS34" s="262"/>
      <c r="HT34" s="262"/>
      <c r="HU34" s="262"/>
      <c r="HV34" s="262"/>
      <c r="HW34" s="262"/>
      <c r="HX34" s="262"/>
      <c r="HY34" s="262"/>
      <c r="HZ34" s="262"/>
      <c r="IA34" s="262"/>
      <c r="IB34" s="262"/>
      <c r="IC34" s="262"/>
      <c r="ID34" s="262"/>
      <c r="IE34" s="262"/>
      <c r="IF34" s="262"/>
      <c r="IG34" s="262"/>
      <c r="IH34" s="262"/>
      <c r="II34" s="262"/>
      <c r="IJ34" s="262"/>
      <c r="IK34" s="262"/>
      <c r="IL34" s="262"/>
      <c r="IM34" s="262"/>
      <c r="IN34" s="262"/>
      <c r="IO34" s="262"/>
      <c r="IP34" s="262"/>
      <c r="IQ34" s="262"/>
      <c r="IR34" s="262"/>
      <c r="IS34" s="262"/>
      <c r="IT34" s="262"/>
      <c r="IU34" s="262"/>
      <c r="IV34" s="262"/>
      <c r="IW34" s="262"/>
      <c r="IX34" s="262"/>
      <c r="IY34" s="262"/>
      <c r="IZ34" s="262"/>
      <c r="JA34" s="262"/>
      <c r="JB34" s="262"/>
      <c r="JC34" s="262"/>
      <c r="JD34" s="262"/>
      <c r="JE34" s="262"/>
      <c r="JF34" s="262"/>
      <c r="JG34" s="262"/>
      <c r="JH34" s="262"/>
      <c r="JI34" s="262"/>
      <c r="JJ34" s="262"/>
      <c r="JK34" s="262"/>
      <c r="JL34" s="262"/>
      <c r="JM34" s="262"/>
      <c r="JN34" s="262"/>
      <c r="JO34" s="262"/>
      <c r="JP34" s="262"/>
      <c r="JQ34" s="262"/>
      <c r="JR34" s="262"/>
      <c r="JS34" s="262"/>
      <c r="JT34" s="262"/>
      <c r="JU34" s="262"/>
      <c r="JV34" s="262"/>
      <c r="JW34" s="262"/>
      <c r="JX34" s="262"/>
      <c r="JY34" s="262"/>
      <c r="JZ34" s="262"/>
      <c r="KA34" s="262"/>
      <c r="KB34" s="262"/>
      <c r="KC34" s="262"/>
      <c r="KD34" s="262"/>
      <c r="KE34" s="262"/>
      <c r="KF34" s="262"/>
      <c r="KG34" s="262"/>
      <c r="KH34" s="262"/>
      <c r="KI34" s="262"/>
      <c r="KJ34" s="262"/>
      <c r="KK34" s="262"/>
      <c r="KL34" s="262"/>
      <c r="KM34" s="262"/>
      <c r="KN34" s="262"/>
      <c r="KO34" s="262"/>
      <c r="KP34" s="262"/>
      <c r="KQ34" s="262"/>
      <c r="KR34" s="262"/>
      <c r="KS34" s="262"/>
      <c r="KT34" s="262"/>
      <c r="KU34" s="262"/>
      <c r="KV34" s="262"/>
      <c r="KW34" s="262"/>
      <c r="KX34" s="262"/>
      <c r="KY34" s="262"/>
      <c r="KZ34" s="262"/>
      <c r="LA34" s="262"/>
      <c r="LB34" s="262"/>
      <c r="LC34" s="262"/>
      <c r="LD34" s="262"/>
      <c r="LE34" s="262"/>
      <c r="LF34" s="262"/>
      <c r="LG34" s="262"/>
      <c r="LH34" s="262"/>
      <c r="LI34" s="262"/>
      <c r="LJ34" s="262"/>
      <c r="LK34" s="262"/>
      <c r="LL34" s="262"/>
      <c r="LM34" s="262"/>
      <c r="LN34" s="262"/>
      <c r="LO34" s="262"/>
      <c r="LP34" s="262"/>
      <c r="LQ34" s="262"/>
      <c r="LR34" s="262"/>
      <c r="LS34" s="262"/>
      <c r="LT34" s="262"/>
      <c r="LU34" s="262"/>
      <c r="LV34" s="262"/>
      <c r="LW34" s="262"/>
      <c r="LX34" s="262"/>
      <c r="LY34" s="262"/>
      <c r="LZ34" s="262"/>
      <c r="MA34" s="262"/>
      <c r="MB34" s="262"/>
      <c r="MC34" s="262"/>
      <c r="MD34" s="262"/>
      <c r="ME34" s="262"/>
      <c r="MF34" s="262"/>
      <c r="MG34" s="262"/>
      <c r="MH34" s="262"/>
      <c r="MI34" s="262"/>
      <c r="MJ34" s="262"/>
      <c r="MK34" s="262"/>
      <c r="ML34" s="262"/>
      <c r="MM34" s="262"/>
      <c r="MN34" s="262"/>
      <c r="MO34" s="262"/>
      <c r="MP34" s="262"/>
      <c r="MQ34" s="262"/>
      <c r="MR34" s="262"/>
      <c r="MS34" s="262"/>
      <c r="MT34" s="262"/>
      <c r="MU34" s="262"/>
      <c r="MV34" s="262"/>
      <c r="MW34" s="262"/>
      <c r="MX34" s="262"/>
      <c r="MY34" s="262"/>
      <c r="MZ34" s="262"/>
      <c r="NA34" s="262"/>
      <c r="NB34" s="262"/>
      <c r="NC34" s="262"/>
      <c r="ND34" s="262"/>
      <c r="NE34" s="262"/>
      <c r="NF34" s="262"/>
      <c r="NG34" s="262"/>
      <c r="NH34" s="262"/>
      <c r="NI34" s="262"/>
      <c r="NJ34" s="262"/>
      <c r="NK34" s="262"/>
      <c r="NL34" s="262"/>
      <c r="NM34" s="262"/>
      <c r="NN34" s="262"/>
      <c r="NO34" s="262"/>
      <c r="NP34" s="262"/>
      <c r="NQ34" s="262"/>
      <c r="NR34" s="262"/>
      <c r="NS34" s="262"/>
      <c r="NT34" s="262"/>
      <c r="NU34" s="262"/>
      <c r="NV34" s="262"/>
    </row>
    <row r="35" spans="1:386" x14ac:dyDescent="0.15">
      <c r="A35" s="263"/>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264"/>
    </row>
    <row r="36" spans="1:386" x14ac:dyDescent="0.15">
      <c r="A36" s="263"/>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row>
    <row r="37" spans="1:386" x14ac:dyDescent="0.15">
      <c r="A37" s="286" t="s">
        <v>1298</v>
      </c>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c r="CO37" s="264"/>
      <c r="CP37" s="264"/>
      <c r="CQ37" s="264"/>
      <c r="CR37" s="264"/>
      <c r="CS37" s="264"/>
      <c r="CT37" s="264"/>
      <c r="CU37" s="264"/>
      <c r="CV37" s="264"/>
      <c r="CW37" s="264"/>
      <c r="CX37" s="264"/>
      <c r="CY37" s="264"/>
      <c r="CZ37" s="264"/>
      <c r="DA37" s="264"/>
      <c r="DB37" s="264"/>
      <c r="DC37" s="264"/>
      <c r="DD37" s="264"/>
      <c r="DE37" s="264"/>
      <c r="DF37" s="264"/>
      <c r="DG37" s="264"/>
      <c r="DH37" s="264"/>
      <c r="DI37" s="264"/>
      <c r="DJ37" s="264"/>
      <c r="DK37" s="264"/>
      <c r="DL37" s="264"/>
      <c r="DM37" s="264"/>
      <c r="DN37" s="264"/>
      <c r="DO37" s="264"/>
      <c r="DP37" s="264"/>
      <c r="DQ37" s="264"/>
      <c r="DR37" s="264"/>
      <c r="DS37" s="264"/>
      <c r="DT37" s="264"/>
      <c r="DU37" s="264"/>
      <c r="DV37" s="264"/>
      <c r="DW37" s="264"/>
      <c r="DX37" s="264"/>
      <c r="DY37" s="264"/>
      <c r="DZ37" s="264"/>
      <c r="EA37" s="264"/>
      <c r="EB37" s="264"/>
      <c r="EC37" s="264"/>
      <c r="ED37" s="264"/>
      <c r="EE37" s="264"/>
      <c r="EF37" s="264"/>
      <c r="EG37" s="264"/>
      <c r="EH37" s="264"/>
      <c r="EI37" s="264"/>
      <c r="EJ37" s="264"/>
      <c r="EK37" s="264"/>
      <c r="EL37" s="264"/>
      <c r="EM37" s="264"/>
      <c r="EN37" s="264"/>
      <c r="EO37" s="264"/>
      <c r="EP37" s="264"/>
      <c r="EQ37" s="264"/>
      <c r="ER37" s="264"/>
      <c r="ES37" s="264"/>
      <c r="ET37" s="264"/>
      <c r="EU37" s="264"/>
      <c r="EV37" s="264"/>
      <c r="EW37" s="264"/>
      <c r="EX37" s="264"/>
      <c r="EY37" s="264"/>
      <c r="EZ37" s="264"/>
      <c r="FA37" s="264"/>
      <c r="FB37" s="264"/>
      <c r="FC37" s="264"/>
      <c r="FD37" s="264"/>
      <c r="FE37" s="264"/>
      <c r="FF37" s="264"/>
      <c r="FG37" s="264"/>
      <c r="FH37" s="264"/>
      <c r="FI37" s="264"/>
      <c r="FJ37" s="264"/>
      <c r="FK37" s="264"/>
      <c r="FL37" s="264"/>
      <c r="FM37" s="264"/>
      <c r="FN37" s="264"/>
      <c r="FO37" s="264"/>
      <c r="FP37" s="264"/>
      <c r="FQ37" s="264"/>
      <c r="FR37" s="264"/>
      <c r="FS37" s="264"/>
      <c r="FT37" s="264"/>
      <c r="FU37" s="264"/>
      <c r="FV37" s="264"/>
      <c r="FW37" s="264"/>
      <c r="FX37" s="264"/>
      <c r="FY37" s="264"/>
      <c r="FZ37" s="264"/>
      <c r="GA37" s="264"/>
      <c r="GB37" s="264"/>
      <c r="GC37" s="264"/>
      <c r="GD37" s="264"/>
      <c r="GE37" s="264"/>
      <c r="GF37" s="264"/>
      <c r="GG37" s="264"/>
      <c r="GH37" s="264"/>
      <c r="GI37" s="264"/>
      <c r="GJ37" s="264"/>
      <c r="GK37" s="264"/>
      <c r="GL37" s="264"/>
      <c r="GM37" s="264"/>
      <c r="GN37" s="264"/>
      <c r="GO37" s="264"/>
      <c r="GP37" s="264"/>
      <c r="GQ37" s="264"/>
      <c r="GR37" s="264"/>
      <c r="GS37" s="264"/>
      <c r="GT37" s="264"/>
      <c r="GU37" s="264"/>
      <c r="GV37" s="264"/>
      <c r="GW37" s="264"/>
      <c r="GX37" s="264"/>
      <c r="GY37" s="264"/>
      <c r="GZ37" s="264"/>
      <c r="HA37" s="264"/>
      <c r="HB37" s="264"/>
      <c r="HC37" s="264"/>
      <c r="HD37" s="264"/>
      <c r="HE37" s="264"/>
      <c r="HF37" s="264"/>
      <c r="HG37" s="264"/>
      <c r="HH37" s="264"/>
      <c r="HI37" s="264"/>
      <c r="HJ37" s="264"/>
      <c r="HK37" s="264"/>
      <c r="HL37" s="264"/>
      <c r="HM37" s="264"/>
      <c r="HN37" s="264"/>
      <c r="HO37" s="264"/>
      <c r="HP37" s="264"/>
      <c r="HQ37" s="264"/>
      <c r="HR37" s="264"/>
      <c r="HS37" s="264"/>
      <c r="HT37" s="264"/>
      <c r="HU37" s="264"/>
      <c r="HV37" s="264"/>
      <c r="HW37" s="264"/>
      <c r="HX37" s="264"/>
      <c r="HY37" s="264"/>
      <c r="HZ37" s="264"/>
      <c r="IA37" s="264"/>
      <c r="IB37" s="264"/>
      <c r="IC37" s="264"/>
      <c r="ID37" s="264"/>
      <c r="IE37" s="264"/>
      <c r="IF37" s="264"/>
      <c r="IG37" s="264"/>
      <c r="IH37" s="264"/>
      <c r="II37" s="264"/>
      <c r="IJ37" s="264"/>
      <c r="IK37" s="264"/>
      <c r="IL37" s="264"/>
      <c r="IM37" s="264"/>
      <c r="IN37" s="264"/>
      <c r="IO37" s="264"/>
      <c r="IP37" s="264"/>
      <c r="IQ37" s="264"/>
      <c r="IR37" s="264"/>
      <c r="IS37" s="264"/>
      <c r="IT37" s="264"/>
      <c r="IU37" s="264"/>
      <c r="IV37" s="264"/>
      <c r="IW37" s="264"/>
      <c r="IX37" s="264"/>
      <c r="IY37" s="264"/>
      <c r="IZ37" s="264"/>
      <c r="JA37" s="264"/>
      <c r="JB37" s="264"/>
      <c r="JC37" s="264"/>
      <c r="JD37" s="264"/>
      <c r="JE37" s="264"/>
      <c r="JF37" s="264"/>
      <c r="JG37" s="264"/>
      <c r="JH37" s="264"/>
      <c r="JI37" s="264"/>
      <c r="JJ37" s="264"/>
      <c r="JK37" s="264"/>
      <c r="JL37" s="264"/>
      <c r="JM37" s="264"/>
      <c r="JN37" s="264"/>
      <c r="JO37" s="264"/>
      <c r="JP37" s="264"/>
      <c r="JQ37" s="264"/>
      <c r="JR37" s="264"/>
      <c r="JS37" s="264"/>
      <c r="JT37" s="264"/>
      <c r="JU37" s="264"/>
      <c r="JV37" s="264"/>
      <c r="JW37" s="264"/>
      <c r="JX37" s="264"/>
      <c r="JY37" s="264"/>
      <c r="JZ37" s="264"/>
      <c r="KA37" s="264"/>
      <c r="KB37" s="264"/>
      <c r="KC37" s="264"/>
      <c r="KD37" s="264"/>
      <c r="KE37" s="264"/>
      <c r="KF37" s="264"/>
      <c r="KG37" s="264"/>
      <c r="KH37" s="264"/>
      <c r="KI37" s="264"/>
      <c r="KJ37" s="264"/>
      <c r="KK37" s="264"/>
      <c r="KL37" s="264"/>
      <c r="KM37" s="264"/>
      <c r="KN37" s="264"/>
      <c r="KO37" s="264"/>
      <c r="KP37" s="264"/>
      <c r="KQ37" s="264"/>
      <c r="KR37" s="264"/>
      <c r="KS37" s="264"/>
      <c r="KT37" s="264"/>
      <c r="KU37" s="264"/>
      <c r="KV37" s="264"/>
      <c r="KW37" s="264"/>
      <c r="KX37" s="264"/>
      <c r="KY37" s="264"/>
      <c r="KZ37" s="264"/>
      <c r="LA37" s="264"/>
      <c r="LB37" s="264"/>
      <c r="LC37" s="264"/>
      <c r="LD37" s="264"/>
      <c r="LE37" s="264"/>
      <c r="LF37" s="264"/>
      <c r="LG37" s="264"/>
      <c r="LH37" s="264"/>
      <c r="LI37" s="264"/>
      <c r="LJ37" s="264"/>
      <c r="LK37" s="264"/>
      <c r="LL37" s="264"/>
      <c r="LM37" s="264"/>
      <c r="LN37" s="264"/>
      <c r="LO37" s="264"/>
      <c r="LP37" s="264"/>
      <c r="LQ37" s="264"/>
      <c r="LR37" s="264"/>
      <c r="LS37" s="264"/>
      <c r="LT37" s="264"/>
      <c r="LU37" s="264"/>
      <c r="LV37" s="264"/>
      <c r="LW37" s="264"/>
      <c r="LX37" s="264"/>
      <c r="LY37" s="264"/>
      <c r="LZ37" s="264"/>
      <c r="MA37" s="264"/>
      <c r="MB37" s="264"/>
      <c r="MC37" s="264"/>
      <c r="MD37" s="264"/>
      <c r="ME37" s="264"/>
      <c r="MF37" s="264"/>
      <c r="MG37" s="264"/>
      <c r="MH37" s="264"/>
      <c r="MI37" s="264"/>
      <c r="MJ37" s="264"/>
      <c r="MK37" s="264"/>
      <c r="ML37" s="264"/>
      <c r="MM37" s="264"/>
      <c r="MN37" s="264"/>
      <c r="MO37" s="264"/>
      <c r="MP37" s="264"/>
      <c r="MQ37" s="264"/>
      <c r="MR37" s="264"/>
      <c r="MS37" s="264"/>
      <c r="MT37" s="264"/>
      <c r="MU37" s="264"/>
      <c r="MV37" s="264"/>
      <c r="MW37" s="264"/>
      <c r="MX37" s="264"/>
      <c r="MY37" s="264"/>
      <c r="MZ37" s="264"/>
      <c r="NA37" s="264"/>
      <c r="NB37" s="264"/>
      <c r="NC37" s="264"/>
      <c r="ND37" s="264"/>
      <c r="NE37" s="264"/>
      <c r="NF37" s="264"/>
      <c r="NG37" s="264"/>
      <c r="NH37" s="264"/>
      <c r="NI37" s="264"/>
      <c r="NJ37" s="264"/>
      <c r="NK37" s="264"/>
      <c r="NL37" s="264"/>
      <c r="NM37" s="264"/>
      <c r="NN37" s="264"/>
      <c r="NO37" s="264"/>
      <c r="NP37" s="264"/>
      <c r="NQ37" s="264"/>
      <c r="NR37" s="264"/>
      <c r="NS37" s="264"/>
      <c r="NT37" s="264"/>
      <c r="NU37" s="264"/>
      <c r="NV37" s="264"/>
    </row>
    <row r="38" spans="1:386" x14ac:dyDescent="0.15">
      <c r="A38" s="263"/>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4"/>
      <c r="AN38" s="266"/>
      <c r="AO38" s="266"/>
      <c r="AP38" s="266"/>
      <c r="AQ38" s="266"/>
      <c r="AR38" s="266"/>
      <c r="AS38" s="266"/>
      <c r="AT38" s="266"/>
      <c r="AU38" s="266"/>
      <c r="AV38" s="266"/>
      <c r="AW38" s="264"/>
      <c r="AX38" s="266"/>
      <c r="AY38" s="266"/>
      <c r="AZ38" s="266"/>
      <c r="BA38" s="266"/>
      <c r="BB38" s="266"/>
      <c r="BC38" s="266"/>
      <c r="BD38" s="266"/>
      <c r="BE38" s="266"/>
      <c r="BF38" s="266"/>
      <c r="BG38" s="264"/>
      <c r="BH38" s="266"/>
      <c r="BI38" s="264"/>
      <c r="BJ38" s="266"/>
      <c r="BK38" s="266"/>
      <c r="BL38" s="266"/>
      <c r="BM38" s="266"/>
      <c r="BN38" s="266"/>
      <c r="BO38" s="266"/>
      <c r="BP38" s="266"/>
      <c r="BQ38" s="266"/>
      <c r="BR38" s="264"/>
      <c r="BT38" s="266"/>
      <c r="BU38" s="266"/>
      <c r="BV38" s="266"/>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c r="FF38" s="266"/>
      <c r="FG38" s="266"/>
      <c r="FH38" s="266"/>
      <c r="FI38" s="266"/>
      <c r="FJ38" s="266"/>
      <c r="FK38" s="266"/>
      <c r="FL38" s="266"/>
      <c r="FM38" s="266"/>
      <c r="FN38" s="266"/>
      <c r="FO38" s="266"/>
      <c r="FP38" s="266"/>
      <c r="FQ38" s="266"/>
      <c r="FR38" s="266"/>
      <c r="FS38" s="266"/>
      <c r="FT38" s="266"/>
      <c r="FU38" s="266"/>
      <c r="FV38" s="266"/>
      <c r="FW38" s="266"/>
      <c r="FX38" s="266"/>
      <c r="FY38" s="266"/>
      <c r="FZ38" s="266"/>
      <c r="GA38" s="266"/>
      <c r="GB38" s="266"/>
      <c r="GC38" s="266"/>
      <c r="GD38" s="266"/>
      <c r="GE38" s="266"/>
      <c r="GF38" s="266"/>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266"/>
      <c r="HN38" s="266"/>
      <c r="HO38" s="266"/>
      <c r="HP38" s="266"/>
      <c r="HQ38" s="266"/>
      <c r="HR38" s="266"/>
      <c r="HS38" s="266"/>
      <c r="HT38" s="266"/>
      <c r="HU38" s="266"/>
      <c r="HV38" s="266"/>
      <c r="HW38" s="266"/>
      <c r="HX38" s="266"/>
      <c r="HY38" s="266"/>
      <c r="HZ38" s="266"/>
      <c r="IA38" s="266"/>
      <c r="IB38" s="266"/>
      <c r="IC38" s="266"/>
      <c r="ID38" s="266"/>
      <c r="IE38" s="266"/>
      <c r="IF38" s="266"/>
      <c r="IG38" s="266"/>
      <c r="IH38" s="266"/>
      <c r="II38" s="266"/>
      <c r="IJ38" s="266"/>
      <c r="IK38" s="266"/>
      <c r="IL38" s="266"/>
      <c r="IM38" s="266"/>
      <c r="IN38" s="266"/>
      <c r="IO38" s="266"/>
      <c r="IP38" s="266"/>
      <c r="IQ38" s="266"/>
      <c r="IR38" s="266"/>
      <c r="IS38" s="266"/>
      <c r="IT38" s="266"/>
      <c r="IU38" s="266"/>
      <c r="IV38" s="266"/>
      <c r="IW38" s="266"/>
      <c r="IX38" s="266"/>
      <c r="IY38" s="266"/>
      <c r="IZ38" s="266"/>
      <c r="JA38" s="266"/>
      <c r="JB38" s="266"/>
      <c r="JC38" s="266"/>
      <c r="JD38" s="266"/>
      <c r="JE38" s="266"/>
      <c r="JF38" s="266"/>
      <c r="JG38" s="266"/>
      <c r="JH38" s="266"/>
      <c r="JI38" s="266"/>
      <c r="JJ38" s="266"/>
      <c r="JK38" s="266"/>
      <c r="JL38" s="266"/>
      <c r="JM38" s="266"/>
      <c r="JN38" s="266"/>
      <c r="JO38" s="266"/>
      <c r="JP38" s="266"/>
      <c r="JQ38" s="266"/>
      <c r="JR38" s="266"/>
      <c r="JS38" s="266"/>
      <c r="JT38" s="266"/>
      <c r="JU38" s="266"/>
      <c r="JV38" s="266"/>
      <c r="JW38" s="266"/>
      <c r="JX38" s="266"/>
      <c r="JY38" s="266"/>
      <c r="JZ38" s="266"/>
      <c r="KA38" s="266"/>
      <c r="KB38" s="266"/>
      <c r="KC38" s="266"/>
      <c r="KD38" s="266"/>
      <c r="KE38" s="266"/>
      <c r="KF38" s="266"/>
      <c r="KG38" s="266"/>
      <c r="KH38" s="266"/>
      <c r="KI38" s="266"/>
      <c r="KJ38" s="266"/>
      <c r="KK38" s="266"/>
      <c r="KL38" s="266"/>
      <c r="KM38" s="266"/>
      <c r="KN38" s="266"/>
      <c r="KO38" s="266"/>
      <c r="KP38" s="266"/>
      <c r="KQ38" s="266"/>
      <c r="KR38" s="266"/>
      <c r="KS38" s="266"/>
      <c r="KT38" s="266"/>
      <c r="KU38" s="266"/>
      <c r="KV38" s="266"/>
      <c r="KW38" s="266"/>
      <c r="KX38" s="266"/>
      <c r="KY38" s="266"/>
      <c r="KZ38" s="266"/>
      <c r="LA38" s="266"/>
      <c r="LB38" s="266"/>
      <c r="LC38" s="266"/>
      <c r="LD38" s="266"/>
      <c r="LE38" s="266"/>
      <c r="LF38" s="266"/>
      <c r="LG38" s="266"/>
      <c r="LH38" s="266"/>
      <c r="LI38" s="266"/>
      <c r="LJ38" s="266"/>
      <c r="LK38" s="266"/>
      <c r="LL38" s="266"/>
      <c r="LM38" s="266"/>
      <c r="LN38" s="266"/>
      <c r="LO38" s="266"/>
      <c r="LP38" s="266"/>
      <c r="LQ38" s="266"/>
      <c r="LR38" s="266"/>
      <c r="LS38" s="266"/>
      <c r="LT38" s="266"/>
      <c r="LU38" s="266"/>
      <c r="LV38" s="266"/>
      <c r="LW38" s="266"/>
      <c r="LX38" s="266"/>
      <c r="LY38" s="266"/>
      <c r="LZ38" s="266"/>
      <c r="MA38" s="266"/>
      <c r="MB38" s="266"/>
      <c r="MC38" s="266"/>
      <c r="MD38" s="266"/>
      <c r="ME38" s="266"/>
      <c r="MF38" s="266"/>
      <c r="MG38" s="266"/>
      <c r="MH38" s="266"/>
      <c r="MI38" s="266"/>
      <c r="MJ38" s="266"/>
      <c r="MK38" s="266"/>
      <c r="ML38" s="266"/>
      <c r="MM38" s="266"/>
      <c r="MN38" s="266"/>
      <c r="MO38" s="266"/>
      <c r="MP38" s="266"/>
      <c r="MQ38" s="266"/>
      <c r="MR38" s="266"/>
      <c r="MS38" s="266"/>
      <c r="MT38" s="266"/>
      <c r="MU38" s="266"/>
      <c r="MV38" s="266"/>
      <c r="MW38" s="266"/>
      <c r="MX38" s="266"/>
      <c r="MY38" s="266"/>
      <c r="MZ38" s="266"/>
      <c r="NA38" s="266"/>
      <c r="NB38" s="266"/>
      <c r="NC38" s="266"/>
      <c r="ND38" s="266"/>
      <c r="NE38" s="266"/>
      <c r="NF38" s="266"/>
      <c r="NG38" s="266"/>
      <c r="NH38" s="266"/>
      <c r="NI38" s="266"/>
      <c r="NJ38" s="266"/>
      <c r="NK38" s="266"/>
      <c r="NL38" s="266"/>
      <c r="NM38" s="266"/>
      <c r="NN38" s="266"/>
      <c r="NO38" s="266"/>
      <c r="NP38" s="266"/>
      <c r="NQ38" s="266"/>
      <c r="NR38" s="266"/>
      <c r="NS38" s="266"/>
      <c r="NT38" s="266"/>
      <c r="NU38" s="266"/>
      <c r="NV38" s="266"/>
    </row>
    <row r="39" spans="1:386" x14ac:dyDescent="0.15">
      <c r="A39" s="287"/>
      <c r="B39" s="268"/>
      <c r="C39" s="28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8"/>
      <c r="CL39" s="268"/>
      <c r="CM39" s="268"/>
      <c r="CN39" s="268"/>
      <c r="CO39" s="268"/>
      <c r="CP39" s="268"/>
      <c r="CQ39" s="268"/>
      <c r="CR39" s="268"/>
      <c r="CS39" s="268"/>
      <c r="CT39" s="268"/>
      <c r="CU39" s="268"/>
      <c r="CV39" s="268"/>
      <c r="CW39" s="268"/>
      <c r="CX39" s="268"/>
      <c r="CY39" s="268"/>
      <c r="CZ39" s="268"/>
      <c r="DA39" s="268"/>
      <c r="DB39" s="268"/>
      <c r="DC39" s="268"/>
      <c r="DD39" s="268"/>
      <c r="DE39" s="268"/>
      <c r="DF39" s="268"/>
      <c r="DG39" s="268"/>
      <c r="DH39" s="268"/>
      <c r="DI39" s="268"/>
      <c r="DJ39" s="268"/>
      <c r="DK39" s="268"/>
      <c r="DL39" s="268"/>
      <c r="DM39" s="268"/>
      <c r="DN39" s="268"/>
      <c r="DO39" s="268"/>
      <c r="DP39" s="268"/>
      <c r="DQ39" s="268"/>
      <c r="DR39" s="268"/>
      <c r="DS39" s="268"/>
      <c r="DT39" s="268"/>
      <c r="DU39" s="268"/>
      <c r="DV39" s="268"/>
      <c r="DW39" s="268"/>
      <c r="DX39" s="268"/>
      <c r="DY39" s="268"/>
      <c r="DZ39" s="268"/>
      <c r="EA39" s="268"/>
      <c r="EB39" s="268"/>
      <c r="EC39" s="268"/>
      <c r="ED39" s="268"/>
      <c r="EE39" s="268"/>
      <c r="EF39" s="268"/>
      <c r="EG39" s="268"/>
      <c r="EH39" s="268"/>
      <c r="EI39" s="268"/>
      <c r="EJ39" s="268"/>
      <c r="EK39" s="268"/>
      <c r="EL39" s="268"/>
      <c r="EM39" s="268"/>
      <c r="EN39" s="268"/>
      <c r="EO39" s="268"/>
      <c r="EP39" s="268"/>
      <c r="EQ39" s="268"/>
      <c r="ER39" s="268"/>
      <c r="ES39" s="268"/>
      <c r="ET39" s="268"/>
      <c r="EU39" s="268"/>
      <c r="EV39" s="268"/>
      <c r="EW39" s="268"/>
      <c r="EX39" s="268"/>
      <c r="EY39" s="268"/>
      <c r="EZ39" s="268"/>
      <c r="FA39" s="268"/>
      <c r="FB39" s="268"/>
      <c r="FC39" s="268"/>
      <c r="FD39" s="268"/>
      <c r="FE39" s="268"/>
      <c r="FF39" s="268"/>
      <c r="FG39" s="268"/>
      <c r="FH39" s="268"/>
      <c r="FI39" s="268"/>
      <c r="FJ39" s="268"/>
      <c r="FK39" s="268"/>
      <c r="FL39" s="268"/>
      <c r="FM39" s="268"/>
      <c r="FN39" s="268"/>
      <c r="FO39" s="268"/>
      <c r="FP39" s="268"/>
      <c r="FQ39" s="268"/>
      <c r="FR39" s="268"/>
      <c r="FS39" s="268"/>
      <c r="FT39" s="268"/>
      <c r="FU39" s="268"/>
      <c r="FV39" s="268"/>
      <c r="FW39" s="268"/>
      <c r="FX39" s="268"/>
      <c r="FY39" s="268"/>
      <c r="FZ39" s="268"/>
      <c r="GA39" s="268"/>
      <c r="GB39" s="268"/>
      <c r="GC39" s="268"/>
      <c r="GD39" s="268"/>
      <c r="GE39" s="268"/>
      <c r="GF39" s="268"/>
      <c r="GG39" s="268"/>
      <c r="GH39" s="268"/>
      <c r="GI39" s="268"/>
      <c r="GJ39" s="268"/>
      <c r="GK39" s="268"/>
      <c r="GL39" s="268"/>
      <c r="GM39" s="268"/>
      <c r="GN39" s="268"/>
      <c r="GO39" s="268"/>
      <c r="GP39" s="268"/>
      <c r="GQ39" s="268"/>
      <c r="GR39" s="268"/>
      <c r="GS39" s="268"/>
      <c r="GT39" s="268"/>
      <c r="GU39" s="268"/>
      <c r="GV39" s="268"/>
      <c r="GW39" s="268"/>
      <c r="GX39" s="268"/>
      <c r="GY39" s="268"/>
      <c r="GZ39" s="268"/>
      <c r="HA39" s="268"/>
      <c r="HB39" s="268"/>
      <c r="HC39" s="268"/>
      <c r="HD39" s="268"/>
      <c r="HE39" s="268"/>
      <c r="HF39" s="268"/>
      <c r="HG39" s="268"/>
      <c r="HH39" s="268"/>
      <c r="HI39" s="268"/>
      <c r="HJ39" s="268"/>
      <c r="HK39" s="268"/>
      <c r="HL39" s="268"/>
      <c r="HM39" s="268"/>
      <c r="HN39" s="268"/>
      <c r="HO39" s="268"/>
      <c r="HP39" s="268"/>
      <c r="HQ39" s="268"/>
      <c r="HR39" s="268"/>
      <c r="HS39" s="268"/>
      <c r="HT39" s="268"/>
      <c r="HU39" s="268"/>
      <c r="HV39" s="268"/>
      <c r="HW39" s="268"/>
      <c r="HX39" s="268"/>
      <c r="HY39" s="268"/>
      <c r="HZ39" s="268"/>
      <c r="IA39" s="268"/>
      <c r="IB39" s="268"/>
      <c r="IC39" s="268"/>
      <c r="ID39" s="268"/>
      <c r="IE39" s="268"/>
      <c r="IF39" s="268"/>
      <c r="IG39" s="268"/>
      <c r="IH39" s="268"/>
      <c r="II39" s="268"/>
      <c r="IJ39" s="268"/>
      <c r="IK39" s="268"/>
      <c r="IL39" s="268"/>
      <c r="IM39" s="268"/>
      <c r="IN39" s="268"/>
      <c r="IO39" s="268"/>
      <c r="IP39" s="268"/>
      <c r="IQ39" s="268"/>
      <c r="IR39" s="268"/>
      <c r="IS39" s="268"/>
      <c r="IT39" s="268"/>
      <c r="IU39" s="268"/>
      <c r="IV39" s="268"/>
      <c r="IW39" s="268"/>
      <c r="IX39" s="268"/>
      <c r="IY39" s="268"/>
      <c r="IZ39" s="268"/>
      <c r="JA39" s="268"/>
      <c r="JB39" s="268"/>
      <c r="JC39" s="268"/>
      <c r="JD39" s="268"/>
      <c r="JE39" s="268"/>
      <c r="JF39" s="268"/>
      <c r="JG39" s="268"/>
      <c r="JH39" s="268"/>
      <c r="JI39" s="268"/>
      <c r="JJ39" s="268"/>
      <c r="JK39" s="268"/>
      <c r="JL39" s="268"/>
      <c r="JM39" s="268"/>
      <c r="JN39" s="268"/>
      <c r="JO39" s="268"/>
      <c r="JP39" s="268"/>
      <c r="JQ39" s="268"/>
      <c r="JR39" s="268"/>
      <c r="JS39" s="268"/>
      <c r="JT39" s="268"/>
      <c r="JU39" s="268"/>
      <c r="JV39" s="268"/>
      <c r="JW39" s="268"/>
      <c r="JX39" s="268"/>
      <c r="JY39" s="268"/>
      <c r="JZ39" s="268"/>
      <c r="KA39" s="268"/>
      <c r="KB39" s="268"/>
      <c r="KC39" s="268"/>
      <c r="KD39" s="268"/>
      <c r="KE39" s="268"/>
      <c r="KF39" s="268"/>
      <c r="KG39" s="268"/>
      <c r="KH39" s="268"/>
      <c r="KI39" s="268"/>
      <c r="KJ39" s="268"/>
      <c r="KK39" s="268"/>
      <c r="KL39" s="268"/>
      <c r="KM39" s="268"/>
      <c r="KN39" s="268"/>
      <c r="KO39" s="268"/>
      <c r="KP39" s="268"/>
      <c r="KQ39" s="268"/>
      <c r="KR39" s="268"/>
      <c r="KS39" s="268"/>
      <c r="KT39" s="268"/>
      <c r="KU39" s="268"/>
      <c r="KV39" s="268"/>
      <c r="KW39" s="268"/>
      <c r="KX39" s="268"/>
      <c r="KY39" s="268"/>
      <c r="KZ39" s="268"/>
      <c r="LA39" s="268"/>
      <c r="LB39" s="268"/>
      <c r="LC39" s="268"/>
      <c r="LD39" s="268"/>
      <c r="LE39" s="268"/>
      <c r="LF39" s="268"/>
      <c r="LG39" s="268"/>
      <c r="LH39" s="268"/>
      <c r="LI39" s="268"/>
      <c r="LJ39" s="268"/>
      <c r="LK39" s="268"/>
      <c r="LL39" s="268"/>
      <c r="LM39" s="268"/>
      <c r="LN39" s="268"/>
      <c r="LO39" s="268"/>
      <c r="LP39" s="268"/>
      <c r="LQ39" s="268"/>
      <c r="LR39" s="268"/>
      <c r="LS39" s="268"/>
      <c r="LT39" s="268"/>
      <c r="LU39" s="268"/>
      <c r="LV39" s="268"/>
      <c r="LW39" s="268"/>
      <c r="LX39" s="268"/>
      <c r="LY39" s="268"/>
      <c r="LZ39" s="268"/>
      <c r="MA39" s="268"/>
      <c r="MB39" s="268"/>
      <c r="MC39" s="268"/>
      <c r="MD39" s="268"/>
      <c r="ME39" s="268"/>
      <c r="MF39" s="268"/>
      <c r="MG39" s="268"/>
      <c r="MH39" s="268"/>
      <c r="MI39" s="268"/>
      <c r="MJ39" s="268"/>
      <c r="MK39" s="268"/>
      <c r="ML39" s="268"/>
      <c r="MM39" s="268"/>
      <c r="MN39" s="268"/>
      <c r="MO39" s="268"/>
      <c r="MP39" s="268"/>
      <c r="MQ39" s="268"/>
      <c r="MR39" s="268"/>
      <c r="MS39" s="268"/>
      <c r="MT39" s="268"/>
      <c r="MU39" s="268"/>
      <c r="MV39" s="268"/>
      <c r="MW39" s="268"/>
      <c r="MX39" s="268"/>
      <c r="MY39" s="268"/>
      <c r="MZ39" s="268"/>
      <c r="NA39" s="268"/>
      <c r="NB39" s="268"/>
      <c r="NC39" s="268"/>
      <c r="ND39" s="268"/>
      <c r="NE39" s="268"/>
      <c r="NF39" s="268"/>
      <c r="NG39" s="268"/>
      <c r="NH39" s="268"/>
      <c r="NI39" s="268"/>
      <c r="NJ39" s="268"/>
      <c r="NK39" s="268"/>
      <c r="NL39" s="268"/>
      <c r="NM39" s="268"/>
      <c r="NN39" s="268"/>
      <c r="NO39" s="268"/>
      <c r="NP39" s="268"/>
      <c r="NQ39" s="268"/>
      <c r="NR39" s="268"/>
      <c r="NS39" s="268"/>
      <c r="NT39" s="268"/>
      <c r="NU39" s="268"/>
      <c r="NV39" s="268"/>
    </row>
    <row r="40" spans="1:386" x14ac:dyDescent="0.15">
      <c r="B40" s="266"/>
      <c r="C40" s="289"/>
    </row>
    <row r="41" spans="1:386" x14ac:dyDescent="0.15">
      <c r="A41" s="271"/>
      <c r="B41" s="272"/>
      <c r="C41" s="272"/>
      <c r="D41" s="290">
        <f>'Opleiding (medisch) specialist'!A9</f>
        <v>100</v>
      </c>
      <c r="E41" s="291">
        <f>'Opleiding (medisch) specialist'!A9</f>
        <v>100</v>
      </c>
      <c r="F41" s="290">
        <f>'Opleiding (medisch) specialist'!A9</f>
        <v>100</v>
      </c>
      <c r="G41" s="291">
        <f>'Opleiding (medisch) specialist'!A9</f>
        <v>100</v>
      </c>
      <c r="H41" s="291">
        <f>'Opleiding (medisch) specialist'!A9</f>
        <v>100</v>
      </c>
      <c r="I41" s="291">
        <f>'Opleiding (medisch) specialist'!A9</f>
        <v>100</v>
      </c>
      <c r="J41" s="291">
        <f>+'Opleiding (medisch) specialist'!$A$10</f>
        <v>101</v>
      </c>
      <c r="K41" s="291">
        <f>+'Opleiding (medisch) specialist'!$A$10</f>
        <v>101</v>
      </c>
      <c r="L41" s="291">
        <f>+'Opleiding (medisch) specialist'!$A$10</f>
        <v>101</v>
      </c>
      <c r="M41" s="291">
        <f>+'Opleiding (medisch) specialist'!$A$10</f>
        <v>101</v>
      </c>
      <c r="N41" s="291">
        <f>+'Opleiding (medisch) specialist'!$A$10</f>
        <v>101</v>
      </c>
      <c r="O41" s="291">
        <f>+'Opleiding (medisch) specialist'!$A$10</f>
        <v>101</v>
      </c>
      <c r="P41" s="291">
        <f>+'Opleiding (medisch) specialist'!$A$11</f>
        <v>102</v>
      </c>
      <c r="Q41" s="291">
        <f>+'Opleiding (medisch) specialist'!$A$11</f>
        <v>102</v>
      </c>
      <c r="R41" s="291">
        <f>+'Opleiding (medisch) specialist'!$A$11</f>
        <v>102</v>
      </c>
      <c r="S41" s="291">
        <f>+'Opleiding (medisch) specialist'!$A$11</f>
        <v>102</v>
      </c>
      <c r="T41" s="291">
        <f>+'Opleiding (medisch) specialist'!$A$11</f>
        <v>102</v>
      </c>
      <c r="U41" s="291">
        <f>+'Opleiding (medisch) specialist'!$A$11</f>
        <v>102</v>
      </c>
      <c r="V41" s="290">
        <f>+'Opleiding (medisch) specialist'!$A$12</f>
        <v>103</v>
      </c>
      <c r="W41" s="290">
        <f>+'Opleiding (medisch) specialist'!$A$12</f>
        <v>103</v>
      </c>
      <c r="X41" s="290">
        <f>+'Opleiding (medisch) specialist'!$A$12</f>
        <v>103</v>
      </c>
      <c r="Y41" s="290">
        <f>+'Opleiding (medisch) specialist'!$A$12</f>
        <v>103</v>
      </c>
      <c r="Z41" s="290">
        <f>+'Opleiding (medisch) specialist'!$A$12</f>
        <v>103</v>
      </c>
      <c r="AA41" s="290">
        <f>+'Opleiding (medisch) specialist'!$A$12</f>
        <v>103</v>
      </c>
      <c r="AB41" s="290">
        <f>'Opleiding (medisch) specialist'!$A$13</f>
        <v>104</v>
      </c>
      <c r="AC41" s="290">
        <f>'Opleiding (medisch) specialist'!$A$13</f>
        <v>104</v>
      </c>
      <c r="AD41" s="290">
        <f>'Opleiding (medisch) specialist'!$A$13</f>
        <v>104</v>
      </c>
      <c r="AE41" s="290">
        <f>'Opleiding (medisch) specialist'!$A$13</f>
        <v>104</v>
      </c>
      <c r="AF41" s="290">
        <f>'Opleiding (medisch) specialist'!$A$13</f>
        <v>104</v>
      </c>
      <c r="AG41" s="290">
        <f>'Opleiding (medisch) specialist'!$A$13</f>
        <v>104</v>
      </c>
      <c r="AH41" s="290">
        <f>'Opleiding (medisch) specialist'!$A$14</f>
        <v>105</v>
      </c>
      <c r="AI41" s="290">
        <f>'Opleiding (medisch) specialist'!$A$14</f>
        <v>105</v>
      </c>
      <c r="AJ41" s="290">
        <f>'Opleiding (medisch) specialist'!$A$14</f>
        <v>105</v>
      </c>
      <c r="AK41" s="290">
        <f>'Opleiding (medisch) specialist'!$A$14</f>
        <v>105</v>
      </c>
      <c r="AL41" s="290">
        <f>'Opleiding (medisch) specialist'!$A$14</f>
        <v>105</v>
      </c>
      <c r="AM41" s="290">
        <f>'Opleiding (medisch) specialist'!$A$14</f>
        <v>105</v>
      </c>
      <c r="AN41" s="290">
        <f>'Opleiding (medisch) specialist'!$A$15</f>
        <v>106</v>
      </c>
      <c r="AO41" s="290">
        <f>'Opleiding (medisch) specialist'!$A$15</f>
        <v>106</v>
      </c>
      <c r="AP41" s="290">
        <f>'Opleiding (medisch) specialist'!$A$15</f>
        <v>106</v>
      </c>
      <c r="AQ41" s="290">
        <f>'Opleiding (medisch) specialist'!$A$15</f>
        <v>106</v>
      </c>
      <c r="AR41" s="290">
        <f>'Opleiding (medisch) specialist'!$A$15</f>
        <v>106</v>
      </c>
      <c r="AS41" s="290">
        <f>'Opleiding (medisch) specialist'!$A$15</f>
        <v>106</v>
      </c>
      <c r="AT41" s="290">
        <f>'Opleiding (medisch) specialist'!$A$16</f>
        <v>107</v>
      </c>
      <c r="AU41" s="290">
        <f>'Opleiding (medisch) specialist'!$A$16</f>
        <v>107</v>
      </c>
      <c r="AV41" s="290">
        <f>'Opleiding (medisch) specialist'!$A$16</f>
        <v>107</v>
      </c>
      <c r="AW41" s="290">
        <f>'Opleiding (medisch) specialist'!$A$16</f>
        <v>107</v>
      </c>
      <c r="AX41" s="290">
        <f>'Opleiding (medisch) specialist'!$A$16</f>
        <v>107</v>
      </c>
      <c r="AY41" s="290">
        <f>'Opleiding (medisch) specialist'!$A$16</f>
        <v>107</v>
      </c>
      <c r="AZ41" s="290">
        <f>'Opleiding (medisch) specialist'!$A$17</f>
        <v>108</v>
      </c>
      <c r="BA41" s="290">
        <f>'Opleiding (medisch) specialist'!$A$17</f>
        <v>108</v>
      </c>
      <c r="BB41" s="290">
        <f>'Opleiding (medisch) specialist'!$A$17</f>
        <v>108</v>
      </c>
      <c r="BC41" s="290">
        <f>'Opleiding (medisch) specialist'!$A$17</f>
        <v>108</v>
      </c>
      <c r="BD41" s="290">
        <f>'Opleiding (medisch) specialist'!$A$17</f>
        <v>108</v>
      </c>
      <c r="BE41" s="290">
        <f>'Opleiding (medisch) specialist'!$A$17</f>
        <v>108</v>
      </c>
      <c r="BF41" s="290">
        <f>'Opleiding (medisch) specialist'!$A$18</f>
        <v>109</v>
      </c>
      <c r="BG41" s="290">
        <f>'Opleiding (medisch) specialist'!$A$18</f>
        <v>109</v>
      </c>
      <c r="BH41" s="290">
        <f>'Opleiding (medisch) specialist'!$A$18</f>
        <v>109</v>
      </c>
      <c r="BI41" s="290">
        <f>'Opleiding (medisch) specialist'!$A$18</f>
        <v>109</v>
      </c>
      <c r="BJ41" s="290">
        <f>'Opleiding (medisch) specialist'!$A$18</f>
        <v>109</v>
      </c>
      <c r="BK41" s="290">
        <f>'Opleiding (medisch) specialist'!$A$18</f>
        <v>109</v>
      </c>
      <c r="BL41" s="290">
        <f>'Opleiding (medisch) specialist'!$A$19</f>
        <v>110</v>
      </c>
      <c r="BM41" s="290">
        <f>'Opleiding (medisch) specialist'!$A$19</f>
        <v>110</v>
      </c>
      <c r="BN41" s="290">
        <f>'Opleiding (medisch) specialist'!$A$19</f>
        <v>110</v>
      </c>
      <c r="BO41" s="290">
        <f>'Opleiding (medisch) specialist'!$A$19</f>
        <v>110</v>
      </c>
      <c r="BP41" s="290">
        <f>'Opleiding (medisch) specialist'!$A$19</f>
        <v>110</v>
      </c>
      <c r="BQ41" s="290">
        <f>'Opleiding (medisch) specialist'!$A$19</f>
        <v>110</v>
      </c>
      <c r="BR41" s="290">
        <f>'Opleiding (medisch) specialist'!$A$20</f>
        <v>111</v>
      </c>
      <c r="BS41" s="290">
        <f>'Opleiding (medisch) specialist'!$A$20</f>
        <v>111</v>
      </c>
      <c r="BT41" s="290">
        <f>'Opleiding (medisch) specialist'!$A$20</f>
        <v>111</v>
      </c>
      <c r="BU41" s="290">
        <f>'Opleiding (medisch) specialist'!$A$20</f>
        <v>111</v>
      </c>
      <c r="BV41" s="290">
        <f>'Opleiding (medisch) specialist'!$A$20</f>
        <v>111</v>
      </c>
      <c r="BW41" s="290">
        <f>'Opleiding (medisch) specialist'!$A$20</f>
        <v>111</v>
      </c>
      <c r="BX41" s="290">
        <f>'Opleiding (medisch) specialist'!$A$21</f>
        <v>112</v>
      </c>
      <c r="BY41" s="290">
        <f>'Opleiding (medisch) specialist'!$A$21</f>
        <v>112</v>
      </c>
      <c r="BZ41" s="290">
        <f>'Opleiding (medisch) specialist'!$A$21</f>
        <v>112</v>
      </c>
      <c r="CA41" s="290">
        <f>'Opleiding (medisch) specialist'!$A$21</f>
        <v>112</v>
      </c>
      <c r="CB41" s="290">
        <f>'Opleiding (medisch) specialist'!$A$21</f>
        <v>112</v>
      </c>
      <c r="CC41" s="290">
        <f>'Opleiding (medisch) specialist'!$A$21</f>
        <v>112</v>
      </c>
      <c r="CD41" s="290">
        <f>'Opleiding (medisch) specialist'!$A$22</f>
        <v>113</v>
      </c>
      <c r="CE41" s="290">
        <f>'Opleiding (medisch) specialist'!$A$22</f>
        <v>113</v>
      </c>
      <c r="CF41" s="290">
        <f>'Opleiding (medisch) specialist'!$A$22</f>
        <v>113</v>
      </c>
      <c r="CG41" s="290">
        <f>'Opleiding (medisch) specialist'!$A$22</f>
        <v>113</v>
      </c>
      <c r="CH41" s="290">
        <f>'Opleiding (medisch) specialist'!$A$22</f>
        <v>113</v>
      </c>
      <c r="CI41" s="290">
        <f>'Opleiding (medisch) specialist'!$A$22</f>
        <v>113</v>
      </c>
      <c r="CJ41" s="290">
        <f>'Opleiding (medisch) specialist'!$A$23</f>
        <v>114</v>
      </c>
      <c r="CK41" s="290">
        <f>'Opleiding (medisch) specialist'!$A$23</f>
        <v>114</v>
      </c>
      <c r="CL41" s="290">
        <f>'Opleiding (medisch) specialist'!$A$23</f>
        <v>114</v>
      </c>
      <c r="CM41" s="290">
        <f>'Opleiding (medisch) specialist'!$A$23</f>
        <v>114</v>
      </c>
      <c r="CN41" s="290">
        <f>'Opleiding (medisch) specialist'!$A$23</f>
        <v>114</v>
      </c>
      <c r="CO41" s="290">
        <f>'Opleiding (medisch) specialist'!$A$23</f>
        <v>114</v>
      </c>
      <c r="CP41" s="290">
        <f>'Opleiding (medisch) specialist'!$A$24</f>
        <v>115</v>
      </c>
      <c r="CQ41" s="290">
        <f>'Opleiding (medisch) specialist'!$A$24</f>
        <v>115</v>
      </c>
      <c r="CR41" s="290">
        <f>'Opleiding (medisch) specialist'!$A$24</f>
        <v>115</v>
      </c>
      <c r="CS41" s="290">
        <f>'Opleiding (medisch) specialist'!$A$24</f>
        <v>115</v>
      </c>
      <c r="CT41" s="290">
        <f>'Opleiding (medisch) specialist'!$A$24</f>
        <v>115</v>
      </c>
      <c r="CU41" s="290">
        <f>'Opleiding (medisch) specialist'!$A$24</f>
        <v>115</v>
      </c>
      <c r="CV41" s="290">
        <f>'Opleiding (medisch) specialist'!$A$25</f>
        <v>116</v>
      </c>
      <c r="CW41" s="290">
        <f>'Opleiding (medisch) specialist'!$A$25</f>
        <v>116</v>
      </c>
      <c r="CX41" s="290">
        <f>'Opleiding (medisch) specialist'!$A$25</f>
        <v>116</v>
      </c>
      <c r="CY41" s="290">
        <f>'Opleiding (medisch) specialist'!$A$25</f>
        <v>116</v>
      </c>
      <c r="CZ41" s="290">
        <f>'Opleiding (medisch) specialist'!$A$25</f>
        <v>116</v>
      </c>
      <c r="DA41" s="290">
        <f>'Opleiding (medisch) specialist'!$A$25</f>
        <v>116</v>
      </c>
      <c r="DB41" s="290">
        <f>'Opleiding (medisch) specialist'!$A$26</f>
        <v>117</v>
      </c>
      <c r="DC41" s="290">
        <f>'Opleiding (medisch) specialist'!$A$26</f>
        <v>117</v>
      </c>
      <c r="DD41" s="290">
        <f>'Opleiding (medisch) specialist'!$A$26</f>
        <v>117</v>
      </c>
      <c r="DE41" s="290">
        <f>'Opleiding (medisch) specialist'!$A$26</f>
        <v>117</v>
      </c>
      <c r="DF41" s="290">
        <f>'Opleiding (medisch) specialist'!$A$26</f>
        <v>117</v>
      </c>
      <c r="DG41" s="290">
        <f>'Opleiding (medisch) specialist'!$A$26</f>
        <v>117</v>
      </c>
      <c r="DH41" s="290">
        <f>'Opleiding (medisch) specialist'!$A$27</f>
        <v>118</v>
      </c>
      <c r="DI41" s="290">
        <f>'Opleiding (medisch) specialist'!$A$27</f>
        <v>118</v>
      </c>
      <c r="DJ41" s="290">
        <f>'Opleiding (medisch) specialist'!$A$27</f>
        <v>118</v>
      </c>
      <c r="DK41" s="290">
        <f>'Opleiding (medisch) specialist'!$A$27</f>
        <v>118</v>
      </c>
      <c r="DL41" s="290">
        <f>'Opleiding (medisch) specialist'!$A$27</f>
        <v>118</v>
      </c>
      <c r="DM41" s="290">
        <f>'Opleiding (medisch) specialist'!$A$27</f>
        <v>118</v>
      </c>
      <c r="DN41" s="290">
        <f>'Opleiding (medisch) specialist'!$A$28</f>
        <v>119</v>
      </c>
      <c r="DO41" s="290">
        <f>'Opleiding (medisch) specialist'!$A$28</f>
        <v>119</v>
      </c>
      <c r="DP41" s="290">
        <f>'Opleiding (medisch) specialist'!$A$28</f>
        <v>119</v>
      </c>
      <c r="DQ41" s="290">
        <f>'Opleiding (medisch) specialist'!$A$28</f>
        <v>119</v>
      </c>
      <c r="DR41" s="290">
        <f>'Opleiding (medisch) specialist'!$A$28</f>
        <v>119</v>
      </c>
      <c r="DS41" s="290">
        <f>'Opleiding (medisch) specialist'!$A$28</f>
        <v>119</v>
      </c>
      <c r="DT41" s="290">
        <f>'Opleiding (medisch) specialist'!$A$29</f>
        <v>120</v>
      </c>
      <c r="DU41" s="290">
        <f>'Opleiding (medisch) specialist'!$A$29</f>
        <v>120</v>
      </c>
      <c r="DV41" s="290">
        <f>'Opleiding (medisch) specialist'!$A$29</f>
        <v>120</v>
      </c>
      <c r="DW41" s="290">
        <f>'Opleiding (medisch) specialist'!$A$29</f>
        <v>120</v>
      </c>
      <c r="DX41" s="290">
        <f>'Opleiding (medisch) specialist'!$A$29</f>
        <v>120</v>
      </c>
      <c r="DY41" s="290">
        <f>'Opleiding (medisch) specialist'!$A$29</f>
        <v>120</v>
      </c>
      <c r="DZ41" s="290">
        <f>'Opleiding (medisch) specialist'!$A$30</f>
        <v>121</v>
      </c>
      <c r="EA41" s="290">
        <f>'Opleiding (medisch) specialist'!$A$30</f>
        <v>121</v>
      </c>
      <c r="EB41" s="290">
        <f>'Opleiding (medisch) specialist'!$A$30</f>
        <v>121</v>
      </c>
      <c r="EC41" s="290">
        <f>'Opleiding (medisch) specialist'!$A$30</f>
        <v>121</v>
      </c>
      <c r="ED41" s="290">
        <f>'Opleiding (medisch) specialist'!$A$30</f>
        <v>121</v>
      </c>
      <c r="EE41" s="290">
        <f>'Opleiding (medisch) specialist'!$A$30</f>
        <v>121</v>
      </c>
      <c r="EF41" s="290">
        <f>'Opleiding (medisch) specialist'!$A$31</f>
        <v>122</v>
      </c>
      <c r="EG41" s="290">
        <f>'Opleiding (medisch) specialist'!$A$31</f>
        <v>122</v>
      </c>
      <c r="EH41" s="290">
        <f>'Opleiding (medisch) specialist'!$A$31</f>
        <v>122</v>
      </c>
      <c r="EI41" s="290">
        <f>'Opleiding (medisch) specialist'!$A$31</f>
        <v>122</v>
      </c>
      <c r="EJ41" s="290">
        <f>'Opleiding (medisch) specialist'!$A$31</f>
        <v>122</v>
      </c>
      <c r="EK41" s="290">
        <f>'Opleiding (medisch) specialist'!$A$31</f>
        <v>122</v>
      </c>
      <c r="EL41" s="290">
        <f>'Opleiding (medisch) specialist'!$A$32</f>
        <v>123</v>
      </c>
      <c r="EM41" s="290">
        <f>'Opleiding (medisch) specialist'!$A$32</f>
        <v>123</v>
      </c>
      <c r="EN41" s="290">
        <f>'Opleiding (medisch) specialist'!$A$32</f>
        <v>123</v>
      </c>
      <c r="EO41" s="290">
        <f>'Opleiding (medisch) specialist'!$A$32</f>
        <v>123</v>
      </c>
      <c r="EP41" s="290">
        <f>'Opleiding (medisch) specialist'!$A$32</f>
        <v>123</v>
      </c>
      <c r="EQ41" s="290">
        <f>'Opleiding (medisch) specialist'!$A$32</f>
        <v>123</v>
      </c>
      <c r="ER41" s="290">
        <f>'Opleiding (medisch) specialist'!$A$33</f>
        <v>124</v>
      </c>
      <c r="ES41" s="290">
        <f>'Opleiding (medisch) specialist'!$A$33</f>
        <v>124</v>
      </c>
      <c r="ET41" s="290">
        <f>'Opleiding (medisch) specialist'!$A$33</f>
        <v>124</v>
      </c>
      <c r="EU41" s="290">
        <f>'Opleiding (medisch) specialist'!$A$33</f>
        <v>124</v>
      </c>
      <c r="EV41" s="290">
        <f>'Opleiding (medisch) specialist'!$A$33</f>
        <v>124</v>
      </c>
      <c r="EW41" s="290">
        <f>'Opleiding (medisch) specialist'!$A$33</f>
        <v>124</v>
      </c>
      <c r="EX41" s="290">
        <f>'Opleiding (medisch) specialist'!$A$34</f>
        <v>125</v>
      </c>
      <c r="EY41" s="290">
        <f>'Opleiding (medisch) specialist'!$A$34</f>
        <v>125</v>
      </c>
      <c r="EZ41" s="290">
        <f>'Opleiding (medisch) specialist'!$A$34</f>
        <v>125</v>
      </c>
      <c r="FA41" s="290">
        <f>'Opleiding (medisch) specialist'!$A$34</f>
        <v>125</v>
      </c>
      <c r="FB41" s="290">
        <f>'Opleiding (medisch) specialist'!$A$34</f>
        <v>125</v>
      </c>
      <c r="FC41" s="290">
        <f>'Opleiding (medisch) specialist'!$A$34</f>
        <v>125</v>
      </c>
      <c r="FD41" s="290">
        <f>'Opleiding (medisch) specialist'!$A$35</f>
        <v>126</v>
      </c>
      <c r="FE41" s="290">
        <f>'Opleiding (medisch) specialist'!$A$35</f>
        <v>126</v>
      </c>
      <c r="FF41" s="290">
        <f>'Opleiding (medisch) specialist'!$A$35</f>
        <v>126</v>
      </c>
      <c r="FG41" s="290">
        <f>'Opleiding (medisch) specialist'!$A$35</f>
        <v>126</v>
      </c>
      <c r="FH41" s="290">
        <f>'Opleiding (medisch) specialist'!$A$35</f>
        <v>126</v>
      </c>
      <c r="FI41" s="290">
        <f>'Opleiding (medisch) specialist'!$A$35</f>
        <v>126</v>
      </c>
      <c r="FJ41" s="290">
        <f>'Opleiding (medisch) specialist'!$A$36</f>
        <v>127</v>
      </c>
      <c r="FK41" s="290">
        <f>'Opleiding (medisch) specialist'!$A$36</f>
        <v>127</v>
      </c>
      <c r="FL41" s="290">
        <f>'Opleiding (medisch) specialist'!$A$36</f>
        <v>127</v>
      </c>
      <c r="FM41" s="290">
        <f>'Opleiding (medisch) specialist'!$A$36</f>
        <v>127</v>
      </c>
      <c r="FN41" s="290">
        <f>'Opleiding (medisch) specialist'!$A$36</f>
        <v>127</v>
      </c>
      <c r="FO41" s="290">
        <f>'Opleiding (medisch) specialist'!$A$36</f>
        <v>127</v>
      </c>
      <c r="FP41" s="290">
        <f>'Opleiding (medisch) specialist'!$A$37</f>
        <v>128</v>
      </c>
      <c r="FQ41" s="290">
        <f>'Opleiding (medisch) specialist'!$A$37</f>
        <v>128</v>
      </c>
      <c r="FR41" s="290">
        <f>'Opleiding (medisch) specialist'!$A$37</f>
        <v>128</v>
      </c>
      <c r="FS41" s="290">
        <f>'Opleiding (medisch) specialist'!$A$37</f>
        <v>128</v>
      </c>
      <c r="FT41" s="290">
        <f>'Opleiding (medisch) specialist'!$A$37</f>
        <v>128</v>
      </c>
      <c r="FU41" s="290">
        <f>'Opleiding (medisch) specialist'!$A$37</f>
        <v>128</v>
      </c>
      <c r="FV41" s="290">
        <f>'Opleiding (medisch) specialist'!$A$38</f>
        <v>129</v>
      </c>
      <c r="FW41" s="290">
        <f>'Opleiding (medisch) specialist'!$A$38</f>
        <v>129</v>
      </c>
      <c r="FX41" s="290">
        <f>'Opleiding (medisch) specialist'!$A$38</f>
        <v>129</v>
      </c>
      <c r="FY41" s="290">
        <f>'Opleiding (medisch) specialist'!$A$38</f>
        <v>129</v>
      </c>
      <c r="FZ41" s="290">
        <f>'Opleiding (medisch) specialist'!$A$38</f>
        <v>129</v>
      </c>
      <c r="GA41" s="290">
        <f>'Opleiding (medisch) specialist'!$A$38</f>
        <v>129</v>
      </c>
      <c r="GB41" s="290">
        <f>'Opleiding (medisch) specialist'!$A$39</f>
        <v>130</v>
      </c>
      <c r="GC41" s="290">
        <f>'Opleiding (medisch) specialist'!$A$39</f>
        <v>130</v>
      </c>
      <c r="GD41" s="290">
        <f>'Opleiding (medisch) specialist'!$A$39</f>
        <v>130</v>
      </c>
      <c r="GE41" s="290">
        <f>'Opleiding (medisch) specialist'!$A$39</f>
        <v>130</v>
      </c>
      <c r="GF41" s="290">
        <f>'Opleiding (medisch) specialist'!$A$39</f>
        <v>130</v>
      </c>
      <c r="GG41" s="290">
        <f>'Opleiding (medisch) specialist'!$A$39</f>
        <v>130</v>
      </c>
      <c r="GH41" s="290">
        <f>'Opleiding (medisch) specialist'!$A$40</f>
        <v>131</v>
      </c>
      <c r="GI41" s="290">
        <f>'Opleiding (medisch) specialist'!$A$40</f>
        <v>131</v>
      </c>
      <c r="GJ41" s="290">
        <f>'Opleiding (medisch) specialist'!$A$40</f>
        <v>131</v>
      </c>
      <c r="GK41" s="290">
        <f>'Opleiding (medisch) specialist'!$A$40</f>
        <v>131</v>
      </c>
      <c r="GL41" s="290">
        <f>'Opleiding (medisch) specialist'!$A$40</f>
        <v>131</v>
      </c>
      <c r="GM41" s="290">
        <f>'Opleiding (medisch) specialist'!$A$40</f>
        <v>131</v>
      </c>
      <c r="GN41" s="290">
        <f>'Opleiding (medisch) specialist'!$A$41</f>
        <v>132</v>
      </c>
      <c r="GO41" s="290">
        <f>'Opleiding (medisch) specialist'!$A$41</f>
        <v>132</v>
      </c>
      <c r="GP41" s="290">
        <f>'Opleiding (medisch) specialist'!$A$41</f>
        <v>132</v>
      </c>
      <c r="GQ41" s="290">
        <f>'Opleiding (medisch) specialist'!$A$41</f>
        <v>132</v>
      </c>
      <c r="GR41" s="290">
        <f>'Opleiding (medisch) specialist'!$A$41</f>
        <v>132</v>
      </c>
      <c r="GS41" s="290">
        <f>'Opleiding (medisch) specialist'!$A$41</f>
        <v>132</v>
      </c>
      <c r="GT41" s="290">
        <f>'Opleiding (medisch) specialist'!$A$42</f>
        <v>133</v>
      </c>
      <c r="GU41" s="290">
        <f>'Opleiding (medisch) specialist'!$A$42</f>
        <v>133</v>
      </c>
      <c r="GV41" s="290">
        <f>'Opleiding (medisch) specialist'!$A$42</f>
        <v>133</v>
      </c>
      <c r="GW41" s="290">
        <f>'Opleiding (medisch) specialist'!$A$42</f>
        <v>133</v>
      </c>
      <c r="GX41" s="290">
        <f>'Opleiding (medisch) specialist'!$A$42</f>
        <v>133</v>
      </c>
      <c r="GY41" s="290">
        <f>'Opleiding (medisch) specialist'!$A$42</f>
        <v>133</v>
      </c>
      <c r="GZ41" s="290">
        <f>'Opleiding (medisch) specialist'!$A$43</f>
        <v>134</v>
      </c>
      <c r="HA41" s="290">
        <f>'Opleiding (medisch) specialist'!$A$43</f>
        <v>134</v>
      </c>
      <c r="HB41" s="290">
        <f>'Opleiding (medisch) specialist'!$A$43</f>
        <v>134</v>
      </c>
      <c r="HC41" s="290">
        <f>'Opleiding (medisch) specialist'!$A$43</f>
        <v>134</v>
      </c>
      <c r="HD41" s="290">
        <f>'Opleiding (medisch) specialist'!$A$43</f>
        <v>134</v>
      </c>
      <c r="HE41" s="290">
        <f>'Opleiding (medisch) specialist'!$A$43</f>
        <v>134</v>
      </c>
      <c r="HF41" s="290">
        <f>'Opleiding (medisch) specialist'!$A$44</f>
        <v>135</v>
      </c>
      <c r="HG41" s="290">
        <f>'Opleiding (medisch) specialist'!$A$44</f>
        <v>135</v>
      </c>
      <c r="HH41" s="290">
        <f>'Opleiding (medisch) specialist'!$A$44</f>
        <v>135</v>
      </c>
      <c r="HI41" s="290">
        <f>'Opleiding (medisch) specialist'!$A$44</f>
        <v>135</v>
      </c>
      <c r="HJ41" s="290">
        <f>'Opleiding (medisch) specialist'!$A$44</f>
        <v>135</v>
      </c>
      <c r="HK41" s="290">
        <f>'Opleiding (medisch) specialist'!$A$44</f>
        <v>135</v>
      </c>
      <c r="HL41" s="290">
        <f>'Opleiding (medisch) specialist'!$A$45</f>
        <v>136</v>
      </c>
      <c r="HM41" s="290">
        <f>'Opleiding (medisch) specialist'!$A$45</f>
        <v>136</v>
      </c>
      <c r="HN41" s="290">
        <f>'Opleiding (medisch) specialist'!$A$45</f>
        <v>136</v>
      </c>
      <c r="HO41" s="290">
        <f>'Opleiding (medisch) specialist'!$A$45</f>
        <v>136</v>
      </c>
      <c r="HP41" s="290">
        <f>'Opleiding (medisch) specialist'!$A$45</f>
        <v>136</v>
      </c>
      <c r="HQ41" s="290">
        <f>'Opleiding (medisch) specialist'!$A$45</f>
        <v>136</v>
      </c>
      <c r="HR41" s="290">
        <f>'Opleiding (medisch) specialist'!$A$46</f>
        <v>137</v>
      </c>
      <c r="HS41" s="290">
        <f>'Opleiding (medisch) specialist'!$A$46</f>
        <v>137</v>
      </c>
      <c r="HT41" s="290">
        <f>'Opleiding (medisch) specialist'!$A$46</f>
        <v>137</v>
      </c>
      <c r="HU41" s="290">
        <f>'Opleiding (medisch) specialist'!$A$46</f>
        <v>137</v>
      </c>
      <c r="HV41" s="290">
        <f>'Opleiding (medisch) specialist'!$A$46</f>
        <v>137</v>
      </c>
      <c r="HW41" s="290">
        <f>'Opleiding (medisch) specialist'!$A$46</f>
        <v>137</v>
      </c>
      <c r="HX41" s="290">
        <f>'Opleiding (medisch) specialist'!$A$47</f>
        <v>138</v>
      </c>
      <c r="HY41" s="290">
        <f>'Opleiding (medisch) specialist'!$A$47</f>
        <v>138</v>
      </c>
      <c r="HZ41" s="290">
        <f>'Opleiding (medisch) specialist'!$A$47</f>
        <v>138</v>
      </c>
      <c r="IA41" s="290">
        <f>'Opleiding (medisch) specialist'!$A$47</f>
        <v>138</v>
      </c>
      <c r="IB41" s="290">
        <f>'Opleiding (medisch) specialist'!$A$47</f>
        <v>138</v>
      </c>
      <c r="IC41" s="290">
        <f>'Opleiding (medisch) specialist'!$A$47</f>
        <v>138</v>
      </c>
      <c r="ID41" s="290">
        <f>'Opleiding (medisch) specialist'!$A$50</f>
        <v>139</v>
      </c>
      <c r="IE41" s="290">
        <f>'Opleiding (medisch) specialist'!$A$50</f>
        <v>139</v>
      </c>
      <c r="IF41" s="290">
        <f>'Opleiding (medisch) specialist'!$A$50</f>
        <v>139</v>
      </c>
      <c r="IG41" s="290">
        <f>'Opleiding (medisch) specialist'!$A$50</f>
        <v>139</v>
      </c>
      <c r="IH41" s="290">
        <f>'Opleiding (medisch) specialist'!$A$50</f>
        <v>139</v>
      </c>
      <c r="II41" s="290">
        <f>'Opleiding (medisch) specialist'!$A$50</f>
        <v>139</v>
      </c>
      <c r="IJ41" s="290">
        <f>'Opleiding (medisch) specialist'!$A$51</f>
        <v>140</v>
      </c>
      <c r="IK41" s="290">
        <f>'Opleiding (medisch) specialist'!$A$51</f>
        <v>140</v>
      </c>
      <c r="IL41" s="290">
        <f>'Opleiding (medisch) specialist'!$A$51</f>
        <v>140</v>
      </c>
      <c r="IM41" s="290">
        <f>'Opleiding (medisch) specialist'!$A$51</f>
        <v>140</v>
      </c>
      <c r="IN41" s="290">
        <f>'Opleiding (medisch) specialist'!$A$51</f>
        <v>140</v>
      </c>
      <c r="IO41" s="290">
        <f>'Opleiding (medisch) specialist'!$A$51</f>
        <v>140</v>
      </c>
      <c r="IP41" s="290">
        <f>'Opleiding (medisch) specialist'!$A$52</f>
        <v>141</v>
      </c>
      <c r="IQ41" s="290">
        <f>'Opleiding (medisch) specialist'!$A$52</f>
        <v>141</v>
      </c>
      <c r="IR41" s="290">
        <f>'Opleiding (medisch) specialist'!$A$52</f>
        <v>141</v>
      </c>
      <c r="IS41" s="290">
        <f>'Opleiding (medisch) specialist'!$A$52</f>
        <v>141</v>
      </c>
      <c r="IT41" s="290">
        <f>'Opleiding (medisch) specialist'!$A$52</f>
        <v>141</v>
      </c>
      <c r="IU41" s="290">
        <f>'Opleiding (medisch) specialist'!$A$52</f>
        <v>141</v>
      </c>
      <c r="IV41" s="290">
        <f>'Opleiding (medisch) specialist'!$A$53</f>
        <v>142</v>
      </c>
      <c r="IW41" s="290">
        <f>'Opleiding (medisch) specialist'!$A$53</f>
        <v>142</v>
      </c>
      <c r="IX41" s="290">
        <f>'Opleiding (medisch) specialist'!$A$53</f>
        <v>142</v>
      </c>
      <c r="IY41" s="290">
        <f>'Opleiding (medisch) specialist'!$A$53</f>
        <v>142</v>
      </c>
      <c r="IZ41" s="290">
        <f>'Opleiding (medisch) specialist'!$A$53</f>
        <v>142</v>
      </c>
      <c r="JA41" s="290">
        <f>'Opleiding (medisch) specialist'!$A$53</f>
        <v>142</v>
      </c>
      <c r="JB41" s="290">
        <f>'Opleiding (medisch) specialist'!$A$54</f>
        <v>143</v>
      </c>
      <c r="JC41" s="290">
        <f>'Opleiding (medisch) specialist'!$A$54</f>
        <v>143</v>
      </c>
      <c r="JD41" s="290">
        <f>'Opleiding (medisch) specialist'!$A$54</f>
        <v>143</v>
      </c>
      <c r="JE41" s="290">
        <f>'Opleiding (medisch) specialist'!$A$54</f>
        <v>143</v>
      </c>
      <c r="JF41" s="290">
        <f>'Opleiding (medisch) specialist'!$A$54</f>
        <v>143</v>
      </c>
      <c r="JG41" s="290">
        <f>'Opleiding (medisch) specialist'!$A$54</f>
        <v>143</v>
      </c>
      <c r="JH41" s="290">
        <f>'Opleiding (medisch) specialist'!$A$55</f>
        <v>144</v>
      </c>
      <c r="JI41" s="290">
        <f>'Opleiding (medisch) specialist'!$A$55</f>
        <v>144</v>
      </c>
      <c r="JJ41" s="290">
        <f>'Opleiding (medisch) specialist'!$A$55</f>
        <v>144</v>
      </c>
      <c r="JK41" s="290">
        <f>'Opleiding (medisch) specialist'!$A$55</f>
        <v>144</v>
      </c>
      <c r="JL41" s="290">
        <f>'Opleiding (medisch) specialist'!$A$55</f>
        <v>144</v>
      </c>
      <c r="JM41" s="290">
        <f>'Opleiding (medisch) specialist'!$A$55</f>
        <v>144</v>
      </c>
      <c r="JN41" s="290">
        <f>'Opleiding (medisch) specialist'!$A$56</f>
        <v>145</v>
      </c>
      <c r="JO41" s="290">
        <f>'Opleiding (medisch) specialist'!$A$56</f>
        <v>145</v>
      </c>
      <c r="JP41" s="290">
        <f>'Opleiding (medisch) specialist'!$A$56</f>
        <v>145</v>
      </c>
      <c r="JQ41" s="290">
        <f>'Opleiding (medisch) specialist'!$A$56</f>
        <v>145</v>
      </c>
      <c r="JR41" s="290">
        <f>'Opleiding (medisch) specialist'!$A$56</f>
        <v>145</v>
      </c>
      <c r="JS41" s="290">
        <f>'Opleiding (medisch) specialist'!$A$56</f>
        <v>145</v>
      </c>
      <c r="JT41" s="290">
        <f>'Opleiding (medisch) specialist'!$A$57</f>
        <v>204</v>
      </c>
      <c r="JU41" s="290">
        <f>'Opleiding (medisch) specialist'!$A$57</f>
        <v>204</v>
      </c>
      <c r="JV41" s="290">
        <f>'Opleiding (medisch) specialist'!$A$57</f>
        <v>204</v>
      </c>
      <c r="JW41" s="290">
        <f>'Opleiding (medisch) specialist'!$A$57</f>
        <v>204</v>
      </c>
      <c r="JX41" s="290">
        <f>'Opleiding (medisch) specialist'!$A$57</f>
        <v>204</v>
      </c>
      <c r="JY41" s="290">
        <f>'Opleiding (medisch) specialist'!$A$57</f>
        <v>204</v>
      </c>
      <c r="JZ41" s="290" t="str">
        <f>'Opleiding (medisch) specialist'!$A$58</f>
        <v>Totaal</v>
      </c>
      <c r="KA41" s="290" t="str">
        <f>'Opleiding (medisch) specialist'!$A$58</f>
        <v>Totaal</v>
      </c>
      <c r="KB41" s="290" t="str">
        <f>'Opleiding (medisch) specialist'!$A$58</f>
        <v>Totaal</v>
      </c>
      <c r="KC41" s="290" t="str">
        <f>'Opleiding (medisch) specialist'!$A$58</f>
        <v>Totaal</v>
      </c>
      <c r="KD41" s="290" t="str">
        <f>'Opleiding (medisch) specialist'!$A$58</f>
        <v>Totaal</v>
      </c>
      <c r="KE41" s="290" t="str">
        <f>'Opleiding (medisch) specialist'!$A$58</f>
        <v>Totaal</v>
      </c>
      <c r="KF41" s="290">
        <f>'Opleiding (medisch) specialist'!$A$62</f>
        <v>200</v>
      </c>
      <c r="KG41" s="290">
        <f>'Opleiding (medisch) specialist'!$A$62</f>
        <v>200</v>
      </c>
      <c r="KH41" s="290">
        <f>'Opleiding (medisch) specialist'!$A$62</f>
        <v>200</v>
      </c>
      <c r="KI41" s="290">
        <f>'Opleiding (medisch) specialist'!$A$62</f>
        <v>200</v>
      </c>
      <c r="KJ41" s="290">
        <f>'Opleiding (medisch) specialist'!$A$62</f>
        <v>200</v>
      </c>
      <c r="KK41" s="290">
        <f>'Opleiding (medisch) specialist'!$A$62</f>
        <v>200</v>
      </c>
      <c r="KL41" s="290">
        <f>'Opleiding (medisch) specialist'!$A$63</f>
        <v>201</v>
      </c>
      <c r="KM41" s="290">
        <f>'Opleiding (medisch) specialist'!$A$63</f>
        <v>201</v>
      </c>
      <c r="KN41" s="290">
        <f>'Opleiding (medisch) specialist'!$A$63</f>
        <v>201</v>
      </c>
      <c r="KO41" s="290">
        <f>'Opleiding (medisch) specialist'!$A$63</f>
        <v>201</v>
      </c>
      <c r="KP41" s="290">
        <f>'Opleiding (medisch) specialist'!$A$63</f>
        <v>201</v>
      </c>
      <c r="KQ41" s="290">
        <f>'Opleiding (medisch) specialist'!$A$63</f>
        <v>201</v>
      </c>
      <c r="KR41" s="290">
        <f>'Opleiding (medisch) specialist'!$A$64</f>
        <v>202</v>
      </c>
      <c r="KS41" s="290">
        <f>'Opleiding (medisch) specialist'!$A$64</f>
        <v>202</v>
      </c>
      <c r="KT41" s="290">
        <f>'Opleiding (medisch) specialist'!$A$64</f>
        <v>202</v>
      </c>
      <c r="KU41" s="290">
        <f>'Opleiding (medisch) specialist'!$A$64</f>
        <v>202</v>
      </c>
      <c r="KV41" s="290">
        <f>'Opleiding (medisch) specialist'!$A$64</f>
        <v>202</v>
      </c>
      <c r="KW41" s="290">
        <f>'Opleiding (medisch) specialist'!$A$64</f>
        <v>202</v>
      </c>
      <c r="KX41" s="290">
        <f>'Opleiding (medisch) specialist'!$A$65</f>
        <v>203</v>
      </c>
      <c r="KY41" s="290">
        <f>'Opleiding (medisch) specialist'!$A$65</f>
        <v>203</v>
      </c>
      <c r="KZ41" s="290">
        <f>'Opleiding (medisch) specialist'!$A$65</f>
        <v>203</v>
      </c>
      <c r="LA41" s="290">
        <f>'Opleiding (medisch) specialist'!$A$65</f>
        <v>203</v>
      </c>
      <c r="LB41" s="290">
        <f>'Opleiding (medisch) specialist'!$A$65</f>
        <v>203</v>
      </c>
      <c r="LC41" s="290">
        <f>'Opleiding (medisch) specialist'!$A$65</f>
        <v>203</v>
      </c>
      <c r="LD41" s="290">
        <f>'Opleiding (medisch) specialist'!$A$66</f>
        <v>205</v>
      </c>
      <c r="LE41" s="290">
        <f>'Opleiding (medisch) specialist'!$A$66</f>
        <v>205</v>
      </c>
      <c r="LF41" s="290">
        <f>'Opleiding (medisch) specialist'!$A$66</f>
        <v>205</v>
      </c>
      <c r="LG41" s="290">
        <f>'Opleiding (medisch) specialist'!$A$66</f>
        <v>205</v>
      </c>
      <c r="LH41" s="290">
        <f>'Opleiding (medisch) specialist'!$A$66</f>
        <v>205</v>
      </c>
      <c r="LI41" s="290">
        <f>'Opleiding (medisch) specialist'!$A$66</f>
        <v>205</v>
      </c>
      <c r="LJ41" s="290" t="str">
        <f>'Opleiding (medisch) specialist'!$A$67</f>
        <v>Totaal</v>
      </c>
      <c r="LK41" s="290" t="str">
        <f>'Opleiding (medisch) specialist'!$A$67</f>
        <v>Totaal</v>
      </c>
      <c r="LL41" s="290" t="str">
        <f>'Opleiding (medisch) specialist'!$A$67</f>
        <v>Totaal</v>
      </c>
      <c r="LM41" s="290" t="str">
        <f>'Opleiding (medisch) specialist'!$A$67</f>
        <v>Totaal</v>
      </c>
      <c r="LN41" s="290" t="str">
        <f>'Opleiding (medisch) specialist'!$A$67</f>
        <v>Totaal</v>
      </c>
      <c r="LO41" s="290" t="str">
        <f>'Opleiding (medisch) specialist'!$A$67</f>
        <v>Totaal</v>
      </c>
      <c r="LP41" s="290">
        <f>'Opleiding (medisch) specialist'!$A$71</f>
        <v>300</v>
      </c>
      <c r="LQ41" s="290">
        <f>'Opleiding (medisch) specialist'!$A$71</f>
        <v>300</v>
      </c>
      <c r="LR41" s="290">
        <f>'Opleiding (medisch) specialist'!$A$71</f>
        <v>300</v>
      </c>
      <c r="LS41" s="290">
        <f>'Opleiding (medisch) specialist'!$A$71</f>
        <v>300</v>
      </c>
      <c r="LT41" s="290">
        <f>'Opleiding (medisch) specialist'!$A$71</f>
        <v>300</v>
      </c>
      <c r="LU41" s="290">
        <f>'Opleiding (medisch) specialist'!$A$71</f>
        <v>300</v>
      </c>
      <c r="LV41" s="290">
        <f>'Opleiding (medisch) specialist'!$A$72</f>
        <v>301</v>
      </c>
      <c r="LW41" s="290">
        <f>'Opleiding (medisch) specialist'!$A$72</f>
        <v>301</v>
      </c>
      <c r="LX41" s="290">
        <f>'Opleiding (medisch) specialist'!$A$72</f>
        <v>301</v>
      </c>
      <c r="LY41" s="290">
        <f>'Opleiding (medisch) specialist'!$A$72</f>
        <v>301</v>
      </c>
      <c r="LZ41" s="290">
        <f>'Opleiding (medisch) specialist'!$A$72</f>
        <v>301</v>
      </c>
      <c r="MA41" s="290">
        <f>'Opleiding (medisch) specialist'!$A$72</f>
        <v>301</v>
      </c>
      <c r="MB41" s="290">
        <f>'Opleiding (medisch) specialist'!$A$73</f>
        <v>302</v>
      </c>
      <c r="MC41" s="290">
        <f>'Opleiding (medisch) specialist'!$A$73</f>
        <v>302</v>
      </c>
      <c r="MD41" s="290">
        <f>'Opleiding (medisch) specialist'!$A$73</f>
        <v>302</v>
      </c>
      <c r="ME41" s="290">
        <f>'Opleiding (medisch) specialist'!$A$73</f>
        <v>302</v>
      </c>
      <c r="MF41" s="290">
        <f>'Opleiding (medisch) specialist'!$A$73</f>
        <v>302</v>
      </c>
      <c r="MG41" s="290">
        <f>'Opleiding (medisch) specialist'!$A$73</f>
        <v>302</v>
      </c>
      <c r="MH41" s="290">
        <f>'Opleiding (medisch) specialist'!$A$74</f>
        <v>303</v>
      </c>
      <c r="MI41" s="290">
        <f>'Opleiding (medisch) specialist'!$A$74</f>
        <v>303</v>
      </c>
      <c r="MJ41" s="290">
        <f>'Opleiding (medisch) specialist'!$A$74</f>
        <v>303</v>
      </c>
      <c r="MK41" s="290">
        <f>'Opleiding (medisch) specialist'!$A$74</f>
        <v>303</v>
      </c>
      <c r="ML41" s="290">
        <f>'Opleiding (medisch) specialist'!$A$74</f>
        <v>303</v>
      </c>
      <c r="MM41" s="290">
        <f>'Opleiding (medisch) specialist'!$A$74</f>
        <v>303</v>
      </c>
      <c r="MN41" s="290">
        <f>'Opleiding (medisch) specialist'!$A$75</f>
        <v>304</v>
      </c>
      <c r="MO41" s="290">
        <f>'Opleiding (medisch) specialist'!$A$75</f>
        <v>304</v>
      </c>
      <c r="MP41" s="290">
        <f>'Opleiding (medisch) specialist'!$A$75</f>
        <v>304</v>
      </c>
      <c r="MQ41" s="290">
        <f>'Opleiding (medisch) specialist'!$A$75</f>
        <v>304</v>
      </c>
      <c r="MR41" s="290">
        <f>'Opleiding (medisch) specialist'!$A$75</f>
        <v>304</v>
      </c>
      <c r="MS41" s="290">
        <f>'Opleiding (medisch) specialist'!$A$75</f>
        <v>304</v>
      </c>
      <c r="MT41" s="290" t="str">
        <f>'Opleiding (medisch) specialist'!$A$76</f>
        <v>Totaal</v>
      </c>
      <c r="MU41" s="290" t="str">
        <f>'Opleiding (medisch) specialist'!$A$76</f>
        <v>Totaal</v>
      </c>
      <c r="MV41" s="290" t="str">
        <f>'Opleiding (medisch) specialist'!$A$76</f>
        <v>Totaal</v>
      </c>
      <c r="MW41" s="290" t="str">
        <f>'Opleiding (medisch) specialist'!$A$76</f>
        <v>Totaal</v>
      </c>
      <c r="MX41" s="290" t="str">
        <f>'Opleiding (medisch) specialist'!$A$76</f>
        <v>Totaal</v>
      </c>
      <c r="MY41" s="290" t="str">
        <f>'Opleiding (medisch) specialist'!$A$76</f>
        <v>Totaal</v>
      </c>
      <c r="MZ41" s="290"/>
      <c r="NA41" s="290"/>
      <c r="NB41" s="290"/>
      <c r="NC41" s="290"/>
      <c r="ND41" s="290"/>
      <c r="NE41" s="290"/>
      <c r="NF41" s="290"/>
      <c r="NG41" s="290"/>
      <c r="NH41" s="290"/>
      <c r="NI41" s="290"/>
      <c r="NJ41" s="290"/>
      <c r="NK41" s="290"/>
      <c r="NL41" s="290"/>
      <c r="NM41" s="290"/>
      <c r="NN41" s="290"/>
      <c r="NO41" s="290"/>
      <c r="NP41" s="290"/>
      <c r="NQ41" s="290"/>
      <c r="NR41" s="290"/>
      <c r="NS41" s="290"/>
      <c r="NT41" s="290"/>
      <c r="NU41" s="290"/>
      <c r="NV41" s="290"/>
    </row>
    <row r="42" spans="1:386" x14ac:dyDescent="0.15">
      <c r="A42" s="274"/>
      <c r="B42" s="275"/>
      <c r="C42" s="275"/>
      <c r="D42" s="276" t="str">
        <f>'Opleiding (medisch) specialist'!B9</f>
        <v>Anesthesiologie</v>
      </c>
      <c r="E42" s="276" t="str">
        <f>'Opleiding (medisch) specialist'!B9</f>
        <v>Anesthesiologie</v>
      </c>
      <c r="F42" s="276" t="str">
        <f>'Opleiding (medisch) specialist'!B9</f>
        <v>Anesthesiologie</v>
      </c>
      <c r="G42" s="276" t="str">
        <f>'Opleiding (medisch) specialist'!B9</f>
        <v>Anesthesiologie</v>
      </c>
      <c r="H42" s="276" t="str">
        <f>'Opleiding (medisch) specialist'!B9</f>
        <v>Anesthesiologie</v>
      </c>
      <c r="I42" s="276" t="str">
        <f>'Opleiding (medisch) specialist'!B9</f>
        <v>Anesthesiologie</v>
      </c>
      <c r="J42" s="276" t="str">
        <f>'Opleiding (medisch) specialist'!$B$10</f>
        <v>Cardiologie (*)</v>
      </c>
      <c r="K42" s="276" t="str">
        <f>'Opleiding (medisch) specialist'!$B$10</f>
        <v>Cardiologie (*)</v>
      </c>
      <c r="L42" s="276" t="str">
        <f>'Opleiding (medisch) specialist'!$B$10</f>
        <v>Cardiologie (*)</v>
      </c>
      <c r="M42" s="276" t="str">
        <f>'Opleiding (medisch) specialist'!$B$10</f>
        <v>Cardiologie (*)</v>
      </c>
      <c r="N42" s="276" t="str">
        <f>'Opleiding (medisch) specialist'!$B$10</f>
        <v>Cardiologie (*)</v>
      </c>
      <c r="O42" s="276" t="str">
        <f>'Opleiding (medisch) specialist'!$B$10</f>
        <v>Cardiologie (*)</v>
      </c>
      <c r="P42" s="276" t="str">
        <f>'Opleiding (medisch) specialist'!$B$11</f>
        <v>Cardiothoracale chirurgie (*)</v>
      </c>
      <c r="Q42" s="276" t="str">
        <f>'Opleiding (medisch) specialist'!$B$11</f>
        <v>Cardiothoracale chirurgie (*)</v>
      </c>
      <c r="R42" s="276" t="str">
        <f>'Opleiding (medisch) specialist'!$B$11</f>
        <v>Cardiothoracale chirurgie (*)</v>
      </c>
      <c r="S42" s="276" t="str">
        <f>'Opleiding (medisch) specialist'!$B$11</f>
        <v>Cardiothoracale chirurgie (*)</v>
      </c>
      <c r="T42" s="276" t="str">
        <f>'Opleiding (medisch) specialist'!$B$11</f>
        <v>Cardiothoracale chirurgie (*)</v>
      </c>
      <c r="U42" s="276" t="str">
        <f>'Opleiding (medisch) specialist'!$B$11</f>
        <v>Cardiothoracale chirurgie (*)</v>
      </c>
      <c r="V42" s="276" t="str">
        <f>'Opleiding (medisch) specialist'!$B$12</f>
        <v>Dermatologie en venerologie</v>
      </c>
      <c r="W42" s="276" t="str">
        <f>'Opleiding (medisch) specialist'!$B$12</f>
        <v>Dermatologie en venerologie</v>
      </c>
      <c r="X42" s="276" t="str">
        <f>'Opleiding (medisch) specialist'!$B$12</f>
        <v>Dermatologie en venerologie</v>
      </c>
      <c r="Y42" s="276" t="str">
        <f>'Opleiding (medisch) specialist'!$B$12</f>
        <v>Dermatologie en venerologie</v>
      </c>
      <c r="Z42" s="276" t="str">
        <f>'Opleiding (medisch) specialist'!$B$12</f>
        <v>Dermatologie en venerologie</v>
      </c>
      <c r="AA42" s="276" t="str">
        <f>'Opleiding (medisch) specialist'!$B$12</f>
        <v>Dermatologie en venerologie</v>
      </c>
      <c r="AB42" s="276" t="str">
        <f>'Opleiding (medisch) specialist'!$B$13</f>
        <v>Heelkunde (totaal)</v>
      </c>
      <c r="AC42" s="276" t="str">
        <f>'Opleiding (medisch) specialist'!$B$13</f>
        <v>Heelkunde (totaal)</v>
      </c>
      <c r="AD42" s="276" t="str">
        <f>'Opleiding (medisch) specialist'!$B$13</f>
        <v>Heelkunde (totaal)</v>
      </c>
      <c r="AE42" s="276" t="str">
        <f>'Opleiding (medisch) specialist'!$B$13</f>
        <v>Heelkunde (totaal)</v>
      </c>
      <c r="AF42" s="276" t="str">
        <f>'Opleiding (medisch) specialist'!$B$13</f>
        <v>Heelkunde (totaal)</v>
      </c>
      <c r="AG42" s="276" t="str">
        <f>'Opleiding (medisch) specialist'!$B$13</f>
        <v>Heelkunde (totaal)</v>
      </c>
      <c r="AH42" s="276" t="str">
        <f>'Opleiding (medisch) specialist'!$B$14</f>
        <v>Eindopleiding heelkunde</v>
      </c>
      <c r="AI42" s="276" t="str">
        <f>'Opleiding (medisch) specialist'!$B$14</f>
        <v>Eindopleiding heelkunde</v>
      </c>
      <c r="AJ42" s="276" t="str">
        <f>'Opleiding (medisch) specialist'!$B$14</f>
        <v>Eindopleiding heelkunde</v>
      </c>
      <c r="AK42" s="276" t="str">
        <f>'Opleiding (medisch) specialist'!$B$14</f>
        <v>Eindopleiding heelkunde</v>
      </c>
      <c r="AL42" s="276" t="str">
        <f>'Opleiding (medisch) specialist'!$B$14</f>
        <v>Eindopleiding heelkunde</v>
      </c>
      <c r="AM42" s="276" t="str">
        <f>'Opleiding (medisch) specialist'!$B$14</f>
        <v>Eindopleiding heelkunde</v>
      </c>
      <c r="AN42" s="276" t="str">
        <f>'Opleiding (medisch) specialist'!$B$15</f>
        <v>waarvan vo Cardiothoracale chirurgie (*)</v>
      </c>
      <c r="AO42" s="276" t="str">
        <f>'Opleiding (medisch) specialist'!$B$15</f>
        <v>waarvan vo Cardiothoracale chirurgie (*)</v>
      </c>
      <c r="AP42" s="276" t="str">
        <f>'Opleiding (medisch) specialist'!$B$15</f>
        <v>waarvan vo Cardiothoracale chirurgie (*)</v>
      </c>
      <c r="AQ42" s="276" t="str">
        <f>'Opleiding (medisch) specialist'!$B$15</f>
        <v>waarvan vo Cardiothoracale chirurgie (*)</v>
      </c>
      <c r="AR42" s="276" t="str">
        <f>'Opleiding (medisch) specialist'!$B$15</f>
        <v>waarvan vo Cardiothoracale chirurgie (*)</v>
      </c>
      <c r="AS42" s="276" t="str">
        <f>'Opleiding (medisch) specialist'!$B$15</f>
        <v>waarvan vo Cardiothoracale chirurgie (*)</v>
      </c>
      <c r="AT42" s="276" t="str">
        <f>'Opleiding (medisch) specialist'!$B$16</f>
        <v>waarvan vo Orthopedie (*)</v>
      </c>
      <c r="AU42" s="276" t="str">
        <f>'Opleiding (medisch) specialist'!$B$16</f>
        <v>waarvan vo Orthopedie (*)</v>
      </c>
      <c r="AV42" s="276" t="str">
        <f>'Opleiding (medisch) specialist'!$B$16</f>
        <v>waarvan vo Orthopedie (*)</v>
      </c>
      <c r="AW42" s="276" t="str">
        <f>'Opleiding (medisch) specialist'!$B$16</f>
        <v>waarvan vo Orthopedie (*)</v>
      </c>
      <c r="AX42" s="276" t="str">
        <f>'Opleiding (medisch) specialist'!$B$16</f>
        <v>waarvan vo Orthopedie (*)</v>
      </c>
      <c r="AY42" s="276" t="str">
        <f>'Opleiding (medisch) specialist'!$B$16</f>
        <v>waarvan vo Orthopedie (*)</v>
      </c>
      <c r="AZ42" s="276" t="str">
        <f>'Opleiding (medisch) specialist'!$B$17</f>
        <v>waarvan vo Plastische chirurgie (*)</v>
      </c>
      <c r="BA42" s="276" t="str">
        <f>'Opleiding (medisch) specialist'!$B$17</f>
        <v>waarvan vo Plastische chirurgie (*)</v>
      </c>
      <c r="BB42" s="276" t="str">
        <f>'Opleiding (medisch) specialist'!$B$17</f>
        <v>waarvan vo Plastische chirurgie (*)</v>
      </c>
      <c r="BC42" s="276" t="str">
        <f>'Opleiding (medisch) specialist'!$B$17</f>
        <v>waarvan vo Plastische chirurgie (*)</v>
      </c>
      <c r="BD42" s="276" t="str">
        <f>'Opleiding (medisch) specialist'!$B$17</f>
        <v>waarvan vo Plastische chirurgie (*)</v>
      </c>
      <c r="BE42" s="276" t="str">
        <f>'Opleiding (medisch) specialist'!$B$17</f>
        <v>waarvan vo Plastische chirurgie (*)</v>
      </c>
      <c r="BF42" s="276" t="str">
        <f>'Opleiding (medisch) specialist'!$B$18</f>
        <v>waarvan vo Urologie (*)</v>
      </c>
      <c r="BG42" s="276" t="str">
        <f>'Opleiding (medisch) specialist'!$B$18</f>
        <v>waarvan vo Urologie (*)</v>
      </c>
      <c r="BH42" s="276" t="str">
        <f>'Opleiding (medisch) specialist'!$B$18</f>
        <v>waarvan vo Urologie (*)</v>
      </c>
      <c r="BI42" s="276" t="str">
        <f>'Opleiding (medisch) specialist'!$B$18</f>
        <v>waarvan vo Urologie (*)</v>
      </c>
      <c r="BJ42" s="276" t="str">
        <f>'Opleiding (medisch) specialist'!$B$18</f>
        <v>waarvan vo Urologie (*)</v>
      </c>
      <c r="BK42" s="276" t="str">
        <f>'Opleiding (medisch) specialist'!$B$18</f>
        <v>waarvan vo Urologie (*)</v>
      </c>
      <c r="BL42" s="276" t="str">
        <f>'Opleiding (medisch) specialist'!$B$19</f>
        <v>Interne Geneeskunde (totaal)</v>
      </c>
      <c r="BM42" s="276" t="str">
        <f>'Opleiding (medisch) specialist'!$B$19</f>
        <v>Interne Geneeskunde (totaal)</v>
      </c>
      <c r="BN42" s="276" t="str">
        <f>'Opleiding (medisch) specialist'!$B$19</f>
        <v>Interne Geneeskunde (totaal)</v>
      </c>
      <c r="BO42" s="276" t="str">
        <f>'Opleiding (medisch) specialist'!$B$19</f>
        <v>Interne Geneeskunde (totaal)</v>
      </c>
      <c r="BP42" s="276" t="str">
        <f>'Opleiding (medisch) specialist'!$B$19</f>
        <v>Interne Geneeskunde (totaal)</v>
      </c>
      <c r="BQ42" s="276" t="str">
        <f>'Opleiding (medisch) specialist'!$B$19</f>
        <v>Interne Geneeskunde (totaal)</v>
      </c>
      <c r="BR42" s="276" t="str">
        <f>'Opleiding (medisch) specialist'!$B$20</f>
        <v>Eindopleiding Interne geneeskunde</v>
      </c>
      <c r="BS42" s="276" t="str">
        <f>'Opleiding (medisch) specialist'!$B$20</f>
        <v>Eindopleiding Interne geneeskunde</v>
      </c>
      <c r="BT42" s="276" t="str">
        <f>'Opleiding (medisch) specialist'!$B$20</f>
        <v>Eindopleiding Interne geneeskunde</v>
      </c>
      <c r="BU42" s="276" t="str">
        <f>'Opleiding (medisch) specialist'!$B$20</f>
        <v>Eindopleiding Interne geneeskunde</v>
      </c>
      <c r="BV42" s="276" t="str">
        <f>'Opleiding (medisch) specialist'!$B$20</f>
        <v>Eindopleiding Interne geneeskunde</v>
      </c>
      <c r="BW42" s="276" t="str">
        <f>'Opleiding (medisch) specialist'!$B$20</f>
        <v>Eindopleiding Interne geneeskunde</v>
      </c>
      <c r="BX42" s="276" t="str">
        <f>'Opleiding (medisch) specialist'!$B$21</f>
        <v>waarvan vo Cardiologie (*)</v>
      </c>
      <c r="BY42" s="276" t="str">
        <f>'Opleiding (medisch) specialist'!$B$21</f>
        <v>waarvan vo Cardiologie (*)</v>
      </c>
      <c r="BZ42" s="276" t="str">
        <f>'Opleiding (medisch) specialist'!$B$21</f>
        <v>waarvan vo Cardiologie (*)</v>
      </c>
      <c r="CA42" s="276" t="str">
        <f>'Opleiding (medisch) specialist'!$B$21</f>
        <v>waarvan vo Cardiologie (*)</v>
      </c>
      <c r="CB42" s="276" t="str">
        <f>'Opleiding (medisch) specialist'!$B$21</f>
        <v>waarvan vo Cardiologie (*)</v>
      </c>
      <c r="CC42" s="276" t="str">
        <f>'Opleiding (medisch) specialist'!$B$21</f>
        <v>waarvan vo Cardiologie (*)</v>
      </c>
      <c r="CD42" s="276" t="str">
        <f>'Opleiding (medisch) specialist'!$B$22</f>
        <v>waarvan vo Klinische geriatrie (*)</v>
      </c>
      <c r="CE42" s="276" t="str">
        <f>'Opleiding (medisch) specialist'!$B$22</f>
        <v>waarvan vo Klinische geriatrie (*)</v>
      </c>
      <c r="CF42" s="276" t="str">
        <f>'Opleiding (medisch) specialist'!$B$22</f>
        <v>waarvan vo Klinische geriatrie (*)</v>
      </c>
      <c r="CG42" s="276" t="str">
        <f>'Opleiding (medisch) specialist'!$B$22</f>
        <v>waarvan vo Klinische geriatrie (*)</v>
      </c>
      <c r="CH42" s="276" t="str">
        <f>'Opleiding (medisch) specialist'!$B$22</f>
        <v>waarvan vo Klinische geriatrie (*)</v>
      </c>
      <c r="CI42" s="276" t="str">
        <f>'Opleiding (medisch) specialist'!$B$22</f>
        <v>waarvan vo Klinische geriatrie (*)</v>
      </c>
      <c r="CJ42" s="276" t="str">
        <f>'Opleiding (medisch) specialist'!$B$23</f>
        <v>waarvan vo Longziekten en tuberculose (*)</v>
      </c>
      <c r="CK42" s="276" t="str">
        <f>'Opleiding (medisch) specialist'!$B$23</f>
        <v>waarvan vo Longziekten en tuberculose (*)</v>
      </c>
      <c r="CL42" s="276" t="str">
        <f>'Opleiding (medisch) specialist'!$B$23</f>
        <v>waarvan vo Longziekten en tuberculose (*)</v>
      </c>
      <c r="CM42" s="276" t="str">
        <f>'Opleiding (medisch) specialist'!$B$23</f>
        <v>waarvan vo Longziekten en tuberculose (*)</v>
      </c>
      <c r="CN42" s="276" t="str">
        <f>'Opleiding (medisch) specialist'!$B$23</f>
        <v>waarvan vo Longziekten en tuberculose (*)</v>
      </c>
      <c r="CO42" s="276" t="str">
        <f>'Opleiding (medisch) specialist'!$B$23</f>
        <v>waarvan vo Longziekten en tuberculose (*)</v>
      </c>
      <c r="CP42" s="276" t="str">
        <f>'Opleiding (medisch) specialist'!$B$24</f>
        <v xml:space="preserve">waarvan vo Maag-darm-leverziekten (*) </v>
      </c>
      <c r="CQ42" s="276" t="str">
        <f>'Opleiding (medisch) specialist'!$B$24</f>
        <v xml:space="preserve">waarvan vo Maag-darm-leverziekten (*) </v>
      </c>
      <c r="CR42" s="276" t="str">
        <f>'Opleiding (medisch) specialist'!$B$24</f>
        <v xml:space="preserve">waarvan vo Maag-darm-leverziekten (*) </v>
      </c>
      <c r="CS42" s="276" t="str">
        <f>'Opleiding (medisch) specialist'!$B$24</f>
        <v xml:space="preserve">waarvan vo Maag-darm-leverziekten (*) </v>
      </c>
      <c r="CT42" s="276" t="str">
        <f>'Opleiding (medisch) specialist'!$B$24</f>
        <v xml:space="preserve">waarvan vo Maag-darm-leverziekten (*) </v>
      </c>
      <c r="CU42" s="276" t="str">
        <f>'Opleiding (medisch) specialist'!$B$24</f>
        <v xml:space="preserve">waarvan vo Maag-darm-leverziekten (*) </v>
      </c>
      <c r="CV42" s="276" t="str">
        <f>'Opleiding (medisch) specialist'!$B$25</f>
        <v>waarvan vo Nucleaire geneeskunde (*)</v>
      </c>
      <c r="CW42" s="276" t="str">
        <f>'Opleiding (medisch) specialist'!$B$25</f>
        <v>waarvan vo Nucleaire geneeskunde (*)</v>
      </c>
      <c r="CX42" s="276" t="str">
        <f>'Opleiding (medisch) specialist'!$B$25</f>
        <v>waarvan vo Nucleaire geneeskunde (*)</v>
      </c>
      <c r="CY42" s="276" t="str">
        <f>'Opleiding (medisch) specialist'!$B$25</f>
        <v>waarvan vo Nucleaire geneeskunde (*)</v>
      </c>
      <c r="CZ42" s="276" t="str">
        <f>'Opleiding (medisch) specialist'!$B$25</f>
        <v>waarvan vo Nucleaire geneeskunde (*)</v>
      </c>
      <c r="DA42" s="276" t="str">
        <f>'Opleiding (medisch) specialist'!$B$25</f>
        <v>waarvan vo Nucleaire geneeskunde (*)</v>
      </c>
      <c r="DB42" s="276" t="str">
        <f>'Opleiding (medisch) specialist'!$B$26</f>
        <v>waarvan vo Reumatologie (*)</v>
      </c>
      <c r="DC42" s="276" t="str">
        <f>'Opleiding (medisch) specialist'!$B$26</f>
        <v>waarvan vo Reumatologie (*)</v>
      </c>
      <c r="DD42" s="276" t="str">
        <f>'Opleiding (medisch) specialist'!$B$26</f>
        <v>waarvan vo Reumatologie (*)</v>
      </c>
      <c r="DE42" s="276" t="str">
        <f>'Opleiding (medisch) specialist'!$B$26</f>
        <v>waarvan vo Reumatologie (*)</v>
      </c>
      <c r="DF42" s="276" t="str">
        <f>'Opleiding (medisch) specialist'!$B$26</f>
        <v>waarvan vo Reumatologie (*)</v>
      </c>
      <c r="DG42" s="276" t="str">
        <f>'Opleiding (medisch) specialist'!$B$26</f>
        <v>waarvan vo Reumatologie (*)</v>
      </c>
      <c r="DH42" s="276" t="str">
        <f>'Opleiding (medisch) specialist'!$B$27</f>
        <v>Kaakchirurgie</v>
      </c>
      <c r="DI42" s="276" t="str">
        <f>'Opleiding (medisch) specialist'!$B$27</f>
        <v>Kaakchirurgie</v>
      </c>
      <c r="DJ42" s="276" t="str">
        <f>'Opleiding (medisch) specialist'!$B$27</f>
        <v>Kaakchirurgie</v>
      </c>
      <c r="DK42" s="276" t="str">
        <f>'Opleiding (medisch) specialist'!$B$27</f>
        <v>Kaakchirurgie</v>
      </c>
      <c r="DL42" s="276" t="str">
        <f>'Opleiding (medisch) specialist'!$B$27</f>
        <v>Kaakchirurgie</v>
      </c>
      <c r="DM42" s="276" t="str">
        <f>'Opleiding (medisch) specialist'!$B$27</f>
        <v>Kaakchirurgie</v>
      </c>
      <c r="DN42" s="276" t="str">
        <f>'Opleiding (medisch) specialist'!$B$28</f>
        <v>Keel-neus-oorheelkunde</v>
      </c>
      <c r="DO42" s="276" t="str">
        <f>'Opleiding (medisch) specialist'!$B$28</f>
        <v>Keel-neus-oorheelkunde</v>
      </c>
      <c r="DP42" s="276" t="str">
        <f>'Opleiding (medisch) specialist'!$B$28</f>
        <v>Keel-neus-oorheelkunde</v>
      </c>
      <c r="DQ42" s="276" t="str">
        <f>'Opleiding (medisch) specialist'!$B$28</f>
        <v>Keel-neus-oorheelkunde</v>
      </c>
      <c r="DR42" s="276" t="str">
        <f>'Opleiding (medisch) specialist'!$B$28</f>
        <v>Keel-neus-oorheelkunde</v>
      </c>
      <c r="DS42" s="276" t="str">
        <f>'Opleiding (medisch) specialist'!$B$28</f>
        <v>Keel-neus-oorheelkunde</v>
      </c>
      <c r="DT42" s="276" t="str">
        <f>'Opleiding (medisch) specialist'!$B$29</f>
        <v>Kindergeneeskunde</v>
      </c>
      <c r="DU42" s="276" t="str">
        <f>'Opleiding (medisch) specialist'!$B$29</f>
        <v>Kindergeneeskunde</v>
      </c>
      <c r="DV42" s="276" t="str">
        <f>'Opleiding (medisch) specialist'!$B$29</f>
        <v>Kindergeneeskunde</v>
      </c>
      <c r="DW42" s="276" t="str">
        <f>'Opleiding (medisch) specialist'!$B$29</f>
        <v>Kindergeneeskunde</v>
      </c>
      <c r="DX42" s="276" t="str">
        <f>'Opleiding (medisch) specialist'!$B$29</f>
        <v>Kindergeneeskunde</v>
      </c>
      <c r="DY42" s="276" t="str">
        <f>'Opleiding (medisch) specialist'!$B$29</f>
        <v>Kindergeneeskunde</v>
      </c>
      <c r="DZ42" s="276" t="str">
        <f>'Opleiding (medisch) specialist'!$B$30</f>
        <v>Klinische chemie</v>
      </c>
      <c r="EA42" s="276" t="str">
        <f>'Opleiding (medisch) specialist'!$B$30</f>
        <v>Klinische chemie</v>
      </c>
      <c r="EB42" s="276" t="str">
        <f>'Opleiding (medisch) specialist'!$B$30</f>
        <v>Klinische chemie</v>
      </c>
      <c r="EC42" s="276" t="str">
        <f>'Opleiding (medisch) specialist'!$B$30</f>
        <v>Klinische chemie</v>
      </c>
      <c r="ED42" s="276" t="str">
        <f>'Opleiding (medisch) specialist'!$B$30</f>
        <v>Klinische chemie</v>
      </c>
      <c r="EE42" s="276" t="str">
        <f>'Opleiding (medisch) specialist'!$B$30</f>
        <v>Klinische chemie</v>
      </c>
      <c r="EF42" s="276" t="str">
        <f>'Opleiding (medisch) specialist'!$B$31</f>
        <v>Klinische fysica</v>
      </c>
      <c r="EG42" s="276" t="str">
        <f>'Opleiding (medisch) specialist'!$B$31</f>
        <v>Klinische fysica</v>
      </c>
      <c r="EH42" s="276" t="str">
        <f>'Opleiding (medisch) specialist'!$B$31</f>
        <v>Klinische fysica</v>
      </c>
      <c r="EI42" s="276" t="str">
        <f>'Opleiding (medisch) specialist'!$B$31</f>
        <v>Klinische fysica</v>
      </c>
      <c r="EJ42" s="276" t="str">
        <f>'Opleiding (medisch) specialist'!$B$31</f>
        <v>Klinische fysica</v>
      </c>
      <c r="EK42" s="276" t="str">
        <f>'Opleiding (medisch) specialist'!$B$31</f>
        <v>Klinische fysica</v>
      </c>
      <c r="EL42" s="276" t="str">
        <f>'Opleiding (medisch) specialist'!$B$32</f>
        <v>Klinische genetica</v>
      </c>
      <c r="EM42" s="276" t="str">
        <f>'Opleiding (medisch) specialist'!$B$32</f>
        <v>Klinische genetica</v>
      </c>
      <c r="EN42" s="276" t="str">
        <f>'Opleiding (medisch) specialist'!$B$32</f>
        <v>Klinische genetica</v>
      </c>
      <c r="EO42" s="276" t="str">
        <f>'Opleiding (medisch) specialist'!$B$32</f>
        <v>Klinische genetica</v>
      </c>
      <c r="EP42" s="276" t="str">
        <f>'Opleiding (medisch) specialist'!$B$32</f>
        <v>Klinische genetica</v>
      </c>
      <c r="EQ42" s="276" t="str">
        <f>'Opleiding (medisch) specialist'!$B$32</f>
        <v>Klinische genetica</v>
      </c>
      <c r="ER42" s="276" t="str">
        <f>'Opleiding (medisch) specialist'!$B$33</f>
        <v>Klinische geriatrie (*)</v>
      </c>
      <c r="ES42" s="276" t="str">
        <f>'Opleiding (medisch) specialist'!$B$33</f>
        <v>Klinische geriatrie (*)</v>
      </c>
      <c r="ET42" s="276" t="str">
        <f>'Opleiding (medisch) specialist'!$B$33</f>
        <v>Klinische geriatrie (*)</v>
      </c>
      <c r="EU42" s="276" t="str">
        <f>'Opleiding (medisch) specialist'!$B$33</f>
        <v>Klinische geriatrie (*)</v>
      </c>
      <c r="EV42" s="276" t="str">
        <f>'Opleiding (medisch) specialist'!$B$33</f>
        <v>Klinische geriatrie (*)</v>
      </c>
      <c r="EW42" s="276" t="str">
        <f>'Opleiding (medisch) specialist'!$B$33</f>
        <v>Klinische geriatrie (*)</v>
      </c>
      <c r="EX42" s="276" t="str">
        <f>'Opleiding (medisch) specialist'!$B$34</f>
        <v>Longziekten en tuberculose (*)</v>
      </c>
      <c r="EY42" s="276" t="str">
        <f>'Opleiding (medisch) specialist'!$B$34</f>
        <v>Longziekten en tuberculose (*)</v>
      </c>
      <c r="EZ42" s="276" t="str">
        <f>'Opleiding (medisch) specialist'!$B$34</f>
        <v>Longziekten en tuberculose (*)</v>
      </c>
      <c r="FA42" s="276" t="str">
        <f>'Opleiding (medisch) specialist'!$B$34</f>
        <v>Longziekten en tuberculose (*)</v>
      </c>
      <c r="FB42" s="276" t="str">
        <f>'Opleiding (medisch) specialist'!$B$34</f>
        <v>Longziekten en tuberculose (*)</v>
      </c>
      <c r="FC42" s="276" t="str">
        <f>'Opleiding (medisch) specialist'!$B$34</f>
        <v>Longziekten en tuberculose (*)</v>
      </c>
      <c r="FD42" s="276" t="str">
        <f>'Opleiding (medisch) specialist'!$B$35</f>
        <v>Maag-darm-leverziekten (*)</v>
      </c>
      <c r="FE42" s="276" t="str">
        <f>'Opleiding (medisch) specialist'!$B$35</f>
        <v>Maag-darm-leverziekten (*)</v>
      </c>
      <c r="FF42" s="276" t="str">
        <f>'Opleiding (medisch) specialist'!$B$35</f>
        <v>Maag-darm-leverziekten (*)</v>
      </c>
      <c r="FG42" s="276" t="str">
        <f>'Opleiding (medisch) specialist'!$B$35</f>
        <v>Maag-darm-leverziekten (*)</v>
      </c>
      <c r="FH42" s="276" t="str">
        <f>'Opleiding (medisch) specialist'!$B$35</f>
        <v>Maag-darm-leverziekten (*)</v>
      </c>
      <c r="FI42" s="276" t="str">
        <f>'Opleiding (medisch) specialist'!$B$35</f>
        <v>Maag-darm-leverziekten (*)</v>
      </c>
      <c r="FJ42" s="276" t="str">
        <f>'Opleiding (medisch) specialist'!$B$36</f>
        <v>Medische microbiologie</v>
      </c>
      <c r="FK42" s="276" t="str">
        <f>'Opleiding (medisch) specialist'!$B$36</f>
        <v>Medische microbiologie</v>
      </c>
      <c r="FL42" s="276" t="str">
        <f>'Opleiding (medisch) specialist'!$B$36</f>
        <v>Medische microbiologie</v>
      </c>
      <c r="FM42" s="276" t="str">
        <f>'Opleiding (medisch) specialist'!$B$36</f>
        <v>Medische microbiologie</v>
      </c>
      <c r="FN42" s="276" t="str">
        <f>'Opleiding (medisch) specialist'!$B$36</f>
        <v>Medische microbiologie</v>
      </c>
      <c r="FO42" s="276" t="str">
        <f>'Opleiding (medisch) specialist'!$B$36</f>
        <v>Medische microbiologie</v>
      </c>
      <c r="FP42" s="276" t="str">
        <f>'Opleiding (medisch) specialist'!$B$37</f>
        <v>Neurochirurgie</v>
      </c>
      <c r="FQ42" s="276" t="str">
        <f>'Opleiding (medisch) specialist'!$B$37</f>
        <v>Neurochirurgie</v>
      </c>
      <c r="FR42" s="276" t="str">
        <f>'Opleiding (medisch) specialist'!$B$37</f>
        <v>Neurochirurgie</v>
      </c>
      <c r="FS42" s="276" t="str">
        <f>'Opleiding (medisch) specialist'!$B$37</f>
        <v>Neurochirurgie</v>
      </c>
      <c r="FT42" s="276" t="str">
        <f>'Opleiding (medisch) specialist'!$B$37</f>
        <v>Neurochirurgie</v>
      </c>
      <c r="FU42" s="276" t="str">
        <f>'Opleiding (medisch) specialist'!$B$37</f>
        <v>Neurochirurgie</v>
      </c>
      <c r="FV42" s="276" t="str">
        <f>'Opleiding (medisch) specialist'!$B$38</f>
        <v>Neurologie</v>
      </c>
      <c r="FW42" s="276" t="str">
        <f>'Opleiding (medisch) specialist'!$B$38</f>
        <v>Neurologie</v>
      </c>
      <c r="FX42" s="276" t="str">
        <f>'Opleiding (medisch) specialist'!$B$38</f>
        <v>Neurologie</v>
      </c>
      <c r="FY42" s="276" t="str">
        <f>'Opleiding (medisch) specialist'!$B$38</f>
        <v>Neurologie</v>
      </c>
      <c r="FZ42" s="276" t="str">
        <f>'Opleiding (medisch) specialist'!$B$38</f>
        <v>Neurologie</v>
      </c>
      <c r="GA42" s="276" t="str">
        <f>'Opleiding (medisch) specialist'!$B$38</f>
        <v>Neurologie</v>
      </c>
      <c r="GB42" s="276" t="str">
        <f>'Opleiding (medisch) specialist'!$B$39</f>
        <v>Nucleaire geneeskunde (*)</v>
      </c>
      <c r="GC42" s="276" t="str">
        <f>'Opleiding (medisch) specialist'!$B$39</f>
        <v>Nucleaire geneeskunde (*)</v>
      </c>
      <c r="GD42" s="276" t="str">
        <f>'Opleiding (medisch) specialist'!$B$39</f>
        <v>Nucleaire geneeskunde (*)</v>
      </c>
      <c r="GE42" s="276" t="str">
        <f>'Opleiding (medisch) specialist'!$B$39</f>
        <v>Nucleaire geneeskunde (*)</v>
      </c>
      <c r="GF42" s="276" t="str">
        <f>'Opleiding (medisch) specialist'!$B$39</f>
        <v>Nucleaire geneeskunde (*)</v>
      </c>
      <c r="GG42" s="276" t="str">
        <f>'Opleiding (medisch) specialist'!$B$39</f>
        <v>Nucleaire geneeskunde (*)</v>
      </c>
      <c r="GH42" s="276" t="str">
        <f>'Opleiding (medisch) specialist'!$B$40</f>
        <v>Obstetrie gynaecologie</v>
      </c>
      <c r="GI42" s="276" t="str">
        <f>'Opleiding (medisch) specialist'!$B$40</f>
        <v>Obstetrie gynaecologie</v>
      </c>
      <c r="GJ42" s="276" t="str">
        <f>'Opleiding (medisch) specialist'!$B$40</f>
        <v>Obstetrie gynaecologie</v>
      </c>
      <c r="GK42" s="276" t="str">
        <f>'Opleiding (medisch) specialist'!$B$40</f>
        <v>Obstetrie gynaecologie</v>
      </c>
      <c r="GL42" s="276" t="str">
        <f>'Opleiding (medisch) specialist'!$B$40</f>
        <v>Obstetrie gynaecologie</v>
      </c>
      <c r="GM42" s="276" t="str">
        <f>'Opleiding (medisch) specialist'!$B$40</f>
        <v>Obstetrie gynaecologie</v>
      </c>
      <c r="GN42" s="276" t="str">
        <f>'Opleiding (medisch) specialist'!$B$41</f>
        <v>Oogheelkunde</v>
      </c>
      <c r="GO42" s="276" t="str">
        <f>'Opleiding (medisch) specialist'!$B$41</f>
        <v>Oogheelkunde</v>
      </c>
      <c r="GP42" s="276" t="str">
        <f>'Opleiding (medisch) specialist'!$B$41</f>
        <v>Oogheelkunde</v>
      </c>
      <c r="GQ42" s="276" t="str">
        <f>'Opleiding (medisch) specialist'!$B$41</f>
        <v>Oogheelkunde</v>
      </c>
      <c r="GR42" s="276" t="str">
        <f>'Opleiding (medisch) specialist'!$B$41</f>
        <v>Oogheelkunde</v>
      </c>
      <c r="GS42" s="276" t="str">
        <f>'Opleiding (medisch) specialist'!$B$41</f>
        <v>Oogheelkunde</v>
      </c>
      <c r="GT42" s="276" t="str">
        <f>'Opleiding (medisch) specialist'!$B$42</f>
        <v>Orthodontie</v>
      </c>
      <c r="GU42" s="276" t="str">
        <f>'Opleiding (medisch) specialist'!$B$42</f>
        <v>Orthodontie</v>
      </c>
      <c r="GV42" s="276" t="str">
        <f>'Opleiding (medisch) specialist'!$B$42</f>
        <v>Orthodontie</v>
      </c>
      <c r="GW42" s="276" t="str">
        <f>'Opleiding (medisch) specialist'!$B$42</f>
        <v>Orthodontie</v>
      </c>
      <c r="GX42" s="276" t="str">
        <f>'Opleiding (medisch) specialist'!$B$42</f>
        <v>Orthodontie</v>
      </c>
      <c r="GY42" s="276" t="str">
        <f>'Opleiding (medisch) specialist'!$B$42</f>
        <v>Orthodontie</v>
      </c>
      <c r="GZ42" s="276" t="str">
        <f>'Opleiding (medisch) specialist'!$B$43</f>
        <v>Orthopedie (*)</v>
      </c>
      <c r="HA42" s="276" t="str">
        <f>'Opleiding (medisch) specialist'!$B$43</f>
        <v>Orthopedie (*)</v>
      </c>
      <c r="HB42" s="276" t="str">
        <f>'Opleiding (medisch) specialist'!$B$43</f>
        <v>Orthopedie (*)</v>
      </c>
      <c r="HC42" s="276" t="str">
        <f>'Opleiding (medisch) specialist'!$B$43</f>
        <v>Orthopedie (*)</v>
      </c>
      <c r="HD42" s="276" t="str">
        <f>'Opleiding (medisch) specialist'!$B$43</f>
        <v>Orthopedie (*)</v>
      </c>
      <c r="HE42" s="276" t="str">
        <f>'Opleiding (medisch) specialist'!$B$43</f>
        <v>Orthopedie (*)</v>
      </c>
      <c r="HF42" s="276" t="str">
        <f>'Opleiding (medisch) specialist'!$B$44</f>
        <v>Pathologie</v>
      </c>
      <c r="HG42" s="276" t="str">
        <f>'Opleiding (medisch) specialist'!$B$44</f>
        <v>Pathologie</v>
      </c>
      <c r="HH42" s="276" t="str">
        <f>'Opleiding (medisch) specialist'!$B$44</f>
        <v>Pathologie</v>
      </c>
      <c r="HI42" s="276" t="str">
        <f>'Opleiding (medisch) specialist'!$B$44</f>
        <v>Pathologie</v>
      </c>
      <c r="HJ42" s="276" t="str">
        <f>'Opleiding (medisch) specialist'!$B$44</f>
        <v>Pathologie</v>
      </c>
      <c r="HK42" s="276" t="str">
        <f>'Opleiding (medisch) specialist'!$B$44</f>
        <v>Pathologie</v>
      </c>
      <c r="HL42" s="276" t="str">
        <f>'Opleiding (medisch) specialist'!$B$45</f>
        <v>Plastische chirurgie (*)</v>
      </c>
      <c r="HM42" s="276" t="str">
        <f>'Opleiding (medisch) specialist'!$B$45</f>
        <v>Plastische chirurgie (*)</v>
      </c>
      <c r="HN42" s="276" t="str">
        <f>'Opleiding (medisch) specialist'!$B$45</f>
        <v>Plastische chirurgie (*)</v>
      </c>
      <c r="HO42" s="276" t="str">
        <f>'Opleiding (medisch) specialist'!$B$45</f>
        <v>Plastische chirurgie (*)</v>
      </c>
      <c r="HP42" s="276" t="str">
        <f>'Opleiding (medisch) specialist'!$B$45</f>
        <v>Plastische chirurgie (*)</v>
      </c>
      <c r="HQ42" s="276" t="str">
        <f>'Opleiding (medisch) specialist'!$B$45</f>
        <v>Plastische chirurgie (*)</v>
      </c>
      <c r="HR42" s="276" t="str">
        <f>'Opleiding (medisch) specialist'!$B$46</f>
        <v>Psychiatrie</v>
      </c>
      <c r="HS42" s="276" t="str">
        <f>'Opleiding (medisch) specialist'!$B$46</f>
        <v>Psychiatrie</v>
      </c>
      <c r="HT42" s="276" t="str">
        <f>'Opleiding (medisch) specialist'!$B$46</f>
        <v>Psychiatrie</v>
      </c>
      <c r="HU42" s="276" t="str">
        <f>'Opleiding (medisch) specialist'!$B$46</f>
        <v>Psychiatrie</v>
      </c>
      <c r="HV42" s="276" t="str">
        <f>'Opleiding (medisch) specialist'!$B$46</f>
        <v>Psychiatrie</v>
      </c>
      <c r="HW42" s="276" t="str">
        <f>'Opleiding (medisch) specialist'!$B$46</f>
        <v>Psychiatrie</v>
      </c>
      <c r="HX42" s="276" t="str">
        <f>'Opleiding (medisch) specialist'!$B$47</f>
        <v>Radiologie</v>
      </c>
      <c r="HY42" s="276" t="str">
        <f>'Opleiding (medisch) specialist'!$B$47</f>
        <v>Radiologie</v>
      </c>
      <c r="HZ42" s="276" t="str">
        <f>'Opleiding (medisch) specialist'!$B$47</f>
        <v>Radiologie</v>
      </c>
      <c r="IA42" s="276" t="str">
        <f>'Opleiding (medisch) specialist'!$B$47</f>
        <v>Radiologie</v>
      </c>
      <c r="IB42" s="276" t="str">
        <f>'Opleiding (medisch) specialist'!$B$47</f>
        <v>Radiologie</v>
      </c>
      <c r="IC42" s="276" t="str">
        <f>'Opleiding (medisch) specialist'!$B$47</f>
        <v>Radiologie</v>
      </c>
      <c r="ID42" s="276" t="str">
        <f>'Opleiding (medisch) specialist'!$B$50</f>
        <v>Radiotherapie</v>
      </c>
      <c r="IE42" s="276" t="str">
        <f>'Opleiding (medisch) specialist'!$B$50</f>
        <v>Radiotherapie</v>
      </c>
      <c r="IF42" s="276" t="str">
        <f>'Opleiding (medisch) specialist'!$B$50</f>
        <v>Radiotherapie</v>
      </c>
      <c r="IG42" s="276" t="str">
        <f>'Opleiding (medisch) specialist'!$B$50</f>
        <v>Radiotherapie</v>
      </c>
      <c r="IH42" s="276" t="str">
        <f>'Opleiding (medisch) specialist'!$B$50</f>
        <v>Radiotherapie</v>
      </c>
      <c r="II42" s="276" t="str">
        <f>'Opleiding (medisch) specialist'!$B$50</f>
        <v>Radiotherapie</v>
      </c>
      <c r="IJ42" s="276" t="str">
        <f>'Opleiding (medisch) specialist'!$B$51</f>
        <v>Reumatologie (*)</v>
      </c>
      <c r="IK42" s="276" t="str">
        <f>'Opleiding (medisch) specialist'!$B$51</f>
        <v>Reumatologie (*)</v>
      </c>
      <c r="IL42" s="276" t="str">
        <f>'Opleiding (medisch) specialist'!$B$51</f>
        <v>Reumatologie (*)</v>
      </c>
      <c r="IM42" s="276" t="str">
        <f>'Opleiding (medisch) specialist'!$B$51</f>
        <v>Reumatologie (*)</v>
      </c>
      <c r="IN42" s="276" t="str">
        <f>'Opleiding (medisch) specialist'!$B$51</f>
        <v>Reumatologie (*)</v>
      </c>
      <c r="IO42" s="276" t="str">
        <f>'Opleiding (medisch) specialist'!$B$51</f>
        <v>Reumatologie (*)</v>
      </c>
      <c r="IP42" s="276" t="str">
        <f>'Opleiding (medisch) specialist'!$B$52</f>
        <v>Revalidatiegeneeskunde</v>
      </c>
      <c r="IQ42" s="276" t="str">
        <f>'Opleiding (medisch) specialist'!$B$52</f>
        <v>Revalidatiegeneeskunde</v>
      </c>
      <c r="IR42" s="276" t="str">
        <f>'Opleiding (medisch) specialist'!$B$52</f>
        <v>Revalidatiegeneeskunde</v>
      </c>
      <c r="IS42" s="276" t="str">
        <f>'Opleiding (medisch) specialist'!$B$52</f>
        <v>Revalidatiegeneeskunde</v>
      </c>
      <c r="IT42" s="276" t="str">
        <f>'Opleiding (medisch) specialist'!$B$52</f>
        <v>Revalidatiegeneeskunde</v>
      </c>
      <c r="IU42" s="276" t="str">
        <f>'Opleiding (medisch) specialist'!$B$52</f>
        <v>Revalidatiegeneeskunde</v>
      </c>
      <c r="IV42" s="276" t="str">
        <f>'Opleiding (medisch) specialist'!$B$53</f>
        <v>Spoedeisende geneeskunde</v>
      </c>
      <c r="IW42" s="276" t="str">
        <f>'Opleiding (medisch) specialist'!$B$53</f>
        <v>Spoedeisende geneeskunde</v>
      </c>
      <c r="IX42" s="276" t="str">
        <f>'Opleiding (medisch) specialist'!$B$53</f>
        <v>Spoedeisende geneeskunde</v>
      </c>
      <c r="IY42" s="276" t="str">
        <f>'Opleiding (medisch) specialist'!$B$53</f>
        <v>Spoedeisende geneeskunde</v>
      </c>
      <c r="IZ42" s="276" t="str">
        <f>'Opleiding (medisch) specialist'!$B$53</f>
        <v>Spoedeisende geneeskunde</v>
      </c>
      <c r="JA42" s="276" t="str">
        <f>'Opleiding (medisch) specialist'!$B$53</f>
        <v>Spoedeisende geneeskunde</v>
      </c>
      <c r="JB42" s="276" t="str">
        <f>'Opleiding (medisch) specialist'!$B$54</f>
        <v>Urologie (*)</v>
      </c>
      <c r="JC42" s="276" t="str">
        <f>'Opleiding (medisch) specialist'!$B$54</f>
        <v>Urologie (*)</v>
      </c>
      <c r="JD42" s="276" t="str">
        <f>'Opleiding (medisch) specialist'!$B$54</f>
        <v>Urologie (*)</v>
      </c>
      <c r="JE42" s="276" t="str">
        <f>'Opleiding (medisch) specialist'!$B$54</f>
        <v>Urologie (*)</v>
      </c>
      <c r="JF42" s="276" t="str">
        <f>'Opleiding (medisch) specialist'!$B$54</f>
        <v>Urologie (*)</v>
      </c>
      <c r="JG42" s="276" t="str">
        <f>'Opleiding (medisch) specialist'!$B$54</f>
        <v>Urologie (*)</v>
      </c>
      <c r="JH42" s="276" t="str">
        <f>'Opleiding (medisch) specialist'!$B$55</f>
        <v>Ziekenhuisfarmacie</v>
      </c>
      <c r="JI42" s="276" t="str">
        <f>'Opleiding (medisch) specialist'!$B$55</f>
        <v>Ziekenhuisfarmacie</v>
      </c>
      <c r="JJ42" s="276" t="str">
        <f>'Opleiding (medisch) specialist'!$B$55</f>
        <v>Ziekenhuisfarmacie</v>
      </c>
      <c r="JK42" s="276" t="str">
        <f>'Opleiding (medisch) specialist'!$B$55</f>
        <v>Ziekenhuisfarmacie</v>
      </c>
      <c r="JL42" s="276" t="str">
        <f>'Opleiding (medisch) specialist'!$B$55</f>
        <v>Ziekenhuisfarmacie</v>
      </c>
      <c r="JM42" s="276" t="str">
        <f>'Opleiding (medisch) specialist'!$B$55</f>
        <v>Ziekenhuisfarmacie</v>
      </c>
      <c r="JN42" s="276" t="str">
        <f>'Opleiding (medisch) specialist'!$B$56</f>
        <v>Sportarts</v>
      </c>
      <c r="JO42" s="276" t="str">
        <f>'Opleiding (medisch) specialist'!$B$56</f>
        <v>Sportarts</v>
      </c>
      <c r="JP42" s="276" t="str">
        <f>'Opleiding (medisch) specialist'!$B$56</f>
        <v>Sportarts</v>
      </c>
      <c r="JQ42" s="276" t="str">
        <f>'Opleiding (medisch) specialist'!$B$56</f>
        <v>Sportarts</v>
      </c>
      <c r="JR42" s="276" t="str">
        <f>'Opleiding (medisch) specialist'!$B$56</f>
        <v>Sportarts</v>
      </c>
      <c r="JS42" s="276" t="str">
        <f>'Opleiding (medisch) specialist'!$B$56</f>
        <v>Sportarts</v>
      </c>
      <c r="JT42" s="276" t="str">
        <f>'Opleiding (medisch) specialist'!$B$57</f>
        <v>Huisarts</v>
      </c>
      <c r="JU42" s="276" t="str">
        <f>'Opleiding (medisch) specialist'!$B$57</f>
        <v>Huisarts</v>
      </c>
      <c r="JV42" s="276" t="str">
        <f>'Opleiding (medisch) specialist'!$B$57</f>
        <v>Huisarts</v>
      </c>
      <c r="JW42" s="276" t="str">
        <f>'Opleiding (medisch) specialist'!$B$57</f>
        <v>Huisarts</v>
      </c>
      <c r="JX42" s="276" t="str">
        <f>'Opleiding (medisch) specialist'!$B$57</f>
        <v>Huisarts</v>
      </c>
      <c r="JY42" s="276" t="str">
        <f>'Opleiding (medisch) specialist'!$B$57</f>
        <v>Huisarts</v>
      </c>
      <c r="JZ42" s="276" t="str">
        <f>'Opleiding (medisch) specialist'!$B$58</f>
        <v>Zorgopleidingen (medisch) specialismen Zvw</v>
      </c>
      <c r="KA42" s="276" t="str">
        <f>'Opleiding (medisch) specialist'!$B$58</f>
        <v>Zorgopleidingen (medisch) specialismen Zvw</v>
      </c>
      <c r="KB42" s="276" t="str">
        <f>'Opleiding (medisch) specialist'!$B$58</f>
        <v>Zorgopleidingen (medisch) specialismen Zvw</v>
      </c>
      <c r="KC42" s="276" t="str">
        <f>'Opleiding (medisch) specialist'!$B$58</f>
        <v>Zorgopleidingen (medisch) specialismen Zvw</v>
      </c>
      <c r="KD42" s="276" t="str">
        <f>'Opleiding (medisch) specialist'!$B$58</f>
        <v>Zorgopleidingen (medisch) specialismen Zvw</v>
      </c>
      <c r="KE42" s="276" t="str">
        <f>'Opleiding (medisch) specialist'!$B$58</f>
        <v>Zorgopleidingen (medisch) specialismen Zvw</v>
      </c>
      <c r="KF42" s="276" t="str">
        <f>'Opleiding (medisch) specialist'!$B$62</f>
        <v>Gezondheidszorgpsycholoog Zvw</v>
      </c>
      <c r="KG42" s="276" t="str">
        <f>'Opleiding (medisch) specialist'!$B$62</f>
        <v>Gezondheidszorgpsycholoog Zvw</v>
      </c>
      <c r="KH42" s="276" t="str">
        <f>'Opleiding (medisch) specialist'!$B$62</f>
        <v>Gezondheidszorgpsycholoog Zvw</v>
      </c>
      <c r="KI42" s="276" t="str">
        <f>'Opleiding (medisch) specialist'!$B$62</f>
        <v>Gezondheidszorgpsycholoog Zvw</v>
      </c>
      <c r="KJ42" s="276" t="str">
        <f>'Opleiding (medisch) specialist'!$B$62</f>
        <v>Gezondheidszorgpsycholoog Zvw</v>
      </c>
      <c r="KK42" s="276" t="str">
        <f>'Opleiding (medisch) specialist'!$B$62</f>
        <v>Gezondheidszorgpsycholoog Zvw</v>
      </c>
      <c r="KL42" s="276" t="str">
        <f>'Opleiding (medisch) specialist'!$B$63</f>
        <v>Klinisch psycholoog Zvw</v>
      </c>
      <c r="KM42" s="276" t="str">
        <f>'Opleiding (medisch) specialist'!$B$63</f>
        <v>Klinisch psycholoog Zvw</v>
      </c>
      <c r="KN42" s="276" t="str">
        <f>'Opleiding (medisch) specialist'!$B$63</f>
        <v>Klinisch psycholoog Zvw</v>
      </c>
      <c r="KO42" s="276" t="str">
        <f>'Opleiding (medisch) specialist'!$B$63</f>
        <v>Klinisch psycholoog Zvw</v>
      </c>
      <c r="KP42" s="276" t="str">
        <f>'Opleiding (medisch) specialist'!$B$63</f>
        <v>Klinisch psycholoog Zvw</v>
      </c>
      <c r="KQ42" s="276" t="str">
        <f>'Opleiding (medisch) specialist'!$B$63</f>
        <v>Klinisch psycholoog Zvw</v>
      </c>
      <c r="KR42" s="276" t="str">
        <f>'Opleiding (medisch) specialist'!$B$64</f>
        <v>Psychotherapeut GGZ</v>
      </c>
      <c r="KS42" s="276" t="str">
        <f>'Opleiding (medisch) specialist'!$B$64</f>
        <v>Psychotherapeut GGZ</v>
      </c>
      <c r="KT42" s="276" t="str">
        <f>'Opleiding (medisch) specialist'!$B$64</f>
        <v>Psychotherapeut GGZ</v>
      </c>
      <c r="KU42" s="276" t="str">
        <f>'Opleiding (medisch) specialist'!$B$64</f>
        <v>Psychotherapeut GGZ</v>
      </c>
      <c r="KV42" s="276" t="str">
        <f>'Opleiding (medisch) specialist'!$B$64</f>
        <v>Psychotherapeut GGZ</v>
      </c>
      <c r="KW42" s="276" t="str">
        <f>'Opleiding (medisch) specialist'!$B$64</f>
        <v>Psychotherapeut GGZ</v>
      </c>
      <c r="KX42" s="276" t="str">
        <f>'Opleiding (medisch) specialist'!$B$65</f>
        <v>Verpleegkundig specialist GGZ</v>
      </c>
      <c r="KY42" s="276" t="str">
        <f>'Opleiding (medisch) specialist'!$B$65</f>
        <v>Verpleegkundig specialist GGZ</v>
      </c>
      <c r="KZ42" s="276" t="str">
        <f>'Opleiding (medisch) specialist'!$B$65</f>
        <v>Verpleegkundig specialist GGZ</v>
      </c>
      <c r="LA42" s="276" t="str">
        <f>'Opleiding (medisch) specialist'!$B$65</f>
        <v>Verpleegkundig specialist GGZ</v>
      </c>
      <c r="LB42" s="276" t="str">
        <f>'Opleiding (medisch) specialist'!$B$65</f>
        <v>Verpleegkundig specialist GGZ</v>
      </c>
      <c r="LC42" s="276" t="str">
        <f>'Opleiding (medisch) specialist'!$B$65</f>
        <v>Verpleegkundig specialist GGZ</v>
      </c>
      <c r="LD42" s="276" t="str">
        <f>'Opleiding (medisch) specialist'!$B$66</f>
        <v>Klinisch neuropsycholoog</v>
      </c>
      <c r="LE42" s="276" t="str">
        <f>'Opleiding (medisch) specialist'!$B$66</f>
        <v>Klinisch neuropsycholoog</v>
      </c>
      <c r="LF42" s="276" t="str">
        <f>'Opleiding (medisch) specialist'!$B$66</f>
        <v>Klinisch neuropsycholoog</v>
      </c>
      <c r="LG42" s="276" t="str">
        <f>'Opleiding (medisch) specialist'!$B$66</f>
        <v>Klinisch neuropsycholoog</v>
      </c>
      <c r="LH42" s="276" t="str">
        <f>'Opleiding (medisch) specialist'!$B$66</f>
        <v>Klinisch neuropsycholoog</v>
      </c>
      <c r="LI42" s="276" t="str">
        <f>'Opleiding (medisch) specialist'!$B$66</f>
        <v>Klinisch neuropsycholoog</v>
      </c>
      <c r="LJ42" s="276" t="str">
        <f>'Opleiding (medisch) specialist'!$B$67</f>
        <v>Zorgopleidingen GGZ en overig Zvw</v>
      </c>
      <c r="LK42" s="276" t="str">
        <f>'Opleiding (medisch) specialist'!$B$67</f>
        <v>Zorgopleidingen GGZ en overig Zvw</v>
      </c>
      <c r="LL42" s="276" t="str">
        <f>'Opleiding (medisch) specialist'!$B$67</f>
        <v>Zorgopleidingen GGZ en overig Zvw</v>
      </c>
      <c r="LM42" s="276" t="str">
        <f>'Opleiding (medisch) specialist'!$B$67</f>
        <v>Zorgopleidingen GGZ en overig Zvw</v>
      </c>
      <c r="LN42" s="276" t="str">
        <f>'Opleiding (medisch) specialist'!$B$67</f>
        <v>Zorgopleidingen GGZ en overig Zvw</v>
      </c>
      <c r="LO42" s="276" t="str">
        <f>'Opleiding (medisch) specialist'!$B$67</f>
        <v>Zorgopleidingen GGZ en overig Zvw</v>
      </c>
      <c r="LP42" s="276" t="str">
        <f>'Opleiding (medisch) specialist'!$B$71</f>
        <v>Arts voor verstandelijk gehandicapten</v>
      </c>
      <c r="LQ42" s="276" t="str">
        <f>'Opleiding (medisch) specialist'!$B$71</f>
        <v>Arts voor verstandelijk gehandicapten</v>
      </c>
      <c r="LR42" s="276" t="str">
        <f>'Opleiding (medisch) specialist'!$B$71</f>
        <v>Arts voor verstandelijk gehandicapten</v>
      </c>
      <c r="LS42" s="276" t="str">
        <f>'Opleiding (medisch) specialist'!$B$71</f>
        <v>Arts voor verstandelijk gehandicapten</v>
      </c>
      <c r="LT42" s="276" t="str">
        <f>'Opleiding (medisch) specialist'!$B$71</f>
        <v>Arts voor verstandelijk gehandicapten</v>
      </c>
      <c r="LU42" s="276" t="str">
        <f>'Opleiding (medisch) specialist'!$B$71</f>
        <v>Arts voor verstandelijk gehandicapten</v>
      </c>
      <c r="LV42" s="276" t="str">
        <f>'Opleiding (medisch) specialist'!$B$72</f>
        <v>Gezondheidszorgpsycholoog Wlz</v>
      </c>
      <c r="LW42" s="276" t="str">
        <f>'Opleiding (medisch) specialist'!$B$72</f>
        <v>Gezondheidszorgpsycholoog Wlz</v>
      </c>
      <c r="LX42" s="276" t="str">
        <f>'Opleiding (medisch) specialist'!$B$72</f>
        <v>Gezondheidszorgpsycholoog Wlz</v>
      </c>
      <c r="LY42" s="276" t="str">
        <f>'Opleiding (medisch) specialist'!$B$72</f>
        <v>Gezondheidszorgpsycholoog Wlz</v>
      </c>
      <c r="LZ42" s="276" t="str">
        <f>'Opleiding (medisch) specialist'!$B$72</f>
        <v>Gezondheidszorgpsycholoog Wlz</v>
      </c>
      <c r="MA42" s="276" t="str">
        <f>'Opleiding (medisch) specialist'!$B$72</f>
        <v>Gezondheidszorgpsycholoog Wlz</v>
      </c>
      <c r="MB42" s="276" t="str">
        <f>'Opleiding (medisch) specialist'!$B$73</f>
        <v>Klinisch psycholoog Wlz</v>
      </c>
      <c r="MC42" s="276" t="str">
        <f>'Opleiding (medisch) specialist'!$B$73</f>
        <v>Klinisch psycholoog Wlz</v>
      </c>
      <c r="MD42" s="276" t="str">
        <f>'Opleiding (medisch) specialist'!$B$73</f>
        <v>Klinisch psycholoog Wlz</v>
      </c>
      <c r="ME42" s="276" t="str">
        <f>'Opleiding (medisch) specialist'!$B$73</f>
        <v>Klinisch psycholoog Wlz</v>
      </c>
      <c r="MF42" s="276" t="str">
        <f>'Opleiding (medisch) specialist'!$B$73</f>
        <v>Klinisch psycholoog Wlz</v>
      </c>
      <c r="MG42" s="276" t="str">
        <f>'Opleiding (medisch) specialist'!$B$73</f>
        <v>Klinisch psycholoog Wlz</v>
      </c>
      <c r="MH42" s="276" t="str">
        <f>'Opleiding (medisch) specialist'!$B$74</f>
        <v>Psychotherapeut Wlz</v>
      </c>
      <c r="MI42" s="276" t="str">
        <f>'Opleiding (medisch) specialist'!$B$74</f>
        <v>Psychotherapeut Wlz</v>
      </c>
      <c r="MJ42" s="276" t="str">
        <f>'Opleiding (medisch) specialist'!$B$74</f>
        <v>Psychotherapeut Wlz</v>
      </c>
      <c r="MK42" s="276" t="str">
        <f>'Opleiding (medisch) specialist'!$B$74</f>
        <v>Psychotherapeut Wlz</v>
      </c>
      <c r="ML42" s="276" t="str">
        <f>'Opleiding (medisch) specialist'!$B$74</f>
        <v>Psychotherapeut Wlz</v>
      </c>
      <c r="MM42" s="276" t="str">
        <f>'Opleiding (medisch) specialist'!$B$74</f>
        <v>Psychotherapeut Wlz</v>
      </c>
      <c r="MN42" s="276" t="str">
        <f>'Opleiding (medisch) specialist'!$B$75</f>
        <v>Specialist ouderengeneeskunde</v>
      </c>
      <c r="MO42" s="276" t="str">
        <f>'Opleiding (medisch) specialist'!$B$75</f>
        <v>Specialist ouderengeneeskunde</v>
      </c>
      <c r="MP42" s="276" t="str">
        <f>'Opleiding (medisch) specialist'!$B$75</f>
        <v>Specialist ouderengeneeskunde</v>
      </c>
      <c r="MQ42" s="276" t="str">
        <f>'Opleiding (medisch) specialist'!$B$75</f>
        <v>Specialist ouderengeneeskunde</v>
      </c>
      <c r="MR42" s="276" t="str">
        <f>'Opleiding (medisch) specialist'!$B$75</f>
        <v>Specialist ouderengeneeskunde</v>
      </c>
      <c r="MS42" s="276" t="str">
        <f>'Opleiding (medisch) specialist'!$B$75</f>
        <v>Specialist ouderengeneeskunde</v>
      </c>
      <c r="MT42" s="276" t="str">
        <f>'Opleiding (medisch) specialist'!$B$76</f>
        <v>Zorgopleidingen GGZ en overig Wlz</v>
      </c>
      <c r="MU42" s="276" t="str">
        <f>'Opleiding (medisch) specialist'!$B$76</f>
        <v>Zorgopleidingen GGZ en overig Wlz</v>
      </c>
      <c r="MV42" s="276" t="str">
        <f>'Opleiding (medisch) specialist'!$B$76</f>
        <v>Zorgopleidingen GGZ en overig Wlz</v>
      </c>
      <c r="MW42" s="276" t="str">
        <f>'Opleiding (medisch) specialist'!$B$76</f>
        <v>Zorgopleidingen GGZ en overig Wlz</v>
      </c>
      <c r="MX42" s="276" t="str">
        <f>'Opleiding (medisch) specialist'!$B$76</f>
        <v>Zorgopleidingen GGZ en overig Wlz</v>
      </c>
      <c r="MY42" s="276" t="str">
        <f>'Opleiding (medisch) specialist'!$B$76</f>
        <v>Zorgopleidingen GGZ en overig Wlz</v>
      </c>
      <c r="MZ42" s="276" t="s">
        <v>1610</v>
      </c>
      <c r="NA42" s="276" t="s">
        <v>1610</v>
      </c>
      <c r="NB42" s="276" t="s">
        <v>1610</v>
      </c>
      <c r="NC42" s="276" t="s">
        <v>1610</v>
      </c>
      <c r="ND42" s="276" t="s">
        <v>1610</v>
      </c>
      <c r="NE42" s="276"/>
      <c r="NF42" s="276"/>
      <c r="NG42" s="276"/>
      <c r="NH42" s="276"/>
      <c r="NI42" s="276"/>
      <c r="NJ42" s="276"/>
      <c r="NK42" s="276"/>
      <c r="NL42" s="276"/>
      <c r="NM42" s="276"/>
      <c r="NN42" s="276"/>
      <c r="NO42" s="276"/>
      <c r="NP42" s="276"/>
      <c r="NQ42" s="276"/>
      <c r="NR42" s="276"/>
      <c r="NS42" s="276"/>
      <c r="NT42" s="276"/>
      <c r="NU42" s="276"/>
      <c r="NV42" s="276"/>
    </row>
    <row r="43" spans="1:386" ht="166.5" customHeight="1" x14ac:dyDescent="0.15">
      <c r="A43" s="277" t="str">
        <f>Voorblad!T8</f>
        <v>Categorie</v>
      </c>
      <c r="B43" s="278" t="str">
        <f>Voorblad!T9</f>
        <v>Nummer</v>
      </c>
      <c r="C43" s="278" t="str">
        <f>Voorblad!T10</f>
        <v>NZa-nummer</v>
      </c>
      <c r="D43" s="278" t="str">
        <f>'Opleiding (medisch) specialist'!D8</f>
        <v xml:space="preserve">Realisatie instroom (personen) </v>
      </c>
      <c r="E43" s="278" t="str">
        <f>'Opleiding (medisch) specialist'!E8</f>
        <v>Realisatie instroom (fte)</v>
      </c>
      <c r="F43" s="278" t="str">
        <f>'Opleiding (medisch) specialist'!F8</f>
        <v>Max. instroom personen (verdeelplan)</v>
      </c>
      <c r="G43" s="278" t="str">
        <f>'Opleiding (medisch) specialist'!G8</f>
        <v>Max. instroom fte (verdeelplan)</v>
      </c>
      <c r="H43" s="278" t="str">
        <f>'Opleiding (medisch) specialist'!H8</f>
        <v>Realisatie doorstroom (fte)</v>
      </c>
      <c r="I43" s="278" t="str">
        <f>'Opleiding (medisch) specialist'!I8</f>
        <v>Max. doorstroom fte (verdeelplan)</v>
      </c>
      <c r="J43" s="278" t="s">
        <v>688</v>
      </c>
      <c r="K43" s="278" t="s">
        <v>689</v>
      </c>
      <c r="L43" s="278" t="s">
        <v>59</v>
      </c>
      <c r="M43" s="278" t="s">
        <v>60</v>
      </c>
      <c r="N43" s="278" t="s">
        <v>690</v>
      </c>
      <c r="O43" s="278" t="s">
        <v>61</v>
      </c>
      <c r="P43" s="278" t="s">
        <v>688</v>
      </c>
      <c r="Q43" s="278" t="s">
        <v>689</v>
      </c>
      <c r="R43" s="278" t="s">
        <v>59</v>
      </c>
      <c r="S43" s="278" t="s">
        <v>60</v>
      </c>
      <c r="T43" s="278" t="s">
        <v>690</v>
      </c>
      <c r="U43" s="278" t="s">
        <v>61</v>
      </c>
      <c r="V43" s="278" t="s">
        <v>688</v>
      </c>
      <c r="W43" s="278" t="s">
        <v>689</v>
      </c>
      <c r="X43" s="278" t="s">
        <v>59</v>
      </c>
      <c r="Y43" s="278" t="s">
        <v>60</v>
      </c>
      <c r="Z43" s="278" t="s">
        <v>690</v>
      </c>
      <c r="AA43" s="278" t="s">
        <v>61</v>
      </c>
      <c r="AB43" s="278" t="s">
        <v>688</v>
      </c>
      <c r="AC43" s="278" t="s">
        <v>689</v>
      </c>
      <c r="AD43" s="278" t="s">
        <v>59</v>
      </c>
      <c r="AE43" s="278" t="s">
        <v>60</v>
      </c>
      <c r="AF43" s="278" t="s">
        <v>690</v>
      </c>
      <c r="AG43" s="278" t="s">
        <v>61</v>
      </c>
      <c r="AH43" s="278" t="s">
        <v>688</v>
      </c>
      <c r="AI43" s="278" t="s">
        <v>689</v>
      </c>
      <c r="AJ43" s="278" t="s">
        <v>59</v>
      </c>
      <c r="AK43" s="278" t="s">
        <v>60</v>
      </c>
      <c r="AL43" s="278" t="s">
        <v>690</v>
      </c>
      <c r="AM43" s="278" t="s">
        <v>61</v>
      </c>
      <c r="AN43" s="278" t="s">
        <v>688</v>
      </c>
      <c r="AO43" s="278" t="s">
        <v>689</v>
      </c>
      <c r="AP43" s="278" t="s">
        <v>59</v>
      </c>
      <c r="AQ43" s="278" t="s">
        <v>60</v>
      </c>
      <c r="AR43" s="278" t="s">
        <v>690</v>
      </c>
      <c r="AS43" s="278" t="s">
        <v>61</v>
      </c>
      <c r="AT43" s="278" t="s">
        <v>688</v>
      </c>
      <c r="AU43" s="278" t="s">
        <v>689</v>
      </c>
      <c r="AV43" s="278" t="s">
        <v>59</v>
      </c>
      <c r="AW43" s="278" t="s">
        <v>60</v>
      </c>
      <c r="AX43" s="278" t="s">
        <v>690</v>
      </c>
      <c r="AY43" s="278" t="s">
        <v>61</v>
      </c>
      <c r="AZ43" s="278" t="s">
        <v>688</v>
      </c>
      <c r="BA43" s="278" t="s">
        <v>689</v>
      </c>
      <c r="BB43" s="278" t="s">
        <v>59</v>
      </c>
      <c r="BC43" s="278" t="s">
        <v>60</v>
      </c>
      <c r="BD43" s="278" t="s">
        <v>690</v>
      </c>
      <c r="BE43" s="278" t="s">
        <v>61</v>
      </c>
      <c r="BF43" s="278" t="s">
        <v>688</v>
      </c>
      <c r="BG43" s="278" t="s">
        <v>689</v>
      </c>
      <c r="BH43" s="278" t="s">
        <v>59</v>
      </c>
      <c r="BI43" s="278" t="s">
        <v>60</v>
      </c>
      <c r="BJ43" s="278" t="s">
        <v>690</v>
      </c>
      <c r="BK43" s="278" t="s">
        <v>61</v>
      </c>
      <c r="BL43" s="278" t="s">
        <v>688</v>
      </c>
      <c r="BM43" s="278" t="s">
        <v>689</v>
      </c>
      <c r="BN43" s="278" t="s">
        <v>59</v>
      </c>
      <c r="BO43" s="278" t="s">
        <v>60</v>
      </c>
      <c r="BP43" s="278" t="s">
        <v>690</v>
      </c>
      <c r="BQ43" s="278" t="s">
        <v>61</v>
      </c>
      <c r="BR43" s="278" t="s">
        <v>688</v>
      </c>
      <c r="BS43" s="278" t="s">
        <v>689</v>
      </c>
      <c r="BT43" s="278" t="s">
        <v>59</v>
      </c>
      <c r="BU43" s="278" t="s">
        <v>60</v>
      </c>
      <c r="BV43" s="278" t="s">
        <v>690</v>
      </c>
      <c r="BW43" s="278" t="s">
        <v>61</v>
      </c>
      <c r="BX43" s="278" t="s">
        <v>688</v>
      </c>
      <c r="BY43" s="278" t="s">
        <v>689</v>
      </c>
      <c r="BZ43" s="278" t="s">
        <v>59</v>
      </c>
      <c r="CA43" s="278" t="s">
        <v>60</v>
      </c>
      <c r="CB43" s="278" t="s">
        <v>690</v>
      </c>
      <c r="CC43" s="278" t="s">
        <v>61</v>
      </c>
      <c r="CD43" s="278" t="s">
        <v>688</v>
      </c>
      <c r="CE43" s="278" t="s">
        <v>689</v>
      </c>
      <c r="CF43" s="278" t="s">
        <v>59</v>
      </c>
      <c r="CG43" s="278" t="s">
        <v>60</v>
      </c>
      <c r="CH43" s="278" t="s">
        <v>690</v>
      </c>
      <c r="CI43" s="278" t="s">
        <v>61</v>
      </c>
      <c r="CJ43" s="278" t="s">
        <v>688</v>
      </c>
      <c r="CK43" s="278" t="s">
        <v>689</v>
      </c>
      <c r="CL43" s="278" t="s">
        <v>59</v>
      </c>
      <c r="CM43" s="278" t="s">
        <v>60</v>
      </c>
      <c r="CN43" s="278" t="s">
        <v>690</v>
      </c>
      <c r="CO43" s="278" t="s">
        <v>61</v>
      </c>
      <c r="CP43" s="278" t="s">
        <v>688</v>
      </c>
      <c r="CQ43" s="278" t="s">
        <v>689</v>
      </c>
      <c r="CR43" s="278" t="s">
        <v>59</v>
      </c>
      <c r="CS43" s="278" t="s">
        <v>60</v>
      </c>
      <c r="CT43" s="278" t="s">
        <v>690</v>
      </c>
      <c r="CU43" s="278" t="s">
        <v>61</v>
      </c>
      <c r="CV43" s="278" t="s">
        <v>688</v>
      </c>
      <c r="CW43" s="278" t="s">
        <v>689</v>
      </c>
      <c r="CX43" s="278" t="s">
        <v>59</v>
      </c>
      <c r="CY43" s="278" t="s">
        <v>60</v>
      </c>
      <c r="CZ43" s="278" t="s">
        <v>690</v>
      </c>
      <c r="DA43" s="278" t="s">
        <v>61</v>
      </c>
      <c r="DB43" s="278" t="s">
        <v>688</v>
      </c>
      <c r="DC43" s="278" t="s">
        <v>689</v>
      </c>
      <c r="DD43" s="278" t="s">
        <v>59</v>
      </c>
      <c r="DE43" s="278" t="s">
        <v>60</v>
      </c>
      <c r="DF43" s="278" t="s">
        <v>690</v>
      </c>
      <c r="DG43" s="278" t="s">
        <v>61</v>
      </c>
      <c r="DH43" s="278" t="s">
        <v>688</v>
      </c>
      <c r="DI43" s="278" t="s">
        <v>689</v>
      </c>
      <c r="DJ43" s="278" t="s">
        <v>59</v>
      </c>
      <c r="DK43" s="278" t="s">
        <v>60</v>
      </c>
      <c r="DL43" s="278" t="s">
        <v>690</v>
      </c>
      <c r="DM43" s="278" t="s">
        <v>61</v>
      </c>
      <c r="DN43" s="278" t="s">
        <v>688</v>
      </c>
      <c r="DO43" s="278" t="s">
        <v>689</v>
      </c>
      <c r="DP43" s="278" t="s">
        <v>59</v>
      </c>
      <c r="DQ43" s="278" t="s">
        <v>60</v>
      </c>
      <c r="DR43" s="278" t="s">
        <v>690</v>
      </c>
      <c r="DS43" s="278" t="s">
        <v>61</v>
      </c>
      <c r="DT43" s="278" t="s">
        <v>688</v>
      </c>
      <c r="DU43" s="278" t="s">
        <v>689</v>
      </c>
      <c r="DV43" s="278" t="s">
        <v>59</v>
      </c>
      <c r="DW43" s="278" t="s">
        <v>60</v>
      </c>
      <c r="DX43" s="278" t="s">
        <v>690</v>
      </c>
      <c r="DY43" s="278" t="s">
        <v>61</v>
      </c>
      <c r="DZ43" s="278" t="s">
        <v>688</v>
      </c>
      <c r="EA43" s="278" t="s">
        <v>689</v>
      </c>
      <c r="EB43" s="278" t="s">
        <v>59</v>
      </c>
      <c r="EC43" s="278" t="s">
        <v>60</v>
      </c>
      <c r="ED43" s="278" t="s">
        <v>690</v>
      </c>
      <c r="EE43" s="278" t="s">
        <v>61</v>
      </c>
      <c r="EF43" s="278" t="s">
        <v>688</v>
      </c>
      <c r="EG43" s="278" t="s">
        <v>689</v>
      </c>
      <c r="EH43" s="278" t="s">
        <v>59</v>
      </c>
      <c r="EI43" s="278" t="s">
        <v>60</v>
      </c>
      <c r="EJ43" s="278" t="s">
        <v>690</v>
      </c>
      <c r="EK43" s="278" t="s">
        <v>61</v>
      </c>
      <c r="EL43" s="278" t="s">
        <v>688</v>
      </c>
      <c r="EM43" s="278" t="s">
        <v>689</v>
      </c>
      <c r="EN43" s="278" t="s">
        <v>59</v>
      </c>
      <c r="EO43" s="278" t="s">
        <v>60</v>
      </c>
      <c r="EP43" s="278" t="s">
        <v>690</v>
      </c>
      <c r="EQ43" s="278" t="s">
        <v>61</v>
      </c>
      <c r="ER43" s="278" t="s">
        <v>688</v>
      </c>
      <c r="ES43" s="278" t="s">
        <v>689</v>
      </c>
      <c r="ET43" s="278" t="s">
        <v>59</v>
      </c>
      <c r="EU43" s="278" t="s">
        <v>60</v>
      </c>
      <c r="EV43" s="278" t="s">
        <v>690</v>
      </c>
      <c r="EW43" s="278" t="s">
        <v>61</v>
      </c>
      <c r="EX43" s="278" t="s">
        <v>688</v>
      </c>
      <c r="EY43" s="278" t="s">
        <v>689</v>
      </c>
      <c r="EZ43" s="278" t="s">
        <v>59</v>
      </c>
      <c r="FA43" s="278" t="s">
        <v>60</v>
      </c>
      <c r="FB43" s="278" t="s">
        <v>690</v>
      </c>
      <c r="FC43" s="278" t="s">
        <v>61</v>
      </c>
      <c r="FD43" s="278" t="s">
        <v>688</v>
      </c>
      <c r="FE43" s="278" t="s">
        <v>689</v>
      </c>
      <c r="FF43" s="278" t="s">
        <v>59</v>
      </c>
      <c r="FG43" s="278" t="s">
        <v>60</v>
      </c>
      <c r="FH43" s="278" t="s">
        <v>690</v>
      </c>
      <c r="FI43" s="278" t="s">
        <v>61</v>
      </c>
      <c r="FJ43" s="278" t="s">
        <v>688</v>
      </c>
      <c r="FK43" s="278" t="s">
        <v>689</v>
      </c>
      <c r="FL43" s="278" t="s">
        <v>59</v>
      </c>
      <c r="FM43" s="278" t="s">
        <v>60</v>
      </c>
      <c r="FN43" s="278" t="s">
        <v>690</v>
      </c>
      <c r="FO43" s="278" t="s">
        <v>61</v>
      </c>
      <c r="FP43" s="278" t="s">
        <v>688</v>
      </c>
      <c r="FQ43" s="278" t="s">
        <v>689</v>
      </c>
      <c r="FR43" s="278" t="s">
        <v>59</v>
      </c>
      <c r="FS43" s="278" t="s">
        <v>60</v>
      </c>
      <c r="FT43" s="278" t="s">
        <v>690</v>
      </c>
      <c r="FU43" s="278" t="s">
        <v>61</v>
      </c>
      <c r="FV43" s="278" t="s">
        <v>688</v>
      </c>
      <c r="FW43" s="278" t="s">
        <v>689</v>
      </c>
      <c r="FX43" s="278" t="s">
        <v>59</v>
      </c>
      <c r="FY43" s="278" t="s">
        <v>60</v>
      </c>
      <c r="FZ43" s="278" t="s">
        <v>690</v>
      </c>
      <c r="GA43" s="278" t="s">
        <v>61</v>
      </c>
      <c r="GB43" s="278" t="s">
        <v>688</v>
      </c>
      <c r="GC43" s="278" t="s">
        <v>689</v>
      </c>
      <c r="GD43" s="278" t="s">
        <v>59</v>
      </c>
      <c r="GE43" s="278" t="s">
        <v>60</v>
      </c>
      <c r="GF43" s="278" t="s">
        <v>690</v>
      </c>
      <c r="GG43" s="278" t="s">
        <v>61</v>
      </c>
      <c r="GH43" s="278" t="s">
        <v>688</v>
      </c>
      <c r="GI43" s="278" t="s">
        <v>689</v>
      </c>
      <c r="GJ43" s="278" t="s">
        <v>59</v>
      </c>
      <c r="GK43" s="278" t="s">
        <v>60</v>
      </c>
      <c r="GL43" s="278" t="s">
        <v>690</v>
      </c>
      <c r="GM43" s="278" t="s">
        <v>61</v>
      </c>
      <c r="GN43" s="278" t="s">
        <v>688</v>
      </c>
      <c r="GO43" s="278" t="s">
        <v>689</v>
      </c>
      <c r="GP43" s="278" t="s">
        <v>59</v>
      </c>
      <c r="GQ43" s="278" t="s">
        <v>60</v>
      </c>
      <c r="GR43" s="278" t="s">
        <v>690</v>
      </c>
      <c r="GS43" s="278" t="s">
        <v>61</v>
      </c>
      <c r="GT43" s="278" t="s">
        <v>688</v>
      </c>
      <c r="GU43" s="278" t="s">
        <v>689</v>
      </c>
      <c r="GV43" s="278" t="s">
        <v>59</v>
      </c>
      <c r="GW43" s="278" t="s">
        <v>60</v>
      </c>
      <c r="GX43" s="278" t="s">
        <v>690</v>
      </c>
      <c r="GY43" s="278" t="s">
        <v>61</v>
      </c>
      <c r="GZ43" s="278" t="s">
        <v>688</v>
      </c>
      <c r="HA43" s="278" t="s">
        <v>689</v>
      </c>
      <c r="HB43" s="278" t="s">
        <v>59</v>
      </c>
      <c r="HC43" s="278" t="s">
        <v>60</v>
      </c>
      <c r="HD43" s="278" t="s">
        <v>690</v>
      </c>
      <c r="HE43" s="278" t="s">
        <v>61</v>
      </c>
      <c r="HF43" s="278" t="s">
        <v>688</v>
      </c>
      <c r="HG43" s="278" t="s">
        <v>689</v>
      </c>
      <c r="HH43" s="278" t="s">
        <v>59</v>
      </c>
      <c r="HI43" s="278" t="s">
        <v>60</v>
      </c>
      <c r="HJ43" s="278" t="s">
        <v>690</v>
      </c>
      <c r="HK43" s="278" t="s">
        <v>61</v>
      </c>
      <c r="HL43" s="278" t="s">
        <v>688</v>
      </c>
      <c r="HM43" s="278" t="s">
        <v>689</v>
      </c>
      <c r="HN43" s="278" t="s">
        <v>59</v>
      </c>
      <c r="HO43" s="278" t="s">
        <v>60</v>
      </c>
      <c r="HP43" s="278" t="s">
        <v>690</v>
      </c>
      <c r="HQ43" s="278" t="s">
        <v>61</v>
      </c>
      <c r="HR43" s="278" t="s">
        <v>688</v>
      </c>
      <c r="HS43" s="278" t="s">
        <v>689</v>
      </c>
      <c r="HT43" s="278" t="s">
        <v>59</v>
      </c>
      <c r="HU43" s="278" t="s">
        <v>60</v>
      </c>
      <c r="HV43" s="278" t="s">
        <v>690</v>
      </c>
      <c r="HW43" s="278" t="s">
        <v>61</v>
      </c>
      <c r="HX43" s="278" t="s">
        <v>688</v>
      </c>
      <c r="HY43" s="278" t="s">
        <v>689</v>
      </c>
      <c r="HZ43" s="278" t="s">
        <v>59</v>
      </c>
      <c r="IA43" s="278" t="s">
        <v>60</v>
      </c>
      <c r="IB43" s="278" t="s">
        <v>690</v>
      </c>
      <c r="IC43" s="278" t="s">
        <v>61</v>
      </c>
      <c r="ID43" s="278" t="s">
        <v>688</v>
      </c>
      <c r="IE43" s="278" t="s">
        <v>689</v>
      </c>
      <c r="IF43" s="278" t="s">
        <v>59</v>
      </c>
      <c r="IG43" s="278" t="s">
        <v>60</v>
      </c>
      <c r="IH43" s="278" t="s">
        <v>690</v>
      </c>
      <c r="II43" s="278" t="s">
        <v>61</v>
      </c>
      <c r="IJ43" s="278" t="s">
        <v>688</v>
      </c>
      <c r="IK43" s="278" t="s">
        <v>689</v>
      </c>
      <c r="IL43" s="278" t="s">
        <v>59</v>
      </c>
      <c r="IM43" s="278" t="s">
        <v>60</v>
      </c>
      <c r="IN43" s="278" t="s">
        <v>690</v>
      </c>
      <c r="IO43" s="278" t="s">
        <v>61</v>
      </c>
      <c r="IP43" s="278" t="s">
        <v>688</v>
      </c>
      <c r="IQ43" s="278" t="s">
        <v>689</v>
      </c>
      <c r="IR43" s="278" t="s">
        <v>59</v>
      </c>
      <c r="IS43" s="278" t="s">
        <v>60</v>
      </c>
      <c r="IT43" s="278" t="s">
        <v>690</v>
      </c>
      <c r="IU43" s="278" t="s">
        <v>61</v>
      </c>
      <c r="IV43" s="278" t="s">
        <v>688</v>
      </c>
      <c r="IW43" s="278" t="s">
        <v>689</v>
      </c>
      <c r="IX43" s="278" t="s">
        <v>59</v>
      </c>
      <c r="IY43" s="278" t="s">
        <v>60</v>
      </c>
      <c r="IZ43" s="278" t="s">
        <v>690</v>
      </c>
      <c r="JA43" s="278" t="s">
        <v>61</v>
      </c>
      <c r="JB43" s="278" t="s">
        <v>688</v>
      </c>
      <c r="JC43" s="278" t="s">
        <v>689</v>
      </c>
      <c r="JD43" s="278" t="s">
        <v>59</v>
      </c>
      <c r="JE43" s="278" t="s">
        <v>60</v>
      </c>
      <c r="JF43" s="278" t="s">
        <v>690</v>
      </c>
      <c r="JG43" s="278" t="s">
        <v>61</v>
      </c>
      <c r="JH43" s="278" t="s">
        <v>688</v>
      </c>
      <c r="JI43" s="278" t="s">
        <v>689</v>
      </c>
      <c r="JJ43" s="278" t="s">
        <v>59</v>
      </c>
      <c r="JK43" s="278" t="s">
        <v>60</v>
      </c>
      <c r="JL43" s="278" t="s">
        <v>690</v>
      </c>
      <c r="JM43" s="278" t="s">
        <v>61</v>
      </c>
      <c r="JN43" s="278" t="s">
        <v>688</v>
      </c>
      <c r="JO43" s="278" t="s">
        <v>689</v>
      </c>
      <c r="JP43" s="278" t="s">
        <v>59</v>
      </c>
      <c r="JQ43" s="278" t="s">
        <v>60</v>
      </c>
      <c r="JR43" s="278" t="s">
        <v>690</v>
      </c>
      <c r="JS43" s="278" t="s">
        <v>61</v>
      </c>
      <c r="JT43" s="278" t="s">
        <v>688</v>
      </c>
      <c r="JU43" s="278" t="s">
        <v>689</v>
      </c>
      <c r="JV43" s="278" t="s">
        <v>59</v>
      </c>
      <c r="JW43" s="278" t="s">
        <v>60</v>
      </c>
      <c r="JX43" s="278" t="s">
        <v>690</v>
      </c>
      <c r="JY43" s="278" t="s">
        <v>61</v>
      </c>
      <c r="JZ43" s="278" t="s">
        <v>688</v>
      </c>
      <c r="KA43" s="278" t="s">
        <v>689</v>
      </c>
      <c r="KB43" s="278" t="s">
        <v>59</v>
      </c>
      <c r="KC43" s="278" t="s">
        <v>60</v>
      </c>
      <c r="KD43" s="278" t="s">
        <v>690</v>
      </c>
      <c r="KE43" s="278" t="s">
        <v>61</v>
      </c>
      <c r="KF43" s="278" t="s">
        <v>688</v>
      </c>
      <c r="KG43" s="278" t="s">
        <v>689</v>
      </c>
      <c r="KH43" s="278" t="s">
        <v>59</v>
      </c>
      <c r="KI43" s="278" t="s">
        <v>60</v>
      </c>
      <c r="KJ43" s="278" t="s">
        <v>690</v>
      </c>
      <c r="KK43" s="278" t="s">
        <v>61</v>
      </c>
      <c r="KL43" s="278" t="s">
        <v>688</v>
      </c>
      <c r="KM43" s="278" t="s">
        <v>689</v>
      </c>
      <c r="KN43" s="278" t="s">
        <v>59</v>
      </c>
      <c r="KO43" s="278" t="s">
        <v>60</v>
      </c>
      <c r="KP43" s="278" t="s">
        <v>690</v>
      </c>
      <c r="KQ43" s="278" t="s">
        <v>61</v>
      </c>
      <c r="KR43" s="278" t="s">
        <v>688</v>
      </c>
      <c r="KS43" s="278" t="s">
        <v>689</v>
      </c>
      <c r="KT43" s="278" t="s">
        <v>59</v>
      </c>
      <c r="KU43" s="278" t="s">
        <v>60</v>
      </c>
      <c r="KV43" s="278" t="s">
        <v>690</v>
      </c>
      <c r="KW43" s="278" t="s">
        <v>61</v>
      </c>
      <c r="KX43" s="278" t="s">
        <v>688</v>
      </c>
      <c r="KY43" s="278" t="s">
        <v>689</v>
      </c>
      <c r="KZ43" s="278" t="s">
        <v>59</v>
      </c>
      <c r="LA43" s="278" t="s">
        <v>60</v>
      </c>
      <c r="LB43" s="278" t="s">
        <v>690</v>
      </c>
      <c r="LC43" s="278" t="s">
        <v>61</v>
      </c>
      <c r="LD43" s="278" t="s">
        <v>688</v>
      </c>
      <c r="LE43" s="278" t="s">
        <v>689</v>
      </c>
      <c r="LF43" s="278" t="s">
        <v>59</v>
      </c>
      <c r="LG43" s="278" t="s">
        <v>60</v>
      </c>
      <c r="LH43" s="278" t="s">
        <v>690</v>
      </c>
      <c r="LI43" s="278" t="s">
        <v>61</v>
      </c>
      <c r="LJ43" s="278" t="s">
        <v>688</v>
      </c>
      <c r="LK43" s="278" t="s">
        <v>689</v>
      </c>
      <c r="LL43" s="278" t="s">
        <v>59</v>
      </c>
      <c r="LM43" s="278" t="s">
        <v>60</v>
      </c>
      <c r="LN43" s="278" t="s">
        <v>690</v>
      </c>
      <c r="LO43" s="278" t="s">
        <v>61</v>
      </c>
      <c r="LP43" s="278" t="s">
        <v>688</v>
      </c>
      <c r="LQ43" s="278" t="s">
        <v>689</v>
      </c>
      <c r="LR43" s="278" t="s">
        <v>59</v>
      </c>
      <c r="LS43" s="278" t="s">
        <v>60</v>
      </c>
      <c r="LT43" s="278" t="s">
        <v>690</v>
      </c>
      <c r="LU43" s="278" t="s">
        <v>61</v>
      </c>
      <c r="LV43" s="278" t="s">
        <v>688</v>
      </c>
      <c r="LW43" s="278" t="s">
        <v>689</v>
      </c>
      <c r="LX43" s="278" t="s">
        <v>59</v>
      </c>
      <c r="LY43" s="278" t="s">
        <v>60</v>
      </c>
      <c r="LZ43" s="278" t="s">
        <v>690</v>
      </c>
      <c r="MA43" s="278" t="s">
        <v>61</v>
      </c>
      <c r="MB43" s="278" t="s">
        <v>688</v>
      </c>
      <c r="MC43" s="278" t="s">
        <v>689</v>
      </c>
      <c r="MD43" s="278" t="s">
        <v>59</v>
      </c>
      <c r="ME43" s="278" t="s">
        <v>60</v>
      </c>
      <c r="MF43" s="278" t="s">
        <v>690</v>
      </c>
      <c r="MG43" s="278" t="s">
        <v>61</v>
      </c>
      <c r="MH43" s="278" t="s">
        <v>688</v>
      </c>
      <c r="MI43" s="278" t="s">
        <v>689</v>
      </c>
      <c r="MJ43" s="278" t="s">
        <v>59</v>
      </c>
      <c r="MK43" s="278" t="s">
        <v>60</v>
      </c>
      <c r="ML43" s="278" t="s">
        <v>690</v>
      </c>
      <c r="MM43" s="278" t="s">
        <v>61</v>
      </c>
      <c r="MN43" s="278" t="s">
        <v>688</v>
      </c>
      <c r="MO43" s="278" t="s">
        <v>689</v>
      </c>
      <c r="MP43" s="278" t="s">
        <v>59</v>
      </c>
      <c r="MQ43" s="278" t="s">
        <v>60</v>
      </c>
      <c r="MR43" s="278" t="s">
        <v>690</v>
      </c>
      <c r="MS43" s="278" t="s">
        <v>61</v>
      </c>
      <c r="MT43" s="278" t="s">
        <v>688</v>
      </c>
      <c r="MU43" s="278" t="s">
        <v>689</v>
      </c>
      <c r="MV43" s="278" t="s">
        <v>59</v>
      </c>
      <c r="MW43" s="278" t="s">
        <v>60</v>
      </c>
      <c r="MX43" s="278" t="s">
        <v>690</v>
      </c>
      <c r="MY43" s="278" t="s">
        <v>61</v>
      </c>
      <c r="MZ43" s="278" t="s">
        <v>1605</v>
      </c>
      <c r="NA43" s="278" t="s">
        <v>1606</v>
      </c>
      <c r="NB43" s="278" t="s">
        <v>1607</v>
      </c>
      <c r="NC43" s="278" t="s">
        <v>1608</v>
      </c>
      <c r="ND43" s="278" t="s">
        <v>1609</v>
      </c>
      <c r="NE43" s="278"/>
      <c r="NF43" s="278"/>
      <c r="NG43" s="278"/>
      <c r="NH43" s="278"/>
      <c r="NI43" s="278"/>
      <c r="NJ43" s="278"/>
      <c r="NK43" s="278"/>
      <c r="NL43" s="278"/>
      <c r="NM43" s="278"/>
      <c r="NN43" s="278"/>
      <c r="NO43" s="278"/>
      <c r="NP43" s="278"/>
      <c r="NQ43" s="278"/>
      <c r="NR43" s="278"/>
      <c r="NS43" s="278"/>
      <c r="NT43" s="278"/>
      <c r="NU43" s="278"/>
      <c r="NV43" s="278"/>
    </row>
    <row r="44" spans="1:386" x14ac:dyDescent="0.15">
      <c r="A44" s="280" t="str">
        <f>Voorblad!S8</f>
        <v/>
      </c>
      <c r="B44" s="280" t="str">
        <f>Voorblad!S9</f>
        <v/>
      </c>
      <c r="C44" s="280" t="str">
        <f>Voorblad!S10</f>
        <v/>
      </c>
      <c r="D44" s="293">
        <f>'Opleiding (medisch) specialist'!D9</f>
        <v>0</v>
      </c>
      <c r="E44" s="293">
        <f>'Opleiding (medisch) specialist'!E9</f>
        <v>0</v>
      </c>
      <c r="F44" s="293">
        <f>'Opleiding (medisch) specialist'!F9</f>
        <v>0</v>
      </c>
      <c r="G44" s="293">
        <f>'Opleiding (medisch) specialist'!G9</f>
        <v>0</v>
      </c>
      <c r="H44" s="293">
        <f>'Opleiding (medisch) specialist'!H9</f>
        <v>0</v>
      </c>
      <c r="I44" s="293">
        <f>'Opleiding (medisch) specialist'!I9</f>
        <v>0</v>
      </c>
      <c r="J44" s="293">
        <f>'Opleiding (medisch) specialist'!D10</f>
        <v>0</v>
      </c>
      <c r="K44" s="293">
        <f>'Opleiding (medisch) specialist'!E10</f>
        <v>0</v>
      </c>
      <c r="L44" s="293">
        <f>'Opleiding (medisch) specialist'!F10</f>
        <v>0</v>
      </c>
      <c r="M44" s="293">
        <f>'Opleiding (medisch) specialist'!G10</f>
        <v>0</v>
      </c>
      <c r="N44" s="293">
        <f>'Opleiding (medisch) specialist'!H10</f>
        <v>0</v>
      </c>
      <c r="O44" s="293">
        <f>'Opleiding (medisch) specialist'!I10</f>
        <v>0</v>
      </c>
      <c r="P44" s="293">
        <f>'Opleiding (medisch) specialist'!D11</f>
        <v>0</v>
      </c>
      <c r="Q44" s="293">
        <f>'Opleiding (medisch) specialist'!E11</f>
        <v>0</v>
      </c>
      <c r="R44" s="293">
        <f>'Opleiding (medisch) specialist'!F11</f>
        <v>0</v>
      </c>
      <c r="S44" s="293">
        <f>'Opleiding (medisch) specialist'!G11</f>
        <v>0</v>
      </c>
      <c r="T44" s="293">
        <f>'Opleiding (medisch) specialist'!H11</f>
        <v>0</v>
      </c>
      <c r="U44" s="293">
        <f>'Opleiding (medisch) specialist'!I11</f>
        <v>0</v>
      </c>
      <c r="V44" s="293">
        <f>'Opleiding (medisch) specialist'!D12</f>
        <v>0</v>
      </c>
      <c r="W44" s="293">
        <f>'Opleiding (medisch) specialist'!E12</f>
        <v>0</v>
      </c>
      <c r="X44" s="293">
        <f>'Opleiding (medisch) specialist'!F12</f>
        <v>0</v>
      </c>
      <c r="Y44" s="293">
        <f>'Opleiding (medisch) specialist'!G12</f>
        <v>0</v>
      </c>
      <c r="Z44" s="293">
        <f>'Opleiding (medisch) specialist'!H12</f>
        <v>0</v>
      </c>
      <c r="AA44" s="293">
        <f>'Opleiding (medisch) specialist'!I12</f>
        <v>0</v>
      </c>
      <c r="AB44" s="293">
        <f>'Opleiding (medisch) specialist'!D13</f>
        <v>0</v>
      </c>
      <c r="AC44" s="293">
        <f>'Opleiding (medisch) specialist'!E13</f>
        <v>0</v>
      </c>
      <c r="AD44" s="293">
        <f>'Opleiding (medisch) specialist'!F13</f>
        <v>0</v>
      </c>
      <c r="AE44" s="293">
        <f>'Opleiding (medisch) specialist'!G13</f>
        <v>0</v>
      </c>
      <c r="AF44" s="293">
        <f>'Opleiding (medisch) specialist'!H13</f>
        <v>0</v>
      </c>
      <c r="AG44" s="293">
        <f>'Opleiding (medisch) specialist'!I13</f>
        <v>0</v>
      </c>
      <c r="AH44" s="293">
        <f>'Opleiding (medisch) specialist'!D14</f>
        <v>0</v>
      </c>
      <c r="AI44" s="293">
        <f>'Opleiding (medisch) specialist'!E14</f>
        <v>0</v>
      </c>
      <c r="AJ44" s="293">
        <f>'Opleiding (medisch) specialist'!F14</f>
        <v>0</v>
      </c>
      <c r="AK44" s="293">
        <f>'Opleiding (medisch) specialist'!G14</f>
        <v>0</v>
      </c>
      <c r="AL44" s="293">
        <f>'Opleiding (medisch) specialist'!H14</f>
        <v>0</v>
      </c>
      <c r="AM44" s="293">
        <f>'Opleiding (medisch) specialist'!I14</f>
        <v>0</v>
      </c>
      <c r="AN44" s="293">
        <f>'Opleiding (medisch) specialist'!D15</f>
        <v>0</v>
      </c>
      <c r="AO44" s="293">
        <f>'Opleiding (medisch) specialist'!E15</f>
        <v>0</v>
      </c>
      <c r="AP44" s="293">
        <f>'Opleiding (medisch) specialist'!F15</f>
        <v>0</v>
      </c>
      <c r="AQ44" s="293">
        <f>'Opleiding (medisch) specialist'!G15</f>
        <v>0</v>
      </c>
      <c r="AR44" s="293">
        <f>'Opleiding (medisch) specialist'!H15</f>
        <v>0</v>
      </c>
      <c r="AS44" s="293">
        <f>'Opleiding (medisch) specialist'!I15</f>
        <v>0</v>
      </c>
      <c r="AT44" s="293">
        <f>'Opleiding (medisch) specialist'!D16</f>
        <v>0</v>
      </c>
      <c r="AU44" s="293">
        <f>'Opleiding (medisch) specialist'!E16</f>
        <v>0</v>
      </c>
      <c r="AV44" s="293">
        <f>'Opleiding (medisch) specialist'!F16</f>
        <v>0</v>
      </c>
      <c r="AW44" s="293">
        <f>'Opleiding (medisch) specialist'!G16</f>
        <v>0</v>
      </c>
      <c r="AX44" s="293">
        <f>'Opleiding (medisch) specialist'!H16</f>
        <v>0</v>
      </c>
      <c r="AY44" s="293">
        <f>'Opleiding (medisch) specialist'!I16</f>
        <v>0</v>
      </c>
      <c r="AZ44" s="293">
        <f>'Opleiding (medisch) specialist'!D17</f>
        <v>0</v>
      </c>
      <c r="BA44" s="293">
        <f>'Opleiding (medisch) specialist'!E17</f>
        <v>0</v>
      </c>
      <c r="BB44" s="293">
        <f>'Opleiding (medisch) specialist'!F17</f>
        <v>0</v>
      </c>
      <c r="BC44" s="293">
        <f>'Opleiding (medisch) specialist'!G17</f>
        <v>0</v>
      </c>
      <c r="BD44" s="293">
        <f>'Opleiding (medisch) specialist'!H17</f>
        <v>0</v>
      </c>
      <c r="BE44" s="293">
        <f>'Opleiding (medisch) specialist'!I17</f>
        <v>0</v>
      </c>
      <c r="BF44" s="293">
        <f>'Opleiding (medisch) specialist'!D18</f>
        <v>0</v>
      </c>
      <c r="BG44" s="293">
        <f>'Opleiding (medisch) specialist'!E18</f>
        <v>0</v>
      </c>
      <c r="BH44" s="293">
        <f>'Opleiding (medisch) specialist'!F18</f>
        <v>0</v>
      </c>
      <c r="BI44" s="293">
        <f>'Opleiding (medisch) specialist'!G18</f>
        <v>0</v>
      </c>
      <c r="BJ44" s="293">
        <f>'Opleiding (medisch) specialist'!H18</f>
        <v>0</v>
      </c>
      <c r="BK44" s="293">
        <f>'Opleiding (medisch) specialist'!I18</f>
        <v>0</v>
      </c>
      <c r="BL44" s="293">
        <f>'Opleiding (medisch) specialist'!D19</f>
        <v>0</v>
      </c>
      <c r="BM44" s="293">
        <f>'Opleiding (medisch) specialist'!E19</f>
        <v>0</v>
      </c>
      <c r="BN44" s="293">
        <f>'Opleiding (medisch) specialist'!F19</f>
        <v>0</v>
      </c>
      <c r="BO44" s="293">
        <f>'Opleiding (medisch) specialist'!G19</f>
        <v>0</v>
      </c>
      <c r="BP44" s="293">
        <f>'Opleiding (medisch) specialist'!H19</f>
        <v>0</v>
      </c>
      <c r="BQ44" s="293">
        <f>'Opleiding (medisch) specialist'!I19</f>
        <v>0</v>
      </c>
      <c r="BR44" s="293">
        <f>'Opleiding (medisch) specialist'!D20</f>
        <v>0</v>
      </c>
      <c r="BS44" s="293">
        <f>'Opleiding (medisch) specialist'!E20</f>
        <v>0</v>
      </c>
      <c r="BT44" s="293">
        <f>'Opleiding (medisch) specialist'!F20</f>
        <v>0</v>
      </c>
      <c r="BU44" s="293">
        <f>'Opleiding (medisch) specialist'!G20</f>
        <v>0</v>
      </c>
      <c r="BV44" s="293">
        <f>'Opleiding (medisch) specialist'!H20</f>
        <v>0</v>
      </c>
      <c r="BW44" s="293">
        <f>'Opleiding (medisch) specialist'!I20</f>
        <v>0</v>
      </c>
      <c r="BX44" s="293">
        <f>'Opleiding (medisch) specialist'!D21</f>
        <v>0</v>
      </c>
      <c r="BY44" s="293">
        <f>'Opleiding (medisch) specialist'!E21</f>
        <v>0</v>
      </c>
      <c r="BZ44" s="293">
        <f>'Opleiding (medisch) specialist'!F21</f>
        <v>0</v>
      </c>
      <c r="CA44" s="293">
        <f>'Opleiding (medisch) specialist'!G21</f>
        <v>0</v>
      </c>
      <c r="CB44" s="293">
        <f>'Opleiding (medisch) specialist'!H21</f>
        <v>0</v>
      </c>
      <c r="CC44" s="293">
        <f>'Opleiding (medisch) specialist'!I21</f>
        <v>0</v>
      </c>
      <c r="CD44" s="293">
        <f>'Opleiding (medisch) specialist'!D22</f>
        <v>0</v>
      </c>
      <c r="CE44" s="293">
        <f>'Opleiding (medisch) specialist'!E22</f>
        <v>0</v>
      </c>
      <c r="CF44" s="293">
        <f>'Opleiding (medisch) specialist'!F22</f>
        <v>0</v>
      </c>
      <c r="CG44" s="293">
        <f>'Opleiding (medisch) specialist'!G22</f>
        <v>0</v>
      </c>
      <c r="CH44" s="293">
        <f>'Opleiding (medisch) specialist'!H22</f>
        <v>0</v>
      </c>
      <c r="CI44" s="293">
        <f>'Opleiding (medisch) specialist'!I22</f>
        <v>0</v>
      </c>
      <c r="CJ44" s="293">
        <f>'Opleiding (medisch) specialist'!D23</f>
        <v>0</v>
      </c>
      <c r="CK44" s="293">
        <f>'Opleiding (medisch) specialist'!E23</f>
        <v>0</v>
      </c>
      <c r="CL44" s="293">
        <f>'Opleiding (medisch) specialist'!F23</f>
        <v>0</v>
      </c>
      <c r="CM44" s="293">
        <f>'Opleiding (medisch) specialist'!G23</f>
        <v>0</v>
      </c>
      <c r="CN44" s="293">
        <f>'Opleiding (medisch) specialist'!H23</f>
        <v>0</v>
      </c>
      <c r="CO44" s="293">
        <f>'Opleiding (medisch) specialist'!I23</f>
        <v>0</v>
      </c>
      <c r="CP44" s="293">
        <f>'Opleiding (medisch) specialist'!D24</f>
        <v>0</v>
      </c>
      <c r="CQ44" s="293">
        <f>'Opleiding (medisch) specialist'!E24</f>
        <v>0</v>
      </c>
      <c r="CR44" s="293">
        <f>'Opleiding (medisch) specialist'!F24</f>
        <v>0</v>
      </c>
      <c r="CS44" s="293">
        <f>'Opleiding (medisch) specialist'!G24</f>
        <v>0</v>
      </c>
      <c r="CT44" s="293">
        <f>'Opleiding (medisch) specialist'!H24</f>
        <v>0</v>
      </c>
      <c r="CU44" s="293">
        <f>'Opleiding (medisch) specialist'!I24</f>
        <v>0</v>
      </c>
      <c r="CV44" s="293">
        <f>'Opleiding (medisch) specialist'!D25</f>
        <v>0</v>
      </c>
      <c r="CW44" s="293">
        <f>'Opleiding (medisch) specialist'!E25</f>
        <v>0</v>
      </c>
      <c r="CX44" s="293">
        <f>'Opleiding (medisch) specialist'!F25</f>
        <v>0</v>
      </c>
      <c r="CY44" s="293">
        <f>'Opleiding (medisch) specialist'!G25</f>
        <v>0</v>
      </c>
      <c r="CZ44" s="293">
        <f>'Opleiding (medisch) specialist'!H25</f>
        <v>0</v>
      </c>
      <c r="DA44" s="293">
        <f>'Opleiding (medisch) specialist'!I25</f>
        <v>0</v>
      </c>
      <c r="DB44" s="293">
        <f>'Opleiding (medisch) specialist'!D26</f>
        <v>0</v>
      </c>
      <c r="DC44" s="293">
        <f>'Opleiding (medisch) specialist'!E26</f>
        <v>0</v>
      </c>
      <c r="DD44" s="293">
        <f>'Opleiding (medisch) specialist'!F26</f>
        <v>0</v>
      </c>
      <c r="DE44" s="293">
        <f>'Opleiding (medisch) specialist'!G26</f>
        <v>0</v>
      </c>
      <c r="DF44" s="293">
        <f>'Opleiding (medisch) specialist'!H26</f>
        <v>0</v>
      </c>
      <c r="DG44" s="293">
        <f>'Opleiding (medisch) specialist'!I26</f>
        <v>0</v>
      </c>
      <c r="DH44" s="293">
        <f>'Opleiding (medisch) specialist'!D27</f>
        <v>0</v>
      </c>
      <c r="DI44" s="293">
        <f>'Opleiding (medisch) specialist'!E27</f>
        <v>0</v>
      </c>
      <c r="DJ44" s="293">
        <f>'Opleiding (medisch) specialist'!F27</f>
        <v>0</v>
      </c>
      <c r="DK44" s="293">
        <f>'Opleiding (medisch) specialist'!G27</f>
        <v>0</v>
      </c>
      <c r="DL44" s="293">
        <f>'Opleiding (medisch) specialist'!H27</f>
        <v>0</v>
      </c>
      <c r="DM44" s="293">
        <f>'Opleiding (medisch) specialist'!I27</f>
        <v>0</v>
      </c>
      <c r="DN44" s="293">
        <f>'Opleiding (medisch) specialist'!D28</f>
        <v>0</v>
      </c>
      <c r="DO44" s="293">
        <f>'Opleiding (medisch) specialist'!E28</f>
        <v>0</v>
      </c>
      <c r="DP44" s="293">
        <f>'Opleiding (medisch) specialist'!F28</f>
        <v>0</v>
      </c>
      <c r="DQ44" s="293">
        <f>'Opleiding (medisch) specialist'!G28</f>
        <v>0</v>
      </c>
      <c r="DR44" s="293">
        <f>'Opleiding (medisch) specialist'!H28</f>
        <v>0</v>
      </c>
      <c r="DS44" s="293">
        <f>'Opleiding (medisch) specialist'!I28</f>
        <v>0</v>
      </c>
      <c r="DT44" s="293">
        <f>'Opleiding (medisch) specialist'!D29</f>
        <v>0</v>
      </c>
      <c r="DU44" s="293">
        <f>'Opleiding (medisch) specialist'!E29</f>
        <v>0</v>
      </c>
      <c r="DV44" s="293">
        <f>'Opleiding (medisch) specialist'!F29</f>
        <v>0</v>
      </c>
      <c r="DW44" s="293">
        <f>'Opleiding (medisch) specialist'!G29</f>
        <v>0</v>
      </c>
      <c r="DX44" s="293">
        <f>'Opleiding (medisch) specialist'!H29</f>
        <v>0</v>
      </c>
      <c r="DY44" s="293">
        <f>'Opleiding (medisch) specialist'!I29</f>
        <v>0</v>
      </c>
      <c r="DZ44" s="293">
        <f>'Opleiding (medisch) specialist'!D30</f>
        <v>0</v>
      </c>
      <c r="EA44" s="293">
        <f>'Opleiding (medisch) specialist'!E30</f>
        <v>0</v>
      </c>
      <c r="EB44" s="293">
        <f>'Opleiding (medisch) specialist'!F30</f>
        <v>0</v>
      </c>
      <c r="EC44" s="293">
        <f>'Opleiding (medisch) specialist'!G30</f>
        <v>0</v>
      </c>
      <c r="ED44" s="293">
        <f>'Opleiding (medisch) specialist'!H30</f>
        <v>0</v>
      </c>
      <c r="EE44" s="293">
        <f>'Opleiding (medisch) specialist'!I30</f>
        <v>0</v>
      </c>
      <c r="EF44" s="293">
        <f>'Opleiding (medisch) specialist'!D31</f>
        <v>0</v>
      </c>
      <c r="EG44" s="293">
        <f>'Opleiding (medisch) specialist'!E31</f>
        <v>0</v>
      </c>
      <c r="EH44" s="293">
        <f>'Opleiding (medisch) specialist'!F31</f>
        <v>0</v>
      </c>
      <c r="EI44" s="293">
        <f>'Opleiding (medisch) specialist'!G31</f>
        <v>0</v>
      </c>
      <c r="EJ44" s="293">
        <f>'Opleiding (medisch) specialist'!H31</f>
        <v>0</v>
      </c>
      <c r="EK44" s="293">
        <f>'Opleiding (medisch) specialist'!I31</f>
        <v>0</v>
      </c>
      <c r="EL44" s="293">
        <f>'Opleiding (medisch) specialist'!D32</f>
        <v>0</v>
      </c>
      <c r="EM44" s="293">
        <f>'Opleiding (medisch) specialist'!E32</f>
        <v>0</v>
      </c>
      <c r="EN44" s="293">
        <f>'Opleiding (medisch) specialist'!F32</f>
        <v>0</v>
      </c>
      <c r="EO44" s="293">
        <f>'Opleiding (medisch) specialist'!G32</f>
        <v>0</v>
      </c>
      <c r="EP44" s="293">
        <f>'Opleiding (medisch) specialist'!H32</f>
        <v>0</v>
      </c>
      <c r="EQ44" s="293">
        <f>'Opleiding (medisch) specialist'!I32</f>
        <v>0</v>
      </c>
      <c r="ER44" s="293">
        <f>'Opleiding (medisch) specialist'!D33</f>
        <v>0</v>
      </c>
      <c r="ES44" s="293">
        <f>'Opleiding (medisch) specialist'!E33</f>
        <v>0</v>
      </c>
      <c r="ET44" s="293">
        <f>'Opleiding (medisch) specialist'!F33</f>
        <v>0</v>
      </c>
      <c r="EU44" s="293">
        <f>'Opleiding (medisch) specialist'!G33</f>
        <v>0</v>
      </c>
      <c r="EV44" s="293">
        <f>'Opleiding (medisch) specialist'!H33</f>
        <v>0</v>
      </c>
      <c r="EW44" s="293">
        <f>'Opleiding (medisch) specialist'!I33</f>
        <v>0</v>
      </c>
      <c r="EX44" s="293">
        <f>'Opleiding (medisch) specialist'!D34</f>
        <v>0</v>
      </c>
      <c r="EY44" s="293">
        <f>'Opleiding (medisch) specialist'!E34</f>
        <v>0</v>
      </c>
      <c r="EZ44" s="293">
        <f>'Opleiding (medisch) specialist'!F34</f>
        <v>0</v>
      </c>
      <c r="FA44" s="293">
        <f>'Opleiding (medisch) specialist'!G34</f>
        <v>0</v>
      </c>
      <c r="FB44" s="293">
        <f>'Opleiding (medisch) specialist'!H34</f>
        <v>0</v>
      </c>
      <c r="FC44" s="293">
        <f>'Opleiding (medisch) specialist'!I34</f>
        <v>0</v>
      </c>
      <c r="FD44" s="293">
        <f>'Opleiding (medisch) specialist'!D35</f>
        <v>0</v>
      </c>
      <c r="FE44" s="293">
        <f>'Opleiding (medisch) specialist'!E35</f>
        <v>0</v>
      </c>
      <c r="FF44" s="293">
        <f>'Opleiding (medisch) specialist'!F35</f>
        <v>0</v>
      </c>
      <c r="FG44" s="293">
        <f>'Opleiding (medisch) specialist'!G35</f>
        <v>0</v>
      </c>
      <c r="FH44" s="293">
        <f>'Opleiding (medisch) specialist'!H35</f>
        <v>0</v>
      </c>
      <c r="FI44" s="293">
        <f>'Opleiding (medisch) specialist'!I35</f>
        <v>0</v>
      </c>
      <c r="FJ44" s="293">
        <f>'Opleiding (medisch) specialist'!D36</f>
        <v>0</v>
      </c>
      <c r="FK44" s="293">
        <f>'Opleiding (medisch) specialist'!E36</f>
        <v>0</v>
      </c>
      <c r="FL44" s="293">
        <f>'Opleiding (medisch) specialist'!F36</f>
        <v>0</v>
      </c>
      <c r="FM44" s="293">
        <f>'Opleiding (medisch) specialist'!G36</f>
        <v>0</v>
      </c>
      <c r="FN44" s="293">
        <f>'Opleiding (medisch) specialist'!H36</f>
        <v>0</v>
      </c>
      <c r="FO44" s="293">
        <f>'Opleiding (medisch) specialist'!I36</f>
        <v>0</v>
      </c>
      <c r="FP44" s="293">
        <f>'Opleiding (medisch) specialist'!D37</f>
        <v>0</v>
      </c>
      <c r="FQ44" s="293">
        <f>'Opleiding (medisch) specialist'!E37</f>
        <v>0</v>
      </c>
      <c r="FR44" s="293">
        <f>'Opleiding (medisch) specialist'!F37</f>
        <v>0</v>
      </c>
      <c r="FS44" s="293">
        <f>'Opleiding (medisch) specialist'!G37</f>
        <v>0</v>
      </c>
      <c r="FT44" s="293">
        <f>'Opleiding (medisch) specialist'!H37</f>
        <v>0</v>
      </c>
      <c r="FU44" s="293">
        <f>'Opleiding (medisch) specialist'!I37</f>
        <v>0</v>
      </c>
      <c r="FV44" s="293">
        <f>'Opleiding (medisch) specialist'!D38</f>
        <v>0</v>
      </c>
      <c r="FW44" s="293">
        <f>'Opleiding (medisch) specialist'!E38</f>
        <v>0</v>
      </c>
      <c r="FX44" s="293">
        <f>'Opleiding (medisch) specialist'!F38</f>
        <v>0</v>
      </c>
      <c r="FY44" s="293">
        <f>'Opleiding (medisch) specialist'!G38</f>
        <v>0</v>
      </c>
      <c r="FZ44" s="293">
        <f>'Opleiding (medisch) specialist'!H38</f>
        <v>0</v>
      </c>
      <c r="GA44" s="293">
        <f>'Opleiding (medisch) specialist'!I38</f>
        <v>0</v>
      </c>
      <c r="GB44" s="293">
        <f>'Opleiding (medisch) specialist'!D39</f>
        <v>0</v>
      </c>
      <c r="GC44" s="293">
        <f>'Opleiding (medisch) specialist'!E39</f>
        <v>0</v>
      </c>
      <c r="GD44" s="293">
        <f>'Opleiding (medisch) specialist'!F39</f>
        <v>0</v>
      </c>
      <c r="GE44" s="293">
        <f>'Opleiding (medisch) specialist'!G39</f>
        <v>0</v>
      </c>
      <c r="GF44" s="293">
        <f>'Opleiding (medisch) specialist'!H39</f>
        <v>0</v>
      </c>
      <c r="GG44" s="293">
        <f>'Opleiding (medisch) specialist'!I39</f>
        <v>0</v>
      </c>
      <c r="GH44" s="293">
        <f>'Opleiding (medisch) specialist'!D40</f>
        <v>0</v>
      </c>
      <c r="GI44" s="293">
        <f>'Opleiding (medisch) specialist'!E40</f>
        <v>0</v>
      </c>
      <c r="GJ44" s="293">
        <f>'Opleiding (medisch) specialist'!F40</f>
        <v>0</v>
      </c>
      <c r="GK44" s="293">
        <f>'Opleiding (medisch) specialist'!G40</f>
        <v>0</v>
      </c>
      <c r="GL44" s="293">
        <f>'Opleiding (medisch) specialist'!H40</f>
        <v>0</v>
      </c>
      <c r="GM44" s="293">
        <f>'Opleiding (medisch) specialist'!I40</f>
        <v>0</v>
      </c>
      <c r="GN44" s="293">
        <f>'Opleiding (medisch) specialist'!D41</f>
        <v>0</v>
      </c>
      <c r="GO44" s="293">
        <f>'Opleiding (medisch) specialist'!E41</f>
        <v>0</v>
      </c>
      <c r="GP44" s="293">
        <f>'Opleiding (medisch) specialist'!F41</f>
        <v>0</v>
      </c>
      <c r="GQ44" s="293">
        <f>'Opleiding (medisch) specialist'!G41</f>
        <v>0</v>
      </c>
      <c r="GR44" s="293">
        <f>'Opleiding (medisch) specialist'!H41</f>
        <v>0</v>
      </c>
      <c r="GS44" s="293">
        <f>'Opleiding (medisch) specialist'!I41</f>
        <v>0</v>
      </c>
      <c r="GT44" s="293">
        <f>'Opleiding (medisch) specialist'!D42</f>
        <v>0</v>
      </c>
      <c r="GU44" s="293">
        <f>'Opleiding (medisch) specialist'!E42</f>
        <v>0</v>
      </c>
      <c r="GV44" s="293">
        <f>'Opleiding (medisch) specialist'!F42</f>
        <v>0</v>
      </c>
      <c r="GW44" s="293">
        <f>'Opleiding (medisch) specialist'!G42</f>
        <v>0</v>
      </c>
      <c r="GX44" s="293">
        <f>'Opleiding (medisch) specialist'!H42</f>
        <v>0</v>
      </c>
      <c r="GY44" s="293">
        <f>'Opleiding (medisch) specialist'!I42</f>
        <v>0</v>
      </c>
      <c r="GZ44" s="293">
        <f>'Opleiding (medisch) specialist'!D43</f>
        <v>0</v>
      </c>
      <c r="HA44" s="293">
        <f>'Opleiding (medisch) specialist'!E43</f>
        <v>0</v>
      </c>
      <c r="HB44" s="293">
        <f>'Opleiding (medisch) specialist'!F43</f>
        <v>0</v>
      </c>
      <c r="HC44" s="293">
        <f>'Opleiding (medisch) specialist'!G43</f>
        <v>0</v>
      </c>
      <c r="HD44" s="293">
        <f>'Opleiding (medisch) specialist'!H43</f>
        <v>0</v>
      </c>
      <c r="HE44" s="293">
        <f>'Opleiding (medisch) specialist'!I43</f>
        <v>0</v>
      </c>
      <c r="HF44" s="293">
        <f>'Opleiding (medisch) specialist'!D44</f>
        <v>0</v>
      </c>
      <c r="HG44" s="293">
        <f>'Opleiding (medisch) specialist'!E44</f>
        <v>0</v>
      </c>
      <c r="HH44" s="293">
        <f>'Opleiding (medisch) specialist'!F44</f>
        <v>0</v>
      </c>
      <c r="HI44" s="293">
        <f>'Opleiding (medisch) specialist'!G44</f>
        <v>0</v>
      </c>
      <c r="HJ44" s="293">
        <f>'Opleiding (medisch) specialist'!H44</f>
        <v>0</v>
      </c>
      <c r="HK44" s="293">
        <f>'Opleiding (medisch) specialist'!I44</f>
        <v>0</v>
      </c>
      <c r="HL44" s="293">
        <f>'Opleiding (medisch) specialist'!D45</f>
        <v>0</v>
      </c>
      <c r="HM44" s="293">
        <f>'Opleiding (medisch) specialist'!E45</f>
        <v>0</v>
      </c>
      <c r="HN44" s="293">
        <f>'Opleiding (medisch) specialist'!F45</f>
        <v>0</v>
      </c>
      <c r="HO44" s="293">
        <f>'Opleiding (medisch) specialist'!G45</f>
        <v>0</v>
      </c>
      <c r="HP44" s="293">
        <f>'Opleiding (medisch) specialist'!H45</f>
        <v>0</v>
      </c>
      <c r="HQ44" s="293">
        <f>'Opleiding (medisch) specialist'!I45</f>
        <v>0</v>
      </c>
      <c r="HR44" s="293">
        <f>'Opleiding (medisch) specialist'!D46</f>
        <v>0</v>
      </c>
      <c r="HS44" s="293">
        <f>'Opleiding (medisch) specialist'!E46</f>
        <v>0</v>
      </c>
      <c r="HT44" s="293">
        <f>'Opleiding (medisch) specialist'!F46</f>
        <v>0</v>
      </c>
      <c r="HU44" s="293">
        <f>'Opleiding (medisch) specialist'!G46</f>
        <v>0</v>
      </c>
      <c r="HV44" s="293">
        <f>'Opleiding (medisch) specialist'!H46</f>
        <v>0</v>
      </c>
      <c r="HW44" s="293">
        <f>'Opleiding (medisch) specialist'!I46</f>
        <v>0</v>
      </c>
      <c r="HX44" s="293">
        <f>'Opleiding (medisch) specialist'!D47</f>
        <v>0</v>
      </c>
      <c r="HY44" s="293">
        <f>'Opleiding (medisch) specialist'!E47</f>
        <v>0</v>
      </c>
      <c r="HZ44" s="293">
        <f>'Opleiding (medisch) specialist'!F47</f>
        <v>0</v>
      </c>
      <c r="IA44" s="293">
        <f>'Opleiding (medisch) specialist'!G47</f>
        <v>0</v>
      </c>
      <c r="IB44" s="293">
        <f>'Opleiding (medisch) specialist'!H47</f>
        <v>0</v>
      </c>
      <c r="IC44" s="293">
        <f>'Opleiding (medisch) specialist'!I47</f>
        <v>0</v>
      </c>
      <c r="ID44" s="293">
        <f>'Opleiding (medisch) specialist'!D50</f>
        <v>0</v>
      </c>
      <c r="IE44" s="293">
        <f>'Opleiding (medisch) specialist'!E50</f>
        <v>0</v>
      </c>
      <c r="IF44" s="293">
        <f>'Opleiding (medisch) specialist'!F50</f>
        <v>0</v>
      </c>
      <c r="IG44" s="293">
        <f>'Opleiding (medisch) specialist'!G50</f>
        <v>0</v>
      </c>
      <c r="IH44" s="293">
        <f>'Opleiding (medisch) specialist'!H50</f>
        <v>0</v>
      </c>
      <c r="II44" s="293">
        <f>'Opleiding (medisch) specialist'!I50</f>
        <v>0</v>
      </c>
      <c r="IJ44" s="293">
        <f>'Opleiding (medisch) specialist'!D51</f>
        <v>0</v>
      </c>
      <c r="IK44" s="293">
        <f>'Opleiding (medisch) specialist'!E51</f>
        <v>0</v>
      </c>
      <c r="IL44" s="293">
        <f>'Opleiding (medisch) specialist'!F51</f>
        <v>0</v>
      </c>
      <c r="IM44" s="293">
        <f>'Opleiding (medisch) specialist'!G51</f>
        <v>0</v>
      </c>
      <c r="IN44" s="293">
        <f>'Opleiding (medisch) specialist'!H51</f>
        <v>0</v>
      </c>
      <c r="IO44" s="293">
        <f>'Opleiding (medisch) specialist'!I51</f>
        <v>0</v>
      </c>
      <c r="IP44" s="293">
        <f>'Opleiding (medisch) specialist'!D52</f>
        <v>0</v>
      </c>
      <c r="IQ44" s="293">
        <f>'Opleiding (medisch) specialist'!E52</f>
        <v>0</v>
      </c>
      <c r="IR44" s="293">
        <f>'Opleiding (medisch) specialist'!F52</f>
        <v>0</v>
      </c>
      <c r="IS44" s="293">
        <f>'Opleiding (medisch) specialist'!G52</f>
        <v>0</v>
      </c>
      <c r="IT44" s="293">
        <f>'Opleiding (medisch) specialist'!H52</f>
        <v>0</v>
      </c>
      <c r="IU44" s="293">
        <f>'Opleiding (medisch) specialist'!I52</f>
        <v>0</v>
      </c>
      <c r="IV44" s="293">
        <f>'Opleiding (medisch) specialist'!D53</f>
        <v>0</v>
      </c>
      <c r="IW44" s="293">
        <f>'Opleiding (medisch) specialist'!E53</f>
        <v>0</v>
      </c>
      <c r="IX44" s="293">
        <f>'Opleiding (medisch) specialist'!F53</f>
        <v>0</v>
      </c>
      <c r="IY44" s="293">
        <f>'Opleiding (medisch) specialist'!G53</f>
        <v>0</v>
      </c>
      <c r="IZ44" s="293">
        <f>'Opleiding (medisch) specialist'!H53</f>
        <v>0</v>
      </c>
      <c r="JA44" s="293">
        <f>'Opleiding (medisch) specialist'!I53</f>
        <v>0</v>
      </c>
      <c r="JB44" s="293">
        <f>'Opleiding (medisch) specialist'!D54</f>
        <v>0</v>
      </c>
      <c r="JC44" s="293">
        <f>'Opleiding (medisch) specialist'!E54</f>
        <v>0</v>
      </c>
      <c r="JD44" s="293">
        <f>'Opleiding (medisch) specialist'!F54</f>
        <v>0</v>
      </c>
      <c r="JE44" s="293">
        <f>'Opleiding (medisch) specialist'!G54</f>
        <v>0</v>
      </c>
      <c r="JF44" s="293">
        <f>'Opleiding (medisch) specialist'!H54</f>
        <v>0</v>
      </c>
      <c r="JG44" s="293">
        <f>'Opleiding (medisch) specialist'!I54</f>
        <v>0</v>
      </c>
      <c r="JH44" s="293">
        <f>'Opleiding (medisch) specialist'!D55</f>
        <v>0</v>
      </c>
      <c r="JI44" s="293">
        <f>'Opleiding (medisch) specialist'!E55</f>
        <v>0</v>
      </c>
      <c r="JJ44" s="293">
        <f>'Opleiding (medisch) specialist'!F55</f>
        <v>0</v>
      </c>
      <c r="JK44" s="293">
        <f>'Opleiding (medisch) specialist'!G55</f>
        <v>0</v>
      </c>
      <c r="JL44" s="293">
        <f>'Opleiding (medisch) specialist'!H55</f>
        <v>0</v>
      </c>
      <c r="JM44" s="293">
        <f>'Opleiding (medisch) specialist'!I55</f>
        <v>0</v>
      </c>
      <c r="JN44" s="293">
        <f>'Opleiding (medisch) specialist'!D56</f>
        <v>0</v>
      </c>
      <c r="JO44" s="293">
        <f>'Opleiding (medisch) specialist'!E56</f>
        <v>0</v>
      </c>
      <c r="JP44" s="293">
        <f>'Opleiding (medisch) specialist'!F56</f>
        <v>0</v>
      </c>
      <c r="JQ44" s="293">
        <f>'Opleiding (medisch) specialist'!G56</f>
        <v>0</v>
      </c>
      <c r="JR44" s="293">
        <f>'Opleiding (medisch) specialist'!H56</f>
        <v>0</v>
      </c>
      <c r="JS44" s="293">
        <f>'Opleiding (medisch) specialist'!I56</f>
        <v>0</v>
      </c>
      <c r="JT44" s="293">
        <f>'Opleiding (medisch) specialist'!D57</f>
        <v>0</v>
      </c>
      <c r="JU44" s="293">
        <f>'Opleiding (medisch) specialist'!E57</f>
        <v>0</v>
      </c>
      <c r="JV44" s="293">
        <f>'Opleiding (medisch) specialist'!F57</f>
        <v>0</v>
      </c>
      <c r="JW44" s="293">
        <f>'Opleiding (medisch) specialist'!G57</f>
        <v>0</v>
      </c>
      <c r="JX44" s="293">
        <f>'Opleiding (medisch) specialist'!H57</f>
        <v>0</v>
      </c>
      <c r="JY44" s="293">
        <f>'Opleiding (medisch) specialist'!I57</f>
        <v>0</v>
      </c>
      <c r="JZ44" s="293">
        <f>'Opleiding (medisch) specialist'!D58</f>
        <v>0</v>
      </c>
      <c r="KA44" s="293">
        <f>'Opleiding (medisch) specialist'!E58</f>
        <v>0</v>
      </c>
      <c r="KB44" s="293">
        <f>'Opleiding (medisch) specialist'!F58</f>
        <v>0</v>
      </c>
      <c r="KC44" s="293">
        <f>'Opleiding (medisch) specialist'!G58</f>
        <v>0</v>
      </c>
      <c r="KD44" s="293">
        <f>'Opleiding (medisch) specialist'!H58</f>
        <v>0</v>
      </c>
      <c r="KE44" s="293">
        <f>'Opleiding (medisch) specialist'!I58</f>
        <v>0</v>
      </c>
      <c r="KF44" s="293">
        <f>'Opleiding (medisch) specialist'!D62</f>
        <v>0</v>
      </c>
      <c r="KG44" s="293">
        <f>'Opleiding (medisch) specialist'!E62</f>
        <v>0</v>
      </c>
      <c r="KH44" s="293">
        <f>'Opleiding (medisch) specialist'!F62</f>
        <v>0</v>
      </c>
      <c r="KI44" s="293">
        <f>'Opleiding (medisch) specialist'!G62</f>
        <v>0</v>
      </c>
      <c r="KJ44" s="293">
        <f>'Opleiding (medisch) specialist'!H62</f>
        <v>0</v>
      </c>
      <c r="KK44" s="293">
        <f>'Opleiding (medisch) specialist'!I62</f>
        <v>0</v>
      </c>
      <c r="KL44" s="293">
        <f>'Opleiding (medisch) specialist'!D63</f>
        <v>0</v>
      </c>
      <c r="KM44" s="293">
        <f>'Opleiding (medisch) specialist'!E63</f>
        <v>0</v>
      </c>
      <c r="KN44" s="293">
        <f>'Opleiding (medisch) specialist'!F63</f>
        <v>0</v>
      </c>
      <c r="KO44" s="293">
        <f>'Opleiding (medisch) specialist'!G63</f>
        <v>0</v>
      </c>
      <c r="KP44" s="293">
        <f>'Opleiding (medisch) specialist'!H63</f>
        <v>0</v>
      </c>
      <c r="KQ44" s="293">
        <f>'Opleiding (medisch) specialist'!I63</f>
        <v>0</v>
      </c>
      <c r="KR44" s="293">
        <f>'Opleiding (medisch) specialist'!D64</f>
        <v>0</v>
      </c>
      <c r="KS44" s="293">
        <f>'Opleiding (medisch) specialist'!E64</f>
        <v>0</v>
      </c>
      <c r="KT44" s="293">
        <f>'Opleiding (medisch) specialist'!F64</f>
        <v>0</v>
      </c>
      <c r="KU44" s="293">
        <f>'Opleiding (medisch) specialist'!G64</f>
        <v>0</v>
      </c>
      <c r="KV44" s="293">
        <f>'Opleiding (medisch) specialist'!H64</f>
        <v>0</v>
      </c>
      <c r="KW44" s="293">
        <f>'Opleiding (medisch) specialist'!I64</f>
        <v>0</v>
      </c>
      <c r="KX44" s="293">
        <f>'Opleiding (medisch) specialist'!D65</f>
        <v>0</v>
      </c>
      <c r="KY44" s="293">
        <f>'Opleiding (medisch) specialist'!E65</f>
        <v>0</v>
      </c>
      <c r="KZ44" s="293">
        <f>'Opleiding (medisch) specialist'!F65</f>
        <v>0</v>
      </c>
      <c r="LA44" s="293">
        <f>'Opleiding (medisch) specialist'!G65</f>
        <v>0</v>
      </c>
      <c r="LB44" s="293">
        <f>'Opleiding (medisch) specialist'!H65</f>
        <v>0</v>
      </c>
      <c r="LC44" s="293">
        <f>'Opleiding (medisch) specialist'!I65</f>
        <v>0</v>
      </c>
      <c r="LD44" s="293">
        <f>'Opleiding (medisch) specialist'!D66</f>
        <v>0</v>
      </c>
      <c r="LE44" s="293">
        <f>'Opleiding (medisch) specialist'!E66</f>
        <v>0</v>
      </c>
      <c r="LF44" s="293">
        <f>'Opleiding (medisch) specialist'!F66</f>
        <v>0</v>
      </c>
      <c r="LG44" s="293">
        <f>'Opleiding (medisch) specialist'!G66</f>
        <v>0</v>
      </c>
      <c r="LH44" s="293">
        <f>'Opleiding (medisch) specialist'!H66</f>
        <v>0</v>
      </c>
      <c r="LI44" s="293">
        <f>'Opleiding (medisch) specialist'!I66</f>
        <v>0</v>
      </c>
      <c r="LJ44" s="293">
        <f>'Opleiding (medisch) specialist'!D67</f>
        <v>0</v>
      </c>
      <c r="LK44" s="293">
        <f>'Opleiding (medisch) specialist'!E67</f>
        <v>0</v>
      </c>
      <c r="LL44" s="293">
        <f>'Opleiding (medisch) specialist'!F67</f>
        <v>0</v>
      </c>
      <c r="LM44" s="293">
        <f>'Opleiding (medisch) specialist'!G67</f>
        <v>0</v>
      </c>
      <c r="LN44" s="293">
        <f>'Opleiding (medisch) specialist'!H67</f>
        <v>0</v>
      </c>
      <c r="LO44" s="293">
        <f>'Opleiding (medisch) specialist'!I67</f>
        <v>0</v>
      </c>
      <c r="LP44" s="293">
        <f>'Opleiding (medisch) specialist'!D71</f>
        <v>0</v>
      </c>
      <c r="LQ44" s="293">
        <f>'Opleiding (medisch) specialist'!E71</f>
        <v>0</v>
      </c>
      <c r="LR44" s="293">
        <f>'Opleiding (medisch) specialist'!F71</f>
        <v>0</v>
      </c>
      <c r="LS44" s="293">
        <f>'Opleiding (medisch) specialist'!G71</f>
        <v>0</v>
      </c>
      <c r="LT44" s="293">
        <f>'Opleiding (medisch) specialist'!H71</f>
        <v>0</v>
      </c>
      <c r="LU44" s="293">
        <f>'Opleiding (medisch) specialist'!I71</f>
        <v>0</v>
      </c>
      <c r="LV44" s="293">
        <f>'Opleiding (medisch) specialist'!D72</f>
        <v>0</v>
      </c>
      <c r="LW44" s="293">
        <f>'Opleiding (medisch) specialist'!E72</f>
        <v>0</v>
      </c>
      <c r="LX44" s="293">
        <f>'Opleiding (medisch) specialist'!F72</f>
        <v>0</v>
      </c>
      <c r="LY44" s="293">
        <f>'Opleiding (medisch) specialist'!G72</f>
        <v>0</v>
      </c>
      <c r="LZ44" s="293">
        <f>'Opleiding (medisch) specialist'!H72</f>
        <v>0</v>
      </c>
      <c r="MA44" s="293">
        <f>'Opleiding (medisch) specialist'!I72</f>
        <v>0</v>
      </c>
      <c r="MB44" s="293">
        <f>'Opleiding (medisch) specialist'!D73</f>
        <v>0</v>
      </c>
      <c r="MC44" s="293">
        <f>'Opleiding (medisch) specialist'!E73</f>
        <v>0</v>
      </c>
      <c r="MD44" s="293">
        <f>'Opleiding (medisch) specialist'!F73</f>
        <v>0</v>
      </c>
      <c r="ME44" s="293">
        <f>'Opleiding (medisch) specialist'!G73</f>
        <v>0</v>
      </c>
      <c r="MF44" s="293">
        <f>'Opleiding (medisch) specialist'!H73</f>
        <v>0</v>
      </c>
      <c r="MG44" s="293">
        <f>'Opleiding (medisch) specialist'!I73</f>
        <v>0</v>
      </c>
      <c r="MH44" s="293">
        <f>'Opleiding (medisch) specialist'!D74</f>
        <v>0</v>
      </c>
      <c r="MI44" s="293">
        <f>'Opleiding (medisch) specialist'!E74</f>
        <v>0</v>
      </c>
      <c r="MJ44" s="293">
        <f>'Opleiding (medisch) specialist'!F74</f>
        <v>0</v>
      </c>
      <c r="MK44" s="293">
        <f>'Opleiding (medisch) specialist'!G74</f>
        <v>0</v>
      </c>
      <c r="ML44" s="293">
        <f>'Opleiding (medisch) specialist'!H74</f>
        <v>0</v>
      </c>
      <c r="MM44" s="293">
        <f>'Opleiding (medisch) specialist'!I74</f>
        <v>0</v>
      </c>
      <c r="MN44" s="293">
        <f>'Opleiding (medisch) specialist'!D75</f>
        <v>0</v>
      </c>
      <c r="MO44" s="293">
        <f>'Opleiding (medisch) specialist'!E75</f>
        <v>0</v>
      </c>
      <c r="MP44" s="293">
        <f>'Opleiding (medisch) specialist'!F75</f>
        <v>0</v>
      </c>
      <c r="MQ44" s="293">
        <f>'Opleiding (medisch) specialist'!G75</f>
        <v>0</v>
      </c>
      <c r="MR44" s="293">
        <f>'Opleiding (medisch) specialist'!H75</f>
        <v>0</v>
      </c>
      <c r="MS44" s="293">
        <f>'Opleiding (medisch) specialist'!I75</f>
        <v>0</v>
      </c>
      <c r="MT44" s="293">
        <f>'Opleiding (medisch) specialist'!D76</f>
        <v>0</v>
      </c>
      <c r="MU44" s="293">
        <f>'Opleiding (medisch) specialist'!E76</f>
        <v>0</v>
      </c>
      <c r="MV44" s="293">
        <f>'Opleiding (medisch) specialist'!F76</f>
        <v>0</v>
      </c>
      <c r="MW44" s="293">
        <f>'Opleiding (medisch) specialist'!G76</f>
        <v>0</v>
      </c>
      <c r="MX44" s="293">
        <f>'Opleiding (medisch) specialist'!H76</f>
        <v>0</v>
      </c>
      <c r="MY44" s="293">
        <f>'Opleiding (medisch) specialist'!I76</f>
        <v>0</v>
      </c>
      <c r="MZ44" s="281" t="str">
        <f>'Opleiding (medisch) specialist'!B78</f>
        <v>Let op! U vraagt aan boven het maximum!</v>
      </c>
      <c r="NA44" s="281" t="str">
        <f>'Opleiding (medisch) specialist'!B80</f>
        <v>Let op! Vul zowel de instroom in personen als in fte in!</v>
      </c>
      <c r="NB44" s="281" t="str">
        <f>'Opleiding (medisch) specialist'!B82</f>
        <v>Het aantal fte kan niet groter zijn dan het aantal personen!</v>
      </c>
      <c r="NC44" s="281" t="str">
        <f>'Opleiding (medisch) specialist'!B84</f>
        <v>Let op! U hebt niet alle fte op 2 decimalen afgerond!</v>
      </c>
      <c r="ND44" s="281" t="str">
        <f>'Opleiding (medisch) specialist'!B86</f>
        <v>Let op! U hebt bij een (of meer) opleiding(en) geen realisatie ingevuld terwijl deze wel in het verdeelplan is (zijn) opgenomen. Klopt dat wel?</v>
      </c>
      <c r="NE44" s="281"/>
      <c r="NF44" s="281"/>
      <c r="NG44" s="281"/>
      <c r="NH44" s="281"/>
      <c r="NI44" s="281"/>
      <c r="NJ44" s="281"/>
      <c r="NK44" s="281"/>
      <c r="NL44" s="281"/>
      <c r="NM44" s="281"/>
      <c r="NN44" s="281"/>
      <c r="NO44" s="281"/>
      <c r="NP44" s="281"/>
      <c r="NQ44" s="281"/>
      <c r="NR44" s="281"/>
      <c r="NS44" s="281"/>
      <c r="NT44" s="281"/>
      <c r="NU44" s="281"/>
      <c r="NV44" s="281"/>
    </row>
    <row r="45" spans="1:386" ht="12.75" x14ac:dyDescent="0.2">
      <c r="A45" s="285"/>
      <c r="B45" s="264"/>
      <c r="F45" s="222" t="s">
        <v>1296</v>
      </c>
      <c r="G45" s="222" t="s">
        <v>1296</v>
      </c>
      <c r="H45"/>
      <c r="I45" s="294" t="s">
        <v>1296</v>
      </c>
      <c r="L45" s="222" t="s">
        <v>1296</v>
      </c>
      <c r="M45" s="222" t="s">
        <v>1296</v>
      </c>
      <c r="O45" s="222" t="s">
        <v>1296</v>
      </c>
      <c r="R45" s="222" t="s">
        <v>1296</v>
      </c>
      <c r="S45" s="222" t="s">
        <v>1296</v>
      </c>
      <c r="U45" s="222" t="s">
        <v>1296</v>
      </c>
      <c r="X45" s="222" t="s">
        <v>1296</v>
      </c>
      <c r="Y45" s="222" t="s">
        <v>1296</v>
      </c>
      <c r="AA45" s="222" t="s">
        <v>1296</v>
      </c>
      <c r="AB45" s="222" t="s">
        <v>1296</v>
      </c>
      <c r="AC45" s="222" t="s">
        <v>1296</v>
      </c>
      <c r="AD45" s="222" t="s">
        <v>1296</v>
      </c>
      <c r="AE45" s="222" t="s">
        <v>1296</v>
      </c>
      <c r="AF45" s="222" t="s">
        <v>1296</v>
      </c>
      <c r="AG45" s="222" t="s">
        <v>1296</v>
      </c>
      <c r="AJ45" s="222" t="s">
        <v>1296</v>
      </c>
      <c r="AK45" s="222" t="s">
        <v>1296</v>
      </c>
      <c r="AM45" s="222" t="s">
        <v>1296</v>
      </c>
      <c r="AP45" s="222" t="s">
        <v>1296</v>
      </c>
      <c r="AQ45" s="222" t="s">
        <v>1296</v>
      </c>
      <c r="AS45" s="222" t="s">
        <v>1296</v>
      </c>
      <c r="AV45" s="222" t="s">
        <v>1296</v>
      </c>
      <c r="AW45" s="222" t="s">
        <v>1296</v>
      </c>
      <c r="AY45" s="222" t="s">
        <v>1296</v>
      </c>
      <c r="BB45" s="222" t="s">
        <v>1296</v>
      </c>
      <c r="BC45" s="222" t="s">
        <v>1296</v>
      </c>
      <c r="BE45" s="222" t="s">
        <v>1296</v>
      </c>
      <c r="BH45" s="222" t="s">
        <v>1296</v>
      </c>
      <c r="BI45" s="222" t="s">
        <v>1296</v>
      </c>
      <c r="BK45" s="222" t="s">
        <v>1296</v>
      </c>
      <c r="BL45" s="222" t="s">
        <v>1296</v>
      </c>
      <c r="BM45" s="222" t="s">
        <v>1296</v>
      </c>
      <c r="BN45" s="222" t="s">
        <v>1296</v>
      </c>
      <c r="BO45" s="222" t="s">
        <v>1296</v>
      </c>
      <c r="BP45" s="222" t="s">
        <v>1296</v>
      </c>
      <c r="BQ45" s="222" t="s">
        <v>1296</v>
      </c>
      <c r="BS45" s="264"/>
      <c r="BT45" s="264" t="s">
        <v>1296</v>
      </c>
      <c r="BU45" s="222" t="s">
        <v>1296</v>
      </c>
      <c r="BV45" s="264"/>
      <c r="BW45" s="222" t="s">
        <v>1296</v>
      </c>
      <c r="BZ45" s="222" t="s">
        <v>1296</v>
      </c>
      <c r="CA45" s="222" t="s">
        <v>1296</v>
      </c>
      <c r="CC45" s="222" t="s">
        <v>1296</v>
      </c>
      <c r="CF45" s="222" t="s">
        <v>1296</v>
      </c>
      <c r="CG45" s="222" t="s">
        <v>1296</v>
      </c>
      <c r="CI45" s="222" t="s">
        <v>1296</v>
      </c>
      <c r="CL45" s="222" t="s">
        <v>1296</v>
      </c>
      <c r="CM45" s="222" t="s">
        <v>1296</v>
      </c>
      <c r="CO45" s="222" t="s">
        <v>1296</v>
      </c>
      <c r="CR45" s="222" t="s">
        <v>1296</v>
      </c>
      <c r="CS45" s="222" t="s">
        <v>1296</v>
      </c>
      <c r="CU45" s="222" t="s">
        <v>1296</v>
      </c>
      <c r="CX45" s="222" t="s">
        <v>1296</v>
      </c>
      <c r="CY45" s="222" t="s">
        <v>1296</v>
      </c>
      <c r="DA45" s="222" t="s">
        <v>1296</v>
      </c>
      <c r="DD45" s="222" t="s">
        <v>1296</v>
      </c>
      <c r="DE45" s="222" t="s">
        <v>1296</v>
      </c>
      <c r="DG45" s="222" t="s">
        <v>1296</v>
      </c>
      <c r="DJ45" s="222" t="s">
        <v>1296</v>
      </c>
      <c r="DK45" s="222" t="s">
        <v>1296</v>
      </c>
      <c r="DM45" s="222" t="s">
        <v>1296</v>
      </c>
      <c r="DP45" s="222" t="s">
        <v>1296</v>
      </c>
      <c r="DQ45" s="222" t="s">
        <v>1296</v>
      </c>
      <c r="DS45" s="222" t="s">
        <v>1296</v>
      </c>
      <c r="DV45" s="222" t="s">
        <v>1296</v>
      </c>
      <c r="DW45" s="222" t="s">
        <v>1296</v>
      </c>
      <c r="DY45" s="222" t="s">
        <v>1296</v>
      </c>
      <c r="EB45" s="222" t="s">
        <v>1296</v>
      </c>
      <c r="EC45" s="222" t="s">
        <v>1296</v>
      </c>
      <c r="EE45" s="222" t="s">
        <v>1296</v>
      </c>
      <c r="EH45" s="222" t="s">
        <v>1296</v>
      </c>
      <c r="EI45" s="222" t="s">
        <v>1296</v>
      </c>
      <c r="EK45" s="222" t="s">
        <v>1296</v>
      </c>
      <c r="EN45" s="222" t="s">
        <v>1296</v>
      </c>
      <c r="EO45" s="222" t="s">
        <v>1296</v>
      </c>
      <c r="EQ45" s="222" t="s">
        <v>1296</v>
      </c>
      <c r="ET45" s="222" t="s">
        <v>1296</v>
      </c>
      <c r="EU45" s="222" t="s">
        <v>1296</v>
      </c>
      <c r="EW45" s="222" t="s">
        <v>1296</v>
      </c>
      <c r="EZ45" s="222" t="s">
        <v>1296</v>
      </c>
      <c r="FA45" s="222" t="s">
        <v>1296</v>
      </c>
      <c r="FC45" s="222" t="s">
        <v>1296</v>
      </c>
      <c r="FF45" s="222" t="s">
        <v>1296</v>
      </c>
      <c r="FG45" s="222" t="s">
        <v>1296</v>
      </c>
      <c r="FI45" s="222" t="s">
        <v>1296</v>
      </c>
      <c r="FL45" s="222" t="s">
        <v>1296</v>
      </c>
      <c r="FM45" s="222" t="s">
        <v>1296</v>
      </c>
      <c r="FO45" s="222" t="s">
        <v>1296</v>
      </c>
      <c r="FR45" s="222" t="s">
        <v>1296</v>
      </c>
      <c r="FS45" s="222" t="s">
        <v>1296</v>
      </c>
      <c r="FU45" s="222" t="s">
        <v>1296</v>
      </c>
      <c r="FX45" s="222" t="s">
        <v>1296</v>
      </c>
      <c r="FY45" s="222" t="s">
        <v>1296</v>
      </c>
      <c r="GA45" s="222" t="s">
        <v>1296</v>
      </c>
      <c r="GD45" s="222" t="s">
        <v>1296</v>
      </c>
      <c r="GE45" s="222" t="s">
        <v>1296</v>
      </c>
      <c r="GG45" s="222" t="s">
        <v>1296</v>
      </c>
      <c r="GJ45" s="222" t="s">
        <v>1296</v>
      </c>
      <c r="GK45" s="222" t="s">
        <v>1296</v>
      </c>
      <c r="GM45" s="222" t="s">
        <v>1296</v>
      </c>
      <c r="GP45" s="222" t="s">
        <v>1296</v>
      </c>
      <c r="GQ45" s="222" t="s">
        <v>1296</v>
      </c>
      <c r="GS45" s="222" t="s">
        <v>1296</v>
      </c>
      <c r="GV45" s="222" t="s">
        <v>1296</v>
      </c>
      <c r="GW45" s="222" t="s">
        <v>1296</v>
      </c>
      <c r="GY45" s="222" t="s">
        <v>1296</v>
      </c>
      <c r="HB45" s="222" t="s">
        <v>1296</v>
      </c>
      <c r="HC45" s="222" t="s">
        <v>1296</v>
      </c>
      <c r="HE45" s="222" t="s">
        <v>1296</v>
      </c>
      <c r="HH45" s="222" t="s">
        <v>1296</v>
      </c>
      <c r="HI45" s="222" t="s">
        <v>1296</v>
      </c>
      <c r="HK45" s="222" t="s">
        <v>1296</v>
      </c>
      <c r="HN45" s="222" t="s">
        <v>1296</v>
      </c>
      <c r="HO45" s="222" t="s">
        <v>1296</v>
      </c>
      <c r="HQ45" s="222" t="s">
        <v>1296</v>
      </c>
      <c r="HT45" s="222" t="s">
        <v>1296</v>
      </c>
      <c r="HU45" s="222" t="s">
        <v>1296</v>
      </c>
      <c r="HW45" s="222" t="s">
        <v>1296</v>
      </c>
      <c r="HZ45" s="222" t="s">
        <v>1296</v>
      </c>
      <c r="IA45" s="222" t="s">
        <v>1296</v>
      </c>
      <c r="IC45" s="222" t="s">
        <v>1296</v>
      </c>
      <c r="IF45" s="222" t="s">
        <v>1296</v>
      </c>
      <c r="IG45" s="222" t="s">
        <v>1296</v>
      </c>
      <c r="II45" s="222" t="s">
        <v>1296</v>
      </c>
      <c r="IL45" s="222" t="s">
        <v>1296</v>
      </c>
      <c r="IM45" s="222" t="s">
        <v>1296</v>
      </c>
      <c r="IO45" s="222" t="s">
        <v>1296</v>
      </c>
      <c r="IR45" s="222" t="s">
        <v>1296</v>
      </c>
      <c r="IS45" s="222" t="s">
        <v>1296</v>
      </c>
      <c r="IU45" s="222" t="s">
        <v>1296</v>
      </c>
      <c r="IX45" s="222" t="s">
        <v>1296</v>
      </c>
      <c r="IY45" s="222" t="s">
        <v>1296</v>
      </c>
      <c r="JA45" s="222" t="s">
        <v>1296</v>
      </c>
      <c r="JD45" s="222" t="s">
        <v>1296</v>
      </c>
      <c r="JE45" s="222" t="s">
        <v>1296</v>
      </c>
      <c r="JG45" s="222" t="s">
        <v>1296</v>
      </c>
      <c r="JJ45" s="222" t="s">
        <v>1296</v>
      </c>
      <c r="JK45" s="222" t="s">
        <v>1296</v>
      </c>
      <c r="JM45" s="222" t="s">
        <v>1296</v>
      </c>
      <c r="JP45" s="222" t="s">
        <v>1296</v>
      </c>
      <c r="JQ45" s="222" t="s">
        <v>1296</v>
      </c>
      <c r="JS45" s="222" t="s">
        <v>1296</v>
      </c>
      <c r="JV45" s="222" t="s">
        <v>1296</v>
      </c>
      <c r="JW45" s="222" t="s">
        <v>1296</v>
      </c>
      <c r="JY45" s="222" t="s">
        <v>1296</v>
      </c>
      <c r="JZ45" s="222" t="s">
        <v>1296</v>
      </c>
      <c r="KA45" s="222" t="s">
        <v>1296</v>
      </c>
      <c r="KB45" s="222" t="s">
        <v>1296</v>
      </c>
      <c r="KC45" s="222" t="s">
        <v>1296</v>
      </c>
      <c r="KD45" s="222" t="s">
        <v>1296</v>
      </c>
      <c r="KE45" s="222" t="s">
        <v>1296</v>
      </c>
      <c r="KH45" s="222" t="s">
        <v>1296</v>
      </c>
      <c r="KI45" s="222" t="s">
        <v>1296</v>
      </c>
      <c r="KK45" s="222" t="s">
        <v>1296</v>
      </c>
      <c r="KN45" s="222" t="s">
        <v>1296</v>
      </c>
      <c r="KO45" s="222" t="s">
        <v>1296</v>
      </c>
      <c r="KQ45" s="222" t="s">
        <v>1296</v>
      </c>
      <c r="KT45" s="222" t="s">
        <v>1296</v>
      </c>
      <c r="KU45" s="222" t="s">
        <v>1296</v>
      </c>
      <c r="KW45" s="222" t="s">
        <v>1296</v>
      </c>
      <c r="KZ45" s="222" t="s">
        <v>1296</v>
      </c>
      <c r="LA45" s="222" t="s">
        <v>1296</v>
      </c>
      <c r="LC45" s="222" t="s">
        <v>1296</v>
      </c>
      <c r="LF45" s="222" t="s">
        <v>1296</v>
      </c>
      <c r="LG45" s="222" t="s">
        <v>1296</v>
      </c>
      <c r="LI45" s="222" t="s">
        <v>1296</v>
      </c>
      <c r="LJ45" s="222" t="s">
        <v>1296</v>
      </c>
      <c r="LK45" s="222" t="s">
        <v>1296</v>
      </c>
      <c r="LL45" s="222" t="s">
        <v>1296</v>
      </c>
      <c r="LM45" s="222" t="s">
        <v>1296</v>
      </c>
      <c r="LN45" s="222" t="s">
        <v>1296</v>
      </c>
      <c r="LO45" s="222" t="s">
        <v>1296</v>
      </c>
      <c r="LR45" s="222" t="s">
        <v>1296</v>
      </c>
      <c r="LS45" s="222" t="s">
        <v>1296</v>
      </c>
      <c r="LU45" s="222" t="s">
        <v>1296</v>
      </c>
      <c r="LX45" s="222" t="s">
        <v>1296</v>
      </c>
      <c r="LY45" s="222" t="s">
        <v>1296</v>
      </c>
      <c r="MA45" s="222" t="s">
        <v>1296</v>
      </c>
      <c r="MD45" s="222" t="s">
        <v>1296</v>
      </c>
      <c r="ME45" s="222" t="s">
        <v>1296</v>
      </c>
      <c r="MG45" s="222" t="s">
        <v>1296</v>
      </c>
      <c r="MJ45" s="222" t="s">
        <v>1296</v>
      </c>
      <c r="MK45" s="222" t="s">
        <v>1296</v>
      </c>
      <c r="MM45" s="222" t="s">
        <v>1296</v>
      </c>
      <c r="MP45" s="222" t="s">
        <v>1296</v>
      </c>
      <c r="MQ45" s="222" t="s">
        <v>1296</v>
      </c>
      <c r="MS45" s="222" t="s">
        <v>1296</v>
      </c>
      <c r="MT45" s="222" t="s">
        <v>1296</v>
      </c>
      <c r="MU45" s="222" t="s">
        <v>1296</v>
      </c>
      <c r="MV45" s="222" t="s">
        <v>1296</v>
      </c>
      <c r="MW45" s="222" t="s">
        <v>1296</v>
      </c>
      <c r="MX45" s="222" t="s">
        <v>1296</v>
      </c>
      <c r="MY45" s="222" t="s">
        <v>1296</v>
      </c>
      <c r="MZ45" s="222" t="s">
        <v>1296</v>
      </c>
      <c r="NA45" s="222" t="s">
        <v>1296</v>
      </c>
      <c r="NB45" s="222" t="s">
        <v>1296</v>
      </c>
      <c r="NC45" s="222" t="s">
        <v>1296</v>
      </c>
      <c r="ND45" s="222" t="s">
        <v>1296</v>
      </c>
    </row>
    <row r="46" spans="1:386" ht="13.5" thickBot="1" x14ac:dyDescent="0.25">
      <c r="BY46"/>
      <c r="BZ46"/>
      <c r="CA46"/>
      <c r="CB46"/>
      <c r="CC46"/>
      <c r="CD46"/>
      <c r="CE46"/>
      <c r="CF46"/>
      <c r="CG46"/>
      <c r="CH46"/>
      <c r="CI46"/>
      <c r="CJ46"/>
      <c r="CK46"/>
      <c r="CL46"/>
      <c r="CM46"/>
      <c r="CN46"/>
      <c r="CO46"/>
      <c r="CP46"/>
      <c r="CQ46" s="292"/>
      <c r="CR46" s="292"/>
      <c r="CS46" s="292"/>
      <c r="CT46" s="292"/>
      <c r="CU46" s="292"/>
      <c r="CV46" s="292"/>
      <c r="CW46" s="292"/>
      <c r="CX46" s="292"/>
      <c r="CY46" s="292"/>
      <c r="CZ46" s="292"/>
      <c r="DA46" s="292"/>
      <c r="DB46" s="292"/>
      <c r="DC46" s="292"/>
      <c r="DD46" s="292"/>
      <c r="DE46" s="292"/>
    </row>
    <row r="47" spans="1:386" ht="12.75" x14ac:dyDescent="0.2">
      <c r="A47" s="261"/>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Y47"/>
      <c r="BZ47"/>
      <c r="CA47"/>
      <c r="CB47"/>
      <c r="CC47"/>
      <c r="CD47"/>
      <c r="CE47"/>
      <c r="CF47"/>
      <c r="CG47"/>
      <c r="CH47"/>
      <c r="CI47"/>
      <c r="CJ47"/>
      <c r="CK47"/>
      <c r="CL47"/>
      <c r="CM47"/>
      <c r="CN47"/>
      <c r="CO47"/>
      <c r="CP47"/>
      <c r="CQ47" s="292"/>
      <c r="CR47" s="292"/>
      <c r="CS47" s="292"/>
      <c r="CT47" s="292"/>
      <c r="CU47" s="292"/>
      <c r="CV47" s="292"/>
      <c r="CW47" s="292"/>
      <c r="CX47" s="292"/>
      <c r="CY47" s="292"/>
      <c r="CZ47" s="292"/>
      <c r="DA47" s="292"/>
      <c r="DB47" s="292"/>
      <c r="DC47" s="292"/>
      <c r="DD47" s="292"/>
      <c r="DE47" s="292"/>
    </row>
    <row r="48" spans="1:386" ht="12.75" x14ac:dyDescent="0.2">
      <c r="A48" s="263"/>
      <c r="B48" s="264"/>
      <c r="C48" s="264"/>
      <c r="BK48" s="264"/>
      <c r="BL48" s="264"/>
      <c r="BM48" s="264"/>
      <c r="BN48" s="264"/>
      <c r="BO48" s="264"/>
      <c r="BP48" s="264"/>
      <c r="BQ48" s="264"/>
      <c r="BR48" s="264"/>
      <c r="BS48" s="264"/>
      <c r="BT48" s="264"/>
      <c r="BU48" s="264"/>
      <c r="BV48" s="264"/>
      <c r="BW48" s="264"/>
      <c r="BX48" s="264"/>
      <c r="BY48"/>
      <c r="BZ48"/>
      <c r="CA48"/>
      <c r="CB48"/>
      <c r="CC48"/>
      <c r="CD48"/>
      <c r="CE48"/>
      <c r="CF48"/>
      <c r="CG48"/>
      <c r="CH48"/>
      <c r="CI48"/>
      <c r="CJ48"/>
      <c r="CK48"/>
      <c r="CL48"/>
      <c r="CM48"/>
      <c r="CN48"/>
      <c r="CO48"/>
      <c r="CP48"/>
    </row>
    <row r="49" spans="1:94" ht="12.75" x14ac:dyDescent="0.2">
      <c r="A49" s="263"/>
      <c r="B49" s="264"/>
      <c r="C49" s="264"/>
      <c r="BK49" s="264"/>
      <c r="BL49" s="264"/>
      <c r="BM49" s="264"/>
      <c r="BN49" s="264"/>
      <c r="BO49" s="264"/>
      <c r="BP49" s="264"/>
      <c r="BQ49" s="264"/>
      <c r="BR49" s="264"/>
      <c r="BS49" s="264"/>
      <c r="BT49" s="264"/>
      <c r="BU49" s="264"/>
      <c r="BV49" s="264"/>
      <c r="BW49" s="264"/>
      <c r="BX49" s="264"/>
      <c r="BY49"/>
      <c r="BZ49"/>
      <c r="CA49"/>
      <c r="CB49"/>
      <c r="CC49"/>
      <c r="CD49"/>
      <c r="CE49"/>
      <c r="CF49"/>
      <c r="CG49"/>
      <c r="CH49"/>
      <c r="CI49"/>
      <c r="CJ49"/>
      <c r="CK49"/>
      <c r="CL49"/>
      <c r="CM49"/>
      <c r="CN49"/>
      <c r="CO49"/>
      <c r="CP49"/>
    </row>
    <row r="50" spans="1:94" ht="12.75" x14ac:dyDescent="0.2">
      <c r="A50" s="265"/>
      <c r="B50" s="264"/>
      <c r="C50" s="264"/>
      <c r="BK50" s="264"/>
      <c r="BL50" s="264"/>
      <c r="BM50" s="264"/>
      <c r="BN50" s="264"/>
      <c r="BO50" s="264"/>
      <c r="BP50" s="264"/>
      <c r="BQ50" s="264"/>
      <c r="BR50" s="264"/>
      <c r="BS50" s="264"/>
      <c r="BT50" s="264"/>
      <c r="BU50" s="264"/>
      <c r="BV50" s="264"/>
      <c r="BW50" s="264"/>
      <c r="BX50" s="264"/>
      <c r="BY50"/>
      <c r="BZ50"/>
      <c r="CA50"/>
      <c r="CB50"/>
      <c r="CC50"/>
      <c r="CD50"/>
      <c r="CE50"/>
      <c r="CF50"/>
      <c r="CG50"/>
      <c r="CH50"/>
      <c r="CI50"/>
      <c r="CJ50"/>
      <c r="CK50"/>
      <c r="CL50"/>
      <c r="CM50"/>
      <c r="CN50"/>
      <c r="CO50"/>
      <c r="CP50"/>
    </row>
    <row r="51" spans="1:94" ht="12.75" x14ac:dyDescent="0.2">
      <c r="A51" s="263"/>
      <c r="B51" s="266"/>
      <c r="C51" s="266"/>
      <c r="BK51" s="264"/>
      <c r="BL51" s="264"/>
      <c r="BM51" s="264"/>
      <c r="BN51" s="264"/>
      <c r="BO51" s="264"/>
      <c r="BP51" s="264"/>
      <c r="BQ51" s="264"/>
      <c r="BR51" s="264"/>
      <c r="BS51" s="264"/>
      <c r="BT51" s="264"/>
      <c r="BU51" s="264"/>
      <c r="BV51" s="264"/>
      <c r="BW51" s="264"/>
      <c r="BX51" s="264"/>
      <c r="BY51"/>
      <c r="BZ51"/>
      <c r="CA51"/>
      <c r="CB51"/>
      <c r="CC51"/>
      <c r="CD51"/>
      <c r="CE51"/>
      <c r="CF51"/>
      <c r="CG51"/>
      <c r="CH51"/>
      <c r="CI51"/>
      <c r="CJ51"/>
      <c r="CK51"/>
      <c r="CL51"/>
      <c r="CM51"/>
      <c r="CN51"/>
      <c r="CO51"/>
      <c r="CP51"/>
    </row>
    <row r="52" spans="1:94" ht="12.75" x14ac:dyDescent="0.2">
      <c r="A52" s="287"/>
      <c r="B52" s="268"/>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4"/>
      <c r="BM52" s="264"/>
      <c r="BN52" s="264"/>
      <c r="BO52" s="264"/>
      <c r="BP52" s="264"/>
      <c r="BQ52" s="264"/>
      <c r="BR52" s="264"/>
      <c r="BS52" s="264"/>
      <c r="BT52" s="264"/>
      <c r="BU52" s="264"/>
      <c r="BV52" s="264"/>
      <c r="BW52" s="264"/>
      <c r="BX52" s="264"/>
      <c r="BY52"/>
      <c r="BZ52"/>
      <c r="CA52"/>
      <c r="CB52"/>
      <c r="CC52"/>
      <c r="CD52"/>
      <c r="CE52"/>
      <c r="CF52"/>
      <c r="CG52"/>
      <c r="CH52"/>
      <c r="CI52"/>
      <c r="CJ52"/>
      <c r="CK52"/>
      <c r="CL52"/>
      <c r="CM52"/>
      <c r="CN52"/>
      <c r="CO52"/>
      <c r="CP52"/>
    </row>
    <row r="53" spans="1:94" ht="12.75" x14ac:dyDescent="0.2">
      <c r="A53" s="263"/>
      <c r="B53" s="266"/>
      <c r="D53" s="266"/>
      <c r="E53" s="266"/>
      <c r="F53" s="266"/>
      <c r="G53" s="266"/>
      <c r="H53" s="266"/>
      <c r="I53" s="266"/>
      <c r="J53" s="266"/>
      <c r="K53" s="266"/>
      <c r="L53" s="266"/>
      <c r="BL53" s="264"/>
      <c r="BM53" s="264"/>
      <c r="BN53" s="264"/>
      <c r="BO53" s="264"/>
      <c r="BP53" s="264"/>
      <c r="BQ53" s="264"/>
      <c r="BR53" s="264"/>
      <c r="BS53" s="264"/>
      <c r="BT53" s="264"/>
      <c r="BU53" s="264"/>
      <c r="BV53" s="264"/>
      <c r="BW53" s="264"/>
      <c r="BX53" s="264"/>
      <c r="BY53"/>
      <c r="BZ53"/>
      <c r="CA53"/>
      <c r="CB53"/>
      <c r="CC53"/>
      <c r="CD53"/>
      <c r="CE53"/>
      <c r="CF53"/>
      <c r="CG53"/>
      <c r="CH53"/>
      <c r="CI53"/>
      <c r="CJ53"/>
      <c r="CK53"/>
      <c r="CL53"/>
      <c r="CM53"/>
      <c r="CN53"/>
      <c r="CO53"/>
      <c r="CP53"/>
    </row>
    <row r="54" spans="1:94" ht="12.75" x14ac:dyDescent="0.2">
      <c r="A54" s="271"/>
      <c r="B54" s="272"/>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95"/>
      <c r="BL54" s="264"/>
      <c r="BM54" s="264"/>
      <c r="BN54" s="264"/>
      <c r="BO54" s="264"/>
      <c r="BP54" s="264"/>
      <c r="BQ54" s="264"/>
      <c r="BR54" s="264"/>
      <c r="BS54" s="264"/>
      <c r="BT54" s="264"/>
      <c r="BU54" s="264"/>
      <c r="BV54" s="264"/>
      <c r="BW54" s="264"/>
      <c r="BX54" s="264"/>
      <c r="BY54"/>
      <c r="BZ54"/>
      <c r="CA54"/>
      <c r="CB54"/>
      <c r="CC54"/>
      <c r="CD54"/>
      <c r="CE54"/>
      <c r="CF54"/>
      <c r="CG54"/>
      <c r="CH54"/>
      <c r="CI54"/>
      <c r="CJ54"/>
      <c r="CK54"/>
      <c r="CL54"/>
      <c r="CM54"/>
      <c r="CN54"/>
      <c r="CO54"/>
      <c r="CP54"/>
    </row>
    <row r="55" spans="1:94" ht="12.75" x14ac:dyDescent="0.2">
      <c r="A55" s="274"/>
      <c r="B55" s="275"/>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69"/>
      <c r="BL55" s="264"/>
      <c r="BM55" s="264"/>
      <c r="BN55" s="264"/>
      <c r="BO55" s="264"/>
      <c r="BP55" s="264"/>
      <c r="BQ55" s="264"/>
      <c r="BR55" s="264"/>
      <c r="BS55" s="264"/>
      <c r="BT55" s="264"/>
      <c r="BU55" s="264"/>
      <c r="BV55" s="264"/>
      <c r="BW55" s="264"/>
      <c r="BX55" s="264"/>
      <c r="BY55"/>
      <c r="BZ55"/>
      <c r="CA55"/>
      <c r="CB55"/>
      <c r="CC55"/>
      <c r="CD55"/>
      <c r="CE55"/>
      <c r="CF55"/>
      <c r="CG55"/>
      <c r="CH55"/>
      <c r="CI55"/>
      <c r="CJ55"/>
      <c r="CK55"/>
      <c r="CL55"/>
      <c r="CM55"/>
      <c r="CN55"/>
      <c r="CO55"/>
      <c r="CP55"/>
    </row>
    <row r="56" spans="1:94" ht="12.75" x14ac:dyDescent="0.2">
      <c r="A56" s="277"/>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96"/>
      <c r="BL56" s="264"/>
      <c r="BM56" s="264"/>
      <c r="BN56" s="264"/>
      <c r="BO56" s="264"/>
      <c r="BP56" s="264"/>
      <c r="BQ56" s="264"/>
      <c r="BR56" s="264"/>
      <c r="BS56" s="264"/>
      <c r="BT56" s="264"/>
      <c r="BU56" s="264"/>
      <c r="BV56" s="264"/>
      <c r="BW56" s="264"/>
      <c r="BX56" s="264"/>
      <c r="BY56"/>
      <c r="BZ56"/>
      <c r="CA56"/>
      <c r="CB56"/>
      <c r="CC56"/>
      <c r="CD56"/>
      <c r="CE56"/>
      <c r="CF56"/>
      <c r="CG56"/>
      <c r="CH56"/>
      <c r="CI56"/>
      <c r="CJ56"/>
      <c r="CK56"/>
      <c r="CL56"/>
      <c r="CM56"/>
      <c r="CN56"/>
      <c r="CO56"/>
      <c r="CP56"/>
    </row>
    <row r="57" spans="1:94" ht="12.75" x14ac:dyDescent="0.2">
      <c r="A57" s="280"/>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97"/>
      <c r="BL57" s="264"/>
      <c r="BM57" s="264"/>
      <c r="BN57" s="264"/>
      <c r="BO57" s="264"/>
      <c r="BP57" s="264"/>
      <c r="BQ57" s="264"/>
      <c r="BR57" s="264"/>
      <c r="BS57" s="264"/>
      <c r="BT57" s="264"/>
      <c r="BU57" s="264"/>
      <c r="BV57" s="264"/>
      <c r="BW57" s="264"/>
      <c r="BX57" s="264"/>
      <c r="BY57"/>
      <c r="BZ57"/>
      <c r="CA57"/>
      <c r="CB57"/>
      <c r="CC57"/>
      <c r="CD57"/>
      <c r="CE57"/>
      <c r="CF57"/>
      <c r="CG57"/>
      <c r="CH57"/>
      <c r="CI57"/>
      <c r="CJ57"/>
      <c r="CK57"/>
      <c r="CL57"/>
      <c r="CM57"/>
      <c r="CN57"/>
      <c r="CO57"/>
      <c r="CP57"/>
    </row>
    <row r="58" spans="1:94" ht="12.75" x14ac:dyDescent="0.2">
      <c r="BK58" s="264"/>
      <c r="BL58" s="264"/>
      <c r="BM58" s="264"/>
      <c r="BN58" s="264"/>
      <c r="BO58" s="264"/>
      <c r="BP58" s="264"/>
      <c r="BQ58" s="264"/>
      <c r="BR58" s="264"/>
      <c r="BS58" s="264"/>
      <c r="BT58" s="264"/>
      <c r="BU58" s="264"/>
      <c r="BV58" s="264"/>
      <c r="BW58" s="264"/>
      <c r="BX58" s="264"/>
      <c r="BY58"/>
      <c r="BZ58"/>
      <c r="CA58"/>
      <c r="CB58"/>
      <c r="CC58"/>
      <c r="CD58"/>
      <c r="CE58"/>
      <c r="CF58"/>
      <c r="CG58"/>
      <c r="CH58"/>
      <c r="CI58"/>
      <c r="CJ58"/>
      <c r="CK58"/>
      <c r="CL58"/>
      <c r="CM58"/>
      <c r="CN58"/>
      <c r="CO58"/>
      <c r="CP58"/>
    </row>
    <row r="59" spans="1:94" ht="13.5" thickBot="1" x14ac:dyDescent="0.25">
      <c r="BK59" s="264"/>
      <c r="BL59" s="264"/>
      <c r="BM59" s="264"/>
      <c r="BN59" s="264"/>
      <c r="BO59" s="264"/>
      <c r="BP59" s="264"/>
      <c r="BQ59" s="264"/>
      <c r="BR59" s="264"/>
      <c r="BS59" s="264"/>
      <c r="BT59" s="264"/>
      <c r="BU59" s="264"/>
      <c r="BV59" s="264"/>
      <c r="BW59" s="264"/>
      <c r="BX59" s="264"/>
      <c r="BY59"/>
      <c r="BZ59"/>
      <c r="CA59"/>
      <c r="CB59"/>
      <c r="CC59"/>
      <c r="CD59"/>
      <c r="CE59"/>
      <c r="CF59"/>
      <c r="CG59"/>
      <c r="CH59"/>
      <c r="CI59"/>
      <c r="CJ59"/>
      <c r="CK59"/>
      <c r="CL59"/>
      <c r="CM59"/>
      <c r="CN59"/>
      <c r="CO59"/>
      <c r="CP59"/>
    </row>
    <row r="60" spans="1:94" ht="12" customHeight="1" x14ac:dyDescent="0.2">
      <c r="A60" s="261"/>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4"/>
      <c r="BL60" s="264"/>
      <c r="BM60" s="264"/>
      <c r="BN60" s="264"/>
      <c r="BO60" s="264"/>
      <c r="BP60" s="264"/>
      <c r="BQ60" s="264"/>
      <c r="BR60" s="264"/>
      <c r="BS60" s="264"/>
      <c r="BT60" s="264"/>
      <c r="BU60" s="264"/>
      <c r="BV60" s="264"/>
      <c r="BW60" s="264"/>
      <c r="BX60" s="264"/>
      <c r="BY60"/>
      <c r="BZ60"/>
      <c r="CA60"/>
      <c r="CB60"/>
      <c r="CC60"/>
      <c r="CD60"/>
      <c r="CE60"/>
      <c r="CF60"/>
      <c r="CG60"/>
      <c r="CH60"/>
      <c r="CI60"/>
      <c r="CJ60"/>
      <c r="CK60"/>
      <c r="CL60"/>
      <c r="CM60"/>
      <c r="CN60"/>
      <c r="CO60"/>
      <c r="CP60"/>
    </row>
    <row r="61" spans="1:94" ht="12.75" x14ac:dyDescent="0.2">
      <c r="A61" s="263"/>
      <c r="B61" s="264"/>
      <c r="BK61" s="264"/>
      <c r="BL61" s="264"/>
      <c r="BM61" s="264"/>
      <c r="BN61" s="264"/>
      <c r="BO61" s="264"/>
      <c r="BP61" s="264"/>
      <c r="BQ61" s="264"/>
      <c r="BR61" s="264"/>
      <c r="BS61" s="264"/>
      <c r="BT61" s="264"/>
      <c r="BU61" s="264"/>
      <c r="BV61" s="264"/>
      <c r="BW61" s="264"/>
      <c r="BX61" s="264"/>
      <c r="BY61"/>
      <c r="BZ61"/>
      <c r="CA61"/>
      <c r="CB61"/>
      <c r="CC61"/>
      <c r="CD61"/>
      <c r="CE61"/>
      <c r="CF61"/>
      <c r="CG61"/>
      <c r="CH61"/>
      <c r="CI61"/>
      <c r="CJ61"/>
      <c r="CK61"/>
      <c r="CL61"/>
      <c r="CM61"/>
      <c r="CN61"/>
      <c r="CO61"/>
      <c r="CP61"/>
    </row>
    <row r="62" spans="1:94" ht="12.75" x14ac:dyDescent="0.2">
      <c r="A62" s="263"/>
      <c r="B62" s="264"/>
      <c r="BK62" s="264"/>
      <c r="BL62" s="264"/>
      <c r="BM62" s="264"/>
      <c r="BN62" s="264"/>
      <c r="BO62" s="264"/>
      <c r="BP62" s="264"/>
      <c r="BQ62" s="264"/>
      <c r="BR62" s="264"/>
      <c r="BS62" s="264"/>
      <c r="BT62" s="264"/>
      <c r="BU62" s="264"/>
      <c r="BV62" s="264"/>
      <c r="BW62" s="264"/>
      <c r="BX62" s="264"/>
      <c r="BY62"/>
      <c r="BZ62"/>
      <c r="CA62"/>
      <c r="CB62"/>
      <c r="CC62"/>
      <c r="CD62"/>
      <c r="CE62"/>
      <c r="CF62"/>
      <c r="CG62"/>
      <c r="CH62"/>
      <c r="CI62"/>
      <c r="CJ62"/>
      <c r="CK62"/>
      <c r="CL62"/>
      <c r="CM62"/>
      <c r="CN62"/>
      <c r="CO62"/>
      <c r="CP62"/>
    </row>
    <row r="63" spans="1:94" ht="12.75" x14ac:dyDescent="0.2">
      <c r="A63" s="265"/>
      <c r="B63" s="264"/>
      <c r="BK63" s="264"/>
      <c r="BL63" s="264"/>
      <c r="BM63" s="264"/>
      <c r="BN63" s="264"/>
      <c r="BO63" s="264"/>
      <c r="BP63" s="264"/>
      <c r="BQ63" s="264"/>
      <c r="BR63" s="264"/>
      <c r="BS63" s="264"/>
      <c r="BT63" s="264"/>
      <c r="BU63" s="264"/>
      <c r="BV63" s="264"/>
      <c r="BW63" s="264"/>
      <c r="BX63" s="264"/>
      <c r="BY63"/>
      <c r="BZ63"/>
      <c r="CA63"/>
      <c r="CB63"/>
      <c r="CC63"/>
      <c r="CD63"/>
      <c r="CE63"/>
      <c r="CF63"/>
      <c r="CG63"/>
      <c r="CH63"/>
      <c r="CI63"/>
      <c r="CJ63"/>
      <c r="CK63"/>
      <c r="CL63"/>
      <c r="CM63"/>
      <c r="CN63"/>
      <c r="CO63"/>
      <c r="CP63"/>
    </row>
    <row r="64" spans="1:94" ht="12.75" x14ac:dyDescent="0.2">
      <c r="A64" s="263"/>
      <c r="B64" s="266"/>
      <c r="BK64" s="264"/>
      <c r="BL64" s="264"/>
      <c r="BM64" s="264"/>
      <c r="BN64" s="264"/>
      <c r="BO64" s="264"/>
      <c r="BP64" s="264"/>
      <c r="BQ64" s="264"/>
      <c r="BR64" s="264"/>
      <c r="BS64" s="264"/>
      <c r="BT64" s="264"/>
      <c r="BU64" s="264"/>
      <c r="BV64" s="264"/>
      <c r="BW64" s="264"/>
      <c r="BX64" s="264"/>
      <c r="BY64"/>
      <c r="BZ64"/>
      <c r="CA64"/>
      <c r="CB64"/>
      <c r="CC64"/>
      <c r="CD64"/>
      <c r="CE64"/>
      <c r="CF64"/>
      <c r="CG64"/>
      <c r="CH64"/>
      <c r="CI64"/>
      <c r="CJ64"/>
      <c r="CK64"/>
      <c r="CL64"/>
      <c r="CM64"/>
      <c r="CN64"/>
      <c r="CO64"/>
      <c r="CP64"/>
    </row>
    <row r="65" spans="1:94" ht="12.75" x14ac:dyDescent="0.2">
      <c r="A65" s="287"/>
      <c r="B65" s="268"/>
      <c r="C65" s="267"/>
      <c r="D65" s="268"/>
      <c r="E65" s="267"/>
      <c r="F65" s="268"/>
      <c r="G65" s="267"/>
      <c r="H65" s="268"/>
      <c r="I65" s="267"/>
      <c r="J65" s="268"/>
      <c r="K65" s="267"/>
      <c r="L65" s="268"/>
      <c r="M65" s="267"/>
      <c r="N65" s="268"/>
      <c r="O65" s="267"/>
      <c r="P65" s="268"/>
      <c r="Q65" s="267"/>
      <c r="R65" s="268"/>
      <c r="S65" s="267"/>
      <c r="T65" s="268"/>
      <c r="U65" s="267"/>
      <c r="V65" s="268"/>
      <c r="W65" s="267"/>
      <c r="X65" s="268"/>
      <c r="Y65" s="267"/>
      <c r="Z65" s="268"/>
      <c r="AA65" s="267"/>
      <c r="AB65" s="268"/>
      <c r="AC65" s="267"/>
      <c r="AD65" s="268"/>
      <c r="AE65" s="267"/>
      <c r="AF65" s="268"/>
      <c r="AG65" s="267"/>
      <c r="AH65" s="268"/>
      <c r="AI65" s="267"/>
      <c r="AJ65" s="268"/>
      <c r="AK65" s="267"/>
      <c r="AL65" s="267"/>
      <c r="AM65" s="268"/>
      <c r="AN65" s="267"/>
      <c r="AO65" s="268"/>
      <c r="AP65" s="267"/>
      <c r="AQ65" s="268"/>
      <c r="AR65" s="267"/>
      <c r="AS65" s="268"/>
      <c r="AT65" s="267"/>
      <c r="AU65" s="268"/>
      <c r="AV65" s="267"/>
      <c r="AW65" s="268"/>
      <c r="AX65" s="267"/>
      <c r="AY65" s="268"/>
      <c r="AZ65" s="267"/>
      <c r="BA65" s="268"/>
      <c r="BB65" s="267"/>
      <c r="BC65" s="268"/>
      <c r="BD65" s="267"/>
      <c r="BE65" s="268"/>
      <c r="BF65" s="267"/>
      <c r="BG65" s="268"/>
      <c r="BH65" s="267"/>
      <c r="BI65" s="268"/>
      <c r="BJ65" s="267"/>
      <c r="BK65" s="264"/>
      <c r="BL65" s="264"/>
      <c r="BM65" s="264"/>
      <c r="BN65" s="264"/>
      <c r="BO65" s="264"/>
      <c r="BP65" s="264"/>
      <c r="BQ65" s="264"/>
      <c r="BR65" s="264"/>
      <c r="BS65" s="264"/>
      <c r="BT65" s="264"/>
      <c r="BU65" s="264"/>
      <c r="BV65" s="264"/>
      <c r="BW65" s="264"/>
      <c r="BX65" s="264"/>
      <c r="BY65"/>
      <c r="BZ65"/>
      <c r="CA65"/>
      <c r="CB65"/>
      <c r="CC65"/>
      <c r="CD65"/>
      <c r="CE65"/>
      <c r="CF65"/>
      <c r="CG65"/>
      <c r="CH65"/>
      <c r="CI65"/>
      <c r="CJ65"/>
      <c r="CK65"/>
      <c r="CL65"/>
      <c r="CM65"/>
      <c r="CN65"/>
      <c r="CO65"/>
      <c r="CP65"/>
    </row>
    <row r="66" spans="1:94" x14ac:dyDescent="0.15">
      <c r="A66" s="263"/>
      <c r="B66" s="266"/>
      <c r="C66" s="298"/>
      <c r="D66" s="266"/>
      <c r="E66" s="298"/>
      <c r="F66" s="266"/>
      <c r="G66" s="298"/>
      <c r="H66" s="266"/>
      <c r="I66" s="298"/>
      <c r="J66" s="266"/>
      <c r="K66" s="298"/>
      <c r="L66" s="266"/>
      <c r="M66" s="298"/>
      <c r="N66" s="266"/>
      <c r="O66" s="298"/>
      <c r="P66" s="266"/>
      <c r="Q66" s="298"/>
      <c r="R66" s="266"/>
      <c r="S66" s="298"/>
      <c r="T66" s="266"/>
      <c r="U66" s="298"/>
      <c r="V66" s="266"/>
      <c r="W66" s="298"/>
      <c r="X66" s="266"/>
      <c r="Y66" s="298"/>
      <c r="Z66" s="266"/>
      <c r="AA66" s="298"/>
      <c r="AB66" s="266"/>
      <c r="AC66" s="298"/>
      <c r="AD66" s="266"/>
      <c r="AE66" s="298"/>
      <c r="AF66" s="266"/>
      <c r="AG66" s="298"/>
      <c r="AH66" s="266"/>
      <c r="AI66" s="298"/>
      <c r="AJ66" s="266"/>
      <c r="AK66" s="298"/>
      <c r="AL66" s="298"/>
      <c r="AM66" s="266"/>
      <c r="AN66" s="298"/>
      <c r="AO66" s="266"/>
      <c r="AP66" s="298"/>
      <c r="AQ66" s="266"/>
      <c r="AR66" s="298"/>
      <c r="AS66" s="266"/>
      <c r="AT66" s="298"/>
      <c r="AU66" s="266"/>
      <c r="AV66" s="298"/>
      <c r="AW66" s="266"/>
      <c r="AX66" s="298"/>
      <c r="AY66" s="266"/>
      <c r="AZ66" s="298"/>
      <c r="BA66" s="266"/>
      <c r="BB66" s="298"/>
      <c r="BC66" s="266"/>
      <c r="BD66" s="298"/>
      <c r="BE66" s="266"/>
      <c r="BF66" s="298"/>
      <c r="BG66" s="266"/>
      <c r="BH66" s="298"/>
      <c r="BI66" s="266"/>
      <c r="BJ66" s="298"/>
    </row>
    <row r="67" spans="1:94" x14ac:dyDescent="0.15">
      <c r="A67" s="271"/>
      <c r="B67" s="299"/>
      <c r="C67" s="300"/>
      <c r="D67" s="272"/>
      <c r="E67" s="300"/>
      <c r="F67" s="272"/>
      <c r="G67" s="300"/>
      <c r="H67" s="272"/>
      <c r="I67" s="300"/>
      <c r="J67" s="272"/>
      <c r="K67" s="300"/>
      <c r="L67" s="272"/>
      <c r="M67" s="300"/>
      <c r="N67" s="272"/>
      <c r="O67" s="300"/>
      <c r="P67" s="272"/>
      <c r="Q67" s="300"/>
      <c r="R67" s="272"/>
      <c r="S67" s="300"/>
      <c r="T67" s="272"/>
      <c r="U67" s="300"/>
      <c r="V67" s="272"/>
      <c r="W67" s="300"/>
      <c r="X67" s="272"/>
      <c r="Y67" s="300"/>
      <c r="Z67" s="272"/>
      <c r="AA67" s="300"/>
      <c r="AB67" s="272"/>
      <c r="AC67" s="300"/>
      <c r="AD67" s="272"/>
      <c r="AE67" s="300"/>
      <c r="AF67" s="272"/>
      <c r="AG67" s="300"/>
      <c r="AH67" s="272"/>
      <c r="AI67" s="300"/>
      <c r="AJ67" s="272"/>
      <c r="AK67" s="300"/>
      <c r="AL67" s="300"/>
      <c r="AM67" s="272"/>
      <c r="AN67" s="300"/>
      <c r="AO67" s="272"/>
      <c r="AP67" s="300"/>
      <c r="AQ67" s="272"/>
      <c r="AR67" s="300"/>
      <c r="AS67" s="272"/>
      <c r="AT67" s="300"/>
      <c r="AU67" s="272"/>
      <c r="AV67" s="300"/>
      <c r="AW67" s="272"/>
      <c r="AX67" s="300"/>
      <c r="AY67" s="272"/>
      <c r="AZ67" s="300"/>
      <c r="BA67" s="272"/>
      <c r="BB67" s="300"/>
      <c r="BC67" s="272"/>
      <c r="BD67" s="300"/>
      <c r="BE67" s="272"/>
      <c r="BF67" s="300"/>
      <c r="BG67" s="272"/>
      <c r="BH67" s="300"/>
      <c r="BI67" s="272"/>
      <c r="BJ67" s="300"/>
    </row>
    <row r="68" spans="1:94" x14ac:dyDescent="0.15">
      <c r="A68" s="274"/>
      <c r="B68" s="288"/>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row>
    <row r="69" spans="1:94" ht="12.75" x14ac:dyDescent="0.2">
      <c r="A69" s="277"/>
      <c r="B69" s="296"/>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c r="BL69"/>
      <c r="BM69"/>
      <c r="BN69"/>
      <c r="BO69"/>
      <c r="BP69"/>
    </row>
    <row r="70" spans="1:94" ht="12.75" x14ac:dyDescent="0.2">
      <c r="A70" s="280"/>
      <c r="B70" s="297"/>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c r="BL70"/>
      <c r="BM70"/>
      <c r="BN70"/>
      <c r="BO70"/>
      <c r="BP70"/>
    </row>
    <row r="71" spans="1:94" ht="12.75" x14ac:dyDescent="0.2">
      <c r="A71" s="285"/>
      <c r="B71" s="264"/>
      <c r="BK71"/>
      <c r="BL71"/>
      <c r="BM71"/>
      <c r="BN71"/>
      <c r="BO71"/>
      <c r="BP71"/>
    </row>
    <row r="72" spans="1:94" ht="13.5" thickBot="1" x14ac:dyDescent="0.25">
      <c r="BK72"/>
      <c r="BL72"/>
      <c r="BM72"/>
      <c r="BN72"/>
      <c r="BO72"/>
      <c r="BP72"/>
    </row>
    <row r="73" spans="1:94" ht="12.75" x14ac:dyDescent="0.2">
      <c r="A73" s="261"/>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c r="BN73"/>
      <c r="BO73"/>
      <c r="BP73"/>
    </row>
    <row r="74" spans="1:94" ht="12.75" x14ac:dyDescent="0.2">
      <c r="A74" s="263"/>
      <c r="B74" s="264"/>
      <c r="BM74"/>
      <c r="BN74"/>
      <c r="BO74"/>
      <c r="BP74"/>
    </row>
    <row r="75" spans="1:94" ht="13.5" customHeight="1" x14ac:dyDescent="0.2">
      <c r="A75" s="263"/>
      <c r="B75" s="264"/>
      <c r="BM75"/>
      <c r="BN75"/>
      <c r="BO75"/>
      <c r="BP75"/>
    </row>
    <row r="76" spans="1:94" x14ac:dyDescent="0.15">
      <c r="A76" s="265"/>
      <c r="B76" s="264"/>
    </row>
    <row r="77" spans="1:94" x14ac:dyDescent="0.15">
      <c r="A77" s="263"/>
      <c r="B77" s="266"/>
    </row>
    <row r="78" spans="1:94" x14ac:dyDescent="0.15">
      <c r="A78" s="287"/>
      <c r="B78" s="268"/>
      <c r="C78" s="267"/>
      <c r="D78" s="268"/>
      <c r="E78" s="267"/>
      <c r="F78" s="268"/>
      <c r="G78" s="267"/>
      <c r="H78" s="268"/>
      <c r="I78" s="267"/>
      <c r="J78" s="268"/>
      <c r="K78" s="267"/>
      <c r="L78" s="268"/>
      <c r="M78" s="267"/>
      <c r="N78" s="268"/>
      <c r="O78" s="267"/>
      <c r="P78" s="268"/>
      <c r="Q78" s="267"/>
      <c r="R78" s="268"/>
      <c r="S78" s="267"/>
      <c r="T78" s="268"/>
      <c r="U78" s="267"/>
      <c r="V78" s="268"/>
      <c r="W78" s="267"/>
      <c r="X78" s="268"/>
      <c r="Y78" s="267"/>
      <c r="Z78" s="268"/>
      <c r="AA78" s="267"/>
      <c r="AB78" s="268"/>
      <c r="AC78" s="267"/>
      <c r="AD78" s="268"/>
      <c r="AE78" s="267"/>
      <c r="AF78" s="268"/>
      <c r="AG78" s="267"/>
      <c r="AH78" s="268"/>
      <c r="AI78" s="267"/>
      <c r="AJ78" s="268"/>
      <c r="AK78" s="267"/>
      <c r="AL78" s="267"/>
      <c r="AM78" s="268"/>
      <c r="AN78" s="267"/>
      <c r="AO78" s="268"/>
      <c r="AP78" s="267"/>
      <c r="AQ78" s="268"/>
      <c r="AR78" s="267"/>
      <c r="AS78" s="268"/>
      <c r="AT78" s="267"/>
      <c r="AU78" s="268"/>
      <c r="AV78" s="267"/>
      <c r="AW78" s="268"/>
      <c r="AX78" s="267"/>
      <c r="AY78" s="268"/>
      <c r="AZ78" s="267"/>
      <c r="BA78" s="268"/>
      <c r="BB78" s="267"/>
      <c r="BC78" s="268"/>
      <c r="BD78" s="267"/>
      <c r="BE78" s="268"/>
      <c r="BF78" s="267"/>
      <c r="BG78" s="268"/>
      <c r="BH78" s="267"/>
      <c r="BI78" s="268"/>
      <c r="BJ78" s="267"/>
      <c r="BK78" s="267"/>
      <c r="BL78" s="267"/>
    </row>
    <row r="79" spans="1:94" x14ac:dyDescent="0.15">
      <c r="A79" s="263"/>
      <c r="B79" s="266"/>
      <c r="C79" s="298"/>
      <c r="D79" s="266"/>
      <c r="E79" s="298"/>
      <c r="F79" s="266"/>
      <c r="G79" s="298"/>
      <c r="H79" s="266"/>
      <c r="I79" s="298"/>
      <c r="J79" s="266"/>
      <c r="K79" s="298"/>
      <c r="L79" s="266"/>
      <c r="M79" s="298"/>
      <c r="N79" s="266"/>
      <c r="O79" s="298"/>
      <c r="P79" s="266"/>
      <c r="Q79" s="298"/>
      <c r="R79" s="266"/>
      <c r="S79" s="298"/>
      <c r="T79" s="266"/>
      <c r="U79" s="298"/>
      <c r="V79" s="266"/>
      <c r="W79" s="298"/>
      <c r="X79" s="266"/>
      <c r="Y79" s="298"/>
      <c r="Z79" s="266"/>
      <c r="AA79" s="298"/>
      <c r="AB79" s="266"/>
      <c r="AC79" s="298"/>
      <c r="AD79" s="266"/>
      <c r="AE79" s="298"/>
      <c r="AF79" s="266"/>
      <c r="AG79" s="298"/>
      <c r="AH79" s="266"/>
      <c r="AI79" s="298"/>
      <c r="AJ79" s="266"/>
      <c r="AK79" s="298"/>
      <c r="AL79" s="298"/>
      <c r="AM79" s="266"/>
      <c r="AN79" s="298"/>
      <c r="AO79" s="266"/>
      <c r="AP79" s="298"/>
      <c r="AQ79" s="266"/>
      <c r="AR79" s="298"/>
      <c r="AS79" s="266"/>
      <c r="AT79" s="298"/>
      <c r="AU79" s="266"/>
      <c r="AV79" s="298"/>
      <c r="AW79" s="266"/>
      <c r="AX79" s="298"/>
      <c r="AY79" s="266"/>
      <c r="AZ79" s="298"/>
      <c r="BA79" s="266"/>
      <c r="BB79" s="298"/>
      <c r="BC79" s="266"/>
      <c r="BD79" s="298"/>
      <c r="BE79" s="266"/>
      <c r="BF79" s="298"/>
      <c r="BG79" s="266"/>
      <c r="BH79" s="298"/>
      <c r="BI79" s="266"/>
      <c r="BJ79" s="298"/>
      <c r="BK79" s="298"/>
      <c r="BL79" s="298"/>
    </row>
    <row r="80" spans="1:94" x14ac:dyDescent="0.15">
      <c r="A80" s="271"/>
      <c r="B80" s="299"/>
      <c r="C80" s="300"/>
      <c r="D80" s="272"/>
      <c r="E80" s="300"/>
      <c r="F80" s="272"/>
      <c r="G80" s="300"/>
      <c r="H80" s="272"/>
      <c r="I80" s="300"/>
      <c r="J80" s="272"/>
      <c r="K80" s="300"/>
      <c r="L80" s="272"/>
      <c r="M80" s="300"/>
      <c r="N80" s="272"/>
      <c r="O80" s="300"/>
      <c r="P80" s="272"/>
      <c r="Q80" s="300"/>
      <c r="R80" s="272"/>
      <c r="S80" s="300"/>
      <c r="T80" s="272"/>
      <c r="U80" s="300"/>
      <c r="V80" s="272"/>
      <c r="W80" s="300"/>
      <c r="X80" s="272"/>
      <c r="Y80" s="300"/>
      <c r="Z80" s="272"/>
      <c r="AA80" s="300"/>
      <c r="AB80" s="272"/>
      <c r="AC80" s="300"/>
      <c r="AD80" s="272"/>
      <c r="AE80" s="300"/>
      <c r="AF80" s="272"/>
      <c r="AG80" s="300"/>
      <c r="AH80" s="272"/>
      <c r="AI80" s="300"/>
      <c r="AJ80" s="272"/>
      <c r="AK80" s="300"/>
      <c r="AL80" s="300"/>
      <c r="AM80" s="272"/>
      <c r="AN80" s="300"/>
      <c r="AO80" s="272"/>
      <c r="AP80" s="300"/>
      <c r="AQ80" s="272"/>
      <c r="AR80" s="300"/>
      <c r="AS80" s="272"/>
      <c r="AT80" s="300"/>
      <c r="AU80" s="272"/>
      <c r="AV80" s="300"/>
      <c r="AW80" s="272"/>
      <c r="AX80" s="300"/>
      <c r="AY80" s="272"/>
      <c r="AZ80" s="300"/>
      <c r="BA80" s="272"/>
      <c r="BB80" s="300"/>
      <c r="BC80" s="272"/>
      <c r="BD80" s="300"/>
      <c r="BE80" s="272"/>
      <c r="BF80" s="300"/>
      <c r="BG80" s="272"/>
      <c r="BH80" s="300"/>
      <c r="BI80" s="272"/>
      <c r="BJ80" s="300"/>
      <c r="BK80" s="300"/>
      <c r="BL80" s="300"/>
    </row>
    <row r="81" spans="1:64" x14ac:dyDescent="0.15">
      <c r="A81" s="274"/>
      <c r="B81" s="288"/>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row>
    <row r="82" spans="1:64" x14ac:dyDescent="0.15">
      <c r="A82" s="277"/>
      <c r="B82" s="296"/>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row>
    <row r="83" spans="1:64" x14ac:dyDescent="0.15">
      <c r="A83" s="280"/>
      <c r="B83" s="297"/>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row>
    <row r="84" spans="1:64" x14ac:dyDescent="0.15">
      <c r="A84" s="285"/>
      <c r="B84" s="264"/>
    </row>
    <row r="88" spans="1:64" ht="16.5" customHeight="1" x14ac:dyDescent="0.15"/>
    <row r="89" spans="1:64" x14ac:dyDescent="0.15">
      <c r="A89" s="285"/>
      <c r="B89" s="264"/>
    </row>
    <row r="90" spans="1:64" x14ac:dyDescent="0.15">
      <c r="A90" s="285"/>
      <c r="B90" s="264"/>
    </row>
    <row r="96" spans="1:64" x14ac:dyDescent="0.15">
      <c r="A96" s="285"/>
      <c r="B96" s="264"/>
      <c r="C96" s="264"/>
    </row>
    <row r="97" spans="1:31" x14ac:dyDescent="0.15">
      <c r="A97" s="266"/>
      <c r="B97" s="266"/>
      <c r="C97" s="266"/>
      <c r="D97" s="266"/>
      <c r="E97" s="266"/>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row>
    <row r="98" spans="1:31" x14ac:dyDescent="0.15">
      <c r="A98" s="266"/>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row>
    <row r="99" spans="1:31" ht="11.25" thickBot="1" x14ac:dyDescent="0.2">
      <c r="A99" s="266"/>
      <c r="B99" s="266"/>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301"/>
    </row>
  </sheetData>
  <sheetProtection password="C6F1"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126ea53-4662-4235-a709-fb88537df135">
      <Value>211</Value>
      <Value>103</Value>
      <Value>91</Value>
      <Value>93</Value>
      <Value>203</Value>
      <Value>202</Value>
      <Value>200</Value>
      <Value>199</Value>
      <Value>191</Value>
      <Value>190</Value>
      <Value>195</Value>
      <Value>300</Value>
      <Value>85</Value>
      <Value>84</Value>
      <Value>83</Value>
      <Value>273</Value>
      <Value>172</Value>
      <Value>277</Value>
      <Value>275</Value>
      <Value>167</Value>
      <Value>166</Value>
      <Value>270</Value>
      <Value>267</Value>
      <Value>149</Value>
      <Value>260</Value>
      <Value>151</Value>
      <Value>247</Value>
      <Value>254</Value>
      <Value>134</Value>
      <Value>252</Value>
      <Value>251</Value>
      <Value>141</Value>
      <Value>140</Value>
      <Value>133</Value>
      <Value>138</Value>
      <Value>137</Value>
      <Value>136</Value>
      <Value>241</Value>
      <Value>240</Value>
      <Value>132</Value>
      <Value>131</Value>
      <Value>130</Value>
      <Value>234</Value>
      <Value>231</Value>
      <Value>230</Value>
      <Value>229</Value>
      <Value>227</Value>
      <Value>223</Value>
      <Value>329</Value>
    </TaxCatchAll>
    <DocumentTypeMetadata xmlns="f154f381-dfad-4e4d-b243-610b51701648">Regels:Formulier|4bc40415-667d-4fea-816d-9688ca6ffa69</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Alle:Farmaceutische zorg|ac7d183c-35dc-4de2-98e4-d7a62eb13a3a;Alle:Farmaceutische zorg:Apotheekzorg|ed15508c-0518-41a5-a086-705aa14b8ee6;Alle:Geboortezorg|b3556524-b251-4a57-beea-e4b5099f9677;Alle:Geboortezorg:Acute verloskunde|9442b49e-caa2-401a-9b3a-c82fc536c62e;Alle:Geboortezorg:Gyneacologie|58296b2c-b91f-4e38-912d-8f871e38dcef;Alle:Geboortezorg:Kraamzorg|1a728e5c-f368-4d4c-8acd-fc4f1d8afd26;Alle:Geboortezorg:Kraamzorg:Kraamverzorging|d19678b5-7faa-421d-a7d5-fa1120d8eb4d;Alle:Geboortezorg:Verloskundige zorg|d218c99e-e9c2-40d3-bf3c-2946ef36aea1;Alle:Geboortezorg:Verloskundige zorg:Verloskunde|b22e6009-9384-4ca8-8307-5ae7af9dbf10;Alle:Geestelijke Gezondheidszorg|aac55fe0-d021-4665-8076-363545aab21d;Alle:Geestelijke Gezondheidszorg:Curatieve GGZ|6964e227-c68b-4348-9acf-0dd4b169a6dc;Alle:Geestelijke Gezondheidszorg:Curatieve GGZ:Basis GGZ|31868c10-d858-425e-912e-09e6e0bc0893;Alle:Geestelijke Gezondheidszorg:Curatieve GGZ:Verslavingszorg|376fd47f-b7ee-427c-85ce-975274f1cc28;Alle:Geestelijke Gezondheidszorg:Curatieve GGZ:Psychotherapie|818807b0-3b99-4bf3-bcad-ff3c49e09af2;Alle:Geestelijke Gezondheidszorg:Forensische zorg|456dfb35-f509-4a9e-a509-5e4213f0160b;Alle:Geestelijke Gezondheidszorg:Forensische zorg:Strafrechtelijke zorg|2bbf5d52-ecae-4f7d-910f-e339ab0ace5c;Alle:Geestelijke Gezondheidszorg:Crisisopvang GGZ|35921a98-c69c-4d10-b309-99c7d860a00c;Alle:Geestelijke Gezondheidszorg:Langdurige GGZ|e90370a1-0849-4b41-88bd-574db107c04f;Alle:Geestelijke Gezondheidszorg:Langdurige GGZ:Psychiatrische zorg|3f45eb5c-9404-4efd-ada2-fd32b51109ed;Alle:Huisartsenzorg|ff9fa5f5-2b39-4388-872a-b49beaed019e;Alle:Huisartsenzorg:Praktijkondersteuning huisarts|d9f6aa31-ef32-43e1-91fa-4e8bf1d38b55;Alle:Langdurige zorg|ec03c784-b7d6-43d2-879f-8846ca9f5650;Alle:Langdurige zorg:Gehandicaptenzorg|2825f16e-cd19-47cf-b940-f084053e3b91;Alle:Langdurige zorg:Gehandicaptenzorg:GHZ|74c545f0-5303-4c28-9fa9-489546d115eb;Alle:Langdurige zorg:Ouderenzorg|8cffa657-26ae-44a0-a572-e0304e7752db;Alle:Langdurige zorg:Verpleging en verzorging|33367432-927b-4a96-adc1-6d221f5d18a9;Alle:Langdurige zorg:Verpleging en verzorging:V＆V|99b26c29-8fbc-414d-a944-aaae0b7ba211;Alle:Mondzorg|4d7b7589-7bb2-4072-b44a-b81d060cf8b3;Alle:Mondzorg:Kaakchirurgie|c939eaa2-2084-4497-a11e-5174e5f6050f;Alle:Mondzorg:Orthodontie|b1574ac1-29f3-4e6c-80d4-0f0d2937c064;Alle:Revalidatiezorg|46df3d68-d2c0-4937-9935-536a4bf61484;Alle:Revalidatiezorg:Geriatrische revalidatiezorg|454bf846-2816-496d-b991-b21f1a409c49;Alle:Spoedzorg|c7ae966d-115a-4ece-b10d-f574821583c8;Alle:Spoedzorg:Acute zorg|84eadb6b-a2c5-44fa-9192-03a24ce04076;Alle:Spoedzorg:Ambulancezorg|e1d37d2a-920b-447d-b093-560b7430d8f1;Alle:Spoedzorg:Ambulancezorg:Ambulancevervoer|242911e2-6f3f-4201-96ca-239df869e658;Alle:Spoedzorg:Spoedeisende hulp|133b72e0-2bae-464b-9944-5114e23ab8ad;Alle:Spoedzorg:Spoedeisende hulp:Eerste hulp|034b275e-5045-4217-a889-0b7322b63a8e;Alle:Spoedzorg:Spoedeisende hulp:EHBO post|dfed12d8-87a0-4d83-8532-43f1ae08dbea;Alle:Spoedzorg:Spoedeisende hulp:SEH|d7f93bed-1ba3-470a-aa07-da784d2b33d2;Alle:Ziekenhuiszorg|1a957709-959b-40c0-9640-61f1bd5d07a0;Alle:Medisch specialistische zorg|aaa7bcd1-93d8-4383-b562-a859d79c16d5</Sector_x0028_en_x0029_Metadata>
    <BBeleidsregelMetadata xmlns="f154f381-dfad-4e4d-b243-610b51701648" xsi:nil="true"/>
    <Ingetrokken_x003f_ xmlns="f154f381-dfad-4e4d-b243-610b51701648">Nee</Ingetrokken_x003f_>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Farmaceutische zorg</TermName>
          <TermId xmlns="http://schemas.microsoft.com/office/infopath/2007/PartnerControls">ac7d183c-35dc-4de2-98e4-d7a62eb13a3a</TermId>
        </TermInfo>
        <TermInfo xmlns="http://schemas.microsoft.com/office/infopath/2007/PartnerControls">
          <TermName xmlns="http://schemas.microsoft.com/office/infopath/2007/PartnerControls">Apotheekzorg</TermName>
          <TermId xmlns="http://schemas.microsoft.com/office/infopath/2007/PartnerControls">ed15508c-0518-41a5-a086-705aa14b8ee6</TermId>
        </TermInfo>
        <TermInfo xmlns="http://schemas.microsoft.com/office/infopath/2007/PartnerControls">
          <TermName xmlns="http://schemas.microsoft.com/office/infopath/2007/PartnerControls">Geboortezorg</TermName>
          <TermId xmlns="http://schemas.microsoft.com/office/infopath/2007/PartnerControls">b3556524-b251-4a57-beea-e4b5099f9677</TermId>
        </TermInfo>
        <TermInfo xmlns="http://schemas.microsoft.com/office/infopath/2007/PartnerControls">
          <TermName xmlns="http://schemas.microsoft.com/office/infopath/2007/PartnerControls">Acute verloskunde</TermName>
          <TermId xmlns="http://schemas.microsoft.com/office/infopath/2007/PartnerControls">9442b49e-caa2-401a-9b3a-c82fc536c62e</TermId>
        </TermInfo>
        <TermInfo xmlns="http://schemas.microsoft.com/office/infopath/2007/PartnerControls">
          <TermName xmlns="http://schemas.microsoft.com/office/infopath/2007/PartnerControls">Gyneacologie</TermName>
          <TermId xmlns="http://schemas.microsoft.com/office/infopath/2007/PartnerControls">58296b2c-b91f-4e38-912d-8f871e38dcef</TermId>
        </TermInfo>
        <TermInfo xmlns="http://schemas.microsoft.com/office/infopath/2007/PartnerControls">
          <TermName xmlns="http://schemas.microsoft.com/office/infopath/2007/PartnerControls">Kraamzorg</TermName>
          <TermId xmlns="http://schemas.microsoft.com/office/infopath/2007/PartnerControls">1a728e5c-f368-4d4c-8acd-fc4f1d8afd26</TermId>
        </TermInfo>
        <TermInfo xmlns="http://schemas.microsoft.com/office/infopath/2007/PartnerControls">
          <TermName xmlns="http://schemas.microsoft.com/office/infopath/2007/PartnerControls">Kraamverzorging</TermName>
          <TermId xmlns="http://schemas.microsoft.com/office/infopath/2007/PartnerControls">d19678b5-7faa-421d-a7d5-fa1120d8eb4d</TermId>
        </TermInfo>
        <TermInfo xmlns="http://schemas.microsoft.com/office/infopath/2007/PartnerControls">
          <TermName xmlns="http://schemas.microsoft.com/office/infopath/2007/PartnerControls">Verloskundige zorg</TermName>
          <TermId xmlns="http://schemas.microsoft.com/office/infopath/2007/PartnerControls">d218c99e-e9c2-40d3-bf3c-2946ef36aea1</TermId>
        </TermInfo>
        <TermInfo xmlns="http://schemas.microsoft.com/office/infopath/2007/PartnerControls">
          <TermName xmlns="http://schemas.microsoft.com/office/infopath/2007/PartnerControls">Verloskunde</TermName>
          <TermId xmlns="http://schemas.microsoft.com/office/infopath/2007/PartnerControls">b22e6009-9384-4ca8-8307-5ae7af9dbf10</TermId>
        </TermInfo>
        <TermInfo xmlns="http://schemas.microsoft.com/office/infopath/2007/PartnerControls">
          <TermName xmlns="http://schemas.microsoft.com/office/infopath/2007/PartnerControls">Geestelijke Gezondheidszorg</TermName>
          <TermId xmlns="http://schemas.microsoft.com/office/infopath/2007/PartnerControls">aac55fe0-d021-4665-8076-363545aab21d</TermId>
        </TermInfo>
        <TermInfo xmlns="http://schemas.microsoft.com/office/infopath/2007/PartnerControls">
          <TermName xmlns="http://schemas.microsoft.com/office/infopath/2007/PartnerControls">Curatieve GGZ</TermName>
          <TermId xmlns="http://schemas.microsoft.com/office/infopath/2007/PartnerControls">6964e227-c68b-4348-9acf-0dd4b169a6dc</TermId>
        </TermInfo>
        <TermInfo xmlns="http://schemas.microsoft.com/office/infopath/2007/PartnerControls">
          <TermName xmlns="http://schemas.microsoft.com/office/infopath/2007/PartnerControls">Basis GGZ</TermName>
          <TermId xmlns="http://schemas.microsoft.com/office/infopath/2007/PartnerControls">31868c10-d858-425e-912e-09e6e0bc0893</TermId>
        </TermInfo>
        <TermInfo xmlns="http://schemas.microsoft.com/office/infopath/2007/PartnerControls">
          <TermName xmlns="http://schemas.microsoft.com/office/infopath/2007/PartnerControls">Verslavingszorg</TermName>
          <TermId xmlns="http://schemas.microsoft.com/office/infopath/2007/PartnerControls">376fd47f-b7ee-427c-85ce-975274f1cc28</TermId>
        </TermInfo>
        <TermInfo xmlns="http://schemas.microsoft.com/office/infopath/2007/PartnerControls">
          <TermName xmlns="http://schemas.microsoft.com/office/infopath/2007/PartnerControls">Psychotherapie</TermName>
          <TermId xmlns="http://schemas.microsoft.com/office/infopath/2007/PartnerControls">818807b0-3b99-4bf3-bcad-ff3c49e09af2</TermId>
        </TermInfo>
        <TermInfo xmlns="http://schemas.microsoft.com/office/infopath/2007/PartnerControls">
          <TermName xmlns="http://schemas.microsoft.com/office/infopath/2007/PartnerControls">Forensische zorg</TermName>
          <TermId xmlns="http://schemas.microsoft.com/office/infopath/2007/PartnerControls">456dfb35-f509-4a9e-a509-5e4213f0160b</TermId>
        </TermInfo>
        <TermInfo xmlns="http://schemas.microsoft.com/office/infopath/2007/PartnerControls">
          <TermName xmlns="http://schemas.microsoft.com/office/infopath/2007/PartnerControls">Strafrechtelijke zorg</TermName>
          <TermId xmlns="http://schemas.microsoft.com/office/infopath/2007/PartnerControls">2bbf5d52-ecae-4f7d-910f-e339ab0ace5c</TermId>
        </TermInfo>
        <TermInfo xmlns="http://schemas.microsoft.com/office/infopath/2007/PartnerControls">
          <TermName xmlns="http://schemas.microsoft.com/office/infopath/2007/PartnerControls">Crisisopvang GGZ</TermName>
          <TermId xmlns="http://schemas.microsoft.com/office/infopath/2007/PartnerControls">35921a98-c69c-4d10-b309-99c7d860a00c</TermId>
        </TermInfo>
        <TermInfo xmlns="http://schemas.microsoft.com/office/infopath/2007/PartnerControls">
          <TermName xmlns="http://schemas.microsoft.com/office/infopath/2007/PartnerControls">Langdurige GGZ</TermName>
          <TermId xmlns="http://schemas.microsoft.com/office/infopath/2007/PartnerControls">e90370a1-0849-4b41-88bd-574db107c04f</TermId>
        </TermInfo>
        <TermInfo xmlns="http://schemas.microsoft.com/office/infopath/2007/PartnerControls">
          <TermName xmlns="http://schemas.microsoft.com/office/infopath/2007/PartnerControls">Psychiatrische zorg</TermName>
          <TermId xmlns="http://schemas.microsoft.com/office/infopath/2007/PartnerControls">3f45eb5c-9404-4efd-ada2-fd32b51109ed</TermId>
        </TermInfo>
        <TermInfo xmlns="http://schemas.microsoft.com/office/infopath/2007/PartnerControls">
          <TermName xmlns="http://schemas.microsoft.com/office/infopath/2007/PartnerControls">Huisartsenzorg</TermName>
          <TermId xmlns="http://schemas.microsoft.com/office/infopath/2007/PartnerControls">ff9fa5f5-2b39-4388-872a-b49beaed019e</TermId>
        </TermInfo>
        <TermInfo xmlns="http://schemas.microsoft.com/office/infopath/2007/PartnerControls">
          <TermName xmlns="http://schemas.microsoft.com/office/infopath/2007/PartnerControls">Praktijkondersteuning huisarts</TermName>
          <TermId xmlns="http://schemas.microsoft.com/office/infopath/2007/PartnerControls">d9f6aa31-ef32-43e1-91fa-4e8bf1d38b55</TermId>
        </TermInfo>
        <TermInfo xmlns="http://schemas.microsoft.com/office/infopath/2007/PartnerControls">
          <TermName xmlns="http://schemas.microsoft.com/office/infopath/2007/PartnerControls">Langdurige zorg</TermName>
          <TermId xmlns="http://schemas.microsoft.com/office/infopath/2007/PartnerControls">ec03c784-b7d6-43d2-879f-8846ca9f5650</TermId>
        </TermInfo>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Info xmlns="http://schemas.microsoft.com/office/infopath/2007/PartnerControls">
          <TermName xmlns="http://schemas.microsoft.com/office/infopath/2007/PartnerControls">GHZ</TermName>
          <TermId xmlns="http://schemas.microsoft.com/office/infopath/2007/PartnerControls">74c545f0-5303-4c28-9fa9-489546d115eb</TermId>
        </TermInfo>
        <TermInfo xmlns="http://schemas.microsoft.com/office/infopath/2007/PartnerControls">
          <TermName xmlns="http://schemas.microsoft.com/office/infopath/2007/PartnerControls">Ouderenzorg</TermName>
          <TermId xmlns="http://schemas.microsoft.com/office/infopath/2007/PartnerControls">8cffa657-26ae-44a0-a572-e0304e7752db</TermId>
        </TermInfo>
        <TermInfo xmlns="http://schemas.microsoft.com/office/infopath/2007/PartnerControls">
          <TermName xmlns="http://schemas.microsoft.com/office/infopath/2007/PartnerControls">Verpleging en verzorging</TermName>
          <TermId xmlns="http://schemas.microsoft.com/office/infopath/2007/PartnerControls">33367432-927b-4a96-adc1-6d221f5d18a9</TermId>
        </TermInfo>
        <TermInfo xmlns="http://schemas.microsoft.com/office/infopath/2007/PartnerControls">
          <TermName xmlns="http://schemas.microsoft.com/office/infopath/2007/PartnerControls">V＆V</TermName>
          <TermId xmlns="http://schemas.microsoft.com/office/infopath/2007/PartnerControls">99b26c29-8fbc-414d-a944-aaae0b7ba211</TermId>
        </TermInfo>
        <TermInfo xmlns="http://schemas.microsoft.com/office/infopath/2007/PartnerControls">
          <TermName xmlns="http://schemas.microsoft.com/office/infopath/2007/PartnerControls">Mondzorg</TermName>
          <TermId xmlns="http://schemas.microsoft.com/office/infopath/2007/PartnerControls">4d7b7589-7bb2-4072-b44a-b81d060cf8b3</TermId>
        </TermInfo>
        <TermInfo xmlns="http://schemas.microsoft.com/office/infopath/2007/PartnerControls">
          <TermName xmlns="http://schemas.microsoft.com/office/infopath/2007/PartnerControls">Kaakchirurgie</TermName>
          <TermId xmlns="http://schemas.microsoft.com/office/infopath/2007/PartnerControls">c939eaa2-2084-4497-a11e-5174e5f6050f</TermId>
        </TermInfo>
        <TermInfo xmlns="http://schemas.microsoft.com/office/infopath/2007/PartnerControls">
          <TermName xmlns="http://schemas.microsoft.com/office/infopath/2007/PartnerControls">Orthodontie</TermName>
          <TermId xmlns="http://schemas.microsoft.com/office/infopath/2007/PartnerControls">b1574ac1-29f3-4e6c-80d4-0f0d2937c064</TermId>
        </TermInfo>
        <TermInfo xmlns="http://schemas.microsoft.com/office/infopath/2007/PartnerControls">
          <TermName xmlns="http://schemas.microsoft.com/office/infopath/2007/PartnerControls">Revalidatiezorg</TermName>
          <TermId xmlns="http://schemas.microsoft.com/office/infopath/2007/PartnerControls">46df3d68-d2c0-4937-9935-536a4bf61484</TermId>
        </TermInfo>
        <TermInfo xmlns="http://schemas.microsoft.com/office/infopath/2007/PartnerControls">
          <TermName xmlns="http://schemas.microsoft.com/office/infopath/2007/PartnerControls">Geriatrische revalidatiezorg</TermName>
          <TermId xmlns="http://schemas.microsoft.com/office/infopath/2007/PartnerControls">454bf846-2816-496d-b991-b21f1a409c49</TermId>
        </TermInfo>
        <TermInfo xmlns="http://schemas.microsoft.com/office/infopath/2007/PartnerControls">
          <TermName xmlns="http://schemas.microsoft.com/office/infopath/2007/PartnerControls">Spoedzorg</TermName>
          <TermId xmlns="http://schemas.microsoft.com/office/infopath/2007/PartnerControls">c7ae966d-115a-4ece-b10d-f574821583c8</TermId>
        </TermInfo>
        <TermInfo xmlns="http://schemas.microsoft.com/office/infopath/2007/PartnerControls">
          <TermName xmlns="http://schemas.microsoft.com/office/infopath/2007/PartnerControls">Acute zorg</TermName>
          <TermId xmlns="http://schemas.microsoft.com/office/infopath/2007/PartnerControls">84eadb6b-a2c5-44fa-9192-03a24ce04076</TermId>
        </TermInfo>
        <TermInfo xmlns="http://schemas.microsoft.com/office/infopath/2007/PartnerControls">
          <TermName xmlns="http://schemas.microsoft.com/office/infopath/2007/PartnerControls">Ambulancezorg</TermName>
          <TermId xmlns="http://schemas.microsoft.com/office/infopath/2007/PartnerControls">e1d37d2a-920b-447d-b093-560b7430d8f1</TermId>
        </TermInfo>
        <TermInfo xmlns="http://schemas.microsoft.com/office/infopath/2007/PartnerControls">
          <TermName xmlns="http://schemas.microsoft.com/office/infopath/2007/PartnerControls">Ambulancevervoer</TermName>
          <TermId xmlns="http://schemas.microsoft.com/office/infopath/2007/PartnerControls">242911e2-6f3f-4201-96ca-239df869e658</TermId>
        </TermInfo>
        <TermInfo xmlns="http://schemas.microsoft.com/office/infopath/2007/PartnerControls">
          <TermName xmlns="http://schemas.microsoft.com/office/infopath/2007/PartnerControls">Spoedeisende hulp</TermName>
          <TermId xmlns="http://schemas.microsoft.com/office/infopath/2007/PartnerControls">133b72e0-2bae-464b-9944-5114e23ab8ad</TermId>
        </TermInfo>
        <TermInfo xmlns="http://schemas.microsoft.com/office/infopath/2007/PartnerControls">
          <TermName xmlns="http://schemas.microsoft.com/office/infopath/2007/PartnerControls">Eerste hulp</TermName>
          <TermId xmlns="http://schemas.microsoft.com/office/infopath/2007/PartnerControls">034b275e-5045-4217-a889-0b7322b63a8e</TermId>
        </TermInfo>
        <TermInfo xmlns="http://schemas.microsoft.com/office/infopath/2007/PartnerControls">
          <TermName xmlns="http://schemas.microsoft.com/office/infopath/2007/PartnerControls">EHBO post</TermName>
          <TermId xmlns="http://schemas.microsoft.com/office/infopath/2007/PartnerControls">dfed12d8-87a0-4d83-8532-43f1ae08dbea</TermId>
        </TermInfo>
        <TermInfo xmlns="http://schemas.microsoft.com/office/infopath/2007/PartnerControls">
          <TermName xmlns="http://schemas.microsoft.com/office/infopath/2007/PartnerControls">SEH</TermName>
          <TermId xmlns="http://schemas.microsoft.com/office/infopath/2007/PartnerControls">d7f93bed-1ba3-470a-aa07-da784d2b33d2</TermId>
        </TermInfo>
        <TermInfo xmlns="http://schemas.microsoft.com/office/infopath/2007/PartnerControls">
          <TermName xmlns="http://schemas.microsoft.com/office/infopath/2007/PartnerControls">Ziekenhuiszorg</TermName>
          <TermId xmlns="http://schemas.microsoft.com/office/infopath/2007/PartnerControls">1a957709-959b-40c0-9640-61f1bd5d07a0</TermId>
        </TermInfo>
        <TermInfo xmlns="http://schemas.microsoft.com/office/infopath/2007/PartnerControls">
          <TermName xmlns="http://schemas.microsoft.com/office/infopath/2007/PartnerControls">Medisch specialistische zorg</TermName>
          <TermId xmlns="http://schemas.microsoft.com/office/infopath/2007/PartnerControls">aaa7bcd1-93d8-4383-b562-a859d79c16d5</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Beschikbaarheidbijdrage</TermName>
          <TermId xmlns="http://schemas.microsoft.com/office/infopath/2007/PartnerControls">2a76c380-9050-4a0f-9d23-0e9451db3227</TermId>
        </TermInfo>
        <TermInfo xmlns="http://schemas.microsoft.com/office/infopath/2007/PartnerControls">
          <TermName xmlns="http://schemas.microsoft.com/office/infopath/2007/PartnerControls">AWBZ</TermName>
          <TermId xmlns="http://schemas.microsoft.com/office/infopath/2007/PartnerControls">beed0c6d-7166-4486-b533-1136f0a1010b</TermId>
        </TermInfo>
        <TermInfo xmlns="http://schemas.microsoft.com/office/infopath/2007/PartnerControls">
          <TermName xmlns="http://schemas.microsoft.com/office/infopath/2007/PartnerControls">Wlz</TermName>
          <TermId xmlns="http://schemas.microsoft.com/office/infopath/2007/PartnerControls">689a5711-5c20-47d0-aa4c-a6873bd74230</TermId>
        </TermInfo>
        <TermInfo xmlns="http://schemas.microsoft.com/office/infopath/2007/PartnerControls">
          <TermName xmlns="http://schemas.microsoft.com/office/infopath/2007/PartnerControls">Wmg</TermName>
          <TermId xmlns="http://schemas.microsoft.com/office/infopath/2007/PartnerControls">9a5ff9e0-52b3-4f17-8f27-debb32e42ed3</TermId>
        </TermInfo>
        <TermInfo xmlns="http://schemas.microsoft.com/office/infopath/2007/PartnerControls">
          <TermName xmlns="http://schemas.microsoft.com/office/infopath/2007/PartnerControls">Zvw</TermName>
          <TermId xmlns="http://schemas.microsoft.com/office/infopath/2007/PartnerControls">e2b4b95c-7321-4155-b568-baf395d1e23a</TermId>
        </TermInfo>
        <TermInfo xmlns="http://schemas.microsoft.com/office/infopath/2007/PartnerControls">
          <TermName xmlns="http://schemas.microsoft.com/office/infopath/2007/PartnerControls">Medische vervolgopleidingen</TermName>
          <TermId xmlns="http://schemas.microsoft.com/office/infopath/2007/PartnerControls">b462e370-d843-41e3-a2d8-1a13eaaf1425</TermId>
        </TermInfo>
      </Terms>
    </n407de7a4204433984b2eeeaba786d56>
    <NZa-zoekwoordenMetadata xmlns="f154f381-dfad-4e4d-b243-610b51701648">Budget en bekostiging:Beschikbaarheidbijdrage|2a76c380-9050-4a0f-9d23-0e9451db3227;Wet:AWBZ|beed0c6d-7166-4486-b533-1136f0a1010b;Wet:Wlz|689a5711-5c20-47d0-aa4c-a6873bd74230;Wet:Wmg|9a5ff9e0-52b3-4f17-8f27-debb32e42ed3;Wet:Zvw|e2b4b95c-7321-4155-b568-baf395d1e23a;Medische vervolgopleidingen|b462e370-d843-41e3-a2d8-1a13eaaf1425</NZa-zoekwoordenMetadata>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2017-03-31T07:00:00+00:00</Publicatiedatum>
    <Ingangsdatum xmlns="f154f381-dfad-4e4d-b243-610b51701648" xsi:nil="true"/>
    <BBesluitMetadata xmlns="f154f381-dfad-4e4d-b243-610b51701648" xsi:nil="true"/>
    <Verzonden_x0020_aan xmlns="f154f381-dfad-4e4d-b243-610b51701648"/>
    <_dlc_DocId xmlns="e126ea53-4662-4235-a709-fb88537df135">THRFR6N5WDQ4-17-3621</_dlc_DocId>
    <_dlc_DocIdUrl xmlns="e126ea53-4662-4235-a709-fb88537df135">
      <Url>http://kennisnet.nza.nl/publicaties/Aanleveren/_layouts/DocIdRedir.aspx?ID=THRFR6N5WDQ4-17-3621</Url>
      <Description>THRFR6N5WDQ4-17-3621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9C5A15D-2C21-4CD9-98E4-6DDCA1D12CEF}"/>
</file>

<file path=customXml/itemProps2.xml><?xml version="1.0" encoding="utf-8"?>
<ds:datastoreItem xmlns:ds="http://schemas.openxmlformats.org/officeDocument/2006/customXml" ds:itemID="{0BD8E68A-A711-4E50-8643-7605405C22E5}"/>
</file>

<file path=customXml/itemProps3.xml><?xml version="1.0" encoding="utf-8"?>
<ds:datastoreItem xmlns:ds="http://schemas.openxmlformats.org/officeDocument/2006/customXml" ds:itemID="{75B92114-FD2B-4892-B057-04E253235F8B}"/>
</file>

<file path=customXml/itemProps4.xml><?xml version="1.0" encoding="utf-8"?>
<ds:datastoreItem xmlns:ds="http://schemas.openxmlformats.org/officeDocument/2006/customXml" ds:itemID="{9C823C8D-D556-4FD6-97D6-87B086979E55}"/>
</file>

<file path=customXml/itemProps5.xml><?xml version="1.0" encoding="utf-8"?>
<ds:datastoreItem xmlns:ds="http://schemas.openxmlformats.org/officeDocument/2006/customXml" ds:itemID="{6F7CC1B1-81A0-4A79-8676-22A5812B06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Toelichting</vt:lpstr>
      <vt:lpstr>Opleiding (medisch) specialist</vt:lpstr>
      <vt:lpstr>NZa-nummers 2016</vt:lpstr>
      <vt:lpstr>Verdeelplan 2016</vt:lpstr>
      <vt:lpstr>Koppelrange</vt:lpstr>
      <vt:lpstr>'NZa-nummers 2016'!Afdrukbereik</vt:lpstr>
      <vt:lpstr>'Opleiding (medisch) specialist'!Afdrukbereik</vt:lpstr>
      <vt:lpstr>'Verdeelplan 2016'!Afdrukbereik</vt:lpstr>
      <vt:lpstr>Voorblad!Afdrukbereik</vt:lpstr>
      <vt:lpstr>'NZa-nummers 2016'!Afdruktitels</vt:lpstr>
      <vt:lpstr>'Verdeelplan 2016'!Afdruktitels</vt:lpstr>
    </vt:vector>
  </TitlesOfParts>
  <Company>CTG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vaststelling beschikbaarheidbijdrage (medische) vervolgopleidingen 2016</dc:title>
  <dc:creator>Conny de Wit-Termaten</dc:creator>
  <cp:lastModifiedBy>Westbroek, Arthur</cp:lastModifiedBy>
  <cp:lastPrinted>2017-03-29T09:21:20Z</cp:lastPrinted>
  <dcterms:created xsi:type="dcterms:W3CDTF">2006-11-29T10:51:35Z</dcterms:created>
  <dcterms:modified xsi:type="dcterms:W3CDTF">2017-03-29T09:42:27Z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ZaDocumentType">
    <vt:lpwstr>34;#Formulier|3f81d521-c7b4-4296-8cef-ccfc32112562</vt:lpwstr>
  </property>
  <property fmtid="{D5CDD505-2E9C-101B-9397-08002B2CF9AE}" pid="3" name="TaxKeyword">
    <vt:lpwstr/>
  </property>
  <property fmtid="{D5CDD505-2E9C-101B-9397-08002B2CF9AE}" pid="4" name="NZAKeywords">
    <vt:lpwstr>72;#Algemeen|a7edd39e-4ce5-4646-b795-8f1967863f19;#45;#Algemeen|5a19ce64-229a-436e-88ef-eb835d319c6a</vt:lpwstr>
  </property>
  <property fmtid="{D5CDD505-2E9C-101B-9397-08002B2CF9AE}" pid="5" name="ContentTypeId">
    <vt:lpwstr>0x010100B6451C8D6A13DD45B391E9C3BB9525E5010060EC15E99145D14EAEBC6EA0A3BA6CCE</vt:lpwstr>
  </property>
  <property fmtid="{D5CDD505-2E9C-101B-9397-08002B2CF9AE}" pid="6" name="_dlc_DocIdItemGuid">
    <vt:lpwstr>4e371140-eeec-4d9d-9010-51a7760a90bf</vt:lpwstr>
  </property>
  <property fmtid="{D5CDD505-2E9C-101B-9397-08002B2CF9AE}" pid="7" name="Sector(en)">
    <vt:lpwstr>83;#Farmaceutische zorg|ac7d183c-35dc-4de2-98e4-d7a62eb13a3a;#199;#Apotheekzorg|ed15508c-0518-41a5-a086-705aa14b8ee6;#93;#Geboortezorg|b3556524-b251-4a57-beea-e4b5099f9677;#240;#Acute verloskunde|9442b49e-caa2-401a-9b3a-c82fc536c62e;#260;#Gyneacologie|58296b2c-b91f-4e38-912d-8f871e38dcef;#136;#Kraamzorg|1a728e5c-f368-4d4c-8acd-fc4f1d8afd26;#267;#Kraamverzorging|d19678b5-7faa-421d-a7d5-fa1120d8eb4d;#223;#Verloskundige zorg|d218c99e-e9c2-40d3-bf3c-2946ef36aea1;#252;#Verloskunde|b22e6009-9384-4ca8-8307-5ae7af9dbf10;#140;#Geestelijke Gezondheidszorg|aac55fe0-d021-4665-8076-363545aab21d;#137;#Curatieve GGZ|6964e227-c68b-4348-9acf-0dd4b169a6dc;#247;#Basis GGZ|31868c10-d858-425e-912e-09e6e0bc0893;#273;#Verslavingszorg|376fd47f-b7ee-427c-85ce-975274f1cc28;#270;#Psychotherapie|818807b0-3b99-4bf3-bcad-ff3c49e09af2;#138;#Forensische zorg|456dfb35-f509-4a9e-a509-5e4213f0160b;#251;#Strafrechtelijke zorg|2bbf5d52-ecae-4f7d-910f-e339ab0ace5c;#241;#Crisisopvang GGZ|35921a98-c69c-4d10-b309-99c7d860a00c;#133;#Langdurige GGZ|e90370a1-0849-4b41-88bd-574db107c04f;#254;#Psychiatrische zorg|3f45eb5c-9404-4efd-ada2-fd32b51109ed;#203;#Huisartsenzorg|ff9fa5f5-2b39-4388-872a-b49beaed019e;#329;#Praktijkondersteuning huisarts|d9f6aa31-ef32-43e1-91fa-4e8bf1d38b55;#172;#Langdurige zorg|ec03c784-b7d6-43d2-879f-8846ca9f5650;#132;#Gehandicaptenzorg|2825f16e-cd19-47cf-b940-f084053e3b91;#300;#GHZ|74c545f0-5303-4c28-9fa9-489546d115eb;#141;#Ouderenzorg|8cffa657-26ae-44a0-a572-e0304e7752db;#131;#Verpleging en verzorging|33367432-927b-4a96-adc1-6d221f5d18a9;#195;#V＆V|99b26c29-8fbc-414d-a944-aaae0b7ba211;#84;#Mondzorg|4d7b7589-7bb2-4072-b44a-b81d060cf8b3;#200;#Kaakchirurgie|c939eaa2-2084-4497-a11e-5174e5f6050f;#166;#Orthodontie|b1574ac1-29f3-4e6c-80d4-0f0d2937c064;#227;#Revalidatiezorg|46df3d68-d2c0-4937-9935-536a4bf61484;#85;#Geriatrische revalidatiezorg|454bf846-2816-496d-b991-b21f1a409c49;#167;#Spoedzorg|c7ae966d-115a-4ece-b10d-f574821583c8;#190;#Acute zorg|84eadb6b-a2c5-44fa-9192-03a24ce04076;#130;#Ambulancezorg|e1d37d2a-920b-447d-b093-560b7430d8f1;#149;#Ambulancevervoer|242911e2-6f3f-4201-96ca-239df869e658;#191;#Spoedeisende hulp|133b72e0-2bae-464b-9944-5114e23ab8ad;#229;#Eerste hulp|034b275e-5045-4217-a889-0b7322b63a8e;#275;#EHBO post|dfed12d8-87a0-4d83-8532-43f1ae08dbea;#230;#SEH|d7f93bed-1ba3-470a-aa07-da784d2b33d2;#134;#Ziekenhuiszorg|1a957709-959b-40c0-9640-61f1bd5d07a0;#151;#Medisch specialistische zorg|aaa7bcd1-93d8-4383-b562-a859d79c16d5</vt:lpwstr>
  </property>
  <property fmtid="{D5CDD505-2E9C-101B-9397-08002B2CF9AE}" pid="8" name="Extra zoekwoorden">
    <vt:lpwstr/>
  </property>
  <property fmtid="{D5CDD505-2E9C-101B-9397-08002B2CF9AE}" pid="9" name="NZa-zoekwoorden">
    <vt:lpwstr>277;#Beschikbaarheidbijdrage|2a76c380-9050-4a0f-9d23-0e9451db3227;#202;#AWBZ|beed0c6d-7166-4486-b533-1136f0a1010b;#211;#Wlz|689a5711-5c20-47d0-aa4c-a6873bd74230;#231;#Wmg|9a5ff9e0-52b3-4f17-8f27-debb32e42ed3;#234;#Zvw|e2b4b95c-7321-4155-b568-baf395d1e23a;#91;#Medische vervolgopleidingen|b462e370-d843-41e3-a2d8-1a13eaaf1425</vt:lpwstr>
  </property>
  <property fmtid="{D5CDD505-2E9C-101B-9397-08002B2CF9AE}" pid="10" name="DocumentTypen">
    <vt:lpwstr>103;#Formulier|4bc40415-667d-4fea-816d-9688ca6ffa69</vt:lpwstr>
  </property>
  <property fmtid="{D5CDD505-2E9C-101B-9397-08002B2CF9AE}" pid="11" name="WorkflowChangePath">
    <vt:lpwstr>5dd26274-7450-4d13-b077-7382865cccce,4;5dd26274-7450-4d13-b077-7382865cccce,4;5dd26274-7450-4d13-b077-7382865cccce,4;5dd26274-7450-4d13-b077-7382865cccce,4;5dd26274-7450-4d13-b077-7382865cccce,4;5dd26274-7450-4d13-b077-7382865cccce,7;5dd26274-7450-4d13-b077-7382865cccce,7;5dd26274-7450-4d13-b077-7382865cccce,7;5dd26274-7450-4d13-b077-7382865cccce,7;5dd26274-7450-4d13-b077-7382865cccce,7;</vt:lpwstr>
  </property>
</Properties>
</file>