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ctrlProps/ctrlProp1.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25" yWindow="-15" windowWidth="19875" windowHeight="12075"/>
  </bookViews>
  <sheets>
    <sheet name="Rentecalc." sheetId="63" r:id="rId1"/>
    <sheet name="Versiebeheer" sheetId="72" r:id="rId2"/>
    <sheet name="Inhoud" sheetId="65" r:id="rId3"/>
    <sheet name="Toelichting" sheetId="69" r:id="rId4"/>
    <sheet name="A-D" sheetId="40" r:id="rId5"/>
    <sheet name="E" sheetId="45" r:id="rId6"/>
    <sheet name="F-G" sheetId="35" r:id="rId7"/>
    <sheet name="H" sheetId="68" r:id="rId8"/>
    <sheet name="GGZ" sheetId="71" r:id="rId9"/>
    <sheet name="GHZ" sheetId="70" r:id="rId10"/>
    <sheet name="V&amp;V" sheetId="67" r:id="rId11"/>
  </sheets>
  <externalReferences>
    <externalReference r:id="rId12"/>
  </externalReferences>
  <definedNames>
    <definedName name="__123Graph_C" hidden="1">[1]I_03007!#REF!</definedName>
    <definedName name="__123Graph_D" hidden="1">[1]I_03007!#REF!</definedName>
    <definedName name="__123Graph_E" hidden="1">[1]I_03007!#REF!</definedName>
    <definedName name="__123Graph_Z" hidden="1">[1]I_03007!#REF!</definedName>
    <definedName name="_Fill" hidden="1">#REF!</definedName>
    <definedName name="_Order1" hidden="1">255</definedName>
    <definedName name="_Order2" hidden="1">255</definedName>
    <definedName name="_xlnm.Print_Area" localSheetId="4">'A-D'!$B$1:$I$78</definedName>
    <definedName name="_xlnm.Print_Area" localSheetId="5">E!$B$1:$U$335</definedName>
    <definedName name="_xlnm.Print_Area" localSheetId="6">'F-G'!$B$1:$F$29</definedName>
    <definedName name="_xlnm.Print_Area" localSheetId="8">GGZ!$B$1:$F$18</definedName>
    <definedName name="_xlnm.Print_Area" localSheetId="9">GHZ!$B$3:$M$94</definedName>
    <definedName name="_xlnm.Print_Area" localSheetId="7">H!$B$3:$L$26</definedName>
    <definedName name="_xlnm.Print_Area" localSheetId="2">Inhoud!$B$2:$J$19</definedName>
    <definedName name="_xlnm.Print_Area" localSheetId="0">Rentecalc.!$B$1:$L$40</definedName>
    <definedName name="_xlnm.Print_Area" localSheetId="3">Toelichting!$B$1:$P$137</definedName>
    <definedName name="_xlnm.Print_Area" localSheetId="10">'V&amp;V'!$B$1:$N$75</definedName>
    <definedName name="_xlnm.Print_Area" localSheetId="1">Versiebeheer!$B$1:$H$17</definedName>
    <definedName name="Afdruktitels_MI">[1]I_03007!$A$1:$IV$5</definedName>
    <definedName name="Expl_">[1]I_03007!#REF!</definedName>
    <definedName name="Expl_522">[1]I_03007!#REF!</definedName>
    <definedName name="Expl_523">[1]I_03007!#REF!</definedName>
    <definedName name="Expl_524">[1]I_03007!#REF!</definedName>
    <definedName name="Expl_525">[1]I_03007!#REF!</definedName>
    <definedName name="Expl_526">[1]I_03007!#REF!</definedName>
    <definedName name="getal_data">#REF!</definedName>
    <definedName name="INGHZbu1">#REF!</definedName>
    <definedName name="INGHZnac1">#REF!</definedName>
    <definedName name="INGHZnac2">#REF!</definedName>
    <definedName name="INGHZzzp1">#REF!</definedName>
    <definedName name="kolom_data">#REF!</definedName>
    <definedName name="naam">#REF!</definedName>
    <definedName name="naamconflict_VPH_01_._Fill" hidden="1">#REF!</definedName>
    <definedName name="naamconflict_VZH_01_._Fill" hidden="1">#REF!</definedName>
    <definedName name="tabblad">#REF!</definedName>
    <definedName name="totaal1996">[1]I_03007!$A$4:$D$43</definedName>
    <definedName name="totaal1997">[1]I_03007!$A$46:$D$85</definedName>
    <definedName name="totaal1998">[1]I_03007!$A$88:$D$127</definedName>
    <definedName name="totaal1999">[1]I_03007!$A$130:$D$169</definedName>
    <definedName name="totaal2000">[1]I_03007!$A$172:$D$211</definedName>
    <definedName name="waarde" hidden="1">#REF!</definedName>
    <definedName name="Z_60683067_AF12_11D4_9642_08005ACCD915_.wvu.PrintArea" localSheetId="4" hidden="1">'A-D'!$1:$1048576</definedName>
    <definedName name="Z_60683067_AF12_11D4_9642_08005ACCD915_.wvu.PrintArea" localSheetId="5" hidden="1">E!$1:$1048576</definedName>
    <definedName name="Z_60683067_AF12_11D4_9642_08005ACCD915_.wvu.PrintArea" localSheetId="6" hidden="1">'F-G'!$1:$1048576</definedName>
    <definedName name="Z_60683067_AF12_11D4_9642_08005ACCD915_.wvu.PrintArea" localSheetId="8" hidden="1">GGZ!$1:$1048576</definedName>
    <definedName name="Z_60683067_AF12_11D4_9642_08005ACCD915_.wvu.PrintTitles" localSheetId="0" hidden="1">Rentecalc.!#REF!</definedName>
    <definedName name="Z_60683068_AF12_11D4_9642_08005ACCD915_.wvu.PrintTitles" localSheetId="4" hidden="1">'A-D'!#REF!</definedName>
    <definedName name="Z_60683068_AF12_11D4_9642_08005ACCD915_.wvu.PrintTitles" localSheetId="5" hidden="1">E!#REF!</definedName>
    <definedName name="Z_60683068_AF12_11D4_9642_08005ACCD915_.wvu.PrintTitles" localSheetId="6" hidden="1">'F-G'!#REF!</definedName>
    <definedName name="Z_60683068_AF12_11D4_9642_08005ACCD915_.wvu.PrintTitles" localSheetId="8" hidden="1">GGZ!#REF!</definedName>
    <definedName name="Z_60683068_AF12_11D4_9642_08005ACCD915_.wvu.PrintTitles" localSheetId="2" hidden="1">Inhoud!#REF!</definedName>
    <definedName name="Z_60683068_AF12_11D4_9642_08005ACCD915_.wvu.PrintTitles" localSheetId="0" hidden="1">Rentecalc.!#REF!</definedName>
    <definedName name="Z_60683068_AF12_11D4_9642_08005ACCD915_.wvu.Rows" localSheetId="2" hidden="1">Inhoud!#REF!,Inhoud!#REF!,Inhoud!#REF!</definedName>
    <definedName name="Z_60683068_AF12_11D4_9642_08005ACCD915_.wvu.Rows" localSheetId="0" hidden="1">Rentecalc.!#REF!,Rentecalc.!#REF!,Rentecalc.!#REF!,Rentecalc.!#REF!</definedName>
  </definedNames>
  <calcPr calcId="145621"/>
  <customWorkbookViews>
    <customWorkbookView name="weergave Groot" guid="{60683068-AF12-11D4-9642-08005ACCD915}" maximized="1" windowWidth="794" windowHeight="384" activeSheetId="5"/>
    <customWorkbookView name="Weergave Klein" guid="{60683067-AF12-11D4-9642-08005ACCD915}" maximized="1" windowWidth="794" windowHeight="384" activeSheetId="5"/>
  </customWorkbookViews>
</workbook>
</file>

<file path=xl/calcChain.xml><?xml version="1.0" encoding="utf-8"?>
<calcChain xmlns="http://schemas.openxmlformats.org/spreadsheetml/2006/main">
  <c r="C75" i="40" l="1"/>
  <c r="U73" i="67" l="1"/>
  <c r="V73" i="67"/>
  <c r="Q70" i="67"/>
  <c r="B1" i="63" l="1"/>
  <c r="V60" i="67"/>
  <c r="L73" i="67"/>
  <c r="T70" i="67"/>
  <c r="C8" i="65"/>
  <c r="C26" i="63"/>
  <c r="R74" i="70"/>
  <c r="S74" i="70" s="1"/>
  <c r="T74" i="70" s="1"/>
  <c r="L74" i="70" s="1"/>
  <c r="R73" i="70"/>
  <c r="S73" i="70" s="1"/>
  <c r="T73" i="70" s="1"/>
  <c r="L73" i="70" s="1"/>
  <c r="R72" i="70"/>
  <c r="S72" i="70" s="1"/>
  <c r="T72" i="70" s="1"/>
  <c r="L72" i="70" s="1"/>
  <c r="J32" i="67"/>
  <c r="W7" i="45"/>
  <c r="X7" i="45"/>
  <c r="Y7" i="45"/>
  <c r="Z7" i="45"/>
  <c r="AA7" i="45"/>
  <c r="AB7" i="45"/>
  <c r="W8" i="45"/>
  <c r="X8" i="45"/>
  <c r="Y8" i="45"/>
  <c r="Z8" i="45"/>
  <c r="AA8" i="45"/>
  <c r="AB8" i="45"/>
  <c r="W9" i="45"/>
  <c r="X9" i="45"/>
  <c r="Y9" i="45"/>
  <c r="Z9" i="45"/>
  <c r="AA9" i="45"/>
  <c r="AB9" i="45"/>
  <c r="W10" i="45"/>
  <c r="X10" i="45"/>
  <c r="Y10" i="45"/>
  <c r="Z10" i="45"/>
  <c r="AA10" i="45"/>
  <c r="AB10" i="45"/>
  <c r="W11" i="45"/>
  <c r="X11" i="45"/>
  <c r="Y11" i="45"/>
  <c r="Z11" i="45"/>
  <c r="AA11" i="45"/>
  <c r="AB11" i="45"/>
  <c r="W12" i="45"/>
  <c r="X12" i="45"/>
  <c r="Y12" i="45"/>
  <c r="Z12" i="45"/>
  <c r="AA12" i="45"/>
  <c r="AB12" i="45"/>
  <c r="W13" i="45"/>
  <c r="X13" i="45"/>
  <c r="Y13" i="45"/>
  <c r="Z13" i="45"/>
  <c r="AA13" i="45"/>
  <c r="AB13" i="45"/>
  <c r="W14" i="45"/>
  <c r="X14" i="45"/>
  <c r="Y14" i="45"/>
  <c r="Z14" i="45"/>
  <c r="AA14" i="45"/>
  <c r="AB14" i="45"/>
  <c r="W15" i="45"/>
  <c r="X15" i="45"/>
  <c r="Y15" i="45"/>
  <c r="Z15" i="45"/>
  <c r="AA15" i="45"/>
  <c r="AB15" i="45"/>
  <c r="W16" i="45"/>
  <c r="X16" i="45"/>
  <c r="Y16" i="45"/>
  <c r="Z16" i="45"/>
  <c r="AA16" i="45"/>
  <c r="AB16" i="45"/>
  <c r="W17" i="45"/>
  <c r="X17" i="45"/>
  <c r="Y17" i="45"/>
  <c r="Z17" i="45"/>
  <c r="AA17" i="45"/>
  <c r="AB17" i="45"/>
  <c r="W18" i="45"/>
  <c r="X18" i="45"/>
  <c r="Y18" i="45"/>
  <c r="Z18" i="45"/>
  <c r="AA18" i="45"/>
  <c r="AB18" i="45"/>
  <c r="W19" i="45"/>
  <c r="X19" i="45"/>
  <c r="Y19" i="45"/>
  <c r="Z19" i="45"/>
  <c r="AA19" i="45"/>
  <c r="AB19" i="45"/>
  <c r="W20" i="45"/>
  <c r="X20" i="45"/>
  <c r="Y20" i="45"/>
  <c r="Z20" i="45"/>
  <c r="AA20" i="45"/>
  <c r="AB20" i="45"/>
  <c r="W21" i="45"/>
  <c r="X21" i="45"/>
  <c r="Y21" i="45"/>
  <c r="Z21" i="45"/>
  <c r="AA21" i="45"/>
  <c r="AB21" i="45"/>
  <c r="W22" i="45"/>
  <c r="X22" i="45"/>
  <c r="Y22" i="45"/>
  <c r="Z22" i="45"/>
  <c r="AA22" i="45"/>
  <c r="AB22" i="45"/>
  <c r="W23" i="45"/>
  <c r="X23" i="45"/>
  <c r="Y23" i="45"/>
  <c r="Z23" i="45"/>
  <c r="AA23" i="45"/>
  <c r="AB23" i="45"/>
  <c r="W24" i="45"/>
  <c r="X24" i="45"/>
  <c r="Y24" i="45"/>
  <c r="Z24" i="45"/>
  <c r="AA24" i="45"/>
  <c r="AB24" i="45"/>
  <c r="W25" i="45"/>
  <c r="X25" i="45"/>
  <c r="Y25" i="45"/>
  <c r="Z25" i="45"/>
  <c r="AA25" i="45"/>
  <c r="AB25" i="45"/>
  <c r="W26" i="45"/>
  <c r="X26" i="45"/>
  <c r="Y26" i="45"/>
  <c r="Z26" i="45"/>
  <c r="AA26" i="45"/>
  <c r="AB26" i="45"/>
  <c r="W27" i="45"/>
  <c r="X27" i="45"/>
  <c r="Y27" i="45"/>
  <c r="Z27" i="45"/>
  <c r="AA27" i="45"/>
  <c r="AB27" i="45"/>
  <c r="W28" i="45"/>
  <c r="X28" i="45"/>
  <c r="Y28" i="45"/>
  <c r="Z28" i="45"/>
  <c r="AA28" i="45"/>
  <c r="AB28" i="45"/>
  <c r="W29" i="45"/>
  <c r="X29" i="45"/>
  <c r="Y29" i="45"/>
  <c r="Z29" i="45"/>
  <c r="AA29" i="45"/>
  <c r="AB29" i="45"/>
  <c r="W30" i="45"/>
  <c r="X30" i="45"/>
  <c r="Y30" i="45"/>
  <c r="Z30" i="45"/>
  <c r="AA30" i="45"/>
  <c r="AB30" i="45"/>
  <c r="W31" i="45"/>
  <c r="X31" i="45"/>
  <c r="Y31" i="45"/>
  <c r="Z31" i="45"/>
  <c r="AA31" i="45"/>
  <c r="AB31" i="45"/>
  <c r="W32" i="45"/>
  <c r="X32" i="45"/>
  <c r="Y32" i="45"/>
  <c r="Z32" i="45"/>
  <c r="AA32" i="45"/>
  <c r="AB32" i="45"/>
  <c r="W33" i="45"/>
  <c r="X33" i="45"/>
  <c r="Y33" i="45"/>
  <c r="AC33" i="45"/>
  <c r="AD33" i="45"/>
  <c r="Z33" i="45"/>
  <c r="AA33" i="45"/>
  <c r="AB33" i="45"/>
  <c r="W34" i="45"/>
  <c r="X34" i="45"/>
  <c r="Y34" i="45"/>
  <c r="Z34" i="45"/>
  <c r="AA34" i="45"/>
  <c r="AB34" i="45"/>
  <c r="W35" i="45"/>
  <c r="X35" i="45"/>
  <c r="Y35" i="45"/>
  <c r="AC35" i="45"/>
  <c r="AD35" i="45"/>
  <c r="R35" i="45"/>
  <c r="Z35" i="45"/>
  <c r="AA35" i="45"/>
  <c r="AB35" i="45"/>
  <c r="W36" i="45"/>
  <c r="X36" i="45"/>
  <c r="Y36" i="45"/>
  <c r="Z36" i="45"/>
  <c r="AA36" i="45"/>
  <c r="AB36" i="45"/>
  <c r="W37" i="45"/>
  <c r="X37" i="45"/>
  <c r="Y37" i="45"/>
  <c r="Z37" i="45"/>
  <c r="AA37" i="45"/>
  <c r="AB37" i="45"/>
  <c r="W38" i="45"/>
  <c r="X38" i="45"/>
  <c r="Y38" i="45"/>
  <c r="Z38" i="45"/>
  <c r="AA38" i="45"/>
  <c r="AB38" i="45"/>
  <c r="W39" i="45"/>
  <c r="X39" i="45"/>
  <c r="Y39" i="45"/>
  <c r="AC39" i="45"/>
  <c r="AD39" i="45"/>
  <c r="R39" i="45"/>
  <c r="Z39" i="45"/>
  <c r="AA39" i="45"/>
  <c r="AB39" i="45"/>
  <c r="W40" i="45"/>
  <c r="X40" i="45"/>
  <c r="Y40" i="45"/>
  <c r="Z40" i="45"/>
  <c r="AA40" i="45"/>
  <c r="AB40" i="45"/>
  <c r="W41" i="45"/>
  <c r="X41" i="45"/>
  <c r="Y41" i="45"/>
  <c r="AC41" i="45"/>
  <c r="AD41" i="45"/>
  <c r="R41" i="45"/>
  <c r="Z41" i="45"/>
  <c r="AA41" i="45"/>
  <c r="AB41" i="45"/>
  <c r="W42" i="45"/>
  <c r="X42" i="45"/>
  <c r="Y42" i="45"/>
  <c r="Z42" i="45"/>
  <c r="AA42" i="45"/>
  <c r="AB42" i="45"/>
  <c r="W43" i="45"/>
  <c r="X43" i="45"/>
  <c r="Y43" i="45"/>
  <c r="AC43" i="45"/>
  <c r="AD43" i="45"/>
  <c r="R43" i="45"/>
  <c r="Z43" i="45"/>
  <c r="AA43" i="45"/>
  <c r="AB43" i="45"/>
  <c r="W44" i="45"/>
  <c r="X44" i="45"/>
  <c r="Y44" i="45"/>
  <c r="Z44" i="45"/>
  <c r="AA44" i="45"/>
  <c r="AB44" i="45"/>
  <c r="W45" i="45"/>
  <c r="X45" i="45"/>
  <c r="Y45" i="45"/>
  <c r="AC45" i="45"/>
  <c r="AD45" i="45"/>
  <c r="R45" i="45"/>
  <c r="Z45" i="45"/>
  <c r="AA45" i="45"/>
  <c r="AB45" i="45"/>
  <c r="W46" i="45"/>
  <c r="X46" i="45"/>
  <c r="Y46" i="45"/>
  <c r="Z46" i="45"/>
  <c r="AA46" i="45"/>
  <c r="AB46" i="45"/>
  <c r="W47" i="45"/>
  <c r="X47" i="45"/>
  <c r="Y47" i="45"/>
  <c r="Z47" i="45"/>
  <c r="AA47" i="45"/>
  <c r="AB47" i="45"/>
  <c r="W48" i="45"/>
  <c r="X48" i="45"/>
  <c r="Y48" i="45"/>
  <c r="Z48" i="45"/>
  <c r="AA48" i="45"/>
  <c r="AB48" i="45"/>
  <c r="W49" i="45"/>
  <c r="X49" i="45"/>
  <c r="Y49" i="45"/>
  <c r="Z49" i="45"/>
  <c r="AA49" i="45"/>
  <c r="AB49" i="45"/>
  <c r="W50" i="45"/>
  <c r="X50" i="45"/>
  <c r="Y50" i="45"/>
  <c r="Z50" i="45"/>
  <c r="AA50" i="45"/>
  <c r="AB50" i="45"/>
  <c r="W51" i="45"/>
  <c r="X51" i="45"/>
  <c r="Y51" i="45"/>
  <c r="AC51" i="45"/>
  <c r="AD51" i="45"/>
  <c r="R51" i="45"/>
  <c r="Z51" i="45"/>
  <c r="AA51" i="45"/>
  <c r="AB51" i="45"/>
  <c r="W52" i="45"/>
  <c r="X52" i="45"/>
  <c r="Y52" i="45"/>
  <c r="Z52" i="45"/>
  <c r="AA52" i="45"/>
  <c r="AB52" i="45"/>
  <c r="W53" i="45"/>
  <c r="X53" i="45"/>
  <c r="Y53" i="45"/>
  <c r="AC53" i="45"/>
  <c r="AD53" i="45"/>
  <c r="R53" i="45"/>
  <c r="Z53" i="45"/>
  <c r="AA53" i="45"/>
  <c r="AB53" i="45"/>
  <c r="W54" i="45"/>
  <c r="X54" i="45"/>
  <c r="Y54" i="45"/>
  <c r="Z54" i="45"/>
  <c r="AA54" i="45"/>
  <c r="AB54" i="45"/>
  <c r="W55" i="45"/>
  <c r="X55" i="45"/>
  <c r="Y55" i="45"/>
  <c r="Z55" i="45"/>
  <c r="AA55" i="45"/>
  <c r="AB55" i="45"/>
  <c r="W56" i="45"/>
  <c r="X56" i="45"/>
  <c r="Y56" i="45"/>
  <c r="Z56" i="45"/>
  <c r="AA56" i="45"/>
  <c r="AB56" i="45"/>
  <c r="W57" i="45"/>
  <c r="X57" i="45"/>
  <c r="Y57" i="45"/>
  <c r="AC57" i="45"/>
  <c r="AD57" i="45"/>
  <c r="R57" i="45"/>
  <c r="Z57" i="45"/>
  <c r="AA57" i="45"/>
  <c r="AB57" i="45"/>
  <c r="W58" i="45"/>
  <c r="X58" i="45"/>
  <c r="Y58" i="45"/>
  <c r="Z58" i="45"/>
  <c r="AA58" i="45"/>
  <c r="AB58" i="45"/>
  <c r="W59" i="45"/>
  <c r="X59" i="45"/>
  <c r="Y59" i="45"/>
  <c r="Z59" i="45"/>
  <c r="AA59" i="45"/>
  <c r="AB59" i="45"/>
  <c r="W60" i="45"/>
  <c r="X60" i="45"/>
  <c r="Y60" i="45"/>
  <c r="Z60" i="45"/>
  <c r="AA60" i="45"/>
  <c r="AB60" i="45"/>
  <c r="W61" i="45"/>
  <c r="X61" i="45"/>
  <c r="Y61" i="45"/>
  <c r="Z61" i="45"/>
  <c r="AA61" i="45"/>
  <c r="AB61" i="45"/>
  <c r="W62" i="45"/>
  <c r="X62" i="45"/>
  <c r="Y62" i="45"/>
  <c r="Z62" i="45"/>
  <c r="AA62" i="45"/>
  <c r="AB62" i="45"/>
  <c r="W63" i="45"/>
  <c r="X63" i="45"/>
  <c r="Y63" i="45"/>
  <c r="Z63" i="45"/>
  <c r="AA63" i="45"/>
  <c r="AB63" i="45"/>
  <c r="W64" i="45"/>
  <c r="X64" i="45"/>
  <c r="Y64" i="45"/>
  <c r="Z64" i="45"/>
  <c r="AA64" i="45"/>
  <c r="AB64" i="45"/>
  <c r="W65" i="45"/>
  <c r="X65" i="45"/>
  <c r="Y65" i="45"/>
  <c r="Z65" i="45"/>
  <c r="AA65" i="45"/>
  <c r="AB65" i="45"/>
  <c r="W66" i="45"/>
  <c r="X66" i="45"/>
  <c r="Y66" i="45"/>
  <c r="Z66" i="45"/>
  <c r="AA66" i="45"/>
  <c r="AB66" i="45"/>
  <c r="W67" i="45"/>
  <c r="X67" i="45"/>
  <c r="Y67" i="45"/>
  <c r="Z67" i="45"/>
  <c r="AA67" i="45"/>
  <c r="AB67" i="45"/>
  <c r="W68" i="45"/>
  <c r="X68" i="45"/>
  <c r="Y68" i="45"/>
  <c r="Z68" i="45"/>
  <c r="AA68" i="45"/>
  <c r="AB68" i="45"/>
  <c r="W69" i="45"/>
  <c r="X69" i="45"/>
  <c r="Y69" i="45"/>
  <c r="AC69" i="45"/>
  <c r="AD69" i="45"/>
  <c r="R69" i="45"/>
  <c r="Z69" i="45"/>
  <c r="AA69" i="45"/>
  <c r="AB69" i="45"/>
  <c r="W70" i="45"/>
  <c r="X70" i="45"/>
  <c r="Y70" i="45"/>
  <c r="Z70" i="45"/>
  <c r="AA70" i="45"/>
  <c r="AB70" i="45"/>
  <c r="W71" i="45"/>
  <c r="X71" i="45"/>
  <c r="Y71" i="45"/>
  <c r="Z71" i="45"/>
  <c r="AA71" i="45"/>
  <c r="AB71" i="45"/>
  <c r="W72" i="45"/>
  <c r="X72" i="45"/>
  <c r="Y72" i="45"/>
  <c r="Z72" i="45"/>
  <c r="AA72" i="45"/>
  <c r="AB72" i="45"/>
  <c r="W73" i="45"/>
  <c r="X73" i="45"/>
  <c r="Y73" i="45"/>
  <c r="Z73" i="45"/>
  <c r="AA73" i="45"/>
  <c r="AB73" i="45"/>
  <c r="W74" i="45"/>
  <c r="X74" i="45"/>
  <c r="Y74" i="45"/>
  <c r="Z74" i="45"/>
  <c r="AA74" i="45"/>
  <c r="AB74" i="45"/>
  <c r="W75" i="45"/>
  <c r="X75" i="45"/>
  <c r="Y75" i="45"/>
  <c r="AC75" i="45"/>
  <c r="AD75" i="45"/>
  <c r="R75" i="45"/>
  <c r="Z75" i="45"/>
  <c r="AA75" i="45"/>
  <c r="AB75" i="45"/>
  <c r="W76" i="45"/>
  <c r="X76" i="45"/>
  <c r="Y76" i="45"/>
  <c r="Z76" i="45"/>
  <c r="AA76" i="45"/>
  <c r="AB76" i="45"/>
  <c r="W77" i="45"/>
  <c r="X77" i="45"/>
  <c r="Y77" i="45"/>
  <c r="AC77" i="45"/>
  <c r="AD77" i="45"/>
  <c r="R77" i="45"/>
  <c r="Z77" i="45"/>
  <c r="AA77" i="45"/>
  <c r="AB77" i="45"/>
  <c r="W78" i="45"/>
  <c r="X78" i="45"/>
  <c r="Y78" i="45"/>
  <c r="Z78" i="45"/>
  <c r="AA78" i="45"/>
  <c r="AB78" i="45"/>
  <c r="W79" i="45"/>
  <c r="X79" i="45"/>
  <c r="Y79" i="45"/>
  <c r="AC79" i="45"/>
  <c r="AD79" i="45"/>
  <c r="R79" i="45"/>
  <c r="Z79" i="45"/>
  <c r="AA79" i="45"/>
  <c r="AB79" i="45"/>
  <c r="W80" i="45"/>
  <c r="X80" i="45"/>
  <c r="Y80" i="45"/>
  <c r="Z80" i="45"/>
  <c r="AA80" i="45"/>
  <c r="AB80" i="45"/>
  <c r="W81" i="45"/>
  <c r="X81" i="45"/>
  <c r="Y81" i="45"/>
  <c r="AC81" i="45"/>
  <c r="AD81" i="45"/>
  <c r="R81" i="45"/>
  <c r="Z81" i="45"/>
  <c r="AA81" i="45"/>
  <c r="AB81" i="45"/>
  <c r="W82" i="45"/>
  <c r="X82" i="45"/>
  <c r="Y82" i="45"/>
  <c r="Z82" i="45"/>
  <c r="AA82" i="45"/>
  <c r="AB82" i="45"/>
  <c r="W83" i="45"/>
  <c r="X83" i="45"/>
  <c r="Y83" i="45"/>
  <c r="AC83" i="45"/>
  <c r="AD83" i="45"/>
  <c r="R83" i="45"/>
  <c r="Z83" i="45"/>
  <c r="AA83" i="45"/>
  <c r="AB83" i="45"/>
  <c r="W84" i="45"/>
  <c r="X84" i="45"/>
  <c r="Y84" i="45"/>
  <c r="Z84" i="45"/>
  <c r="AA84" i="45"/>
  <c r="AB84" i="45"/>
  <c r="W85" i="45"/>
  <c r="X85" i="45"/>
  <c r="Y85" i="45"/>
  <c r="Z85" i="45"/>
  <c r="AA85" i="45"/>
  <c r="AB85" i="45"/>
  <c r="W86" i="45"/>
  <c r="AC86" i="45"/>
  <c r="AD86" i="45"/>
  <c r="R86" i="45"/>
  <c r="X86" i="45"/>
  <c r="Y86" i="45"/>
  <c r="Z86" i="45"/>
  <c r="AA86" i="45"/>
  <c r="AB86" i="45"/>
  <c r="W87" i="45"/>
  <c r="X87" i="45"/>
  <c r="Y87" i="45"/>
  <c r="AC87" i="45"/>
  <c r="AD87" i="45"/>
  <c r="R87" i="45"/>
  <c r="Z87" i="45"/>
  <c r="AA87" i="45"/>
  <c r="AB87" i="45"/>
  <c r="W88" i="45"/>
  <c r="X88" i="45"/>
  <c r="Y88" i="45"/>
  <c r="Z88" i="45"/>
  <c r="AA88" i="45"/>
  <c r="AB88" i="45"/>
  <c r="W89" i="45"/>
  <c r="X89" i="45"/>
  <c r="Y89" i="45"/>
  <c r="AC89" i="45"/>
  <c r="AD89" i="45"/>
  <c r="R89" i="45"/>
  <c r="Z89" i="45"/>
  <c r="AA89" i="45"/>
  <c r="AB89" i="45"/>
  <c r="W90" i="45"/>
  <c r="X90" i="45"/>
  <c r="Y90" i="45"/>
  <c r="Z90" i="45"/>
  <c r="AA90" i="45"/>
  <c r="AB90" i="45"/>
  <c r="W91" i="45"/>
  <c r="X91" i="45"/>
  <c r="Y91" i="45"/>
  <c r="AC91" i="45"/>
  <c r="AD91" i="45"/>
  <c r="R91" i="45"/>
  <c r="Z91" i="45"/>
  <c r="AA91" i="45"/>
  <c r="AB91" i="45"/>
  <c r="W92" i="45"/>
  <c r="X92" i="45"/>
  <c r="Y92" i="45"/>
  <c r="Z92" i="45"/>
  <c r="AA92" i="45"/>
  <c r="AB92" i="45"/>
  <c r="W93" i="45"/>
  <c r="X93" i="45"/>
  <c r="Y93" i="45"/>
  <c r="Z93" i="45"/>
  <c r="AA93" i="45"/>
  <c r="AB93" i="45"/>
  <c r="W94" i="45"/>
  <c r="X94" i="45"/>
  <c r="Y94" i="45"/>
  <c r="Z94" i="45"/>
  <c r="AA94" i="45"/>
  <c r="AB94" i="45"/>
  <c r="W95" i="45"/>
  <c r="X95" i="45"/>
  <c r="Y95" i="45"/>
  <c r="AC95" i="45"/>
  <c r="AD95" i="45"/>
  <c r="R95" i="45"/>
  <c r="Z95" i="45"/>
  <c r="AA95" i="45"/>
  <c r="AB95" i="45"/>
  <c r="W96" i="45"/>
  <c r="X96" i="45"/>
  <c r="Y96" i="45"/>
  <c r="Z96" i="45"/>
  <c r="AA96" i="45"/>
  <c r="AB96" i="45"/>
  <c r="W97" i="45"/>
  <c r="X97" i="45"/>
  <c r="Y97" i="45"/>
  <c r="AC97" i="45"/>
  <c r="AD97" i="45"/>
  <c r="R97" i="45"/>
  <c r="Z97" i="45"/>
  <c r="AA97" i="45"/>
  <c r="AB97" i="45"/>
  <c r="W98" i="45"/>
  <c r="X98" i="45"/>
  <c r="Y98" i="45"/>
  <c r="Z98" i="45"/>
  <c r="AA98" i="45"/>
  <c r="AB98" i="45"/>
  <c r="W99" i="45"/>
  <c r="X99" i="45"/>
  <c r="Y99" i="45"/>
  <c r="Z99" i="45"/>
  <c r="AA99" i="45"/>
  <c r="AB99" i="45"/>
  <c r="W100" i="45"/>
  <c r="X100" i="45"/>
  <c r="Y100" i="45"/>
  <c r="Z100" i="45"/>
  <c r="AA100" i="45"/>
  <c r="AB100" i="45"/>
  <c r="W101" i="45"/>
  <c r="X101" i="45"/>
  <c r="Y101" i="45"/>
  <c r="AC101" i="45"/>
  <c r="AD101" i="45"/>
  <c r="R101" i="45"/>
  <c r="Z101" i="45"/>
  <c r="AA101" i="45"/>
  <c r="AB101" i="45"/>
  <c r="W102" i="45"/>
  <c r="X102" i="45"/>
  <c r="Y102" i="45"/>
  <c r="Z102" i="45"/>
  <c r="AA102" i="45"/>
  <c r="AB102" i="45"/>
  <c r="W103" i="45"/>
  <c r="X103" i="45"/>
  <c r="Y103" i="45"/>
  <c r="AC103" i="45"/>
  <c r="AD103" i="45"/>
  <c r="R103" i="45"/>
  <c r="Z103" i="45"/>
  <c r="AA103" i="45"/>
  <c r="AB103" i="45"/>
  <c r="W104" i="45"/>
  <c r="X104" i="45"/>
  <c r="Y104" i="45"/>
  <c r="Z104" i="45"/>
  <c r="AA104" i="45"/>
  <c r="AB104" i="45"/>
  <c r="W105" i="45"/>
  <c r="X105" i="45"/>
  <c r="Y105" i="45"/>
  <c r="AC105" i="45"/>
  <c r="AD105" i="45"/>
  <c r="R105" i="45"/>
  <c r="Z105" i="45"/>
  <c r="AA105" i="45"/>
  <c r="AB105" i="45"/>
  <c r="W106" i="45"/>
  <c r="X106" i="45"/>
  <c r="Y106" i="45"/>
  <c r="Z106" i="45"/>
  <c r="AA106" i="45"/>
  <c r="AB106" i="45"/>
  <c r="W107" i="45"/>
  <c r="X107" i="45"/>
  <c r="Y107" i="45"/>
  <c r="Z107" i="45"/>
  <c r="AA107" i="45"/>
  <c r="AB107" i="45"/>
  <c r="W108" i="45"/>
  <c r="X108" i="45"/>
  <c r="Y108" i="45"/>
  <c r="Z108" i="45"/>
  <c r="AA108" i="45"/>
  <c r="AB108" i="45"/>
  <c r="W109" i="45"/>
  <c r="X109" i="45"/>
  <c r="Y109" i="45"/>
  <c r="AC109" i="45"/>
  <c r="AD109" i="45"/>
  <c r="R109" i="45"/>
  <c r="Z109" i="45"/>
  <c r="AA109" i="45"/>
  <c r="AB109" i="45"/>
  <c r="W110" i="45"/>
  <c r="X110" i="45"/>
  <c r="Y110" i="45"/>
  <c r="Z110" i="45"/>
  <c r="AA110" i="45"/>
  <c r="AB110" i="45"/>
  <c r="W111" i="45"/>
  <c r="X111" i="45"/>
  <c r="Y111" i="45"/>
  <c r="AC111" i="45"/>
  <c r="AD111" i="45"/>
  <c r="R111" i="45"/>
  <c r="Z111" i="45"/>
  <c r="AA111" i="45"/>
  <c r="AB111" i="45"/>
  <c r="W112" i="45"/>
  <c r="X112" i="45"/>
  <c r="Y112" i="45"/>
  <c r="Z112" i="45"/>
  <c r="AA112" i="45"/>
  <c r="AB112" i="45"/>
  <c r="W113" i="45"/>
  <c r="X113" i="45"/>
  <c r="Y113" i="45"/>
  <c r="AC113" i="45"/>
  <c r="AD113" i="45"/>
  <c r="R113" i="45"/>
  <c r="Z113" i="45"/>
  <c r="AA113" i="45"/>
  <c r="AB113" i="45"/>
  <c r="W114" i="45"/>
  <c r="AC114" i="45"/>
  <c r="AD114" i="45"/>
  <c r="R114" i="45"/>
  <c r="X114" i="45"/>
  <c r="Y114" i="45"/>
  <c r="Z114" i="45"/>
  <c r="AA114" i="45"/>
  <c r="AB114" i="45"/>
  <c r="W115" i="45"/>
  <c r="X115" i="45"/>
  <c r="Y115" i="45"/>
  <c r="AC115" i="45"/>
  <c r="AD115" i="45"/>
  <c r="R115" i="45"/>
  <c r="Z115" i="45"/>
  <c r="AA115" i="45"/>
  <c r="AB115" i="45"/>
  <c r="W116" i="45"/>
  <c r="X116" i="45"/>
  <c r="Y116" i="45"/>
  <c r="Z116" i="45"/>
  <c r="AA116" i="45"/>
  <c r="AB116" i="45"/>
  <c r="W117" i="45"/>
  <c r="X117" i="45"/>
  <c r="Y117" i="45"/>
  <c r="AC117" i="45"/>
  <c r="AD117" i="45"/>
  <c r="R117" i="45"/>
  <c r="Z117" i="45"/>
  <c r="AA117" i="45"/>
  <c r="AB117" i="45"/>
  <c r="W118" i="45"/>
  <c r="X118" i="45"/>
  <c r="Y118" i="45"/>
  <c r="Z118" i="45"/>
  <c r="AA118" i="45"/>
  <c r="AB118" i="45"/>
  <c r="W119" i="45"/>
  <c r="X119" i="45"/>
  <c r="Y119" i="45"/>
  <c r="Z119" i="45"/>
  <c r="AA119" i="45"/>
  <c r="AB119" i="45"/>
  <c r="W120" i="45"/>
  <c r="X120" i="45"/>
  <c r="Y120" i="45"/>
  <c r="Z120" i="45"/>
  <c r="AA120" i="45"/>
  <c r="AB120" i="45"/>
  <c r="W121" i="45"/>
  <c r="X121" i="45"/>
  <c r="Y121" i="45"/>
  <c r="Z121" i="45"/>
  <c r="AA121" i="45"/>
  <c r="AB121" i="45"/>
  <c r="W122" i="45"/>
  <c r="AC122" i="45"/>
  <c r="AD122" i="45"/>
  <c r="R122" i="45"/>
  <c r="X122" i="45"/>
  <c r="Y122" i="45"/>
  <c r="Z122" i="45"/>
  <c r="AA122" i="45"/>
  <c r="AB122" i="45"/>
  <c r="W123" i="45"/>
  <c r="X123" i="45"/>
  <c r="Y123" i="45"/>
  <c r="AC123" i="45"/>
  <c r="AD123" i="45"/>
  <c r="R123" i="45"/>
  <c r="Z123" i="45"/>
  <c r="AA123" i="45"/>
  <c r="AB123" i="45"/>
  <c r="W124" i="45"/>
  <c r="X124" i="45"/>
  <c r="Y124" i="45"/>
  <c r="Z124" i="45"/>
  <c r="AA124" i="45"/>
  <c r="AB124" i="45"/>
  <c r="W125" i="45"/>
  <c r="X125" i="45"/>
  <c r="Y125" i="45"/>
  <c r="AC125" i="45"/>
  <c r="AD125" i="45"/>
  <c r="R125" i="45"/>
  <c r="Z125" i="45"/>
  <c r="AA125" i="45"/>
  <c r="AB125" i="45"/>
  <c r="W126" i="45"/>
  <c r="X126" i="45"/>
  <c r="Y126" i="45"/>
  <c r="Z126" i="45"/>
  <c r="AA126" i="45"/>
  <c r="AB126" i="45"/>
  <c r="W127" i="45"/>
  <c r="X127" i="45"/>
  <c r="Y127" i="45"/>
  <c r="AC127" i="45"/>
  <c r="AD127" i="45"/>
  <c r="R127" i="45"/>
  <c r="Z127" i="45"/>
  <c r="AA127" i="45"/>
  <c r="AB127" i="45"/>
  <c r="W128" i="45"/>
  <c r="X128" i="45"/>
  <c r="Y128" i="45"/>
  <c r="Z128" i="45"/>
  <c r="AA128" i="45"/>
  <c r="AB128" i="45"/>
  <c r="W129" i="45"/>
  <c r="X129" i="45"/>
  <c r="Y129" i="45"/>
  <c r="AC129" i="45"/>
  <c r="AD129" i="45"/>
  <c r="R129" i="45"/>
  <c r="Z129" i="45"/>
  <c r="AA129" i="45"/>
  <c r="AB129" i="45"/>
  <c r="W130" i="45"/>
  <c r="X130" i="45"/>
  <c r="Y130" i="45"/>
  <c r="Z130" i="45"/>
  <c r="AA130" i="45"/>
  <c r="AB130" i="45"/>
  <c r="W131" i="45"/>
  <c r="X131" i="45"/>
  <c r="Y131" i="45"/>
  <c r="AC131" i="45"/>
  <c r="AD131" i="45"/>
  <c r="R131" i="45"/>
  <c r="Z131" i="45"/>
  <c r="AA131" i="45"/>
  <c r="AB131" i="45"/>
  <c r="W132" i="45"/>
  <c r="X132" i="45"/>
  <c r="Y132" i="45"/>
  <c r="Z132" i="45"/>
  <c r="AA132" i="45"/>
  <c r="AB132" i="45"/>
  <c r="W133" i="45"/>
  <c r="X133" i="45"/>
  <c r="Y133" i="45"/>
  <c r="Z133" i="45"/>
  <c r="AA133" i="45"/>
  <c r="AB133" i="45"/>
  <c r="W134" i="45"/>
  <c r="X134" i="45"/>
  <c r="Y134" i="45"/>
  <c r="Z134" i="45"/>
  <c r="AA134" i="45"/>
  <c r="AB134" i="45"/>
  <c r="W135" i="45"/>
  <c r="X135" i="45"/>
  <c r="Y135" i="45"/>
  <c r="AC135" i="45"/>
  <c r="Z135" i="45"/>
  <c r="AA135" i="45"/>
  <c r="AB135" i="45"/>
  <c r="W136" i="45"/>
  <c r="X136" i="45"/>
  <c r="Y136" i="45"/>
  <c r="Z136" i="45"/>
  <c r="AA136" i="45"/>
  <c r="AB136" i="45"/>
  <c r="W137" i="45"/>
  <c r="X137" i="45"/>
  <c r="Y137" i="45"/>
  <c r="AC137" i="45"/>
  <c r="AD137" i="45"/>
  <c r="R137" i="45"/>
  <c r="Z137" i="45"/>
  <c r="AA137" i="45"/>
  <c r="AB137" i="45"/>
  <c r="W138" i="45"/>
  <c r="X138" i="45"/>
  <c r="Y138" i="45"/>
  <c r="Z138" i="45"/>
  <c r="AA138" i="45"/>
  <c r="AB138" i="45"/>
  <c r="W139" i="45"/>
  <c r="X139" i="45"/>
  <c r="Y139" i="45"/>
  <c r="AC139" i="45"/>
  <c r="AD139" i="45"/>
  <c r="Z139" i="45"/>
  <c r="AA139" i="45"/>
  <c r="AB139" i="45"/>
  <c r="W140" i="45"/>
  <c r="X140" i="45"/>
  <c r="Y140" i="45"/>
  <c r="Z140" i="45"/>
  <c r="AA140" i="45"/>
  <c r="AB140" i="45"/>
  <c r="W141" i="45"/>
  <c r="X141" i="45"/>
  <c r="Y141" i="45"/>
  <c r="AC141" i="45"/>
  <c r="AD141" i="45"/>
  <c r="R141" i="45"/>
  <c r="Z141" i="45"/>
  <c r="AA141" i="45"/>
  <c r="AB141" i="45"/>
  <c r="W142" i="45"/>
  <c r="X142" i="45"/>
  <c r="Y142" i="45"/>
  <c r="Z142" i="45"/>
  <c r="AA142" i="45"/>
  <c r="AB142" i="45"/>
  <c r="W143" i="45"/>
  <c r="X143" i="45"/>
  <c r="Y143" i="45"/>
  <c r="AC143" i="45"/>
  <c r="AD143" i="45"/>
  <c r="R143" i="45"/>
  <c r="Z143" i="45"/>
  <c r="AA143" i="45"/>
  <c r="AB143" i="45"/>
  <c r="W144" i="45"/>
  <c r="X144" i="45"/>
  <c r="Y144" i="45"/>
  <c r="Z144" i="45"/>
  <c r="AA144" i="45"/>
  <c r="AC144" i="45"/>
  <c r="AD144" i="45"/>
  <c r="R144" i="45"/>
  <c r="AB144" i="45"/>
  <c r="W145" i="45"/>
  <c r="X145" i="45"/>
  <c r="Y145" i="45"/>
  <c r="Z145" i="45"/>
  <c r="AA145" i="45"/>
  <c r="AB145" i="45"/>
  <c r="W146" i="45"/>
  <c r="X146" i="45"/>
  <c r="Y146" i="45"/>
  <c r="Z146" i="45"/>
  <c r="AA146" i="45"/>
  <c r="AB146" i="45"/>
  <c r="W147" i="45"/>
  <c r="X147" i="45"/>
  <c r="Y147" i="45"/>
  <c r="AC147" i="45"/>
  <c r="AD147" i="45"/>
  <c r="R147" i="45"/>
  <c r="Z147" i="45"/>
  <c r="AA147" i="45"/>
  <c r="AB147" i="45"/>
  <c r="W148" i="45"/>
  <c r="X148" i="45"/>
  <c r="Y148" i="45"/>
  <c r="Z148" i="45"/>
  <c r="AA148" i="45"/>
  <c r="AB148" i="45"/>
  <c r="W149" i="45"/>
  <c r="X149" i="45"/>
  <c r="Y149" i="45"/>
  <c r="AC149" i="45"/>
  <c r="AD149" i="45"/>
  <c r="R149" i="45"/>
  <c r="Z149" i="45"/>
  <c r="AA149" i="45"/>
  <c r="AB149" i="45"/>
  <c r="W150" i="45"/>
  <c r="X150" i="45"/>
  <c r="Y150" i="45"/>
  <c r="Z150" i="45"/>
  <c r="AA150" i="45"/>
  <c r="AB150" i="45"/>
  <c r="W151" i="45"/>
  <c r="X151" i="45"/>
  <c r="Y151" i="45"/>
  <c r="AC151" i="45"/>
  <c r="AD151" i="45"/>
  <c r="R151" i="45"/>
  <c r="Z151" i="45"/>
  <c r="AA151" i="45"/>
  <c r="AB151" i="45"/>
  <c r="W152" i="45"/>
  <c r="X152" i="45"/>
  <c r="Y152" i="45"/>
  <c r="Z152" i="45"/>
  <c r="AA152" i="45"/>
  <c r="AB152" i="45"/>
  <c r="W153" i="45"/>
  <c r="X153" i="45"/>
  <c r="Y153" i="45"/>
  <c r="Z153" i="45"/>
  <c r="AA153" i="45"/>
  <c r="AB153" i="45"/>
  <c r="W154" i="45"/>
  <c r="X154" i="45"/>
  <c r="Y154" i="45"/>
  <c r="Z154" i="45"/>
  <c r="AA154" i="45"/>
  <c r="AB154" i="45"/>
  <c r="W155" i="45"/>
  <c r="X155" i="45"/>
  <c r="Y155" i="45"/>
  <c r="Z155" i="45"/>
  <c r="AA155" i="45"/>
  <c r="AB155" i="45"/>
  <c r="W156" i="45"/>
  <c r="X156" i="45"/>
  <c r="Y156" i="45"/>
  <c r="Z156" i="45"/>
  <c r="AA156" i="45"/>
  <c r="AB156" i="45"/>
  <c r="W157" i="45"/>
  <c r="X157" i="45"/>
  <c r="Y157" i="45"/>
  <c r="AC157" i="45"/>
  <c r="AD157" i="45"/>
  <c r="R157" i="45"/>
  <c r="Z157" i="45"/>
  <c r="AA157" i="45"/>
  <c r="AB157" i="45"/>
  <c r="W158" i="45"/>
  <c r="AC158" i="45"/>
  <c r="AD158" i="45"/>
  <c r="R158" i="45"/>
  <c r="X158" i="45"/>
  <c r="Y158" i="45"/>
  <c r="Z158" i="45"/>
  <c r="AA158" i="45"/>
  <c r="AB158" i="45"/>
  <c r="I160" i="45"/>
  <c r="T317" i="45"/>
  <c r="T318" i="45"/>
  <c r="T319" i="45"/>
  <c r="T320" i="45"/>
  <c r="T321" i="45"/>
  <c r="T322" i="45"/>
  <c r="T323" i="45"/>
  <c r="T324" i="45"/>
  <c r="T325" i="45"/>
  <c r="T326" i="45"/>
  <c r="T327" i="45"/>
  <c r="R201" i="45"/>
  <c r="AC201" i="45"/>
  <c r="R202" i="45"/>
  <c r="R203" i="45"/>
  <c r="AC203" i="45"/>
  <c r="R204" i="45"/>
  <c r="R205" i="45"/>
  <c r="R206" i="45"/>
  <c r="R207" i="45"/>
  <c r="R208" i="45"/>
  <c r="R209" i="45"/>
  <c r="R210" i="45"/>
  <c r="R211" i="45"/>
  <c r="R212" i="45"/>
  <c r="R213" i="45"/>
  <c r="R214" i="45"/>
  <c r="R215" i="45"/>
  <c r="R216" i="45"/>
  <c r="R217" i="45"/>
  <c r="R218" i="45"/>
  <c r="R219" i="45"/>
  <c r="R220" i="45"/>
  <c r="R221" i="45"/>
  <c r="R222" i="45"/>
  <c r="R223" i="45"/>
  <c r="R224" i="45"/>
  <c r="R225" i="45"/>
  <c r="R226" i="45"/>
  <c r="R227" i="45"/>
  <c r="R228" i="45"/>
  <c r="R229" i="45"/>
  <c r="R230" i="45"/>
  <c r="R231" i="45"/>
  <c r="R232" i="45"/>
  <c r="R233" i="45"/>
  <c r="R234" i="45"/>
  <c r="R235" i="45"/>
  <c r="R236" i="45"/>
  <c r="R237" i="45"/>
  <c r="R238" i="45"/>
  <c r="R239" i="45"/>
  <c r="R240" i="45"/>
  <c r="R241" i="45"/>
  <c r="R242" i="45"/>
  <c r="R243" i="45"/>
  <c r="R244" i="45"/>
  <c r="R245" i="45"/>
  <c r="R246" i="45"/>
  <c r="R247" i="45"/>
  <c r="R248" i="45"/>
  <c r="R249" i="45"/>
  <c r="R250" i="45"/>
  <c r="R251" i="45"/>
  <c r="R252" i="45"/>
  <c r="R253" i="45"/>
  <c r="R254" i="45"/>
  <c r="R255" i="45"/>
  <c r="R256" i="45"/>
  <c r="R257" i="45"/>
  <c r="R258" i="45"/>
  <c r="R259" i="45"/>
  <c r="R260" i="45"/>
  <c r="R261" i="45"/>
  <c r="R262" i="45"/>
  <c r="R263" i="45"/>
  <c r="R264" i="45"/>
  <c r="R265" i="45"/>
  <c r="R266" i="45"/>
  <c r="R267" i="45"/>
  <c r="R268" i="45"/>
  <c r="R269" i="45"/>
  <c r="R270" i="45"/>
  <c r="R271" i="45"/>
  <c r="R272" i="45"/>
  <c r="R273" i="45"/>
  <c r="R274" i="45"/>
  <c r="R275" i="45"/>
  <c r="R276" i="45"/>
  <c r="R277" i="45"/>
  <c r="R278" i="45"/>
  <c r="R279" i="45"/>
  <c r="R280" i="45"/>
  <c r="R281" i="45"/>
  <c r="R282" i="45"/>
  <c r="R283" i="45"/>
  <c r="R284" i="45"/>
  <c r="R285" i="45"/>
  <c r="R286" i="45"/>
  <c r="R287" i="45"/>
  <c r="R288" i="45"/>
  <c r="R289" i="45"/>
  <c r="R290" i="45"/>
  <c r="R291" i="45"/>
  <c r="R292" i="45"/>
  <c r="R293" i="45"/>
  <c r="R294" i="45"/>
  <c r="R295" i="45"/>
  <c r="R296" i="45"/>
  <c r="R297" i="45"/>
  <c r="R298" i="45"/>
  <c r="R299" i="45"/>
  <c r="R300" i="45"/>
  <c r="R301" i="45"/>
  <c r="R302" i="45"/>
  <c r="R303" i="45"/>
  <c r="R304" i="45"/>
  <c r="R305" i="45"/>
  <c r="R306" i="45"/>
  <c r="R307" i="45"/>
  <c r="R308" i="45"/>
  <c r="R309" i="45"/>
  <c r="R310" i="45"/>
  <c r="R311" i="45"/>
  <c r="R312" i="45"/>
  <c r="R313" i="45"/>
  <c r="R314" i="45"/>
  <c r="R315" i="45"/>
  <c r="R316" i="45"/>
  <c r="R317" i="45"/>
  <c r="R318" i="45"/>
  <c r="R319" i="45"/>
  <c r="R320" i="45"/>
  <c r="R321" i="45"/>
  <c r="R322" i="45"/>
  <c r="R323" i="45"/>
  <c r="R324" i="45"/>
  <c r="R325" i="45"/>
  <c r="R326" i="45"/>
  <c r="R327" i="45"/>
  <c r="R328" i="45"/>
  <c r="AC328" i="45"/>
  <c r="L201" i="45"/>
  <c r="L202" i="45"/>
  <c r="L203" i="45"/>
  <c r="L204" i="45"/>
  <c r="L205" i="45"/>
  <c r="L206" i="45"/>
  <c r="L207" i="45"/>
  <c r="L208" i="45"/>
  <c r="L209" i="45"/>
  <c r="L210" i="45"/>
  <c r="L211" i="45"/>
  <c r="L212" i="45"/>
  <c r="L213" i="45"/>
  <c r="L214" i="45"/>
  <c r="L215" i="45"/>
  <c r="L216" i="45"/>
  <c r="L217" i="45"/>
  <c r="L218" i="45"/>
  <c r="L219" i="45"/>
  <c r="L220" i="45"/>
  <c r="L221" i="45"/>
  <c r="L222" i="45"/>
  <c r="L223" i="45"/>
  <c r="L224" i="45"/>
  <c r="L225" i="45"/>
  <c r="L226" i="45"/>
  <c r="L227" i="45"/>
  <c r="L228" i="45"/>
  <c r="L229" i="45"/>
  <c r="L230" i="45"/>
  <c r="L231" i="45"/>
  <c r="L232" i="45"/>
  <c r="L233" i="45"/>
  <c r="L234" i="45"/>
  <c r="L235" i="45"/>
  <c r="L236" i="45"/>
  <c r="L237" i="45"/>
  <c r="L238" i="45"/>
  <c r="L239" i="45"/>
  <c r="L240" i="45"/>
  <c r="L241" i="45"/>
  <c r="L242" i="45"/>
  <c r="L243" i="45"/>
  <c r="L244" i="45"/>
  <c r="L245" i="45"/>
  <c r="L246" i="45"/>
  <c r="L247" i="45"/>
  <c r="L248" i="45"/>
  <c r="L249" i="45"/>
  <c r="L250" i="45"/>
  <c r="L251" i="45"/>
  <c r="L252" i="45"/>
  <c r="L253" i="45"/>
  <c r="L254" i="45"/>
  <c r="L255" i="45"/>
  <c r="L256" i="45"/>
  <c r="L257" i="45"/>
  <c r="L258" i="45"/>
  <c r="L259" i="45"/>
  <c r="L260" i="45"/>
  <c r="L261" i="45"/>
  <c r="L262" i="45"/>
  <c r="L263" i="45"/>
  <c r="L264" i="45"/>
  <c r="L265" i="45"/>
  <c r="L266" i="45"/>
  <c r="L267" i="45"/>
  <c r="L268" i="45"/>
  <c r="L269" i="45"/>
  <c r="L270" i="45"/>
  <c r="L271" i="45"/>
  <c r="L272" i="45"/>
  <c r="L273" i="45"/>
  <c r="L274" i="45"/>
  <c r="L275" i="45"/>
  <c r="L276" i="45"/>
  <c r="L277" i="45"/>
  <c r="L278" i="45"/>
  <c r="L279" i="45"/>
  <c r="L280" i="45"/>
  <c r="L281" i="45"/>
  <c r="L282" i="45"/>
  <c r="L283" i="45"/>
  <c r="L284" i="45"/>
  <c r="L285" i="45"/>
  <c r="L286" i="45"/>
  <c r="L287" i="45"/>
  <c r="L288" i="45"/>
  <c r="L289" i="45"/>
  <c r="L290" i="45"/>
  <c r="L291" i="45"/>
  <c r="L292" i="45"/>
  <c r="L293" i="45"/>
  <c r="L294" i="45"/>
  <c r="L295" i="45"/>
  <c r="L296" i="45"/>
  <c r="L297" i="45"/>
  <c r="L298" i="45"/>
  <c r="L299" i="45"/>
  <c r="L300" i="45"/>
  <c r="L301" i="45"/>
  <c r="L302" i="45"/>
  <c r="L303" i="45"/>
  <c r="L304" i="45"/>
  <c r="L305" i="45"/>
  <c r="L306" i="45"/>
  <c r="L307" i="45"/>
  <c r="L308" i="45"/>
  <c r="L309" i="45"/>
  <c r="L310" i="45"/>
  <c r="L311" i="45"/>
  <c r="L312" i="45"/>
  <c r="L313" i="45"/>
  <c r="L314" i="45"/>
  <c r="L315" i="45"/>
  <c r="L316" i="45"/>
  <c r="L317" i="45"/>
  <c r="L318" i="45"/>
  <c r="L319" i="45"/>
  <c r="L320" i="45"/>
  <c r="L321" i="45"/>
  <c r="L322" i="45"/>
  <c r="L323" i="45"/>
  <c r="L324" i="45"/>
  <c r="L325" i="45"/>
  <c r="L326" i="45"/>
  <c r="L327" i="45"/>
  <c r="L328" i="45"/>
  <c r="J201" i="45"/>
  <c r="J202" i="45"/>
  <c r="J203" i="45"/>
  <c r="J204" i="45"/>
  <c r="J205" i="45"/>
  <c r="J206" i="45"/>
  <c r="J207" i="45"/>
  <c r="J208" i="45"/>
  <c r="J209" i="45"/>
  <c r="J210" i="45"/>
  <c r="J211" i="45"/>
  <c r="J212" i="45"/>
  <c r="J213" i="45"/>
  <c r="J214" i="45"/>
  <c r="J215" i="45"/>
  <c r="J216" i="45"/>
  <c r="J217" i="45"/>
  <c r="J218" i="45"/>
  <c r="J219" i="45"/>
  <c r="J220" i="45"/>
  <c r="J221" i="45"/>
  <c r="J222" i="45"/>
  <c r="J223" i="45"/>
  <c r="J224" i="45"/>
  <c r="J225" i="45"/>
  <c r="J226" i="45"/>
  <c r="J227" i="45"/>
  <c r="J228" i="45"/>
  <c r="J229" i="45"/>
  <c r="J230" i="45"/>
  <c r="J231" i="45"/>
  <c r="J232" i="45"/>
  <c r="J233" i="45"/>
  <c r="J234" i="45"/>
  <c r="J235" i="45"/>
  <c r="J236" i="45"/>
  <c r="J237" i="45"/>
  <c r="J238" i="45"/>
  <c r="J239" i="45"/>
  <c r="J240" i="45"/>
  <c r="J241" i="45"/>
  <c r="J242" i="45"/>
  <c r="J243" i="45"/>
  <c r="J244" i="45"/>
  <c r="J245" i="45"/>
  <c r="J246" i="45"/>
  <c r="J247" i="45"/>
  <c r="J248" i="45"/>
  <c r="J249" i="45"/>
  <c r="J250" i="45"/>
  <c r="J251" i="45"/>
  <c r="J252" i="45"/>
  <c r="J253" i="45"/>
  <c r="J254" i="45"/>
  <c r="J255" i="45"/>
  <c r="J256" i="45"/>
  <c r="J257" i="45"/>
  <c r="J258" i="45"/>
  <c r="J259" i="45"/>
  <c r="J260" i="45"/>
  <c r="J261" i="45"/>
  <c r="J262" i="45"/>
  <c r="J263" i="45"/>
  <c r="J264" i="45"/>
  <c r="J265" i="45"/>
  <c r="J266" i="45"/>
  <c r="J267" i="45"/>
  <c r="J268" i="45"/>
  <c r="J269" i="45"/>
  <c r="J270" i="45"/>
  <c r="J271" i="45"/>
  <c r="J272" i="45"/>
  <c r="J273" i="45"/>
  <c r="J274" i="45"/>
  <c r="J275" i="45"/>
  <c r="J276" i="45"/>
  <c r="J277" i="45"/>
  <c r="J278" i="45"/>
  <c r="J279" i="45"/>
  <c r="J280" i="45"/>
  <c r="J281" i="45"/>
  <c r="J282" i="45"/>
  <c r="J283" i="45"/>
  <c r="J284" i="45"/>
  <c r="J285" i="45"/>
  <c r="J286" i="45"/>
  <c r="J287" i="45"/>
  <c r="J288" i="45"/>
  <c r="J289" i="45"/>
  <c r="J290" i="45"/>
  <c r="J291" i="45"/>
  <c r="J292" i="45"/>
  <c r="J293" i="45"/>
  <c r="J294" i="45"/>
  <c r="J295" i="45"/>
  <c r="J296" i="45"/>
  <c r="J297" i="45"/>
  <c r="J298" i="45"/>
  <c r="J299" i="45"/>
  <c r="J300" i="45"/>
  <c r="J301" i="45"/>
  <c r="J302" i="45"/>
  <c r="J303" i="45"/>
  <c r="J304" i="45"/>
  <c r="J305" i="45"/>
  <c r="J306" i="45"/>
  <c r="J307" i="45"/>
  <c r="J308" i="45"/>
  <c r="J309" i="45"/>
  <c r="J310" i="45"/>
  <c r="J311" i="45"/>
  <c r="J312" i="45"/>
  <c r="J313" i="45"/>
  <c r="J314" i="45"/>
  <c r="J315" i="45"/>
  <c r="J316" i="45"/>
  <c r="J317" i="45"/>
  <c r="J318" i="45"/>
  <c r="J319" i="45"/>
  <c r="J320" i="45"/>
  <c r="J321" i="45"/>
  <c r="J322" i="45"/>
  <c r="J323" i="45"/>
  <c r="J324" i="45"/>
  <c r="J325" i="45"/>
  <c r="J326" i="45"/>
  <c r="J327" i="45"/>
  <c r="J328" i="45"/>
  <c r="I201" i="45"/>
  <c r="I202" i="45"/>
  <c r="I203" i="45"/>
  <c r="I204" i="45"/>
  <c r="I205" i="45"/>
  <c r="I206" i="45"/>
  <c r="I207" i="45"/>
  <c r="I208" i="45"/>
  <c r="I209" i="45"/>
  <c r="I210" i="45"/>
  <c r="I211" i="45"/>
  <c r="I212" i="45"/>
  <c r="I213" i="45"/>
  <c r="I214" i="45"/>
  <c r="I215" i="45"/>
  <c r="I216" i="45"/>
  <c r="I217" i="45"/>
  <c r="I218" i="45"/>
  <c r="I219" i="45"/>
  <c r="I220" i="45"/>
  <c r="I221" i="45"/>
  <c r="I222" i="45"/>
  <c r="I223" i="45"/>
  <c r="I224" i="45"/>
  <c r="I225" i="45"/>
  <c r="I226" i="45"/>
  <c r="I227" i="45"/>
  <c r="I228" i="45"/>
  <c r="I229" i="45"/>
  <c r="I230" i="45"/>
  <c r="I231" i="45"/>
  <c r="I232" i="45"/>
  <c r="I233" i="45"/>
  <c r="I234" i="45"/>
  <c r="I235" i="45"/>
  <c r="I236" i="45"/>
  <c r="I237" i="45"/>
  <c r="I238" i="45"/>
  <c r="I239" i="45"/>
  <c r="I240" i="45"/>
  <c r="I241" i="45"/>
  <c r="I242" i="45"/>
  <c r="I243" i="45"/>
  <c r="I244" i="45"/>
  <c r="I245" i="45"/>
  <c r="I246" i="45"/>
  <c r="I247" i="45"/>
  <c r="I248" i="45"/>
  <c r="I249" i="45"/>
  <c r="I250" i="45"/>
  <c r="I251" i="45"/>
  <c r="I252" i="45"/>
  <c r="I253" i="45"/>
  <c r="I254" i="45"/>
  <c r="I255" i="45"/>
  <c r="I256" i="45"/>
  <c r="I257" i="45"/>
  <c r="I258" i="45"/>
  <c r="I259" i="45"/>
  <c r="I260" i="45"/>
  <c r="I261" i="45"/>
  <c r="I262" i="45"/>
  <c r="I263" i="45"/>
  <c r="I264" i="45"/>
  <c r="I265" i="45"/>
  <c r="I266" i="45"/>
  <c r="I267" i="45"/>
  <c r="I268" i="45"/>
  <c r="I269" i="45"/>
  <c r="I270" i="45"/>
  <c r="I271" i="45"/>
  <c r="I272" i="45"/>
  <c r="I273" i="45"/>
  <c r="I274" i="45"/>
  <c r="I275" i="45"/>
  <c r="I276" i="45"/>
  <c r="I277" i="45"/>
  <c r="I278" i="45"/>
  <c r="I279" i="45"/>
  <c r="I280" i="45"/>
  <c r="I281" i="45"/>
  <c r="I282" i="45"/>
  <c r="I283" i="45"/>
  <c r="I284" i="45"/>
  <c r="I285" i="45"/>
  <c r="I286" i="45"/>
  <c r="I287" i="45"/>
  <c r="I288" i="45"/>
  <c r="I289" i="45"/>
  <c r="I290" i="45"/>
  <c r="I291" i="45"/>
  <c r="I292" i="45"/>
  <c r="I293" i="45"/>
  <c r="I294" i="45"/>
  <c r="I295" i="45"/>
  <c r="I296" i="45"/>
  <c r="I297" i="45"/>
  <c r="I298" i="45"/>
  <c r="I299" i="45"/>
  <c r="I300" i="45"/>
  <c r="I301" i="45"/>
  <c r="I302" i="45"/>
  <c r="I303" i="45"/>
  <c r="I304" i="45"/>
  <c r="I305" i="45"/>
  <c r="I306" i="45"/>
  <c r="I307" i="45"/>
  <c r="I308" i="45"/>
  <c r="I309" i="45"/>
  <c r="I310" i="45"/>
  <c r="I311" i="45"/>
  <c r="I312" i="45"/>
  <c r="I313" i="45"/>
  <c r="I314" i="45"/>
  <c r="I315" i="45"/>
  <c r="I316" i="45"/>
  <c r="I317" i="45"/>
  <c r="I318" i="45"/>
  <c r="I319" i="45"/>
  <c r="I320" i="45"/>
  <c r="I321" i="45"/>
  <c r="I322" i="45"/>
  <c r="I323" i="45"/>
  <c r="I324" i="45"/>
  <c r="I325" i="45"/>
  <c r="I326" i="45"/>
  <c r="I327" i="45"/>
  <c r="I328" i="45"/>
  <c r="G201" i="45"/>
  <c r="G202" i="45"/>
  <c r="G203" i="45"/>
  <c r="G204" i="45"/>
  <c r="G205" i="45"/>
  <c r="G206" i="45"/>
  <c r="G207" i="45"/>
  <c r="G208" i="45"/>
  <c r="G209" i="45"/>
  <c r="G210" i="45"/>
  <c r="G211" i="45"/>
  <c r="G212" i="45"/>
  <c r="G213" i="45"/>
  <c r="G214" i="45"/>
  <c r="G215" i="45"/>
  <c r="G216" i="45"/>
  <c r="G217" i="45"/>
  <c r="G218" i="45"/>
  <c r="G219" i="45"/>
  <c r="G220" i="45"/>
  <c r="G221" i="45"/>
  <c r="G222" i="45"/>
  <c r="G223" i="45"/>
  <c r="G224" i="45"/>
  <c r="G225" i="45"/>
  <c r="G226" i="45"/>
  <c r="G227" i="45"/>
  <c r="G228" i="45"/>
  <c r="G229" i="45"/>
  <c r="G230" i="45"/>
  <c r="G231" i="45"/>
  <c r="G232" i="45"/>
  <c r="G233" i="45"/>
  <c r="G234" i="45"/>
  <c r="G235" i="45"/>
  <c r="G236" i="45"/>
  <c r="G237" i="45"/>
  <c r="G238" i="45"/>
  <c r="G239" i="45"/>
  <c r="G240" i="45"/>
  <c r="G241" i="45"/>
  <c r="G242" i="45"/>
  <c r="G243" i="45"/>
  <c r="G244" i="45"/>
  <c r="G245" i="45"/>
  <c r="G246" i="45"/>
  <c r="G247" i="45"/>
  <c r="G248" i="45"/>
  <c r="G249" i="45"/>
  <c r="G250" i="45"/>
  <c r="G251" i="45"/>
  <c r="G252" i="45"/>
  <c r="G253" i="45"/>
  <c r="G254" i="45"/>
  <c r="G255" i="45"/>
  <c r="G256" i="45"/>
  <c r="G257" i="45"/>
  <c r="G258" i="45"/>
  <c r="G259" i="45"/>
  <c r="G260" i="45"/>
  <c r="G261" i="45"/>
  <c r="G262" i="45"/>
  <c r="G263" i="45"/>
  <c r="G264" i="45"/>
  <c r="G265" i="45"/>
  <c r="G266" i="45"/>
  <c r="G267" i="45"/>
  <c r="G268" i="45"/>
  <c r="G269" i="45"/>
  <c r="G270" i="45"/>
  <c r="G271" i="45"/>
  <c r="G272" i="45"/>
  <c r="G273" i="45"/>
  <c r="G274" i="45"/>
  <c r="G275" i="45"/>
  <c r="G276" i="45"/>
  <c r="G277" i="45"/>
  <c r="G278" i="45"/>
  <c r="G279" i="45"/>
  <c r="G280" i="45"/>
  <c r="G281" i="45"/>
  <c r="G282" i="45"/>
  <c r="G283" i="45"/>
  <c r="G284" i="45"/>
  <c r="G285" i="45"/>
  <c r="G286" i="45"/>
  <c r="G287" i="45"/>
  <c r="G288" i="45"/>
  <c r="G289" i="45"/>
  <c r="G290" i="45"/>
  <c r="G291" i="45"/>
  <c r="G292" i="45"/>
  <c r="G293" i="45"/>
  <c r="G294" i="45"/>
  <c r="G295" i="45"/>
  <c r="G296" i="45"/>
  <c r="G297" i="45"/>
  <c r="G298" i="45"/>
  <c r="G299" i="45"/>
  <c r="G300" i="45"/>
  <c r="G301" i="45"/>
  <c r="G302" i="45"/>
  <c r="G303" i="45"/>
  <c r="G304" i="45"/>
  <c r="G305" i="45"/>
  <c r="G306" i="45"/>
  <c r="G307" i="45"/>
  <c r="G308" i="45"/>
  <c r="G309" i="45"/>
  <c r="G310" i="45"/>
  <c r="G311" i="45"/>
  <c r="G312" i="45"/>
  <c r="G313" i="45"/>
  <c r="G314" i="45"/>
  <c r="G315" i="45"/>
  <c r="G316" i="45"/>
  <c r="G317" i="45"/>
  <c r="G318" i="45"/>
  <c r="G319" i="45"/>
  <c r="G320" i="45"/>
  <c r="G321" i="45"/>
  <c r="G322" i="45"/>
  <c r="G323" i="45"/>
  <c r="G324" i="45"/>
  <c r="G325" i="45"/>
  <c r="G326" i="45"/>
  <c r="G327" i="45"/>
  <c r="G328" i="45"/>
  <c r="E213" i="45"/>
  <c r="E214" i="45"/>
  <c r="E215" i="45"/>
  <c r="E216" i="45"/>
  <c r="E217" i="45"/>
  <c r="E218" i="45"/>
  <c r="E219" i="45"/>
  <c r="E220" i="45"/>
  <c r="E221" i="45"/>
  <c r="E222" i="45"/>
  <c r="E223" i="45"/>
  <c r="E224" i="45"/>
  <c r="E225" i="45"/>
  <c r="E226" i="45"/>
  <c r="E227" i="45"/>
  <c r="E228" i="45"/>
  <c r="E229" i="45"/>
  <c r="E230" i="45"/>
  <c r="E231" i="45"/>
  <c r="E232" i="45"/>
  <c r="E233" i="45"/>
  <c r="E234" i="45"/>
  <c r="E235" i="45"/>
  <c r="E236" i="45"/>
  <c r="E237" i="45"/>
  <c r="E238" i="45"/>
  <c r="E239" i="45"/>
  <c r="E240" i="45"/>
  <c r="E241" i="45"/>
  <c r="E242" i="45"/>
  <c r="E243" i="45"/>
  <c r="E244" i="45"/>
  <c r="E245" i="45"/>
  <c r="E246" i="45"/>
  <c r="E247" i="45"/>
  <c r="E248" i="45"/>
  <c r="E249" i="45"/>
  <c r="E250" i="45"/>
  <c r="E251" i="45"/>
  <c r="E252" i="45"/>
  <c r="E253" i="45"/>
  <c r="E254" i="45"/>
  <c r="E255" i="45"/>
  <c r="E256" i="45"/>
  <c r="E257" i="45"/>
  <c r="E258" i="45"/>
  <c r="E259" i="45"/>
  <c r="E260" i="45"/>
  <c r="E261" i="45"/>
  <c r="E262" i="45"/>
  <c r="E263" i="45"/>
  <c r="E264" i="45"/>
  <c r="E265" i="45"/>
  <c r="E266" i="45"/>
  <c r="E267" i="45"/>
  <c r="E268" i="45"/>
  <c r="E269" i="45"/>
  <c r="E270" i="45"/>
  <c r="E271" i="45"/>
  <c r="E272" i="45"/>
  <c r="E273" i="45"/>
  <c r="E274" i="45"/>
  <c r="E275" i="45"/>
  <c r="E276" i="45"/>
  <c r="E277" i="45"/>
  <c r="E278" i="45"/>
  <c r="E279" i="45"/>
  <c r="E280" i="45"/>
  <c r="E281" i="45"/>
  <c r="E282" i="45"/>
  <c r="E283" i="45"/>
  <c r="E284" i="45"/>
  <c r="E285" i="45"/>
  <c r="E286" i="45"/>
  <c r="E287" i="45"/>
  <c r="E288" i="45"/>
  <c r="E289" i="45"/>
  <c r="E290" i="45"/>
  <c r="E291" i="45"/>
  <c r="E292" i="45"/>
  <c r="E293" i="45"/>
  <c r="E294" i="45"/>
  <c r="E295" i="45"/>
  <c r="E296" i="45"/>
  <c r="E297" i="45"/>
  <c r="E298" i="45"/>
  <c r="E299" i="45"/>
  <c r="E300" i="45"/>
  <c r="E301" i="45"/>
  <c r="E302" i="45"/>
  <c r="E303" i="45"/>
  <c r="E304" i="45"/>
  <c r="E305" i="45"/>
  <c r="E306" i="45"/>
  <c r="E307" i="45"/>
  <c r="E308" i="45"/>
  <c r="E309" i="45"/>
  <c r="E310" i="45"/>
  <c r="E311" i="45"/>
  <c r="E312" i="45"/>
  <c r="E313" i="45"/>
  <c r="E314" i="45"/>
  <c r="E315" i="45"/>
  <c r="E316" i="45"/>
  <c r="E317" i="45"/>
  <c r="E318" i="45"/>
  <c r="E319" i="45"/>
  <c r="E320" i="45"/>
  <c r="E321" i="45"/>
  <c r="E322" i="45"/>
  <c r="E323" i="45"/>
  <c r="E324" i="45"/>
  <c r="E325" i="45"/>
  <c r="E326" i="45"/>
  <c r="E327" i="45"/>
  <c r="E328" i="45"/>
  <c r="C220" i="45"/>
  <c r="S220" i="45" s="1"/>
  <c r="C221" i="45"/>
  <c r="S221" i="45"/>
  <c r="C222" i="45"/>
  <c r="S222" i="45" s="1"/>
  <c r="C223" i="45"/>
  <c r="S223" i="45" s="1"/>
  <c r="C224" i="45"/>
  <c r="S224" i="45"/>
  <c r="T224" i="45" s="1"/>
  <c r="C225" i="45"/>
  <c r="C226" i="45"/>
  <c r="S226" i="45" s="1"/>
  <c r="C227" i="45"/>
  <c r="C228" i="45"/>
  <c r="S228" i="45"/>
  <c r="S58" i="45" s="1"/>
  <c r="C229" i="45"/>
  <c r="S229" i="45" s="1"/>
  <c r="C230" i="45"/>
  <c r="S230" i="45" s="1"/>
  <c r="C231" i="45"/>
  <c r="C232" i="45"/>
  <c r="S232" i="45" s="1"/>
  <c r="C233" i="45"/>
  <c r="S233" i="45" s="1"/>
  <c r="C234" i="45"/>
  <c r="C235" i="45"/>
  <c r="C236" i="45"/>
  <c r="S236" i="45"/>
  <c r="S66" i="45" s="1"/>
  <c r="C237" i="45"/>
  <c r="C238" i="45"/>
  <c r="S238" i="45" s="1"/>
  <c r="C239" i="45"/>
  <c r="S239" i="45"/>
  <c r="T239" i="45" s="1"/>
  <c r="C240" i="45"/>
  <c r="S240" i="45" s="1"/>
  <c r="C241" i="45"/>
  <c r="S241" i="45" s="1"/>
  <c r="C242" i="45"/>
  <c r="C243" i="45"/>
  <c r="S243" i="45"/>
  <c r="T243" i="45" s="1"/>
  <c r="C244" i="45"/>
  <c r="S244" i="45" s="1"/>
  <c r="C245" i="45"/>
  <c r="S245" i="45" s="1"/>
  <c r="C246" i="45"/>
  <c r="C247" i="45"/>
  <c r="S247" i="45"/>
  <c r="C248" i="45"/>
  <c r="S248" i="45"/>
  <c r="T248" i="45" s="1"/>
  <c r="C249" i="45"/>
  <c r="S249" i="45" s="1"/>
  <c r="C250" i="45"/>
  <c r="C251" i="45"/>
  <c r="S251" i="45" s="1"/>
  <c r="C252" i="45"/>
  <c r="S252" i="45" s="1"/>
  <c r="C253" i="45"/>
  <c r="C254" i="45"/>
  <c r="C255" i="45"/>
  <c r="S255" i="45"/>
  <c r="C256" i="45"/>
  <c r="S256" i="45"/>
  <c r="T256" i="45" s="1"/>
  <c r="C257" i="45"/>
  <c r="C258" i="45"/>
  <c r="C259" i="45"/>
  <c r="S259" i="45" s="1"/>
  <c r="C260" i="45"/>
  <c r="S260" i="45" s="1"/>
  <c r="C261" i="45"/>
  <c r="S261" i="45" s="1"/>
  <c r="C262" i="45"/>
  <c r="S262" i="45" s="1"/>
  <c r="C263" i="45"/>
  <c r="S263" i="45"/>
  <c r="T263" i="45" s="1"/>
  <c r="C264" i="45"/>
  <c r="C265" i="45"/>
  <c r="S265" i="45" s="1"/>
  <c r="C266" i="45"/>
  <c r="C267" i="45"/>
  <c r="S267" i="45"/>
  <c r="S97" i="45" s="1"/>
  <c r="C268" i="45"/>
  <c r="S268" i="45"/>
  <c r="T268" i="45" s="1"/>
  <c r="C269" i="45"/>
  <c r="S269" i="45" s="1"/>
  <c r="C270" i="45"/>
  <c r="C271" i="45"/>
  <c r="S271" i="45" s="1"/>
  <c r="C272" i="45"/>
  <c r="S272" i="45"/>
  <c r="T272" i="45" s="1"/>
  <c r="C273" i="45"/>
  <c r="S273" i="45" s="1"/>
  <c r="C274" i="45"/>
  <c r="S274" i="45" s="1"/>
  <c r="C275" i="45"/>
  <c r="C276" i="45"/>
  <c r="S276" i="45"/>
  <c r="T276" i="45" s="1"/>
  <c r="C277" i="45"/>
  <c r="C278" i="45"/>
  <c r="S278" i="45" s="1"/>
  <c r="C279" i="45"/>
  <c r="S279" i="45" s="1"/>
  <c r="C280" i="45"/>
  <c r="S280" i="45"/>
  <c r="T280" i="45" s="1"/>
  <c r="C281" i="45"/>
  <c r="C282" i="45"/>
  <c r="C283" i="45"/>
  <c r="C284" i="45"/>
  <c r="S284" i="45"/>
  <c r="T284" i="45" s="1"/>
  <c r="C285" i="45"/>
  <c r="C286" i="45"/>
  <c r="S286" i="45" s="1"/>
  <c r="C287" i="45"/>
  <c r="S287" i="45" s="1"/>
  <c r="C288" i="45"/>
  <c r="S288" i="45"/>
  <c r="T288" i="45" s="1"/>
  <c r="C289" i="45"/>
  <c r="C290" i="45"/>
  <c r="C291" i="45"/>
  <c r="C292" i="45"/>
  <c r="S292" i="45"/>
  <c r="S122" i="45" s="1"/>
  <c r="C293" i="45"/>
  <c r="C294" i="45"/>
  <c r="S294" i="45" s="1"/>
  <c r="C295" i="45"/>
  <c r="C296" i="45"/>
  <c r="S296" i="45"/>
  <c r="T296" i="45" s="1"/>
  <c r="C297" i="45"/>
  <c r="C298" i="45"/>
  <c r="C299" i="45"/>
  <c r="S299" i="45" s="1"/>
  <c r="C300" i="45"/>
  <c r="S300" i="45"/>
  <c r="T300" i="45" s="1"/>
  <c r="C301" i="45"/>
  <c r="C302" i="45"/>
  <c r="S302" i="45" s="1"/>
  <c r="C303" i="45"/>
  <c r="C304" i="45"/>
  <c r="S304" i="45"/>
  <c r="T304" i="45" s="1"/>
  <c r="C305" i="45"/>
  <c r="C306" i="45"/>
  <c r="C307" i="45"/>
  <c r="C308" i="45"/>
  <c r="S308" i="45"/>
  <c r="T308" i="45" s="1"/>
  <c r="C309" i="45"/>
  <c r="C310" i="45"/>
  <c r="C311" i="45"/>
  <c r="C312" i="45"/>
  <c r="S312" i="45"/>
  <c r="T312" i="45" s="1"/>
  <c r="C313" i="45"/>
  <c r="C314" i="45"/>
  <c r="S314" i="45"/>
  <c r="T314" i="45" s="1"/>
  <c r="C315" i="45"/>
  <c r="C316" i="45"/>
  <c r="S316" i="45"/>
  <c r="C317" i="45"/>
  <c r="C318" i="45"/>
  <c r="C319" i="45"/>
  <c r="C320" i="45"/>
  <c r="C321" i="45"/>
  <c r="C322" i="45"/>
  <c r="C323" i="45"/>
  <c r="C324" i="45"/>
  <c r="C325" i="45"/>
  <c r="C326" i="45"/>
  <c r="C327" i="45"/>
  <c r="C328" i="45"/>
  <c r="C201" i="45"/>
  <c r="C202" i="45"/>
  <c r="C203" i="45"/>
  <c r="C204" i="45"/>
  <c r="C205" i="45"/>
  <c r="C206" i="45"/>
  <c r="C207" i="45"/>
  <c r="C208" i="45"/>
  <c r="C209" i="45"/>
  <c r="C210" i="45"/>
  <c r="C211" i="45"/>
  <c r="C212" i="45"/>
  <c r="C213" i="45"/>
  <c r="S213" i="45"/>
  <c r="T213" i="45" s="1"/>
  <c r="C214" i="45"/>
  <c r="S214" i="45" s="1"/>
  <c r="C215" i="45"/>
  <c r="C216" i="45"/>
  <c r="S216" i="45" s="1"/>
  <c r="C217" i="45"/>
  <c r="S217" i="45" s="1"/>
  <c r="C218" i="45"/>
  <c r="S218" i="45" s="1"/>
  <c r="C219" i="45"/>
  <c r="S219" i="45" s="1"/>
  <c r="E189" i="45"/>
  <c r="E190" i="45"/>
  <c r="E191" i="45"/>
  <c r="E192" i="45"/>
  <c r="E193" i="45"/>
  <c r="E194" i="45"/>
  <c r="E195" i="45"/>
  <c r="E196" i="45"/>
  <c r="E197" i="45"/>
  <c r="E198" i="45"/>
  <c r="E199" i="45"/>
  <c r="E200" i="45"/>
  <c r="E201" i="45"/>
  <c r="E202" i="45"/>
  <c r="S202" i="45" s="1"/>
  <c r="E203" i="45"/>
  <c r="E204" i="45"/>
  <c r="E205" i="45"/>
  <c r="E206" i="45"/>
  <c r="S206" i="45"/>
  <c r="T206" i="45" s="1"/>
  <c r="E207" i="45"/>
  <c r="E208" i="45"/>
  <c r="E209" i="45"/>
  <c r="E210" i="45"/>
  <c r="E211" i="45"/>
  <c r="E212" i="45"/>
  <c r="S147" i="45"/>
  <c r="S148" i="45"/>
  <c r="T148" i="45"/>
  <c r="S149" i="45"/>
  <c r="U149" i="45"/>
  <c r="S150" i="45"/>
  <c r="S151" i="45"/>
  <c r="S152" i="45"/>
  <c r="T152" i="45"/>
  <c r="S153" i="45"/>
  <c r="T153" i="45"/>
  <c r="S154" i="45"/>
  <c r="S155" i="45"/>
  <c r="S156" i="45"/>
  <c r="S157" i="45"/>
  <c r="U157" i="45"/>
  <c r="S264" i="45"/>
  <c r="T264" i="45" s="1"/>
  <c r="T147" i="45"/>
  <c r="U147" i="45"/>
  <c r="U148" i="45"/>
  <c r="T150" i="45"/>
  <c r="U150" i="45"/>
  <c r="T151" i="45"/>
  <c r="U151" i="45"/>
  <c r="U153" i="45"/>
  <c r="T154" i="45"/>
  <c r="U154" i="45"/>
  <c r="T155" i="45"/>
  <c r="U155" i="45"/>
  <c r="E16" i="35"/>
  <c r="D16" i="35"/>
  <c r="J73" i="67"/>
  <c r="K73" i="67" s="1"/>
  <c r="M73" i="67" s="1"/>
  <c r="K23" i="67"/>
  <c r="K22" i="67"/>
  <c r="K21" i="67"/>
  <c r="K20" i="67"/>
  <c r="K19" i="67"/>
  <c r="K18" i="67"/>
  <c r="K17" i="67"/>
  <c r="K16" i="67"/>
  <c r="K15" i="67"/>
  <c r="K14" i="67"/>
  <c r="M14" i="67"/>
  <c r="J41" i="67"/>
  <c r="K41" i="67" s="1"/>
  <c r="C176" i="45"/>
  <c r="E176" i="45"/>
  <c r="G176" i="45"/>
  <c r="I176" i="45"/>
  <c r="J176" i="45"/>
  <c r="L176" i="45"/>
  <c r="R176" i="45"/>
  <c r="AC176" i="45" s="1"/>
  <c r="C177" i="45"/>
  <c r="E177" i="45"/>
  <c r="G177" i="45"/>
  <c r="I177" i="45"/>
  <c r="J177" i="45"/>
  <c r="L177" i="45"/>
  <c r="R177" i="45"/>
  <c r="AC177" i="45" s="1"/>
  <c r="C178" i="45"/>
  <c r="E178" i="45"/>
  <c r="G178" i="45"/>
  <c r="I178" i="45"/>
  <c r="J178" i="45"/>
  <c r="L178" i="45"/>
  <c r="R178" i="45"/>
  <c r="AC178" i="45" s="1"/>
  <c r="C179" i="45"/>
  <c r="E179" i="45"/>
  <c r="G179" i="45"/>
  <c r="I179" i="45"/>
  <c r="J179" i="45"/>
  <c r="L179" i="45"/>
  <c r="R179" i="45"/>
  <c r="AC179" i="45" s="1"/>
  <c r="C180" i="45"/>
  <c r="E180" i="45"/>
  <c r="G180" i="45"/>
  <c r="I180" i="45"/>
  <c r="J180" i="45"/>
  <c r="L180" i="45"/>
  <c r="S225" i="45"/>
  <c r="T225" i="45" s="1"/>
  <c r="R180" i="45"/>
  <c r="AC180" i="45"/>
  <c r="C181" i="45"/>
  <c r="E181" i="45"/>
  <c r="G181" i="45"/>
  <c r="I181" i="45"/>
  <c r="J181" i="45"/>
  <c r="L181" i="45"/>
  <c r="R181" i="45"/>
  <c r="AC181" i="45"/>
  <c r="C182" i="45"/>
  <c r="E182" i="45"/>
  <c r="G182" i="45"/>
  <c r="S182" i="45" s="1"/>
  <c r="I182" i="45"/>
  <c r="J182" i="45"/>
  <c r="L182" i="45"/>
  <c r="R182" i="45"/>
  <c r="AC182" i="45" s="1"/>
  <c r="C183" i="45"/>
  <c r="E183" i="45"/>
  <c r="G183" i="45"/>
  <c r="I183" i="45"/>
  <c r="J183" i="45"/>
  <c r="L183" i="45"/>
  <c r="R183" i="45"/>
  <c r="C184" i="45"/>
  <c r="E184" i="45"/>
  <c r="G184" i="45"/>
  <c r="I184" i="45"/>
  <c r="J184" i="45"/>
  <c r="L184" i="45"/>
  <c r="R184" i="45"/>
  <c r="C185" i="45"/>
  <c r="E185" i="45"/>
  <c r="G185" i="45"/>
  <c r="I185" i="45"/>
  <c r="J185" i="45"/>
  <c r="L185" i="45"/>
  <c r="R185" i="45"/>
  <c r="C186" i="45"/>
  <c r="E186" i="45"/>
  <c r="G186" i="45"/>
  <c r="I186" i="45"/>
  <c r="J186" i="45"/>
  <c r="L186" i="45"/>
  <c r="R186" i="45"/>
  <c r="AC186" i="45" s="1"/>
  <c r="C187" i="45"/>
  <c r="E187" i="45"/>
  <c r="G187" i="45"/>
  <c r="I187" i="45"/>
  <c r="J187" i="45"/>
  <c r="L187" i="45"/>
  <c r="R187" i="45"/>
  <c r="AC187" i="45" s="1"/>
  <c r="C188" i="45"/>
  <c r="E188" i="45"/>
  <c r="G188" i="45"/>
  <c r="I188" i="45"/>
  <c r="J188" i="45"/>
  <c r="L188" i="45"/>
  <c r="R188" i="45"/>
  <c r="AC188" i="45" s="1"/>
  <c r="C189" i="45"/>
  <c r="G189" i="45"/>
  <c r="I189" i="45"/>
  <c r="J189" i="45"/>
  <c r="L189" i="45"/>
  <c r="R189" i="45"/>
  <c r="C190" i="45"/>
  <c r="G190" i="45"/>
  <c r="I190" i="45"/>
  <c r="J190" i="45"/>
  <c r="L190" i="45"/>
  <c r="R190" i="45"/>
  <c r="C191" i="45"/>
  <c r="G191" i="45"/>
  <c r="I191" i="45"/>
  <c r="J191" i="45"/>
  <c r="L191" i="45"/>
  <c r="R191" i="45"/>
  <c r="C192" i="45"/>
  <c r="G192" i="45"/>
  <c r="I192" i="45"/>
  <c r="J192" i="45"/>
  <c r="L192" i="45"/>
  <c r="S237" i="45"/>
  <c r="S67" i="45"/>
  <c r="U67" i="45"/>
  <c r="R192" i="45"/>
  <c r="C193" i="45"/>
  <c r="G193" i="45"/>
  <c r="I193" i="45"/>
  <c r="J193" i="45"/>
  <c r="L193" i="45"/>
  <c r="R193" i="45"/>
  <c r="C194" i="45"/>
  <c r="G194" i="45"/>
  <c r="I194" i="45"/>
  <c r="J194" i="45"/>
  <c r="L194" i="45"/>
  <c r="R194" i="45"/>
  <c r="C195" i="45"/>
  <c r="G195" i="45"/>
  <c r="I195" i="45"/>
  <c r="J195" i="45"/>
  <c r="L195" i="45"/>
  <c r="R195" i="45"/>
  <c r="C196" i="45"/>
  <c r="G196" i="45"/>
  <c r="I196" i="45"/>
  <c r="J196" i="45"/>
  <c r="L196" i="45"/>
  <c r="R196" i="45"/>
  <c r="C197" i="45"/>
  <c r="G197" i="45"/>
  <c r="I197" i="45"/>
  <c r="J197" i="45"/>
  <c r="L197" i="45"/>
  <c r="R197" i="45"/>
  <c r="C198" i="45"/>
  <c r="G198" i="45"/>
  <c r="I198" i="45"/>
  <c r="J198" i="45"/>
  <c r="L198" i="45"/>
  <c r="R198" i="45"/>
  <c r="C199" i="45"/>
  <c r="G199" i="45"/>
  <c r="I199" i="45"/>
  <c r="J199" i="45"/>
  <c r="L199" i="45"/>
  <c r="R199" i="45"/>
  <c r="C200" i="45"/>
  <c r="G200" i="45"/>
  <c r="I200" i="45"/>
  <c r="J200" i="45"/>
  <c r="L200" i="45"/>
  <c r="R200" i="45"/>
  <c r="D3" i="71"/>
  <c r="S3" i="45"/>
  <c r="F15" i="71"/>
  <c r="F14" i="71"/>
  <c r="F13" i="71"/>
  <c r="F12" i="71"/>
  <c r="F11" i="71"/>
  <c r="F10" i="71"/>
  <c r="F9" i="71"/>
  <c r="F8" i="71"/>
  <c r="F7" i="71"/>
  <c r="F6" i="71"/>
  <c r="J40" i="67"/>
  <c r="K40" i="67"/>
  <c r="K15" i="70"/>
  <c r="M15" i="70" s="1"/>
  <c r="F7" i="40"/>
  <c r="U59" i="67"/>
  <c r="J59" i="67" s="1"/>
  <c r="K59" i="67" s="1"/>
  <c r="M59" i="67" s="1"/>
  <c r="B73" i="70"/>
  <c r="B74" i="70"/>
  <c r="B75" i="70"/>
  <c r="Q43" i="67"/>
  <c r="R61" i="67"/>
  <c r="R62" i="67"/>
  <c r="R63" i="67"/>
  <c r="R64" i="67" s="1"/>
  <c r="R65" i="67" s="1"/>
  <c r="R66" i="67" s="1"/>
  <c r="R67" i="67" s="1"/>
  <c r="R68" i="67" s="1"/>
  <c r="R69" i="67" s="1"/>
  <c r="R70" i="67" s="1"/>
  <c r="P44" i="67"/>
  <c r="P45" i="67" s="1"/>
  <c r="P46" i="67" s="1"/>
  <c r="P47" i="67" s="1"/>
  <c r="P48" i="67" s="1"/>
  <c r="P49" i="67" s="1"/>
  <c r="P60" i="67"/>
  <c r="P61" i="67"/>
  <c r="P62" i="67"/>
  <c r="P63" i="67" s="1"/>
  <c r="P64" i="67" s="1"/>
  <c r="P65" i="67" s="1"/>
  <c r="P66" i="67" s="1"/>
  <c r="P67" i="67" s="1"/>
  <c r="P68" i="67" s="1"/>
  <c r="P69" i="67" s="1"/>
  <c r="S71" i="67"/>
  <c r="J71" i="67" s="1"/>
  <c r="K71" i="67" s="1"/>
  <c r="M71" i="67" s="1"/>
  <c r="J70" i="67"/>
  <c r="K70" i="67" s="1"/>
  <c r="M70" i="67" s="1"/>
  <c r="Q54" i="67"/>
  <c r="J54" i="67"/>
  <c r="K54" i="67" s="1"/>
  <c r="M54" i="67" s="1"/>
  <c r="J39" i="67"/>
  <c r="K39" i="67"/>
  <c r="K32" i="67"/>
  <c r="K42" i="67" s="1"/>
  <c r="M42" i="67" s="1"/>
  <c r="J38" i="67"/>
  <c r="K38" i="67"/>
  <c r="J37" i="67"/>
  <c r="K37" i="67"/>
  <c r="J36" i="67"/>
  <c r="K36" i="67"/>
  <c r="J35" i="67"/>
  <c r="K35" i="67"/>
  <c r="J34" i="67"/>
  <c r="K34" i="67"/>
  <c r="J33" i="67"/>
  <c r="K33" i="67"/>
  <c r="C14" i="67"/>
  <c r="C15" i="67" s="1"/>
  <c r="C16" i="67" s="1"/>
  <c r="C17" i="67" s="1"/>
  <c r="C18" i="67" s="1"/>
  <c r="C19" i="67" s="1"/>
  <c r="C20" i="67" s="1"/>
  <c r="C21" i="67" s="1"/>
  <c r="C22" i="67" s="1"/>
  <c r="C23" i="67" s="1"/>
  <c r="C83" i="70"/>
  <c r="C84" i="70" s="1"/>
  <c r="C85" i="70" s="1"/>
  <c r="C86" i="70" s="1"/>
  <c r="C87" i="70" s="1"/>
  <c r="C88" i="70" s="1"/>
  <c r="C89" i="70" s="1"/>
  <c r="C90" i="70" s="1"/>
  <c r="C91" i="70" s="1"/>
  <c r="C92" i="70" s="1"/>
  <c r="G24" i="70"/>
  <c r="G34" i="70" s="1"/>
  <c r="G15" i="70"/>
  <c r="G16" i="70" s="1"/>
  <c r="G17" i="70" s="1"/>
  <c r="G18" i="70" s="1"/>
  <c r="G19" i="70" s="1"/>
  <c r="G20" i="70" s="1"/>
  <c r="G21" i="70" s="1"/>
  <c r="G22" i="70" s="1"/>
  <c r="G23" i="70" s="1"/>
  <c r="B55" i="67"/>
  <c r="B59" i="67"/>
  <c r="C60" i="67"/>
  <c r="U53" i="67"/>
  <c r="B14" i="67"/>
  <c r="B15" i="67"/>
  <c r="B16" i="67"/>
  <c r="B17" i="67"/>
  <c r="B18" i="67"/>
  <c r="B19" i="67"/>
  <c r="B20" i="67"/>
  <c r="B21" i="67"/>
  <c r="B22" i="67"/>
  <c r="M92" i="70"/>
  <c r="M91" i="70"/>
  <c r="M90" i="70"/>
  <c r="M89" i="70"/>
  <c r="M88" i="70"/>
  <c r="M87" i="70"/>
  <c r="M86" i="70"/>
  <c r="M85" i="70"/>
  <c r="M84" i="70"/>
  <c r="M93" i="70"/>
  <c r="M83" i="70"/>
  <c r="F1" i="71"/>
  <c r="C27" i="35"/>
  <c r="K1" i="63"/>
  <c r="B8" i="40"/>
  <c r="B9" i="40"/>
  <c r="Q49" i="69"/>
  <c r="Q92" i="69" s="1"/>
  <c r="O85" i="69" s="1"/>
  <c r="O1" i="69"/>
  <c r="B5" i="35"/>
  <c r="B6" i="35"/>
  <c r="B7" i="35"/>
  <c r="B8" i="35"/>
  <c r="B9" i="35"/>
  <c r="B10" i="35"/>
  <c r="B11" i="35"/>
  <c r="B12" i="35"/>
  <c r="B13" i="35"/>
  <c r="B14" i="35"/>
  <c r="B15" i="35"/>
  <c r="B16" i="35"/>
  <c r="B60" i="67"/>
  <c r="B62" i="67"/>
  <c r="B70" i="67"/>
  <c r="C19" i="65"/>
  <c r="M15" i="67"/>
  <c r="M16" i="67"/>
  <c r="M17" i="67"/>
  <c r="M18" i="67"/>
  <c r="M19" i="67"/>
  <c r="M20" i="67"/>
  <c r="M21" i="67"/>
  <c r="M22" i="67"/>
  <c r="M23" i="67"/>
  <c r="C30" i="40"/>
  <c r="J5" i="71"/>
  <c r="B55" i="40"/>
  <c r="B56" i="40"/>
  <c r="B57" i="40"/>
  <c r="B58" i="40"/>
  <c r="B59" i="40"/>
  <c r="B60" i="40"/>
  <c r="B61" i="40"/>
  <c r="B62" i="40"/>
  <c r="B63" i="40"/>
  <c r="B64" i="40"/>
  <c r="B65" i="40"/>
  <c r="B66" i="40"/>
  <c r="B67" i="40"/>
  <c r="B68" i="40"/>
  <c r="B69" i="40"/>
  <c r="B70" i="40"/>
  <c r="B71" i="40"/>
  <c r="B72" i="40"/>
  <c r="B75" i="40"/>
  <c r="B3" i="63"/>
  <c r="C17" i="65"/>
  <c r="B17" i="65"/>
  <c r="J48" i="40"/>
  <c r="X2" i="45"/>
  <c r="X172" i="45"/>
  <c r="B176" i="45"/>
  <c r="B177" i="45"/>
  <c r="B178" i="45"/>
  <c r="B179" i="45"/>
  <c r="B180" i="45"/>
  <c r="B181" i="45"/>
  <c r="B182" i="45"/>
  <c r="B183" i="45"/>
  <c r="B184" i="45"/>
  <c r="B185" i="45"/>
  <c r="B186" i="45"/>
  <c r="B187" i="45"/>
  <c r="B188" i="45"/>
  <c r="B189" i="45"/>
  <c r="B190" i="45"/>
  <c r="B191" i="45"/>
  <c r="B192" i="45"/>
  <c r="B193" i="45"/>
  <c r="B194" i="45"/>
  <c r="B195" i="45"/>
  <c r="B196" i="45"/>
  <c r="B197" i="45"/>
  <c r="B198" i="45"/>
  <c r="B199" i="45"/>
  <c r="B200" i="45"/>
  <c r="B201" i="45"/>
  <c r="B202" i="45"/>
  <c r="B203" i="45"/>
  <c r="G4" i="71"/>
  <c r="C6" i="71"/>
  <c r="B7" i="71"/>
  <c r="B8" i="71"/>
  <c r="B9" i="71"/>
  <c r="B10" i="71"/>
  <c r="B11" i="71"/>
  <c r="B12" i="71"/>
  <c r="B13" i="71"/>
  <c r="B14" i="71"/>
  <c r="B15" i="71"/>
  <c r="C7" i="71"/>
  <c r="C8" i="71"/>
  <c r="C9" i="71"/>
  <c r="C10" i="71"/>
  <c r="C11" i="71"/>
  <c r="C12" i="71"/>
  <c r="C13" i="71"/>
  <c r="C14" i="71"/>
  <c r="C15" i="71"/>
  <c r="D16" i="71"/>
  <c r="O66" i="70"/>
  <c r="O3" i="67"/>
  <c r="M3" i="70"/>
  <c r="B15" i="70"/>
  <c r="B16" i="70"/>
  <c r="B17" i="70"/>
  <c r="B18" i="70"/>
  <c r="B19" i="70"/>
  <c r="B20" i="70"/>
  <c r="B21" i="70"/>
  <c r="B22" i="70"/>
  <c r="B23" i="70"/>
  <c r="B24" i="70"/>
  <c r="B25" i="70"/>
  <c r="B26" i="70"/>
  <c r="B27" i="70"/>
  <c r="B28" i="70"/>
  <c r="B29" i="70"/>
  <c r="B30" i="70"/>
  <c r="B31" i="70"/>
  <c r="B32" i="70"/>
  <c r="B33" i="70"/>
  <c r="B34" i="70"/>
  <c r="B35" i="70"/>
  <c r="B36" i="70"/>
  <c r="B37" i="70"/>
  <c r="B38" i="70"/>
  <c r="B39" i="70"/>
  <c r="B40" i="70"/>
  <c r="B41" i="70"/>
  <c r="B42" i="70"/>
  <c r="B43" i="70"/>
  <c r="B44" i="70"/>
  <c r="B45" i="70"/>
  <c r="B46" i="70"/>
  <c r="B47" i="70"/>
  <c r="B48" i="70"/>
  <c r="B49" i="70"/>
  <c r="B50" i="70"/>
  <c r="B51" i="70"/>
  <c r="B52" i="70"/>
  <c r="B53" i="70"/>
  <c r="B54" i="70"/>
  <c r="B55" i="70"/>
  <c r="B56" i="70"/>
  <c r="B57" i="70"/>
  <c r="B58" i="70"/>
  <c r="B59" i="70"/>
  <c r="B60" i="70"/>
  <c r="B61" i="70"/>
  <c r="B62" i="70"/>
  <c r="B63" i="70"/>
  <c r="K14" i="70"/>
  <c r="M14" i="70" s="1"/>
  <c r="K16" i="70"/>
  <c r="M16" i="70" s="1"/>
  <c r="K17" i="70"/>
  <c r="M17" i="70" s="1"/>
  <c r="K18" i="70"/>
  <c r="M18" i="70" s="1"/>
  <c r="K19" i="70"/>
  <c r="M19" i="70" s="1"/>
  <c r="K20" i="70"/>
  <c r="M20" i="70" s="1"/>
  <c r="K21" i="70"/>
  <c r="M21" i="70" s="1"/>
  <c r="K22" i="70"/>
  <c r="M22" i="70" s="1"/>
  <c r="K23" i="70"/>
  <c r="M23" i="70" s="1"/>
  <c r="K24" i="70"/>
  <c r="M24" i="70" s="1"/>
  <c r="K25" i="70"/>
  <c r="M25" i="70" s="1"/>
  <c r="K26" i="70"/>
  <c r="M26" i="70" s="1"/>
  <c r="K27" i="70"/>
  <c r="M27" i="70" s="1"/>
  <c r="K28" i="70"/>
  <c r="M28" i="70" s="1"/>
  <c r="K29" i="70"/>
  <c r="M29" i="70" s="1"/>
  <c r="K30" i="70"/>
  <c r="M30" i="70" s="1"/>
  <c r="K31" i="70"/>
  <c r="M31" i="70" s="1"/>
  <c r="K32" i="70"/>
  <c r="M32" i="70" s="1"/>
  <c r="K33" i="70"/>
  <c r="M33" i="70" s="1"/>
  <c r="K34" i="70"/>
  <c r="M34" i="70" s="1"/>
  <c r="K35" i="70"/>
  <c r="M35" i="70" s="1"/>
  <c r="K36" i="70"/>
  <c r="M36" i="70" s="1"/>
  <c r="K37" i="70"/>
  <c r="M37" i="70" s="1"/>
  <c r="K38" i="70"/>
  <c r="M38" i="70" s="1"/>
  <c r="K39" i="70"/>
  <c r="M39" i="70" s="1"/>
  <c r="K40" i="70"/>
  <c r="M40" i="70" s="1"/>
  <c r="K41" i="70"/>
  <c r="M41" i="70" s="1"/>
  <c r="K42" i="70"/>
  <c r="M42" i="70" s="1"/>
  <c r="K43" i="70"/>
  <c r="M43" i="70" s="1"/>
  <c r="K44" i="70"/>
  <c r="M44" i="70" s="1"/>
  <c r="K45" i="70"/>
  <c r="M45" i="70" s="1"/>
  <c r="K46" i="70"/>
  <c r="M46" i="70" s="1"/>
  <c r="K47" i="70"/>
  <c r="M47" i="70" s="1"/>
  <c r="K48" i="70"/>
  <c r="M48" i="70" s="1"/>
  <c r="K49" i="70"/>
  <c r="M49" i="70" s="1"/>
  <c r="K50" i="70"/>
  <c r="M50" i="70" s="1"/>
  <c r="K51" i="70"/>
  <c r="M51" i="70" s="1"/>
  <c r="K52" i="70"/>
  <c r="M52" i="70" s="1"/>
  <c r="K53" i="70"/>
  <c r="M53" i="70" s="1"/>
  <c r="K54" i="70"/>
  <c r="M54" i="70" s="1"/>
  <c r="K55" i="70"/>
  <c r="M55" i="70" s="1"/>
  <c r="K56" i="70"/>
  <c r="M56" i="70" s="1"/>
  <c r="K57" i="70"/>
  <c r="M57" i="70" s="1"/>
  <c r="K58" i="70"/>
  <c r="M58" i="70" s="1"/>
  <c r="K59" i="70"/>
  <c r="M59" i="70" s="1"/>
  <c r="K60" i="70"/>
  <c r="M60" i="70" s="1"/>
  <c r="K61" i="70"/>
  <c r="M61" i="70" s="1"/>
  <c r="K62" i="70"/>
  <c r="M62" i="70" s="1"/>
  <c r="K63" i="70"/>
  <c r="M63" i="70" s="1"/>
  <c r="M72" i="70"/>
  <c r="M73" i="70"/>
  <c r="M75" i="70" s="1"/>
  <c r="M74" i="70"/>
  <c r="H48" i="40"/>
  <c r="H1" i="40"/>
  <c r="M55" i="67"/>
  <c r="I59" i="67"/>
  <c r="F64" i="40"/>
  <c r="H64" i="40"/>
  <c r="G64" i="40"/>
  <c r="F55" i="40"/>
  <c r="H55" i="40" s="1"/>
  <c r="F70" i="40"/>
  <c r="H70" i="40" s="1"/>
  <c r="F57" i="40"/>
  <c r="H57" i="40"/>
  <c r="F58" i="40"/>
  <c r="H58" i="40"/>
  <c r="G58" i="40"/>
  <c r="F59" i="40"/>
  <c r="H59" i="40"/>
  <c r="G59" i="40"/>
  <c r="F60" i="40"/>
  <c r="H60" i="40"/>
  <c r="G60" i="40"/>
  <c r="F61" i="40"/>
  <c r="G61" i="40"/>
  <c r="H61" i="40"/>
  <c r="F62" i="40"/>
  <c r="H62" i="40"/>
  <c r="G62" i="40"/>
  <c r="F63" i="40"/>
  <c r="H63" i="40"/>
  <c r="G63" i="40"/>
  <c r="F65" i="40"/>
  <c r="G65" i="40"/>
  <c r="F66" i="40"/>
  <c r="H66" i="40"/>
  <c r="G66" i="40"/>
  <c r="F67" i="40"/>
  <c r="H67" i="40"/>
  <c r="G67" i="40"/>
  <c r="F68" i="40"/>
  <c r="H68" i="40"/>
  <c r="G68" i="40"/>
  <c r="F69" i="40"/>
  <c r="G69" i="40"/>
  <c r="L86" i="70"/>
  <c r="L87" i="70"/>
  <c r="L88" i="70"/>
  <c r="L89" i="70"/>
  <c r="L90" i="70"/>
  <c r="L91" i="70"/>
  <c r="L92" i="70"/>
  <c r="M72" i="67"/>
  <c r="H78" i="40"/>
  <c r="K14" i="63" s="1"/>
  <c r="F9" i="40"/>
  <c r="H9" i="40"/>
  <c r="F10" i="40"/>
  <c r="H10" i="40"/>
  <c r="F11" i="40"/>
  <c r="H11" i="40"/>
  <c r="F12" i="40"/>
  <c r="H12" i="40"/>
  <c r="F18" i="40"/>
  <c r="H18" i="40"/>
  <c r="F13" i="40"/>
  <c r="H13" i="40"/>
  <c r="F14" i="40"/>
  <c r="H14" i="40"/>
  <c r="F15" i="40"/>
  <c r="H15" i="40"/>
  <c r="F16" i="40"/>
  <c r="H16" i="40"/>
  <c r="F17" i="40"/>
  <c r="H17" i="40"/>
  <c r="F19" i="40"/>
  <c r="H19" i="40"/>
  <c r="F20" i="40"/>
  <c r="H20" i="40" s="1"/>
  <c r="H30" i="40"/>
  <c r="F42" i="40"/>
  <c r="H42" i="40"/>
  <c r="F31" i="40"/>
  <c r="H31" i="40"/>
  <c r="F32" i="40"/>
  <c r="H32" i="40"/>
  <c r="F33" i="40"/>
  <c r="H33" i="40"/>
  <c r="F34" i="40"/>
  <c r="H34" i="40"/>
  <c r="F35" i="40"/>
  <c r="H35" i="40"/>
  <c r="F36" i="40"/>
  <c r="H36" i="40"/>
  <c r="F37" i="40"/>
  <c r="H37" i="40"/>
  <c r="F38" i="40"/>
  <c r="H38" i="40"/>
  <c r="F39" i="40"/>
  <c r="H39" i="40"/>
  <c r="F40" i="40"/>
  <c r="H40" i="40"/>
  <c r="F41" i="40"/>
  <c r="H41" i="40"/>
  <c r="F4" i="35"/>
  <c r="F5" i="35"/>
  <c r="F6" i="35"/>
  <c r="F7" i="35"/>
  <c r="F8" i="35"/>
  <c r="F9" i="35"/>
  <c r="F10" i="35"/>
  <c r="F11" i="35"/>
  <c r="F12" i="35"/>
  <c r="F13" i="35"/>
  <c r="F14" i="35"/>
  <c r="F15" i="35"/>
  <c r="F16" i="35"/>
  <c r="F21" i="35"/>
  <c r="K19" i="63"/>
  <c r="F17" i="35"/>
  <c r="F18" i="35"/>
  <c r="F20" i="35"/>
  <c r="F19" i="35"/>
  <c r="K93" i="70"/>
  <c r="I7" i="67"/>
  <c r="K4" i="70"/>
  <c r="B18" i="65"/>
  <c r="C18" i="65"/>
  <c r="B9" i="63"/>
  <c r="B10" i="63"/>
  <c r="B11" i="63"/>
  <c r="B12" i="63"/>
  <c r="B13" i="63"/>
  <c r="B14" i="63"/>
  <c r="C12" i="65"/>
  <c r="B12" i="65"/>
  <c r="B11" i="65"/>
  <c r="G48" i="40"/>
  <c r="C14" i="65"/>
  <c r="B14" i="65"/>
  <c r="G5" i="68"/>
  <c r="B9" i="68"/>
  <c r="B10" i="68"/>
  <c r="B11" i="68"/>
  <c r="B12" i="68"/>
  <c r="B13" i="68"/>
  <c r="B14" i="68"/>
  <c r="B15" i="68"/>
  <c r="B16" i="68"/>
  <c r="B17" i="68"/>
  <c r="B18" i="68"/>
  <c r="B19" i="68"/>
  <c r="B20" i="68"/>
  <c r="B21" i="68"/>
  <c r="B22" i="68"/>
  <c r="B23" i="68"/>
  <c r="L24" i="68"/>
  <c r="B19" i="65"/>
  <c r="D2" i="35"/>
  <c r="R2" i="45"/>
  <c r="F1" i="40"/>
  <c r="J3" i="63"/>
  <c r="I332" i="45"/>
  <c r="I333" i="45"/>
  <c r="C55" i="40"/>
  <c r="E3" i="35"/>
  <c r="D3" i="35"/>
  <c r="D72" i="40"/>
  <c r="F71" i="40"/>
  <c r="E43" i="40"/>
  <c r="E45" i="40"/>
  <c r="F46" i="40"/>
  <c r="D43" i="40"/>
  <c r="W159" i="45"/>
  <c r="X159" i="45"/>
  <c r="Y159" i="45"/>
  <c r="Z159" i="45"/>
  <c r="AA159" i="45"/>
  <c r="AB159" i="45"/>
  <c r="AD183" i="45"/>
  <c r="AC183" i="45"/>
  <c r="AD182" i="45"/>
  <c r="AD181" i="45"/>
  <c r="E72" i="40"/>
  <c r="F8" i="40"/>
  <c r="E21" i="40"/>
  <c r="D21" i="40"/>
  <c r="C44" i="40"/>
  <c r="C56" i="40"/>
  <c r="F56" i="40"/>
  <c r="C70" i="40"/>
  <c r="C8" i="40"/>
  <c r="C57" i="40"/>
  <c r="C71" i="40"/>
  <c r="C7" i="40"/>
  <c r="W6" i="45"/>
  <c r="X6" i="45"/>
  <c r="Y6" i="45"/>
  <c r="Z6" i="45"/>
  <c r="AA6" i="45"/>
  <c r="AB6" i="45"/>
  <c r="J4" i="45"/>
  <c r="R5" i="45"/>
  <c r="I5" i="45"/>
  <c r="AD328" i="45"/>
  <c r="AD203" i="45"/>
  <c r="AD202" i="45"/>
  <c r="AC202" i="45"/>
  <c r="AD201" i="45"/>
  <c r="AD200" i="45"/>
  <c r="AC200" i="45"/>
  <c r="AD199" i="45"/>
  <c r="AC199" i="45"/>
  <c r="AD188" i="45"/>
  <c r="AD187" i="45"/>
  <c r="AD186" i="45"/>
  <c r="AD180" i="45"/>
  <c r="AD179" i="45"/>
  <c r="AD178" i="45"/>
  <c r="AD177" i="45"/>
  <c r="AD176" i="45"/>
  <c r="D21" i="35"/>
  <c r="E21" i="35"/>
  <c r="F3" i="35"/>
  <c r="B8" i="65"/>
  <c r="C13" i="65"/>
  <c r="C10" i="65"/>
  <c r="C9" i="65"/>
  <c r="C7" i="65"/>
  <c r="B7" i="65"/>
  <c r="B9" i="65"/>
  <c r="B10" i="65"/>
  <c r="B13" i="65"/>
  <c r="B76" i="40"/>
  <c r="B77" i="40"/>
  <c r="B78" i="40"/>
  <c r="C14" i="63"/>
  <c r="B16" i="71"/>
  <c r="C10" i="63"/>
  <c r="C16" i="71"/>
  <c r="B17" i="35"/>
  <c r="B18" i="35"/>
  <c r="B19" i="35"/>
  <c r="B20" i="35"/>
  <c r="B21" i="35"/>
  <c r="H65" i="40"/>
  <c r="H69" i="40"/>
  <c r="C72" i="40"/>
  <c r="B10" i="40"/>
  <c r="B11" i="40"/>
  <c r="B12" i="40"/>
  <c r="B13" i="40"/>
  <c r="B14" i="40"/>
  <c r="B15" i="40"/>
  <c r="B16" i="40"/>
  <c r="B17" i="40"/>
  <c r="B18" i="40"/>
  <c r="B19" i="40"/>
  <c r="B20" i="40"/>
  <c r="B77" i="70"/>
  <c r="B83" i="70"/>
  <c r="M66" i="70"/>
  <c r="C333" i="45"/>
  <c r="F16" i="71"/>
  <c r="K10" i="63"/>
  <c r="K27" i="63"/>
  <c r="C334" i="45"/>
  <c r="C335" i="45"/>
  <c r="R139" i="45"/>
  <c r="S234" i="45"/>
  <c r="AC145" i="45"/>
  <c r="AD145" i="45"/>
  <c r="R145" i="45"/>
  <c r="AD135" i="45"/>
  <c r="R135" i="45"/>
  <c r="AC118" i="45"/>
  <c r="AD118" i="45"/>
  <c r="R118" i="45"/>
  <c r="AC116" i="45"/>
  <c r="AD116" i="45"/>
  <c r="R116" i="45"/>
  <c r="AC106" i="45"/>
  <c r="AD106" i="45"/>
  <c r="R106" i="45"/>
  <c r="AC104" i="45"/>
  <c r="AD104" i="45"/>
  <c r="R104" i="45"/>
  <c r="AC96" i="45"/>
  <c r="AD96" i="45"/>
  <c r="R96" i="45"/>
  <c r="AC132" i="45"/>
  <c r="AD132" i="45"/>
  <c r="R132" i="45"/>
  <c r="AC67" i="45"/>
  <c r="AD67" i="45"/>
  <c r="R67" i="45"/>
  <c r="AC19" i="45"/>
  <c r="AD19" i="45"/>
  <c r="R19" i="45"/>
  <c r="AC63" i="45"/>
  <c r="AD63" i="45"/>
  <c r="R63" i="45"/>
  <c r="AC47" i="45"/>
  <c r="AD47" i="45"/>
  <c r="R47" i="45"/>
  <c r="AC31" i="45"/>
  <c r="AD31" i="45"/>
  <c r="AC15" i="45"/>
  <c r="AD15" i="45"/>
  <c r="R15" i="45"/>
  <c r="AC133" i="45"/>
  <c r="AD133" i="45"/>
  <c r="R133" i="45"/>
  <c r="AC121" i="45"/>
  <c r="AD121" i="45"/>
  <c r="R121" i="45"/>
  <c r="AC119" i="45"/>
  <c r="AD119" i="45"/>
  <c r="R119" i="45"/>
  <c r="AC107" i="45"/>
  <c r="AD107" i="45"/>
  <c r="R107" i="45"/>
  <c r="AC99" i="45"/>
  <c r="AD99" i="45"/>
  <c r="R99" i="45"/>
  <c r="AC93" i="45"/>
  <c r="AD93" i="45"/>
  <c r="R93" i="45"/>
  <c r="AC59" i="45"/>
  <c r="AD59" i="45"/>
  <c r="R59" i="45"/>
  <c r="AC27" i="45"/>
  <c r="AD27" i="45"/>
  <c r="AC11" i="45"/>
  <c r="AD11" i="45"/>
  <c r="AC71" i="45"/>
  <c r="AD71" i="45"/>
  <c r="R71" i="45"/>
  <c r="AC55" i="45"/>
  <c r="AD55" i="45"/>
  <c r="R55" i="45"/>
  <c r="AC23" i="45"/>
  <c r="AD23" i="45"/>
  <c r="AC7" i="45"/>
  <c r="AD7" i="45"/>
  <c r="R7" i="45"/>
  <c r="AC84" i="45"/>
  <c r="AD84" i="45"/>
  <c r="R84" i="45"/>
  <c r="AC72" i="45"/>
  <c r="AD72" i="45"/>
  <c r="R72" i="45"/>
  <c r="AC48" i="45"/>
  <c r="AD48" i="45"/>
  <c r="R48" i="45"/>
  <c r="AC36" i="45"/>
  <c r="AD36" i="45"/>
  <c r="R36" i="45"/>
  <c r="AC32" i="45"/>
  <c r="AD32" i="45"/>
  <c r="AC28" i="45"/>
  <c r="AD28" i="45"/>
  <c r="AC24" i="45"/>
  <c r="AD24" i="45"/>
  <c r="R24" i="45"/>
  <c r="AC20" i="45"/>
  <c r="AD20" i="45"/>
  <c r="AC16" i="45"/>
  <c r="AD16" i="45"/>
  <c r="R16" i="45"/>
  <c r="AC12" i="45"/>
  <c r="AD12" i="45"/>
  <c r="AC8" i="45"/>
  <c r="AD8" i="45"/>
  <c r="R8" i="45"/>
  <c r="AC85" i="45"/>
  <c r="AD85" i="45"/>
  <c r="R85" i="45"/>
  <c r="AC73" i="45"/>
  <c r="AD73" i="45"/>
  <c r="R73" i="45"/>
  <c r="AC65" i="45"/>
  <c r="AD65" i="45"/>
  <c r="R65" i="45"/>
  <c r="AC61" i="45"/>
  <c r="AD61" i="45"/>
  <c r="R61" i="45"/>
  <c r="AC49" i="45"/>
  <c r="AD49" i="45"/>
  <c r="R49" i="45"/>
  <c r="AC37" i="45"/>
  <c r="AD37" i="45"/>
  <c r="R37" i="45"/>
  <c r="AC29" i="45"/>
  <c r="AD29" i="45"/>
  <c r="R29" i="45"/>
  <c r="AC25" i="45"/>
  <c r="AD25" i="45"/>
  <c r="R25" i="45"/>
  <c r="AC21" i="45"/>
  <c r="AD21" i="45"/>
  <c r="AC17" i="45"/>
  <c r="AD17" i="45"/>
  <c r="R17" i="45"/>
  <c r="AC13" i="45"/>
  <c r="AD13" i="45"/>
  <c r="R13" i="45"/>
  <c r="AC9" i="45"/>
  <c r="AD9" i="45"/>
  <c r="R9" i="45"/>
  <c r="AC78" i="45"/>
  <c r="AD78" i="45"/>
  <c r="R78" i="45"/>
  <c r="AC66" i="45"/>
  <c r="AD66" i="45"/>
  <c r="R66" i="45"/>
  <c r="AC58" i="45"/>
  <c r="AD58" i="45"/>
  <c r="R58" i="45"/>
  <c r="AC54" i="45"/>
  <c r="AD54" i="45"/>
  <c r="R54" i="45"/>
  <c r="AC42" i="45"/>
  <c r="AD42" i="45"/>
  <c r="R42" i="45"/>
  <c r="AC30" i="45"/>
  <c r="AD30" i="45"/>
  <c r="R30" i="45"/>
  <c r="AC26" i="45"/>
  <c r="AD26" i="45"/>
  <c r="R26" i="45"/>
  <c r="AC22" i="45"/>
  <c r="AD22" i="45"/>
  <c r="AC18" i="45"/>
  <c r="AD18" i="45"/>
  <c r="R18" i="45"/>
  <c r="AC14" i="45"/>
  <c r="AD14" i="45"/>
  <c r="AC10" i="45"/>
  <c r="AD10" i="45"/>
  <c r="R10" i="45"/>
  <c r="S257" i="45"/>
  <c r="T257" i="45"/>
  <c r="S313" i="45"/>
  <c r="T313" i="45"/>
  <c r="S328" i="45"/>
  <c r="T328" i="45"/>
  <c r="S277" i="45"/>
  <c r="S107" i="45"/>
  <c r="U107" i="45" s="1"/>
  <c r="S246" i="45"/>
  <c r="AC6" i="45"/>
  <c r="AD6" i="45"/>
  <c r="R6" i="45"/>
  <c r="S94" i="45"/>
  <c r="U94" i="45" s="1"/>
  <c r="S253" i="45"/>
  <c r="T253" i="45"/>
  <c r="S285" i="45"/>
  <c r="T285" i="45" s="1"/>
  <c r="S311" i="45"/>
  <c r="S282" i="45"/>
  <c r="S315" i="45"/>
  <c r="T315" i="45" s="1"/>
  <c r="S290" i="45"/>
  <c r="T290" i="45"/>
  <c r="T316" i="45"/>
  <c r="R27" i="45"/>
  <c r="R23" i="45"/>
  <c r="S177" i="45"/>
  <c r="S203" i="45"/>
  <c r="S200" i="45"/>
  <c r="T200" i="45"/>
  <c r="B6" i="45"/>
  <c r="B7" i="45"/>
  <c r="B8" i="45"/>
  <c r="B9" i="45"/>
  <c r="B10" i="45"/>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65" i="45"/>
  <c r="B66" i="45"/>
  <c r="B67" i="45"/>
  <c r="B68" i="45"/>
  <c r="B69" i="45"/>
  <c r="B70" i="45"/>
  <c r="B71" i="45"/>
  <c r="B72" i="45"/>
  <c r="B73" i="45"/>
  <c r="B74" i="45"/>
  <c r="B75" i="45"/>
  <c r="B76" i="45"/>
  <c r="B77" i="45"/>
  <c r="B78" i="45"/>
  <c r="B79" i="45"/>
  <c r="B80" i="45"/>
  <c r="B81" i="45"/>
  <c r="B82" i="45"/>
  <c r="B83" i="45"/>
  <c r="B84" i="45"/>
  <c r="B85" i="45"/>
  <c r="B86" i="45"/>
  <c r="B87" i="45"/>
  <c r="B88" i="45"/>
  <c r="B89" i="45"/>
  <c r="B90" i="45"/>
  <c r="B91" i="45"/>
  <c r="B92" i="45"/>
  <c r="B93" i="45"/>
  <c r="B94" i="45"/>
  <c r="B95" i="45"/>
  <c r="B96" i="45"/>
  <c r="B97" i="45"/>
  <c r="B98" i="45"/>
  <c r="B99" i="45"/>
  <c r="B159" i="45"/>
  <c r="B204" i="45"/>
  <c r="B205" i="45"/>
  <c r="B206" i="45"/>
  <c r="B207" i="45"/>
  <c r="B208" i="45"/>
  <c r="B209" i="45"/>
  <c r="B210" i="45"/>
  <c r="B211" i="45"/>
  <c r="B212" i="45"/>
  <c r="B213" i="45"/>
  <c r="B214" i="45"/>
  <c r="B215" i="45"/>
  <c r="B216" i="45"/>
  <c r="B217" i="45"/>
  <c r="B218" i="45"/>
  <c r="B219" i="45"/>
  <c r="B220" i="45"/>
  <c r="B221" i="45"/>
  <c r="B222" i="45"/>
  <c r="B223" i="45"/>
  <c r="B224" i="45"/>
  <c r="B225" i="45"/>
  <c r="B226" i="45"/>
  <c r="B227" i="45"/>
  <c r="B228" i="45"/>
  <c r="B229" i="45"/>
  <c r="B230" i="45"/>
  <c r="B231" i="45"/>
  <c r="B232" i="45"/>
  <c r="B233" i="45"/>
  <c r="B234" i="45"/>
  <c r="B235" i="45"/>
  <c r="B236" i="45"/>
  <c r="B237" i="45"/>
  <c r="B238" i="45"/>
  <c r="B239" i="45"/>
  <c r="B240" i="45"/>
  <c r="B241" i="45"/>
  <c r="B242" i="45"/>
  <c r="B243" i="45"/>
  <c r="B244" i="45"/>
  <c r="B245" i="45"/>
  <c r="B246" i="45"/>
  <c r="B247" i="45"/>
  <c r="B248" i="45"/>
  <c r="B249" i="45"/>
  <c r="B250" i="45"/>
  <c r="B251" i="45"/>
  <c r="B252" i="45"/>
  <c r="B253" i="45"/>
  <c r="B254" i="45"/>
  <c r="B255" i="45"/>
  <c r="B256" i="45"/>
  <c r="B257" i="45"/>
  <c r="B258" i="45"/>
  <c r="B259" i="45"/>
  <c r="B260" i="45"/>
  <c r="B261" i="45"/>
  <c r="B262" i="45"/>
  <c r="B263" i="45"/>
  <c r="B264" i="45"/>
  <c r="B265" i="45"/>
  <c r="B266" i="45"/>
  <c r="B267" i="45"/>
  <c r="B268" i="45"/>
  <c r="B269" i="45"/>
  <c r="B329" i="45"/>
  <c r="B332" i="45"/>
  <c r="B333" i="45"/>
  <c r="B334" i="45"/>
  <c r="B335" i="45"/>
  <c r="S196" i="45"/>
  <c r="S180" i="45"/>
  <c r="S178" i="45"/>
  <c r="R28" i="45"/>
  <c r="R32" i="45"/>
  <c r="R31" i="45"/>
  <c r="R22" i="45"/>
  <c r="R21" i="45"/>
  <c r="R20" i="45"/>
  <c r="R14" i="45"/>
  <c r="R12" i="45"/>
  <c r="R11" i="45"/>
  <c r="U1" i="45"/>
  <c r="U172" i="45"/>
  <c r="H1" i="35"/>
  <c r="S30" i="45"/>
  <c r="T30" i="45"/>
  <c r="T277" i="45"/>
  <c r="S87" i="45"/>
  <c r="U87" i="45" s="1"/>
  <c r="S126" i="45"/>
  <c r="T126" i="45" s="1"/>
  <c r="S205" i="45"/>
  <c r="S35" i="45"/>
  <c r="U35" i="45"/>
  <c r="T156" i="45"/>
  <c r="U156" i="45"/>
  <c r="S146" i="45"/>
  <c r="U146" i="45"/>
  <c r="S54" i="45"/>
  <c r="T54" i="45"/>
  <c r="S69" i="45"/>
  <c r="T69" i="45"/>
  <c r="S43" i="45"/>
  <c r="T43" i="45"/>
  <c r="S138" i="45"/>
  <c r="U138" i="45"/>
  <c r="S83" i="45"/>
  <c r="U83" i="45"/>
  <c r="U30" i="45"/>
  <c r="F1" i="35"/>
  <c r="N3" i="68"/>
  <c r="L3" i="68"/>
  <c r="T138" i="45"/>
  <c r="R33" i="45"/>
  <c r="B84" i="70"/>
  <c r="B85" i="70"/>
  <c r="B86" i="70"/>
  <c r="B87" i="70"/>
  <c r="B88" i="70"/>
  <c r="B89" i="70"/>
  <c r="B90" i="70"/>
  <c r="B91" i="70"/>
  <c r="B92" i="70"/>
  <c r="B64" i="70"/>
  <c r="C64" i="70"/>
  <c r="G25" i="70"/>
  <c r="G26" i="70" s="1"/>
  <c r="G27" i="70" s="1"/>
  <c r="G28" i="70" s="1"/>
  <c r="G29" i="70" s="1"/>
  <c r="G30" i="70" s="1"/>
  <c r="G31" i="70" s="1"/>
  <c r="G32" i="70" s="1"/>
  <c r="G33" i="70" s="1"/>
  <c r="M3" i="67"/>
  <c r="O46" i="67"/>
  <c r="M46" i="67"/>
  <c r="B71" i="67"/>
  <c r="Q59" i="67"/>
  <c r="B23" i="67"/>
  <c r="B24" i="67"/>
  <c r="B32" i="67"/>
  <c r="C24" i="67"/>
  <c r="S8" i="45"/>
  <c r="U8" i="45" s="1"/>
  <c r="T178" i="45"/>
  <c r="T107" i="45"/>
  <c r="S7" i="45"/>
  <c r="U7" i="45" s="1"/>
  <c r="T177" i="45"/>
  <c r="T94" i="45"/>
  <c r="T196" i="45"/>
  <c r="S26" i="45"/>
  <c r="T26" i="45"/>
  <c r="S36" i="45"/>
  <c r="S188" i="45"/>
  <c r="S18" i="45" s="1"/>
  <c r="S186" i="45"/>
  <c r="S185" i="45"/>
  <c r="S93" i="45"/>
  <c r="T93" i="45"/>
  <c r="S190" i="45"/>
  <c r="T190" i="45"/>
  <c r="S130" i="45"/>
  <c r="U130" i="45"/>
  <c r="T180" i="45"/>
  <c r="S10" i="45"/>
  <c r="T10" i="45" s="1"/>
  <c r="S195" i="45"/>
  <c r="T195" i="45" s="1"/>
  <c r="S193" i="45"/>
  <c r="T193" i="45" s="1"/>
  <c r="S179" i="45"/>
  <c r="T179" i="45" s="1"/>
  <c r="S118" i="45"/>
  <c r="U118" i="45"/>
  <c r="T236" i="45"/>
  <c r="T228" i="45"/>
  <c r="S60" i="67"/>
  <c r="B72" i="67"/>
  <c r="B73" i="67"/>
  <c r="U93" i="45"/>
  <c r="S15" i="45"/>
  <c r="U15" i="45"/>
  <c r="T185" i="45"/>
  <c r="T7" i="45"/>
  <c r="T8" i="45"/>
  <c r="S16" i="45"/>
  <c r="U16" i="45"/>
  <c r="T186" i="45"/>
  <c r="U26" i="45"/>
  <c r="T16" i="45"/>
  <c r="T15" i="45"/>
  <c r="S176" i="45"/>
  <c r="T176" i="45" s="1"/>
  <c r="S102" i="45"/>
  <c r="S142" i="45"/>
  <c r="U142" i="45"/>
  <c r="T146" i="45"/>
  <c r="T205" i="45"/>
  <c r="S78" i="45"/>
  <c r="T149" i="45"/>
  <c r="S114" i="45"/>
  <c r="T114" i="45" s="1"/>
  <c r="S86" i="45"/>
  <c r="U86" i="45" s="1"/>
  <c r="T130" i="45"/>
  <c r="T157" i="45"/>
  <c r="S98" i="45"/>
  <c r="T237" i="45"/>
  <c r="S106" i="45"/>
  <c r="U54" i="45"/>
  <c r="S134" i="45"/>
  <c r="T134" i="45"/>
  <c r="S110" i="45"/>
  <c r="T110" i="45"/>
  <c r="T292" i="45"/>
  <c r="U152" i="45"/>
  <c r="S51" i="45"/>
  <c r="T221" i="45"/>
  <c r="U36" i="45"/>
  <c r="T36" i="45"/>
  <c r="T311" i="45"/>
  <c r="S141" i="45"/>
  <c r="AC154" i="45"/>
  <c r="AD154" i="45"/>
  <c r="R154" i="45"/>
  <c r="AC150" i="45"/>
  <c r="AD150" i="45"/>
  <c r="R150" i="45"/>
  <c r="AC148" i="45"/>
  <c r="AD148" i="45"/>
  <c r="R148" i="45"/>
  <c r="AC146" i="45"/>
  <c r="AD146" i="45"/>
  <c r="R146" i="45"/>
  <c r="AC142" i="45"/>
  <c r="AD142" i="45"/>
  <c r="R142" i="45"/>
  <c r="AC136" i="45"/>
  <c r="AD136" i="45"/>
  <c r="R136" i="45"/>
  <c r="AC134" i="45"/>
  <c r="AD134" i="45"/>
  <c r="R134" i="45"/>
  <c r="AC130" i="45"/>
  <c r="AD130" i="45"/>
  <c r="R130" i="45"/>
  <c r="AC128" i="45"/>
  <c r="AD128" i="45"/>
  <c r="R128" i="45"/>
  <c r="AC126" i="45"/>
  <c r="AD126" i="45"/>
  <c r="R126" i="45"/>
  <c r="AC124" i="45"/>
  <c r="AD124" i="45"/>
  <c r="R124" i="45"/>
  <c r="AC112" i="45"/>
  <c r="AD112" i="45"/>
  <c r="R112" i="45"/>
  <c r="AC110" i="45"/>
  <c r="AD110" i="45"/>
  <c r="R110" i="45"/>
  <c r="AC108" i="45"/>
  <c r="AD108" i="45"/>
  <c r="R108" i="45"/>
  <c r="AC102" i="45"/>
  <c r="AD102" i="45"/>
  <c r="R102" i="45"/>
  <c r="AC100" i="45"/>
  <c r="AD100" i="45"/>
  <c r="R100" i="45"/>
  <c r="AC98" i="45"/>
  <c r="AD98" i="45"/>
  <c r="R98" i="45"/>
  <c r="AC94" i="45"/>
  <c r="AD94" i="45"/>
  <c r="R94" i="45"/>
  <c r="AC92" i="45"/>
  <c r="AD92" i="45"/>
  <c r="R92" i="45"/>
  <c r="AC90" i="45"/>
  <c r="AD90" i="45"/>
  <c r="R90" i="45"/>
  <c r="AC88" i="45"/>
  <c r="AD88" i="45"/>
  <c r="R88" i="45"/>
  <c r="AC82" i="45"/>
  <c r="AD82" i="45"/>
  <c r="R82" i="45"/>
  <c r="AC80" i="45"/>
  <c r="AD80" i="45"/>
  <c r="R80" i="45"/>
  <c r="AC76" i="45"/>
  <c r="AD76" i="45"/>
  <c r="R76" i="45"/>
  <c r="AC74" i="45"/>
  <c r="AD74" i="45"/>
  <c r="R74" i="45"/>
  <c r="AC70" i="45"/>
  <c r="AD70" i="45"/>
  <c r="R70" i="45"/>
  <c r="AC68" i="45"/>
  <c r="AD68" i="45"/>
  <c r="R68" i="45"/>
  <c r="AC64" i="45"/>
  <c r="AD64" i="45"/>
  <c r="R64" i="45"/>
  <c r="AC62" i="45"/>
  <c r="AD62" i="45"/>
  <c r="R62" i="45"/>
  <c r="AC60" i="45"/>
  <c r="AD60" i="45"/>
  <c r="R60" i="45"/>
  <c r="AC56" i="45"/>
  <c r="AD56" i="45"/>
  <c r="R56" i="45"/>
  <c r="AC52" i="45"/>
  <c r="AD52" i="45"/>
  <c r="R52" i="45"/>
  <c r="AC50" i="45"/>
  <c r="AD50" i="45"/>
  <c r="R50" i="45"/>
  <c r="AC46" i="45"/>
  <c r="AD46" i="45"/>
  <c r="R46" i="45"/>
  <c r="AC44" i="45"/>
  <c r="AD44" i="45"/>
  <c r="R44" i="45"/>
  <c r="AC40" i="45"/>
  <c r="AD40" i="45"/>
  <c r="R40" i="45"/>
  <c r="AC38" i="45"/>
  <c r="AD38" i="45"/>
  <c r="R38" i="45"/>
  <c r="AC34" i="45"/>
  <c r="AD34" i="45"/>
  <c r="T246" i="45"/>
  <c r="S76" i="45"/>
  <c r="U76" i="45" s="1"/>
  <c r="T234" i="45"/>
  <c r="S64" i="45"/>
  <c r="S120" i="45"/>
  <c r="T83" i="45"/>
  <c r="U134" i="45"/>
  <c r="S115" i="45"/>
  <c r="S145" i="45"/>
  <c r="AC159" i="45"/>
  <c r="AD159" i="45"/>
  <c r="S310" i="45"/>
  <c r="S306" i="45"/>
  <c r="S298" i="45"/>
  <c r="S270" i="45"/>
  <c r="S266" i="45"/>
  <c r="S258" i="45"/>
  <c r="S254" i="45"/>
  <c r="S250" i="45"/>
  <c r="S242" i="45"/>
  <c r="S235" i="45"/>
  <c r="S231" i="45"/>
  <c r="S227" i="45"/>
  <c r="S33" i="45"/>
  <c r="T203" i="45"/>
  <c r="T282" i="45"/>
  <c r="S112" i="45"/>
  <c r="T255" i="45"/>
  <c r="S85" i="45"/>
  <c r="S73" i="45"/>
  <c r="S55" i="45"/>
  <c r="T267" i="45"/>
  <c r="S143" i="45"/>
  <c r="U69" i="45"/>
  <c r="S144" i="45"/>
  <c r="S289" i="45"/>
  <c r="S307" i="45"/>
  <c r="S303" i="45"/>
  <c r="S295" i="45"/>
  <c r="T295" i="45"/>
  <c r="S291" i="45"/>
  <c r="AC155" i="45"/>
  <c r="AD155" i="45"/>
  <c r="R155" i="45"/>
  <c r="AC153" i="45"/>
  <c r="AD153" i="45"/>
  <c r="R153" i="45"/>
  <c r="S281" i="45"/>
  <c r="S309" i="45"/>
  <c r="S305" i="45"/>
  <c r="S301" i="45"/>
  <c r="S297" i="45"/>
  <c r="S127" i="45" s="1"/>
  <c r="U127" i="45" s="1"/>
  <c r="S293" i="45"/>
  <c r="S283" i="45"/>
  <c r="S275" i="45"/>
  <c r="AC156" i="45"/>
  <c r="AD156" i="45"/>
  <c r="R156" i="45"/>
  <c r="S207" i="45"/>
  <c r="S215" i="45"/>
  <c r="AC152" i="45"/>
  <c r="AD152" i="45"/>
  <c r="R152" i="45"/>
  <c r="AC140" i="45"/>
  <c r="AD140" i="45"/>
  <c r="R140" i="45"/>
  <c r="AC138" i="45"/>
  <c r="AD138" i="45"/>
  <c r="R138" i="45"/>
  <c r="AC120" i="45"/>
  <c r="AD120" i="45"/>
  <c r="R120" i="45"/>
  <c r="D44" i="40"/>
  <c r="U33" i="45"/>
  <c r="T33" i="45"/>
  <c r="T247" i="45"/>
  <c r="S77" i="45"/>
  <c r="S61" i="45"/>
  <c r="T231" i="45"/>
  <c r="S198" i="45"/>
  <c r="S189" i="45"/>
  <c r="S187" i="45"/>
  <c r="S183" i="45"/>
  <c r="S212" i="45"/>
  <c r="S208" i="45"/>
  <c r="S204" i="45"/>
  <c r="U10" i="45"/>
  <c r="S23" i="45"/>
  <c r="U23" i="45" s="1"/>
  <c r="U126" i="45"/>
  <c r="T87" i="45"/>
  <c r="S158" i="45"/>
  <c r="S197" i="45"/>
  <c r="S211" i="45"/>
  <c r="T211" i="45"/>
  <c r="S20" i="45"/>
  <c r="T118" i="45"/>
  <c r="U43" i="45"/>
  <c r="S194" i="45"/>
  <c r="S191" i="45"/>
  <c r="S181" i="45"/>
  <c r="S210" i="45"/>
  <c r="S25" i="45"/>
  <c r="T142" i="45"/>
  <c r="S199" i="45"/>
  <c r="S192" i="45"/>
  <c r="S184" i="45"/>
  <c r="S209" i="45"/>
  <c r="S201" i="45"/>
  <c r="C160" i="45"/>
  <c r="B160" i="45"/>
  <c r="C93" i="70"/>
  <c r="B93" i="70"/>
  <c r="B33" i="67"/>
  <c r="B34" i="67"/>
  <c r="B35" i="67"/>
  <c r="B36" i="67"/>
  <c r="B37" i="67"/>
  <c r="B38" i="67"/>
  <c r="B39" i="67"/>
  <c r="B40" i="67"/>
  <c r="B41" i="67"/>
  <c r="B42" i="67"/>
  <c r="C19" i="63"/>
  <c r="C27" i="63"/>
  <c r="B27" i="35"/>
  <c r="C15" i="63"/>
  <c r="B15" i="63"/>
  <c r="C74" i="67"/>
  <c r="T35" i="45"/>
  <c r="T188" i="45"/>
  <c r="T67" i="45"/>
  <c r="S6" i="45"/>
  <c r="B21" i="40"/>
  <c r="C45" i="40"/>
  <c r="C21" i="40"/>
  <c r="T23" i="45"/>
  <c r="B74" i="67"/>
  <c r="B24" i="68"/>
  <c r="C24" i="68"/>
  <c r="C78" i="40"/>
  <c r="C21" i="35"/>
  <c r="I334" i="45"/>
  <c r="I335" i="45"/>
  <c r="C75" i="70"/>
  <c r="T86" i="45"/>
  <c r="T102" i="45"/>
  <c r="U102" i="45"/>
  <c r="T76" i="45"/>
  <c r="U114" i="45"/>
  <c r="U110" i="45"/>
  <c r="T98" i="45"/>
  <c r="U98" i="45"/>
  <c r="U106" i="45"/>
  <c r="T106" i="45"/>
  <c r="T297" i="45"/>
  <c r="U78" i="45"/>
  <c r="T78" i="45"/>
  <c r="S125" i="45"/>
  <c r="U125" i="45" s="1"/>
  <c r="S41" i="45"/>
  <c r="U41" i="45" s="1"/>
  <c r="T207" i="45"/>
  <c r="S37" i="45"/>
  <c r="T293" i="45"/>
  <c r="S123" i="45"/>
  <c r="T309" i="45"/>
  <c r="S139" i="45"/>
  <c r="T291" i="45"/>
  <c r="S121" i="45"/>
  <c r="T289" i="45"/>
  <c r="S119" i="45"/>
  <c r="U112" i="45"/>
  <c r="T112" i="45"/>
  <c r="T235" i="45"/>
  <c r="S65" i="45"/>
  <c r="T258" i="45"/>
  <c r="S88" i="45"/>
  <c r="S136" i="45"/>
  <c r="T306" i="45"/>
  <c r="U115" i="45"/>
  <c r="T115" i="45"/>
  <c r="T64" i="45"/>
  <c r="U64" i="45"/>
  <c r="R34" i="45"/>
  <c r="R160" i="45"/>
  <c r="AD160" i="45"/>
  <c r="J160" i="45"/>
  <c r="T141" i="45"/>
  <c r="U141" i="45"/>
  <c r="T281" i="45"/>
  <c r="S111" i="45"/>
  <c r="U144" i="45"/>
  <c r="T144" i="45"/>
  <c r="U55" i="45"/>
  <c r="T55" i="45"/>
  <c r="U73" i="45"/>
  <c r="T73" i="45"/>
  <c r="T242" i="45"/>
  <c r="S72" i="45"/>
  <c r="S140" i="45"/>
  <c r="T310" i="45"/>
  <c r="S105" i="45"/>
  <c r="T275" i="45"/>
  <c r="T301" i="45"/>
  <c r="S131" i="45"/>
  <c r="S133" i="45"/>
  <c r="T303" i="45"/>
  <c r="U143" i="45"/>
  <c r="T143" i="45"/>
  <c r="T85" i="45"/>
  <c r="U85" i="45"/>
  <c r="T227" i="45"/>
  <c r="S57" i="45"/>
  <c r="T250" i="45"/>
  <c r="S80" i="45"/>
  <c r="T270" i="45"/>
  <c r="S100" i="45"/>
  <c r="U120" i="45"/>
  <c r="T120" i="45"/>
  <c r="T266" i="45"/>
  <c r="S96" i="45"/>
  <c r="T215" i="45"/>
  <c r="S45" i="45"/>
  <c r="T283" i="45"/>
  <c r="S113" i="45"/>
  <c r="T305" i="45"/>
  <c r="S135" i="45"/>
  <c r="T307" i="45"/>
  <c r="S137" i="45"/>
  <c r="T254" i="45"/>
  <c r="S84" i="45"/>
  <c r="T298" i="45"/>
  <c r="S128" i="45"/>
  <c r="T145" i="45"/>
  <c r="U145" i="45"/>
  <c r="U51" i="45"/>
  <c r="T51" i="45"/>
  <c r="T201" i="45"/>
  <c r="S31" i="45"/>
  <c r="S29" i="45"/>
  <c r="T199" i="45"/>
  <c r="T191" i="45"/>
  <c r="S21" i="45"/>
  <c r="S13" i="45"/>
  <c r="T183" i="45"/>
  <c r="U77" i="45"/>
  <c r="T77" i="45"/>
  <c r="T209" i="45"/>
  <c r="S39" i="45"/>
  <c r="T25" i="45"/>
  <c r="U25" i="45"/>
  <c r="T194" i="45"/>
  <c r="S24" i="45"/>
  <c r="T20" i="45"/>
  <c r="U20" i="45"/>
  <c r="T158" i="45"/>
  <c r="U158" i="45"/>
  <c r="T204" i="45"/>
  <c r="S34" i="45"/>
  <c r="T187" i="45"/>
  <c r="S17" i="45"/>
  <c r="U17" i="45" s="1"/>
  <c r="T61" i="45"/>
  <c r="U61" i="45"/>
  <c r="T184" i="45"/>
  <c r="S14" i="45"/>
  <c r="T210" i="45"/>
  <c r="S40" i="45"/>
  <c r="T208" i="45"/>
  <c r="S38" i="45"/>
  <c r="S19" i="45"/>
  <c r="T189" i="45"/>
  <c r="S22" i="45"/>
  <c r="T22" i="45" s="1"/>
  <c r="T192" i="45"/>
  <c r="S11" i="45"/>
  <c r="T11" i="45" s="1"/>
  <c r="T181" i="45"/>
  <c r="T197" i="45"/>
  <c r="S27" i="45"/>
  <c r="T125" i="45"/>
  <c r="T212" i="45"/>
  <c r="S42" i="45"/>
  <c r="U42" i="45" s="1"/>
  <c r="S28" i="45"/>
  <c r="T198" i="45"/>
  <c r="C8" i="63"/>
  <c r="B30" i="40"/>
  <c r="B28" i="35"/>
  <c r="B29" i="35"/>
  <c r="C25" i="63"/>
  <c r="C42" i="67"/>
  <c r="B25" i="68"/>
  <c r="B26" i="68"/>
  <c r="C26" i="68"/>
  <c r="T6" i="45"/>
  <c r="U6" i="45"/>
  <c r="B18" i="63"/>
  <c r="B161" i="45"/>
  <c r="B162" i="45"/>
  <c r="T41" i="45"/>
  <c r="T128" i="45"/>
  <c r="U128" i="45"/>
  <c r="U137" i="45"/>
  <c r="T137" i="45"/>
  <c r="T113" i="45"/>
  <c r="U113" i="45"/>
  <c r="U96" i="45"/>
  <c r="T96" i="45"/>
  <c r="T100" i="45"/>
  <c r="U100" i="45"/>
  <c r="U57" i="45"/>
  <c r="T57" i="45"/>
  <c r="U88" i="45"/>
  <c r="T88" i="45"/>
  <c r="U119" i="45"/>
  <c r="T119" i="45"/>
  <c r="T139" i="45"/>
  <c r="U139" i="45"/>
  <c r="T37" i="45"/>
  <c r="U37" i="45"/>
  <c r="T133" i="45"/>
  <c r="U133" i="45"/>
  <c r="T105" i="45"/>
  <c r="U105" i="45"/>
  <c r="T140" i="45"/>
  <c r="U140" i="45"/>
  <c r="T84" i="45"/>
  <c r="U84" i="45"/>
  <c r="T135" i="45"/>
  <c r="U135" i="45"/>
  <c r="T45" i="45"/>
  <c r="U45" i="45"/>
  <c r="T80" i="45"/>
  <c r="U80" i="45"/>
  <c r="U131" i="45"/>
  <c r="T131" i="45"/>
  <c r="U72" i="45"/>
  <c r="T72" i="45"/>
  <c r="U111" i="45"/>
  <c r="T111" i="45"/>
  <c r="T65" i="45"/>
  <c r="U65" i="45"/>
  <c r="T121" i="45"/>
  <c r="U121" i="45"/>
  <c r="U123" i="45"/>
  <c r="T123" i="45"/>
  <c r="U136" i="45"/>
  <c r="T136" i="45"/>
  <c r="U27" i="45"/>
  <c r="T27" i="45"/>
  <c r="U22" i="45"/>
  <c r="U19" i="45"/>
  <c r="T19" i="45"/>
  <c r="U34" i="45"/>
  <c r="T34" i="45"/>
  <c r="U13" i="45"/>
  <c r="T13" i="45"/>
  <c r="T29" i="45"/>
  <c r="U29" i="45"/>
  <c r="T42" i="45"/>
  <c r="T38" i="45"/>
  <c r="U38" i="45"/>
  <c r="U14" i="45"/>
  <c r="T14" i="45"/>
  <c r="T21" i="45"/>
  <c r="U21" i="45"/>
  <c r="U31" i="45"/>
  <c r="T31" i="45"/>
  <c r="T40" i="45"/>
  <c r="U40" i="45"/>
  <c r="U28" i="45"/>
  <c r="T28" i="45"/>
  <c r="U11" i="45"/>
  <c r="T17" i="45"/>
  <c r="U24" i="45"/>
  <c r="T24" i="45"/>
  <c r="T39" i="45"/>
  <c r="U39" i="45"/>
  <c r="B163" i="45"/>
  <c r="C28" i="35"/>
  <c r="B19" i="63"/>
  <c r="B20" i="63"/>
  <c r="B31" i="40"/>
  <c r="B32" i="40"/>
  <c r="B33" i="40"/>
  <c r="B34" i="40"/>
  <c r="B35" i="40"/>
  <c r="B36" i="40"/>
  <c r="B37" i="40"/>
  <c r="B38" i="40"/>
  <c r="B39" i="40"/>
  <c r="B40" i="40"/>
  <c r="B41" i="40"/>
  <c r="B42" i="40"/>
  <c r="B43" i="40"/>
  <c r="C163" i="45"/>
  <c r="C29" i="35"/>
  <c r="C20" i="63"/>
  <c r="B22" i="63"/>
  <c r="B25" i="63"/>
  <c r="C22" i="63"/>
  <c r="C9" i="63"/>
  <c r="B44" i="40"/>
  <c r="B45" i="40"/>
  <c r="B46" i="40"/>
  <c r="C43" i="40"/>
  <c r="B26" i="63"/>
  <c r="B27" i="63"/>
  <c r="B28" i="63"/>
  <c r="B29" i="63"/>
  <c r="B30" i="63"/>
  <c r="B31" i="63"/>
  <c r="B35" i="63"/>
  <c r="B36" i="63"/>
  <c r="C29" i="63"/>
  <c r="O40" i="69" l="1"/>
  <c r="M24" i="67"/>
  <c r="M62" i="67" s="1"/>
  <c r="K12" i="63" s="1"/>
  <c r="F72" i="40"/>
  <c r="H72" i="40"/>
  <c r="E46" i="40"/>
  <c r="H43" i="40"/>
  <c r="K9" i="63" s="1"/>
  <c r="F21" i="40"/>
  <c r="H7" i="40"/>
  <c r="H21" i="40" s="1"/>
  <c r="K8" i="63" s="1"/>
  <c r="M64" i="70"/>
  <c r="M77" i="70" s="1"/>
  <c r="K11" i="63" s="1"/>
  <c r="M74" i="67"/>
  <c r="M60" i="67"/>
  <c r="G44" i="70"/>
  <c r="G35" i="70"/>
  <c r="G36" i="70" s="1"/>
  <c r="G37" i="70" s="1"/>
  <c r="G38" i="70" s="1"/>
  <c r="G39" i="70" s="1"/>
  <c r="G40" i="70" s="1"/>
  <c r="G41" i="70" s="1"/>
  <c r="G42" i="70" s="1"/>
  <c r="G43" i="70" s="1"/>
  <c r="S12" i="45"/>
  <c r="T182" i="45"/>
  <c r="S329" i="45"/>
  <c r="S48" i="45"/>
  <c r="T218" i="45"/>
  <c r="T214" i="45"/>
  <c r="S44" i="45"/>
  <c r="S124" i="45"/>
  <c r="T294" i="45"/>
  <c r="T278" i="45"/>
  <c r="S108" i="45"/>
  <c r="T259" i="45"/>
  <c r="S89" i="45"/>
  <c r="T249" i="45"/>
  <c r="S79" i="45"/>
  <c r="S70" i="45"/>
  <c r="T240" i="45"/>
  <c r="T230" i="45"/>
  <c r="S60" i="45"/>
  <c r="T202" i="45"/>
  <c r="T329" i="45" s="1"/>
  <c r="S32" i="45"/>
  <c r="T217" i="45"/>
  <c r="S47" i="45"/>
  <c r="T287" i="45"/>
  <c r="S117" i="45"/>
  <c r="T274" i="45"/>
  <c r="S104" i="45"/>
  <c r="T271" i="45"/>
  <c r="S101" i="45"/>
  <c r="T265" i="45"/>
  <c r="S95" i="45"/>
  <c r="T262" i="45"/>
  <c r="S92" i="45"/>
  <c r="S82" i="45"/>
  <c r="T252" i="45"/>
  <c r="T66" i="45"/>
  <c r="U66" i="45"/>
  <c r="S63" i="45"/>
  <c r="T233" i="45"/>
  <c r="T229" i="45"/>
  <c r="S59" i="45"/>
  <c r="T226" i="45"/>
  <c r="S56" i="45"/>
  <c r="S53" i="45"/>
  <c r="T223" i="45"/>
  <c r="T220" i="45"/>
  <c r="S50" i="45"/>
  <c r="T127" i="45"/>
  <c r="T18" i="45"/>
  <c r="U18" i="45"/>
  <c r="T216" i="45"/>
  <c r="S46" i="45"/>
  <c r="T302" i="45"/>
  <c r="S132" i="45"/>
  <c r="S129" i="45"/>
  <c r="T299" i="45"/>
  <c r="T122" i="45"/>
  <c r="U122" i="45"/>
  <c r="S116" i="45"/>
  <c r="T286" i="45"/>
  <c r="S103" i="45"/>
  <c r="T273" i="45"/>
  <c r="T97" i="45"/>
  <c r="U97" i="45"/>
  <c r="T261" i="45"/>
  <c r="S91" i="45"/>
  <c r="T251" i="45"/>
  <c r="S81" i="45"/>
  <c r="S75" i="45"/>
  <c r="T245" i="45"/>
  <c r="S62" i="45"/>
  <c r="T232" i="45"/>
  <c r="T58" i="45"/>
  <c r="U58" i="45"/>
  <c r="T222" i="45"/>
  <c r="S52" i="45"/>
  <c r="P50" i="67"/>
  <c r="P51" i="67" s="1"/>
  <c r="P52" i="67" s="1"/>
  <c r="P53" i="67" s="1"/>
  <c r="T54" i="67"/>
  <c r="T55" i="67" s="1"/>
  <c r="T56" i="67" s="1"/>
  <c r="T57" i="67" s="1"/>
  <c r="T58" i="67" s="1"/>
  <c r="T219" i="45"/>
  <c r="S49" i="45"/>
  <c r="S109" i="45"/>
  <c r="T279" i="45"/>
  <c r="S99" i="45"/>
  <c r="T269" i="45"/>
  <c r="T260" i="45"/>
  <c r="S90" i="45"/>
  <c r="S74" i="45"/>
  <c r="T244" i="45"/>
  <c r="T241" i="45"/>
  <c r="S71" i="45"/>
  <c r="S68" i="45"/>
  <c r="T238" i="45"/>
  <c r="S9" i="45"/>
  <c r="K13" i="63" l="1"/>
  <c r="K15" i="63" s="1"/>
  <c r="M12" i="63"/>
  <c r="O12" i="63" s="1"/>
  <c r="G54" i="70"/>
  <c r="G55" i="70" s="1"/>
  <c r="G56" i="70" s="1"/>
  <c r="G57" i="70" s="1"/>
  <c r="G58" i="70" s="1"/>
  <c r="G59" i="70" s="1"/>
  <c r="G60" i="70" s="1"/>
  <c r="G61" i="70" s="1"/>
  <c r="G62" i="70" s="1"/>
  <c r="G63" i="70" s="1"/>
  <c r="G45" i="70"/>
  <c r="G46" i="70" s="1"/>
  <c r="G47" i="70" s="1"/>
  <c r="G48" i="70" s="1"/>
  <c r="G49" i="70" s="1"/>
  <c r="G50" i="70" s="1"/>
  <c r="G51" i="70" s="1"/>
  <c r="G52" i="70" s="1"/>
  <c r="G53" i="70" s="1"/>
  <c r="U49" i="45"/>
  <c r="T49" i="45"/>
  <c r="U52" i="45"/>
  <c r="T52" i="45"/>
  <c r="T81" i="45"/>
  <c r="U81" i="45"/>
  <c r="T53" i="45"/>
  <c r="U53" i="45"/>
  <c r="T70" i="45"/>
  <c r="U70" i="45"/>
  <c r="U124" i="45"/>
  <c r="T124" i="45"/>
  <c r="T71" i="45"/>
  <c r="U71" i="45"/>
  <c r="U90" i="45"/>
  <c r="T90" i="45"/>
  <c r="U91" i="45"/>
  <c r="T91" i="45"/>
  <c r="T132" i="45"/>
  <c r="U132" i="45"/>
  <c r="U63" i="45"/>
  <c r="T63" i="45"/>
  <c r="U82" i="45"/>
  <c r="T82" i="45"/>
  <c r="U9" i="45"/>
  <c r="T9" i="45"/>
  <c r="S160" i="45"/>
  <c r="S163" i="45" s="1"/>
  <c r="K18" i="63" s="1"/>
  <c r="K20" i="63" s="1"/>
  <c r="T109" i="45"/>
  <c r="U109" i="45"/>
  <c r="T75" i="45"/>
  <c r="U75" i="45"/>
  <c r="U103" i="45"/>
  <c r="T103" i="45"/>
  <c r="U59" i="45"/>
  <c r="T59" i="45"/>
  <c r="T92" i="45"/>
  <c r="U92" i="45"/>
  <c r="T101" i="45"/>
  <c r="U101" i="45"/>
  <c r="T117" i="45"/>
  <c r="U117" i="45"/>
  <c r="T32" i="45"/>
  <c r="U32" i="45"/>
  <c r="T89" i="45"/>
  <c r="U89" i="45"/>
  <c r="T12" i="45"/>
  <c r="U12" i="45"/>
  <c r="U46" i="45"/>
  <c r="T46" i="45"/>
  <c r="U48" i="45"/>
  <c r="T48" i="45"/>
  <c r="T68" i="45"/>
  <c r="U68" i="45"/>
  <c r="T74" i="45"/>
  <c r="U74" i="45"/>
  <c r="U99" i="45"/>
  <c r="T99" i="45"/>
  <c r="T62" i="45"/>
  <c r="U62" i="45"/>
  <c r="T116" i="45"/>
  <c r="U116" i="45"/>
  <c r="T129" i="45"/>
  <c r="U129" i="45"/>
  <c r="U50" i="45"/>
  <c r="T50" i="45"/>
  <c r="U56" i="45"/>
  <c r="T56" i="45"/>
  <c r="T95" i="45"/>
  <c r="U95" i="45"/>
  <c r="T104" i="45"/>
  <c r="U104" i="45"/>
  <c r="U47" i="45"/>
  <c r="T47" i="45"/>
  <c r="U60" i="45"/>
  <c r="T60" i="45"/>
  <c r="T79" i="45"/>
  <c r="U79" i="45"/>
  <c r="T108" i="45"/>
  <c r="U108" i="45"/>
  <c r="U44" i="45"/>
  <c r="T44" i="45"/>
  <c r="K22" i="63" l="1"/>
  <c r="K26" i="63" s="1"/>
  <c r="T160" i="45"/>
  <c r="T163" i="45" s="1"/>
  <c r="U160" i="45"/>
  <c r="U163" i="45" s="1"/>
  <c r="F27" i="35" s="1"/>
  <c r="F29" i="35" s="1"/>
  <c r="K25" i="63" s="1"/>
  <c r="K29" i="63" l="1"/>
  <c r="L25" i="68" s="1"/>
  <c r="L26" i="68" s="1"/>
  <c r="K30" i="63" l="1"/>
  <c r="K31" i="63" s="1"/>
</calcChain>
</file>

<file path=xl/sharedStrings.xml><?xml version="1.0" encoding="utf-8"?>
<sst xmlns="http://schemas.openxmlformats.org/spreadsheetml/2006/main" count="360" uniqueCount="319">
  <si>
    <t>E. Langlopende leningen (incl. langlopende leasecontracten en incl. roll-overleningen met langlopende swap)</t>
  </si>
  <si>
    <t>I.3 V&amp;V: Normatieve boekwaarde med. en overige inventarissen en instandhouding</t>
  </si>
  <si>
    <t>In dit tabblad wordt de diverse rentevergoedingen berekend voor zover deze specifiek voor de sector V&amp;V van toepassing zijn. Dit betreft investeringen in medische en overige inventarissen en in computerapparatuur en instandhoudingsinvesteringen. Het bedrag van de instandhouding wordt doorgerekend naar regel 106.</t>
  </si>
  <si>
    <t>G. Rentekosten langlopende leningen</t>
  </si>
  <si>
    <t>H. Toerekening aanvaardbare rentekosten naar zorgaanbieder</t>
  </si>
  <si>
    <t>GHZ: Normatieve boekwaarde medische en overige inventarissen en instandhouding</t>
  </si>
  <si>
    <t xml:space="preserve">I.1 GGZ: Normatieve boekwaarde medische en overige inventarissen </t>
  </si>
  <si>
    <t>I.2 GHZ: Normatieve boekwaarde medische en overige inventarissen en instandhouding</t>
  </si>
  <si>
    <t>Exclusief activa kleinschalig wonen en genormeerde activa van extramurale zorg.</t>
  </si>
  <si>
    <t xml:space="preserve">Normatieve </t>
  </si>
  <si>
    <t xml:space="preserve">boekwaarde </t>
  </si>
  <si>
    <t>Einddatum</t>
  </si>
  <si>
    <t>Werk.</t>
  </si>
  <si>
    <t>Norm.</t>
  </si>
  <si>
    <t>N,W,</t>
  </si>
  <si>
    <t>rentebedrag</t>
  </si>
  <si>
    <t>Aanvaardbaar</t>
  </si>
  <si>
    <t>Berekende</t>
  </si>
  <si>
    <t xml:space="preserve">rente </t>
  </si>
  <si>
    <t>Normatief</t>
  </si>
  <si>
    <t>Rentekosten langlopende leningen</t>
  </si>
  <si>
    <t xml:space="preserve">Gewogen schuld per periode (1 januari-data aflossingen-31 december) </t>
  </si>
  <si>
    <t>schuld</t>
  </si>
  <si>
    <t>Percentages ten behoeve van berekening rentekosten</t>
  </si>
  <si>
    <t>Registratienummer NZa</t>
  </si>
  <si>
    <t>Vrije regel voor annuïteitenleningen conform separate specificatie</t>
  </si>
  <si>
    <t>(Fictief) leningbedrag met betrekking tot huur/leasing van inventarissen</t>
  </si>
  <si>
    <t>Jaar van de nacalculatie</t>
  </si>
  <si>
    <t>Mutaties januari</t>
  </si>
  <si>
    <t>Mutaties februari</t>
  </si>
  <si>
    <t>Mutaties maart</t>
  </si>
  <si>
    <t>Mutaties april</t>
  </si>
  <si>
    <t>Mutaties mei</t>
  </si>
  <si>
    <t>Mutaties juni</t>
  </si>
  <si>
    <t>Mutaties juli</t>
  </si>
  <si>
    <t>Mutaties augustus</t>
  </si>
  <si>
    <t>Mutaties september</t>
  </si>
  <si>
    <t>Mutaties oktober</t>
  </si>
  <si>
    <t>Mutaties november</t>
  </si>
  <si>
    <t>Mutaties december</t>
  </si>
  <si>
    <t>Factor kolom 1</t>
  </si>
  <si>
    <t>Factor kolom 2</t>
  </si>
  <si>
    <t>Gefactureerd in januari</t>
  </si>
  <si>
    <t>Gefactureerd in februari</t>
  </si>
  <si>
    <t>Gefactureerd in maart</t>
  </si>
  <si>
    <t>Gefactureerd in april</t>
  </si>
  <si>
    <t>Gefactureerd in mei</t>
  </si>
  <si>
    <t>Gefactureerd in juni</t>
  </si>
  <si>
    <t>Gefactureerd in juli</t>
  </si>
  <si>
    <t>Gefactureerd in augustus</t>
  </si>
  <si>
    <t>Gefactureerd in september</t>
  </si>
  <si>
    <t>Gefactureerd in oktober</t>
  </si>
  <si>
    <t>Gefactureerd in november</t>
  </si>
  <si>
    <t>Gefactureerd in december</t>
  </si>
  <si>
    <t>Uitgevoerd en gefactureerd in januari</t>
  </si>
  <si>
    <t>Uitgevoerd en gefactureerd in februari</t>
  </si>
  <si>
    <t>Uitgevoerd en gefactureerd in maart</t>
  </si>
  <si>
    <t>Uitgevoerd en gefactureerd in april</t>
  </si>
  <si>
    <t>Uitgevoerd en gefactureerd in mei</t>
  </si>
  <si>
    <t>Uitgevoerd en gefactureerd in juni</t>
  </si>
  <si>
    <t>Uitgevoerd en gefactureerd in juli</t>
  </si>
  <si>
    <t>Uitgevoerd en gefactureerd in augustus</t>
  </si>
  <si>
    <t>Uitgevoerd en gefactureerd in september</t>
  </si>
  <si>
    <t>Uitgevoerd en gefactureerd in oktober</t>
  </si>
  <si>
    <t>Uitgevoerd en gefactureerd in november</t>
  </si>
  <si>
    <t>Uitgevoerd en gefactureerd in december</t>
  </si>
  <si>
    <t>Overig buiten beschouwing gebleven eigen vermogen (reden toelichten)</t>
  </si>
  <si>
    <t>%</t>
  </si>
  <si>
    <t>Gewogen boekwaarde</t>
  </si>
  <si>
    <t>Factor</t>
  </si>
  <si>
    <t>Geldgever</t>
  </si>
  <si>
    <t xml:space="preserve">Saldo </t>
  </si>
  <si>
    <t>Kapitaal</t>
  </si>
  <si>
    <t>Algemene reserves</t>
  </si>
  <si>
    <t>Reserve aanvaardbare kosten</t>
  </si>
  <si>
    <t>Instandhoudingsreserve</t>
  </si>
  <si>
    <t>Reserve inventarissen</t>
  </si>
  <si>
    <t>Overige reserves</t>
  </si>
  <si>
    <t>Vernieuwingsfonds</t>
  </si>
  <si>
    <t>Overige voorzieningen</t>
  </si>
  <si>
    <t>Fondsen en fundaties</t>
  </si>
  <si>
    <t>Saldo resultatenrekening</t>
  </si>
  <si>
    <t>Datum</t>
  </si>
  <si>
    <t xml:space="preserve">% </t>
  </si>
  <si>
    <t xml:space="preserve">Bedrag </t>
  </si>
  <si>
    <t xml:space="preserve">Gewogen </t>
  </si>
  <si>
    <t xml:space="preserve">Factor </t>
  </si>
  <si>
    <t xml:space="preserve">Boekwaarde </t>
  </si>
  <si>
    <t xml:space="preserve"> </t>
  </si>
  <si>
    <t xml:space="preserve">Totaal </t>
  </si>
  <si>
    <t>Activa</t>
  </si>
  <si>
    <t>Passiva</t>
  </si>
  <si>
    <t xml:space="preserve">Aanschafwaarde </t>
  </si>
  <si>
    <t xml:space="preserve">Afschrijvingen </t>
  </si>
  <si>
    <t>B.</t>
  </si>
  <si>
    <t>Normatief werkkapitaal</t>
  </si>
  <si>
    <t xml:space="preserve">H. </t>
  </si>
  <si>
    <t>Eigen vermogen</t>
  </si>
  <si>
    <t>INHOUDSOPGAVE</t>
  </si>
  <si>
    <t>Eventuele vordering vakantiegeldverplichting (volgens de balans per 1 januari van het jaar van invoering van het budgetsysteem)</t>
  </si>
  <si>
    <t>D.</t>
  </si>
  <si>
    <t>nr.</t>
  </si>
  <si>
    <t>cat.</t>
  </si>
  <si>
    <t>T.b.v. de renteberekening i.v.m. eventuele schrikkeljaren</t>
  </si>
  <si>
    <t xml:space="preserve">Rentedeel gehuurde instandhouding (45% van het kale huurbedrag) </t>
  </si>
  <si>
    <t>a)</t>
  </si>
  <si>
    <t>Normatieve</t>
  </si>
  <si>
    <t>boekwaarde</t>
  </si>
  <si>
    <t>Aantal</t>
  </si>
  <si>
    <t>b)</t>
  </si>
  <si>
    <t>Gewogen</t>
  </si>
  <si>
    <t>plaatsen</t>
  </si>
  <si>
    <t>waarde</t>
  </si>
  <si>
    <t>Instandhouding voorheen VKP</t>
  </si>
  <si>
    <t>Instellingsspecifiek</t>
  </si>
  <si>
    <t>V&amp;V: Totaal investeringen in medische en overige inventarissen en in computerapparatuur en -programmatuur</t>
  </si>
  <si>
    <t>ja</t>
  </si>
  <si>
    <t>NZa-nummer</t>
  </si>
  <si>
    <t>Naam zorgaanbieder</t>
  </si>
  <si>
    <t>Aanvaardbare</t>
  </si>
  <si>
    <t>rentekosten</t>
  </si>
  <si>
    <t>=Rentecalc.!I4</t>
  </si>
  <si>
    <t>Gefactureerde investeringen</t>
  </si>
  <si>
    <t>Ingebruik genomen investeringen</t>
  </si>
  <si>
    <t xml:space="preserve">Onderhanden bouwprojecten </t>
  </si>
  <si>
    <t>A.</t>
  </si>
  <si>
    <t xml:space="preserve">Boekwaarde investeringen vaste activa </t>
  </si>
  <si>
    <t>ALGEMEEN</t>
  </si>
  <si>
    <t xml:space="preserve">CALCULATIEMODEL RENTEKOSTEN         </t>
  </si>
  <si>
    <t xml:space="preserve">B. Onderhanden bouwprojecten </t>
  </si>
  <si>
    <t xml:space="preserve">Nadat de periode, waarin voor de berekening van de aanvaardbare rentekosten werd uitgegaan van het rentepercentage van de oude lening, is verstreken, dient u in de kolom 'Einddatum rentevastperiode' de einddatum van de vervangende lening te vermelden en in de kolom '% werkelijk' het werkelijke rentepercentage van de vervangende lening. In de kolom 'N,W,of V' moet de V worden aangepast in N.        </t>
  </si>
  <si>
    <t>Nieuwe leningen kunt u in dit overzicht opnemen door de storting te verwerken als een negatieve aflossing.  Als op de nieuwe lening in hetzelfde jaar nog wordt afgelost, kunnen deze aflossingen op de volgende regel apart worden verwerkt.</t>
  </si>
  <si>
    <t xml:space="preserve">In deze tabel worden de totale rentekosten die van invloed zijn op de aanvaardbare rentekosten berekend. </t>
  </si>
  <si>
    <t>Indien u één rentenormeringsbalans voor meerdere zorgaanbieders (lees: rekenstaten, NZa-nummers per sector) heeft ingevuld, kunt u hier de verdeling van de rentekosten over de zorgaanbieders aangeven.</t>
  </si>
  <si>
    <t>c)</t>
  </si>
  <si>
    <t>Extra bedrag i.v.m. cap. wijz. / (mutatie) norm. m2 nieuwbouw 2007</t>
  </si>
  <si>
    <t>Extra bedrag i.v.m. cap. wijz. / (mutatie) norm. m2 nieuwbouw 2008</t>
  </si>
  <si>
    <t>Extra bedrag i.v.m. cap. wijz. / (mutatie) norm. m2 nieuwbouw 2009</t>
  </si>
  <si>
    <t xml:space="preserve">Aantal </t>
  </si>
  <si>
    <t xml:space="preserve">normatieve </t>
  </si>
  <si>
    <t>per</t>
  </si>
  <si>
    <t>meters</t>
  </si>
  <si>
    <t>meter</t>
  </si>
  <si>
    <t xml:space="preserve">Verstandelijk </t>
  </si>
  <si>
    <t>gehandicapten</t>
  </si>
  <si>
    <t>Jeugdige licht</t>
  </si>
  <si>
    <t xml:space="preserve">verstandelijk </t>
  </si>
  <si>
    <t>(JLVG)</t>
  </si>
  <si>
    <t xml:space="preserve">Voorzieningencentra </t>
  </si>
  <si>
    <t>en Het Dorp</t>
  </si>
  <si>
    <t>Auditief</t>
  </si>
  <si>
    <t>Visueel</t>
  </si>
  <si>
    <t xml:space="preserve">gemiddelde </t>
  </si>
  <si>
    <t>(grootschalig)</t>
  </si>
  <si>
    <t>norm</t>
  </si>
  <si>
    <t>GHZ: Totaal investeringen in medische en overige inventarissen en in computerapparatuur en -programmatuur</t>
  </si>
  <si>
    <t xml:space="preserve">GGZ: Normatieve boekwaarde medische en overige inventarissen </t>
  </si>
  <si>
    <t xml:space="preserve">Aanschaf </t>
  </si>
  <si>
    <t>Werkelijke boekwaarde instandhoudingsinvesteringen</t>
  </si>
  <si>
    <t>In dit werkblad kunt u de werkelijke boekwaarde van de instandhoudingsinvesteringen van de zorgaanbieders met een toelating voor verblijf invullen. Dit wordt doorgerekend naar regel 106.</t>
  </si>
  <si>
    <t>Instellingen voor verblijf en verblijf met behandeling vullen hier de normatieve boekwaarde in van de kosten per plaats.</t>
  </si>
  <si>
    <t>Extra bedrag i.v.m. cap. wijz. / (mutatie) norm. m2 nieuwbouw 2010</t>
  </si>
  <si>
    <t>Verblijf en behandeling (voorheen verpleeghuizen) extra investeringsbedragen</t>
  </si>
  <si>
    <t>Aanvaardbare rentekosten</t>
  </si>
  <si>
    <t>c)  Instandhoudingsinvesteringen</t>
  </si>
  <si>
    <t>b) Medische en overige inventarissen (verblijf exclusief behandeling, exclusief Kleinschalig Wonen)</t>
  </si>
  <si>
    <t>Pagina</t>
  </si>
  <si>
    <t>C.</t>
  </si>
  <si>
    <t>F.</t>
  </si>
  <si>
    <t xml:space="preserve">G. </t>
  </si>
  <si>
    <t>I.1</t>
  </si>
  <si>
    <t>I.2</t>
  </si>
  <si>
    <t>I.3</t>
  </si>
  <si>
    <t xml:space="preserve">E. </t>
  </si>
  <si>
    <t>Toerekening aanvaardbare rentekosten naar zorgaanbieder</t>
  </si>
  <si>
    <t xml:space="preserve">D. Normatief werkkapitaal  </t>
  </si>
  <si>
    <t xml:space="preserve">F. Eigen vermogen    </t>
  </si>
  <si>
    <t xml:space="preserve">C. Werkelijke boekwaarde instandhoudingsinvesteringen verblijf en behandeling (inclusief onderhanden werk) </t>
  </si>
  <si>
    <r>
      <t xml:space="preserve">Normatieve rentepercentage kort krediet </t>
    </r>
    <r>
      <rPr>
        <vertAlign val="superscript"/>
        <sz val="9"/>
        <rFont val="Verdana"/>
        <family val="2"/>
      </rPr>
      <t xml:space="preserve">1) </t>
    </r>
  </si>
  <si>
    <r>
      <t>Afschrijving</t>
    </r>
    <r>
      <rPr>
        <b/>
        <vertAlign val="superscript"/>
        <sz val="9"/>
        <rFont val="Verdana"/>
        <family val="2"/>
      </rPr>
      <t xml:space="preserve"> 1)</t>
    </r>
  </si>
  <si>
    <r>
      <t>Te verklaren verschillen</t>
    </r>
    <r>
      <rPr>
        <b/>
        <vertAlign val="superscript"/>
        <sz val="9"/>
        <rFont val="Verdana"/>
        <family val="2"/>
      </rPr>
      <t xml:space="preserve"> 2)</t>
    </r>
  </si>
  <si>
    <r>
      <t xml:space="preserve">2) </t>
    </r>
    <r>
      <rPr>
        <sz val="8"/>
        <rFont val="Verdana"/>
        <family val="2"/>
      </rPr>
      <t>Het totaal van de ingebruikgenomen investeringen van regel 529 moet gelijk zijn aan het totaal van ingebruikgenomen investeringen van de regels 503 t/m 514 onderdeel A.</t>
    </r>
  </si>
  <si>
    <r>
      <t xml:space="preserve">1) </t>
    </r>
    <r>
      <rPr>
        <sz val="8"/>
        <rFont val="Verdana"/>
        <family val="2"/>
      </rPr>
      <t>Hier neemt u de langlopende leningen op waarvan de rente nacalculeerbaar is inclusief langlopende leasecontracten en afgesloten leningen na 1-1-2009 met een looptijd van 2 jaar</t>
    </r>
  </si>
  <si>
    <t>of meer (in combinatie met een renteswap).</t>
  </si>
  <si>
    <r>
      <t xml:space="preserve">2) </t>
    </r>
    <r>
      <rPr>
        <sz val="8"/>
        <rFont val="Verdana"/>
        <family val="2"/>
      </rPr>
      <t>Bij roll-over leningen met renteswap: datum waarop de swap wordt afgesloten.</t>
    </r>
  </si>
  <si>
    <r>
      <t xml:space="preserve">3) </t>
    </r>
    <r>
      <rPr>
        <sz val="8"/>
        <rFont val="Verdana"/>
        <family val="2"/>
      </rPr>
      <t>Bij roll-over leningen met renteswap: datum waarop de swap eindigt.</t>
    </r>
  </si>
  <si>
    <r>
      <t xml:space="preserve">4) </t>
    </r>
    <r>
      <rPr>
        <sz val="8"/>
        <rFont val="Verdana"/>
        <family val="2"/>
      </rPr>
      <t>Inclusief roll-over leningen met langlopende swap &gt; 2 jaar.</t>
    </r>
  </si>
  <si>
    <r>
      <t xml:space="preserve">normrente </t>
    </r>
    <r>
      <rPr>
        <b/>
        <vertAlign val="superscript"/>
        <sz val="8"/>
        <rFont val="Verdana"/>
        <family val="2"/>
      </rPr>
      <t>2)</t>
    </r>
  </si>
  <si>
    <r>
      <t xml:space="preserve">rentevastper. </t>
    </r>
    <r>
      <rPr>
        <b/>
        <vertAlign val="superscript"/>
        <sz val="8"/>
        <rFont val="Verdana"/>
        <family val="2"/>
      </rPr>
      <t>3)</t>
    </r>
  </si>
  <si>
    <r>
      <t xml:space="preserve">V of R </t>
    </r>
    <r>
      <rPr>
        <b/>
        <vertAlign val="superscript"/>
        <sz val="8"/>
        <rFont val="Verdana"/>
        <family val="2"/>
      </rPr>
      <t>4)</t>
    </r>
  </si>
  <si>
    <t>Dag</t>
  </si>
  <si>
    <t>Ma(a)nd(en)</t>
  </si>
  <si>
    <r>
      <t xml:space="preserve">rentebedrag </t>
    </r>
    <r>
      <rPr>
        <b/>
        <vertAlign val="superscript"/>
        <sz val="8"/>
        <rFont val="Verdana"/>
        <family val="2"/>
      </rPr>
      <t>5)</t>
    </r>
  </si>
  <si>
    <r>
      <t>1)</t>
    </r>
    <r>
      <rPr>
        <sz val="8"/>
        <rFont val="Verdana"/>
        <family val="2"/>
      </rPr>
      <t xml:space="preserve"> Inclusief niet collectief gefinancierd eigen vermogen behorend bij het bedrijfsonderdeel waar deze nacalculatie betrekking op heeft.</t>
    </r>
  </si>
  <si>
    <r>
      <t xml:space="preserve">Boekwaarde vergunningsplichtige investeringen zonder vergunning </t>
    </r>
    <r>
      <rPr>
        <vertAlign val="superscript"/>
        <sz val="9"/>
        <rFont val="Verdana"/>
        <family val="2"/>
      </rPr>
      <t>2)</t>
    </r>
  </si>
  <si>
    <t>Aantal m2</t>
  </si>
  <si>
    <t>d)</t>
  </si>
  <si>
    <t xml:space="preserve">e) </t>
  </si>
  <si>
    <t>Verblijf, zonder behandeling (voorheen verzorgingshuizen) computerapparatuur en -programmatuur</t>
  </si>
  <si>
    <t>Verblijf, zonder behandeling (voorheen GVT)</t>
  </si>
  <si>
    <t>Correctiebedrag t.b.v. aansluiting AK conform jaarrekening en AK conform nacalculatieformulier</t>
  </si>
  <si>
    <t>Berekening gewogen schuld en rentekosten (hulptabel bij sjabloon op pagina 7)</t>
  </si>
  <si>
    <t>A. Boekwaarde investeringen vaste activa</t>
  </si>
  <si>
    <t>aangebracht.</t>
  </si>
  <si>
    <t xml:space="preserve">Het formulier is met een wachtwoord beveiligd. Dit betekent dat in het formulier geen veranderingen kunnen/mogen worden </t>
  </si>
  <si>
    <t>V&amp;V: Normatieve boekwaarde med. en overige inventarissen en instandhouding</t>
  </si>
  <si>
    <t>Verblijf en behandeling (inclusief onderhanden werk)</t>
  </si>
  <si>
    <r>
      <t xml:space="preserve">Totaal eigen vermogen </t>
    </r>
    <r>
      <rPr>
        <b/>
        <vertAlign val="superscript"/>
        <sz val="9"/>
        <rFont val="Verdana"/>
        <family val="2"/>
      </rPr>
      <t>1)</t>
    </r>
    <r>
      <rPr>
        <b/>
        <sz val="9"/>
        <rFont val="Verdana"/>
        <family val="2"/>
      </rPr>
      <t xml:space="preserve"> conform jaarrekening (regels 910 t/m 921)</t>
    </r>
  </si>
  <si>
    <r>
      <t xml:space="preserve">5) </t>
    </r>
    <r>
      <rPr>
        <sz val="8"/>
        <rFont val="Verdana"/>
        <family val="2"/>
      </rPr>
      <t>Voor oude leningen (W) in de kolom "aanvaardbaar rentebedrag" het werkelijke rentebedrag vermelden.</t>
    </r>
  </si>
  <si>
    <t>Eigen vermogen dat is gevormd door genormeerd kleinschalig wonen en extramurale zorg</t>
  </si>
  <si>
    <t>Totaal aanvaardbare rentekosten (regel 117)</t>
  </si>
  <si>
    <t>Jaar</t>
  </si>
  <si>
    <t>Normatieve investering</t>
  </si>
  <si>
    <t>Normatieve boekwaarde</t>
  </si>
  <si>
    <t>Norm per normatieve m2</t>
  </si>
  <si>
    <t>Gewogen normatieve boekwaarde</t>
  </si>
  <si>
    <t>Verblijf, zonder behandeling (voorheen verzorgingshuizen) medische en overige inventarissen</t>
  </si>
  <si>
    <t>Gemiddeld normatief investerings-   bedrag</t>
  </si>
  <si>
    <t>Aanschaf- waarde/     berekende normatieve investering</t>
  </si>
  <si>
    <t>Gewogen (normatieve) boekwaarde</t>
  </si>
  <si>
    <t>Verblijf, zonder behandeling (voorheen verzorgingshuizen) instandhoudingsinvesteringen</t>
  </si>
  <si>
    <t>(Gemiddeld) normatief investerings- bedrag</t>
  </si>
  <si>
    <t>Normatieve investering/aanschaf-      waarde</t>
  </si>
  <si>
    <t>U hoeft alleen de blauw gearceerde velden in te vullen; de doorrekeningen vinden automatisch plaats.</t>
  </si>
  <si>
    <t xml:space="preserve">Op regel 620 vult u de aanvaardbare kosten in voorzover zij kunnen worden toegerekend aan kleinschalige woonvoorzieningen en genormeerde extramurale zorg.               </t>
  </si>
  <si>
    <r>
      <t>Langlopende leningen</t>
    </r>
    <r>
      <rPr>
        <vertAlign val="superscript"/>
        <sz val="9"/>
        <rFont val="Verdana"/>
        <family val="2"/>
      </rPr>
      <t xml:space="preserve"> 1)</t>
    </r>
  </si>
  <si>
    <r>
      <t>afschrijvingen</t>
    </r>
    <r>
      <rPr>
        <b/>
        <vertAlign val="superscript"/>
        <sz val="9"/>
        <rFont val="Verdana"/>
        <family val="2"/>
      </rPr>
      <t xml:space="preserve"> </t>
    </r>
    <r>
      <rPr>
        <vertAlign val="superscript"/>
        <sz val="9"/>
        <rFont val="Verdana"/>
        <family val="2"/>
      </rPr>
      <t>1)</t>
    </r>
  </si>
  <si>
    <t>VERSIEBEHEER</t>
  </si>
  <si>
    <t>Hiermee kunt u bepalen of deze mutaties voor u van belang zijn. Neem bij onduidelijkheden contact op met de NZa.</t>
  </si>
  <si>
    <t>Versie</t>
  </si>
  <si>
    <t>Werkblad</t>
  </si>
  <si>
    <t>Regel</t>
  </si>
  <si>
    <t>Fout(melding)</t>
  </si>
  <si>
    <t>Aanpassing</t>
  </si>
  <si>
    <t>Toelichting</t>
  </si>
  <si>
    <t>Rente van leningen afgesloten na 1-1-2009 met een looptijd van 2 jaar of meer in combinatie met een renteswap</t>
  </si>
  <si>
    <t>Extra bedrag i.v.m. cap. wijz. / (mutatie) norm. m2 nieuwbouw 2011</t>
  </si>
  <si>
    <t>Alleen zorgaanbieders met GHZ nummer (voorheen 600)</t>
  </si>
  <si>
    <t xml:space="preserve">Hier neemt u de langlopende leningen op waarvan de rente nacalculeerbaar is, d.w.z. langlopende leningen ten behoeve van intramurale grootschalige zorg. Dit betekent dat u (gedeelten van) leningen die zijn afgesloten t.b.v. panden waarvan de kapitaallasten zijn genormeerd (b.v. panden voor kleinschalig wonen en extramurale zorg (die ná 1-1-2007 in exploitatie zijn genomen), niet mag meerekenen.  
Boeterentes komen niet voor vergoeding in aanmerking </t>
  </si>
  <si>
    <r>
      <t xml:space="preserve">Egalisatierekening annuïteitenrente en nog te verrekenen (aanvaardbare) boeterente </t>
    </r>
    <r>
      <rPr>
        <vertAlign val="superscript"/>
        <sz val="8"/>
        <rFont val="Verdana"/>
        <family val="2"/>
      </rPr>
      <t>6)</t>
    </r>
    <r>
      <rPr>
        <sz val="8"/>
        <rFont val="Verdana"/>
        <family val="2"/>
      </rPr>
      <t xml:space="preserve"> [(beginbalans + eindbalans) : 2]</t>
    </r>
  </si>
  <si>
    <r>
      <t xml:space="preserve">6) </t>
    </r>
    <r>
      <rPr>
        <sz val="8"/>
        <rFont val="Verdana"/>
        <family val="2"/>
      </rPr>
      <t>Bedoeld wordt de eventuele boeterente bij een omzetting van een annuitaire naar een lineaire lening. Overige boeterentes kunnen hier niet worden opgenomen en worden niet vergoed.</t>
    </r>
  </si>
  <si>
    <r>
      <t>2)</t>
    </r>
    <r>
      <rPr>
        <sz val="8"/>
        <rFont val="Verdana"/>
        <family val="2"/>
      </rPr>
      <t xml:space="preserve"> Dit betreft boekwaarde van vergunningsplichtige investeringen waarvoor géén vergunning is verleend en die zijn opgeleverd </t>
    </r>
    <r>
      <rPr>
        <u/>
        <sz val="8"/>
        <rFont val="Verdana"/>
        <family val="2"/>
      </rPr>
      <t>vóór</t>
    </r>
    <r>
      <rPr>
        <sz val="8"/>
        <rFont val="Verdana"/>
        <family val="2"/>
      </rPr>
      <t xml:space="preserve"> 1-1-2009.</t>
    </r>
  </si>
  <si>
    <t xml:space="preserve">Inflatievergoeding over eigen vermogen </t>
  </si>
  <si>
    <r>
      <t>1)</t>
    </r>
    <r>
      <rPr>
        <sz val="8"/>
        <rFont val="Verdana"/>
        <family val="2"/>
      </rPr>
      <t xml:space="preserve"> De voor het jaar geldende gemiddelde normatieve rentevoet wordt na afloop van het jaar door de NZa (www.nza.nl) berekend en gepubliceerd.  De normatieve rentevoet is te vinden op de website van de NZa onder Rentenormering, korte rente.</t>
    </r>
  </si>
  <si>
    <t>V&amp;V: Normatieve boekwaarde medische en overige inventarissen (regel 1505 onderdeel I)</t>
  </si>
  <si>
    <t>Alleen GGZ-instellingen (voorheen 120)</t>
  </si>
  <si>
    <t>Extra bedrag i.v.m. cap. wijz. / (mutatie) norm. m2 nieuwbouw 2012</t>
  </si>
  <si>
    <t>totaal rente inventaris</t>
  </si>
  <si>
    <t>percentage</t>
  </si>
  <si>
    <t>Aandeel rentekosten inventaris</t>
  </si>
  <si>
    <t>Aandeel rente overige activa</t>
  </si>
  <si>
    <t>Langlopende leningen</t>
  </si>
  <si>
    <t>Egalisatievoorziening  onderhoud</t>
  </si>
  <si>
    <t>jaartal 2006 en 2007 toegevoegd. Ten onrechte eruitgehaald (in 2011 al!)</t>
  </si>
  <si>
    <t>Extra bedrag i.v.m. cap. wijz. / (mutatie) norm. m2 nieuwbouw 2013</t>
  </si>
  <si>
    <r>
      <t xml:space="preserve">In de kolom 'N, W, V of R' moet een 'W' worden vermeld voor bestaande leningen waarvoor de </t>
    </r>
    <r>
      <rPr>
        <u/>
        <sz val="9"/>
        <rFont val="Verdana"/>
        <family val="2"/>
      </rPr>
      <t>w</t>
    </r>
    <r>
      <rPr>
        <sz val="9"/>
        <rFont val="Verdana"/>
        <family val="2"/>
      </rPr>
      <t xml:space="preserve">erkelijke rentekosten (W) aanvaardbaar zijn. U vermeldt een 'V' als sprake is van een ná 31 december 2000 afgesloten lening waarvoor een normrente is vastgesteld en die in de plaats komt van een vervroegd afgeloste lening. U vermeldt een 'N' wanneer voor de lening een </t>
    </r>
    <r>
      <rPr>
        <u/>
        <sz val="9"/>
        <rFont val="Verdana"/>
        <family val="2"/>
      </rPr>
      <t>n</t>
    </r>
    <r>
      <rPr>
        <sz val="9"/>
        <rFont val="Verdana"/>
        <family val="2"/>
      </rPr>
      <t>ormatief percentage (N) is vastgesteld en er geen sprake is van vervanging van een vervroegd afgeloste lening. U vermeldt een 'R' wanneer de lening betrekking heeft op een roll-over lening.</t>
    </r>
  </si>
  <si>
    <r>
      <t xml:space="preserve">Op regel 924 kan de boekwaarde van vergunningsplichtige investeringen zonder vergunning die opgeleverd zijn </t>
    </r>
    <r>
      <rPr>
        <u/>
        <sz val="9"/>
        <rFont val="Verdana"/>
        <family val="2"/>
      </rPr>
      <t>voor</t>
    </r>
    <r>
      <rPr>
        <sz val="9"/>
        <rFont val="Verdana"/>
        <family val="2"/>
      </rPr>
      <t xml:space="preserve"> 1-1-2009, in mindering worden gebracht. Dit betreft investeringen waarvoor, om voor nacalculatie in aanmerking te komen, een vergunning vereist is, maar welke niet is afgegeven. Het kan ook gaan om een overschrijding van een vergunning. De investeringen zijn gedaan ten behoeve van een zorgaanbieder en er is geen titel om de daarmee samenhangende kapitaallasten door te berekenen aan derden. Deze regel is niet bedoeld voor investeringen waarvan de kosten uit andere hoofde moeten worden gedekt. Zoals bijvoorbeeld genormeerde kosten van kleinschalig wonen en extramurale zorg.</t>
    </r>
  </si>
  <si>
    <t xml:space="preserve">verzekerden met een verstandelijke handicap </t>
  </si>
  <si>
    <t xml:space="preserve">verzekerden met een lichamelijke handicap </t>
  </si>
  <si>
    <t xml:space="preserve">verzekerden met een zintuiglijke handicap </t>
  </si>
  <si>
    <t>Normen</t>
  </si>
  <si>
    <t>afschrijving</t>
  </si>
  <si>
    <t>investering</t>
  </si>
  <si>
    <t>per m2</t>
  </si>
  <si>
    <t>m2</t>
  </si>
  <si>
    <t>tot.afschr.</t>
  </si>
  <si>
    <t xml:space="preserve"> x 10</t>
  </si>
  <si>
    <t>gem.</t>
  </si>
  <si>
    <t>Berekening factor regel 1509</t>
  </si>
  <si>
    <t>factor</t>
  </si>
  <si>
    <t>Extra bedrag i.v.m. cap. wijz. / (mutatie) norm. m2 nieuwbouw 2014</t>
  </si>
  <si>
    <t>Extra bedrag i.v.m. cap. wijz. / (mutatie) norm. m2 nieuwbouw 2015</t>
  </si>
  <si>
    <t xml:space="preserve">Rechtspersonen, die meerdere WLZ-zorgaanbieders beheren, moeten de berekening van de normatieve rente op het niveau van de beherende rechtspersoon uitvoeren. In werkblad H kunt u de toerekening naar de afzonderlijke zorgaanbieders zelf bepalen en invullen.               </t>
  </si>
  <si>
    <t>Extra bedrag i.v.m. cap. wijz. / (mutatie) norm. m2 nieuwbouw 2016</t>
  </si>
  <si>
    <t>Investeringen in med. en overige invent. m.b.t. de jaren 2007 t/m 2016</t>
  </si>
  <si>
    <t>Geact. invest. in med. en overige invent. waarvoor in 2006 additionele middelen zijn toegekend</t>
  </si>
  <si>
    <t>Investeringen in computerapp. en -programm. m.b.t. 2012 t/m 2016</t>
  </si>
  <si>
    <t>Investeringen m.b.t. 2007 t/m 2016, indien in eigendom</t>
  </si>
  <si>
    <t>Investeringen m.b.t. 2007 t/m 2016, indien gehuurd</t>
  </si>
  <si>
    <t>Geactiveerde investeringen waarvoor in 2006 additionele budgetmiddelen zijn toegekend</t>
  </si>
  <si>
    <t>Dit calculatiemodel is bedoeld voor de berekening van de nacalculeerbare aanvaardbare rentekosten 2016 van met WLZ-gelden gefinancierde zorgaanbieders. Bij de invulling van dit formulier dient u de kapitaallasten die kunnen worden toegeschreven aan kleinschalig wonen, niet te betrekken. Dit geldt ook voor de kapitaallasten van extramurale zorgprestaties voor zover deze normatief worden vergoed (en op of na 1 januari 2007 in de exploitatie zijn genomen).</t>
  </si>
  <si>
    <t xml:space="preserve">De externe accountant dient dit formulier te controleren. De NZa kan dit formulier opvragen indien bij de afhandeling van de nacalculatie 2016 onduidelijkheden en/of vragen ontstaan m.b.t. de aanvaardbare rentekosten.            </t>
  </si>
  <si>
    <t>Op dit calculatiemodel rentekosten 2016 zijn van toepassing de beleidsregels van de NZa zoals deze voor het jaar 2016 van kracht zijn. Voor de sectoren GGZ, GHZ en V&amp;V zijn aparte tabbladen toegevoegd voor hun sectorspecifieke onderwerpen.</t>
  </si>
  <si>
    <t>Het renteformulier hoeft u niet mee te sturen met de opgave nacalculatie 2016.</t>
  </si>
  <si>
    <t xml:space="preserve">Indien een zorgaanbieder een vergoeding heeft gekregen inzake een aanvraag IVA dienen de in 2016 ontvangen extra afschrijvingskosten verwerkt te worden in de kolom "Afschrijving" van de betreffende onderdelen. </t>
  </si>
  <si>
    <t xml:space="preserve">Op regel 501 moet de boekwaarde per 31 december 2015 volgens de jaarrekening worden opgenomen. De gegevens in dit onderdeel zijn exclusief de kosten voor onderhanden bouwprojecten. Op de regels 502 t/m 514 vermeldt u in de kolom 'Aanschafwaarde' de (des)investeringen die in 2016 in gebruik zijn genomen c.q. buiten gebruik zijn gesteld. In de kolom 'Afschrijving' dient u de maandelijkse nacalculeerbare afschrijvingskosten te vermelden. Bij de desinvesteringen vermeldt u in de kolom 'Afschrijving' ook de bedragen die tot dan toe in totaal op deze investeringen zijn afgeschreven.             </t>
  </si>
  <si>
    <t xml:space="preserve">Op regel 516 dient u in de eerste kolom de gefactureerde investeringen per 31 december 2015 volgens de jaarrekening op te nemen. Op de regels 517 t/m 528 kunt u in de eerste kolom de bedragen vermelden in de maand waarin het uitgevoerde werk is gefactureerd. Middels een factor wordt rekening gehouden met een betalingstermijn van 1 maand. In de tweede kolom vult u de onderhanden investeringen in die in 2016 in gebruik zijn genomen. </t>
  </si>
  <si>
    <t>Op regel 601 moet de boekwaarde per 31 december 2015 volgens de jaarrekening worden opgenomen. Voor instandhoudingsinvesteringen in uitvoering zijn twee varianten mogelijk. U kunt ervoor kiezen de investeringskosten aan het eind van het jaar direct te activeren en de afschrijvingen daarop in 2016 te starten. Als u hiervoor kiest, hoeft u de regels 603 en 617 niet in te vullen. U kunt er ook voor kiezen de investeringskosten te boeken op onderhanden werk. Alleen als u kiest voor de laatste variant dienen de regels 603 en 617 wel te worden ingevuld. In dit overzicht dienen tevens de onderhanden bouwprojecten in het kader van de instandhoudingsinvesteringen te worden ingevuld. Evenals in overzicht B wordt ook hier in de toegepaste factoren rekening gehouden met een betalingstermijn van één maand. U kunt alleen investeringen opgeven voor grootschalige zorg. Plaatsen die zijn omgezet naar kleinschalig wonen dienen hier niet te worden opgenomen.</t>
  </si>
  <si>
    <t xml:space="preserve">Op regel 619 dient u de aanvaardbare kosten conform de laatste beschikking(en) van alle betrokken zorgaanbieders van de beherende rechtspersoon bij elkaar op te tellen en hier te vermelden. </t>
  </si>
  <si>
    <t xml:space="preserve">Regel 621 is alleen van toepassing op zorgaanbieders die als bestendige gedragslijn aan het einde van het jaar tegenover (een deel van) de vakantiegeldverplichting een vordering op de WLZ in de balans opnemen. </t>
  </si>
  <si>
    <t xml:space="preserve">In de kolom ‘Datum normrente’ moet voor leningen die in 2016 zijn afgesloten, de datum worden vermeld waarop het berekende normpercentage is vastgesteld. Dit is de datum waarop de leningovereenkomst tot stand is gekomen. Voor roll-over leningen vult u hier de datum in waarop de swap is afgesloten. </t>
  </si>
  <si>
    <t>In de kolommen van ‘storting/aflossing 2016’ dient u het aflossingsbedrag, de dag en de maand(en) van aflossing aan te geven. Aan de hand van deze gegevens wordt de gewogen schuld berekend. Als de berekening voor een specifieke situatie niet tot de juiste uitkomst leidt kan het bedrag van de gewogen schuld worden aangepast. Ook de berekende aanvaardbare rentekosten kunnen worden aangepast voor afwijkingen in de werkelijke rentekosten als het gaat om oude leningen.</t>
  </si>
  <si>
    <t>De vergoeding voor deze leningen is dezelfde als die voor lange leningen (leningen met een rentefixatieperiode van minimaal twee jaar). Voor bepaling van het bijbehorende Waarborgfonds Zorg (WFZ-)percentage wordt uitgegaan van de datum waarop de swap wordt gesloten, in combinatie met de looptijd van de swap (zie verder onderdeel 7.2.5 van beleidsregel CA-BR-1614)</t>
  </si>
  <si>
    <t>Voor de bepaling van het resultaat 2016, ten behoeve van de stand per 31-12-2016 van regel 920, dient te worden uitgegaan van de totale aanvaardbare kosten, exclusief de mutatie rentekosten. Als het resultaat al is verwerkt in de reserves op de regels 911 t/m 919, dan hoeft regel 920 niet te worden ingevuld.</t>
  </si>
  <si>
    <t>In de kolom 'Einddatum rentevastperiode' dient de datum te worden opgenomen waarop het huidige rentepercentage expireert. Als een bestaande lening in 2016 vervroegd is afgelost, kunt u bij de vervangende lening in deze kolom de datum vermelden waarop de oorspronkelijke rentefixatieperiode zou aflopen, echter met een maximum van 5 jaar na de datum van afsluiten van de vervangende lening. Gedurende de periode dat de oude lening nog zou zijn doorgelopen heeft de zorgaanbieder recht op een rentevergoeding conform het oude rentepercentage. In de kolom '% werkelijk' dient u in dat geval het werkelijke rentepercentage van de oude lening te vermelden. Bij roll-over leningen vult u hier de datum in waarop de swap eindigt.
Boeterentes komen niet voor vergoeding in aanmerking.</t>
  </si>
  <si>
    <t>Aanvaardbare kosten KSW en extramurale zorg</t>
  </si>
  <si>
    <t xml:space="preserve"> Voor de mutatie in 2016 zie het budgetformulier 2016 onderdeel capaciteitsmutaties.</t>
  </si>
  <si>
    <t xml:space="preserve"> Voor de jaren tot en met 2015: zie het Calculatiemodel Rentekosten WLZ 2015.</t>
  </si>
  <si>
    <t xml:space="preserve"> 1) Voor de jaren tot en met 2015: zie het Calculatiemodel Rentekosten WLZ 2015.</t>
  </si>
  <si>
    <r>
      <t xml:space="preserve">U dient hier de afschrijvingen volgens de rekenstaat in te vullen. </t>
    </r>
    <r>
      <rPr>
        <u/>
        <sz val="9"/>
        <rFont val="Verdana"/>
        <family val="2"/>
      </rPr>
      <t xml:space="preserve">De bedragen tot en met 2015 kunt u uit het Calculatiemodel rentekosten WLZ 2015 overnemen, de mutaties 2016 zie het budgetformulier 2016 onderdeel capaciteitsmutatie. </t>
    </r>
    <r>
      <rPr>
        <sz val="9"/>
        <rFont val="Verdana"/>
        <family val="2"/>
      </rPr>
      <t xml:space="preserve">De berekening van de normatieve boekwaarde vindt automatisch plaats. Dit is exclusief de plaatsen kleinschalig wonen. Alleen de sector GGZ dient dit sjabloon in te vullen. </t>
    </r>
  </si>
  <si>
    <t>Voor de jaren tot en met 2015: zie het Calculatiemodel Rentekosten WLZ 2015. Voor de mutaties in 2016 zie het budgetformulier 2016</t>
  </si>
  <si>
    <t>onderdeel capaciteitsmutaties.</t>
  </si>
  <si>
    <t>GHZ: Normatieve boekwaarde medische en overige inventarissen (regel 1305 onderdeel I)</t>
  </si>
  <si>
    <t>Werkelijke boekwaarde instandhoudingsinvesteringen (regel 618 onderdeel C + regel 1316 onderdeel I.2.c + regel 1510 onderdeel I.3.e)</t>
  </si>
  <si>
    <t>Langlopende leningen (regel 799 onderdeel E)</t>
  </si>
  <si>
    <t>Versienummer =1</t>
  </si>
  <si>
    <t>a) Medische en overige inventarissen vanaf 2007 (verblijf met behandeling, exclusief Kleinschalig Wonen)</t>
  </si>
  <si>
    <t>capaciteits</t>
  </si>
  <si>
    <t>uitbreiding</t>
  </si>
  <si>
    <t>Verblijf en behandeling (voorheen verpleeghuizen) medische en overige invent. en in comp. en -progr. vanaf 2007</t>
  </si>
  <si>
    <t xml:space="preserve">Aantal normatieve m2 </t>
  </si>
  <si>
    <t>Aantal normatieve m2</t>
  </si>
  <si>
    <t>Aantal te bezetten plaatsen kasbasis</t>
  </si>
  <si>
    <t>Aantal plaatsen kasbasis</t>
  </si>
  <si>
    <r>
      <t xml:space="preserve">1) </t>
    </r>
    <r>
      <rPr>
        <sz val="8"/>
        <rFont val="Verdana"/>
        <family val="2"/>
      </rPr>
      <t>Afschrijvingen 2016 exclusief niet-nacalculeerbare afschrijvingen. Toegekende extra afschrijvingskosten inzake IVA-aanvragen dienen hier wel vermeld te worden.</t>
    </r>
  </si>
  <si>
    <t>In de onderstaande tabel ziet u welke mutaties er zijn ten opzichte van eerdere versies van het 'WLZ-breed Calculatiemodel rentekosten 2016'.</t>
  </si>
  <si>
    <t>Versie 1</t>
  </si>
  <si>
    <t>Initiële versie</t>
  </si>
  <si>
    <t>Bij het onderdeel instandhouding dient u een onderscheid te maken in gehuurde panden en panden in eigendom. Verwezen wordt naar de beleidsregel Kapitaalslasten bestaande zorgaanbieders (CA-BR-1614).</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</si>
</sst>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_-* #,##0_-;_-* #,##0\-;_-* &quot;-&quot;_-;_-@_-"/>
    <numFmt numFmtId="165" formatCode="_-&quot;€&quot;\ * #,##0.00_-;_-&quot;€&quot;\ * #,##0.00\-;_-&quot;€&quot;\ * &quot;-&quot;??_-;_-@_-"/>
    <numFmt numFmtId="166" formatCode="_-* #,##0.00_-;_-* #,##0.00\-;_-* &quot;-&quot;??_-;_-@_-"/>
    <numFmt numFmtId="167" formatCode="_(* #,##0_);_(* \(#,##0\);_(* &quot;-&quot;_);_(@_)"/>
    <numFmt numFmtId="168" formatCode="_-&quot;fl&quot;\ * #,##0.00_-;_-&quot;fl&quot;\ * #,##0.00\-;_-&quot;fl&quot;\ * &quot;-&quot;??_-;_-@_-"/>
    <numFmt numFmtId="169" formatCode="0.0000"/>
    <numFmt numFmtId="170" formatCode="#,##0.0_-;#,##0.0\-"/>
    <numFmt numFmtId="171" formatCode="0.000"/>
    <numFmt numFmtId="172" formatCode="#,##0.0"/>
    <numFmt numFmtId="173" formatCode="#,##0;\(#,##0\);"/>
    <numFmt numFmtId="174" formatCode="#,##0.0000"/>
    <numFmt numFmtId="175" formatCode="#,##0_ \ ;\(#,##0\)_ ;"/>
    <numFmt numFmtId="176" formatCode="#,##0_ ;\(#,##0\);"/>
    <numFmt numFmtId="177" formatCode="\(#,##0\)_ ;#,##0_ \ ;\ \(* \)_ "/>
    <numFmt numFmtId="178" formatCode="\ \ƒ* #,##0_ \ ;\ \ƒ* ;\ \ƒ* "/>
    <numFmt numFmtId="179" formatCode="0_ ;\-0\ "/>
    <numFmt numFmtId="180" formatCode="#,##0.00_ ;\-#,##0.00\ "/>
    <numFmt numFmtId="181" formatCode="#,##0_ ;\-#,##0\ "/>
    <numFmt numFmtId="182" formatCode="0####"/>
    <numFmt numFmtId="183" formatCode="#,###"/>
    <numFmt numFmtId="184" formatCode="General_)"/>
    <numFmt numFmtId="185" formatCode="0.0"/>
    <numFmt numFmtId="186" formatCode="#,##0.000"/>
  </numFmts>
  <fonts count="34" x14ac:knownFonts="1">
    <font>
      <sz val="10"/>
      <name val="Arial"/>
    </font>
    <font>
      <sz val="10"/>
      <name val="Arial"/>
    </font>
    <font>
      <sz val="9"/>
      <name val="Arial"/>
      <family val="2"/>
    </font>
    <font>
      <b/>
      <sz val="9"/>
      <name val="Arial"/>
      <family val="2"/>
    </font>
    <font>
      <sz val="10"/>
      <name val="Helv"/>
    </font>
    <font>
      <b/>
      <sz val="14"/>
      <name val="Helv"/>
    </font>
    <font>
      <sz val="24"/>
      <color indexed="13"/>
      <name val="Helv"/>
    </font>
    <font>
      <b/>
      <sz val="9"/>
      <name val="Verdana"/>
      <family val="2"/>
    </font>
    <font>
      <sz val="9"/>
      <name val="Verdana"/>
      <family val="2"/>
    </font>
    <font>
      <b/>
      <sz val="9"/>
      <color indexed="9"/>
      <name val="Verdana"/>
      <family val="2"/>
    </font>
    <font>
      <sz val="9"/>
      <color indexed="9"/>
      <name val="Verdana"/>
      <family val="2"/>
    </font>
    <font>
      <vertAlign val="superscript"/>
      <sz val="9"/>
      <name val="Verdana"/>
      <family val="2"/>
    </font>
    <font>
      <b/>
      <sz val="9"/>
      <color indexed="8"/>
      <name val="Verdana"/>
      <family val="2"/>
    </font>
    <font>
      <b/>
      <sz val="8"/>
      <name val="Verdana"/>
      <family val="2"/>
    </font>
    <font>
      <vertAlign val="superscript"/>
      <sz val="8"/>
      <name val="Verdana"/>
      <family val="2"/>
    </font>
    <font>
      <sz val="8"/>
      <name val="Verdana"/>
      <family val="2"/>
    </font>
    <font>
      <b/>
      <vertAlign val="superscript"/>
      <sz val="8"/>
      <name val="Verdana"/>
      <family val="2"/>
    </font>
    <font>
      <b/>
      <sz val="12"/>
      <name val="Verdana"/>
      <family val="2"/>
    </font>
    <font>
      <sz val="8"/>
      <name val="Arial"/>
      <family val="2"/>
    </font>
    <font>
      <sz val="12"/>
      <name val="Arial"/>
      <family val="2"/>
    </font>
    <font>
      <b/>
      <vertAlign val="superscript"/>
      <sz val="9"/>
      <name val="Verdana"/>
      <family val="2"/>
    </font>
    <font>
      <sz val="9"/>
      <color indexed="8"/>
      <name val="Verdana"/>
      <family val="2"/>
    </font>
    <font>
      <sz val="8"/>
      <name val="Arial"/>
      <family val="2"/>
    </font>
    <font>
      <b/>
      <sz val="10"/>
      <name val="Arial"/>
      <family val="2"/>
    </font>
    <font>
      <sz val="10"/>
      <name val="Arial"/>
      <family val="2"/>
    </font>
    <font>
      <sz val="9"/>
      <color indexed="10"/>
      <name val="Verdana"/>
      <family val="2"/>
    </font>
    <font>
      <sz val="10"/>
      <name val="Verdana"/>
      <family val="2"/>
    </font>
    <font>
      <sz val="10"/>
      <color indexed="9"/>
      <name val="Arial"/>
      <family val="2"/>
    </font>
    <font>
      <u/>
      <sz val="8"/>
      <name val="Verdana"/>
      <family val="2"/>
    </font>
    <font>
      <b/>
      <sz val="7.5"/>
      <name val="Verdana"/>
      <family val="2"/>
    </font>
    <font>
      <u/>
      <sz val="9"/>
      <name val="Verdana"/>
      <family val="2"/>
    </font>
    <font>
      <b/>
      <sz val="18"/>
      <name val="Verdana"/>
      <family val="2"/>
    </font>
    <font>
      <b/>
      <sz val="7"/>
      <name val="Verdana"/>
      <family val="2"/>
    </font>
    <font>
      <b/>
      <sz val="7.2"/>
      <name val="Verdana"/>
      <family val="2"/>
    </font>
  </fonts>
  <fills count="8">
    <fill>
      <patternFill patternType="none"/>
    </fill>
    <fill>
      <patternFill patternType="gray125"/>
    </fill>
    <fill>
      <patternFill patternType="solid">
        <fgColor indexed="13"/>
      </patternFill>
    </fill>
    <fill>
      <patternFill patternType="solid">
        <fgColor indexed="43"/>
        <bgColor indexed="64"/>
      </patternFill>
    </fill>
    <fill>
      <patternFill patternType="solid">
        <fgColor indexed="12"/>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double">
        <color indexed="8"/>
      </top>
      <bottom style="thin">
        <color indexed="8"/>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style="hair">
        <color indexed="64"/>
      </left>
      <right style="hair">
        <color indexed="64"/>
      </right>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6">
    <xf numFmtId="0" fontId="0" fillId="0" borderId="0" applyFill="0" applyBorder="0"/>
    <xf numFmtId="0" fontId="4" fillId="0" borderId="0"/>
    <xf numFmtId="0" fontId="4" fillId="0" borderId="1"/>
    <xf numFmtId="165" fontId="1" fillId="0" borderId="0" applyFont="0" applyFill="0" applyBorder="0" applyAlignment="0" applyProtection="0"/>
    <xf numFmtId="166" fontId="1" fillId="0" borderId="0" applyFont="0" applyFill="0" applyBorder="0" applyAlignment="0" applyProtection="0"/>
    <xf numFmtId="0" fontId="5" fillId="2" borderId="1"/>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1" fillId="0" borderId="0" applyFill="0" applyBorder="0"/>
    <xf numFmtId="0" fontId="1" fillId="0" borderId="0" applyFill="0" applyBorder="0"/>
    <xf numFmtId="0" fontId="1" fillId="0" borderId="0"/>
    <xf numFmtId="0" fontId="2" fillId="0" borderId="0"/>
    <xf numFmtId="0" fontId="1" fillId="0" borderId="0"/>
    <xf numFmtId="0" fontId="1" fillId="0" borderId="0" applyFill="0" applyBorder="0"/>
    <xf numFmtId="0" fontId="19" fillId="0" borderId="0"/>
    <xf numFmtId="175" fontId="2" fillId="0" borderId="2" applyFill="0" applyBorder="0"/>
    <xf numFmtId="178" fontId="2" fillId="0" borderId="2" applyFill="0" applyBorder="0"/>
    <xf numFmtId="177" fontId="2" fillId="0" borderId="2" applyFill="0" applyBorder="0"/>
    <xf numFmtId="175" fontId="3" fillId="3" borderId="3"/>
    <xf numFmtId="177" fontId="3" fillId="3" borderId="3"/>
    <xf numFmtId="175" fontId="3" fillId="3" borderId="3"/>
    <xf numFmtId="175" fontId="2" fillId="0" borderId="2" applyFill="0" applyBorder="0"/>
    <xf numFmtId="175" fontId="2" fillId="0" borderId="2" applyFill="0" applyBorder="0"/>
    <xf numFmtId="0" fontId="4" fillId="0" borderId="1"/>
    <xf numFmtId="0" fontId="6" fillId="4" borderId="0"/>
    <xf numFmtId="0" fontId="5" fillId="0" borderId="4"/>
    <xf numFmtId="0" fontId="5" fillId="0" borderId="1"/>
    <xf numFmtId="168" fontId="1" fillId="0" borderId="0" applyFont="0" applyFill="0" applyBorder="0" applyAlignment="0" applyProtection="0"/>
  </cellStyleXfs>
  <cellXfs count="700">
    <xf numFmtId="0" fontId="0" fillId="0" borderId="0" xfId="0"/>
    <xf numFmtId="0" fontId="7" fillId="0" borderId="0" xfId="0" applyNumberFormat="1" applyFont="1" applyAlignment="1" applyProtection="1"/>
    <xf numFmtId="0" fontId="8" fillId="0" borderId="0" xfId="0" applyFont="1" applyAlignment="1" applyProtection="1">
      <alignment horizontal="left"/>
    </xf>
    <xf numFmtId="0" fontId="8" fillId="0" borderId="0" xfId="0" applyFont="1" applyAlignment="1" applyProtection="1"/>
    <xf numFmtId="0" fontId="7" fillId="0" borderId="0" xfId="0" applyFont="1" applyBorder="1" applyAlignment="1" applyProtection="1"/>
    <xf numFmtId="0" fontId="8" fillId="0" borderId="0" xfId="0" applyFont="1" applyProtection="1"/>
    <xf numFmtId="0" fontId="8" fillId="0" borderId="0" xfId="0" applyFont="1" applyBorder="1" applyProtection="1"/>
    <xf numFmtId="0" fontId="8" fillId="0" borderId="0" xfId="0" applyFont="1" applyAlignment="1" applyProtection="1">
      <alignment vertical="center"/>
    </xf>
    <xf numFmtId="0" fontId="7" fillId="0" borderId="0" xfId="0" applyNumberFormat="1" applyFont="1" applyAlignment="1" applyProtection="1">
      <alignment horizontal="justify"/>
    </xf>
    <xf numFmtId="0" fontId="8" fillId="0" borderId="0" xfId="0" applyFont="1" applyAlignment="1" applyProtection="1">
      <alignment horizontal="justify"/>
    </xf>
    <xf numFmtId="0" fontId="7" fillId="0" borderId="0" xfId="0" applyFont="1" applyBorder="1" applyAlignment="1" applyProtection="1">
      <alignment horizontal="justify"/>
    </xf>
    <xf numFmtId="172" fontId="8" fillId="0" borderId="0" xfId="0" applyNumberFormat="1" applyFont="1" applyAlignment="1" applyProtection="1"/>
    <xf numFmtId="49" fontId="8" fillId="0" borderId="0" xfId="0" applyNumberFormat="1" applyFont="1" applyAlignment="1" applyProtection="1">
      <alignment horizontal="right"/>
    </xf>
    <xf numFmtId="49" fontId="7" fillId="0" borderId="0" xfId="0" applyNumberFormat="1" applyFont="1" applyAlignment="1" applyProtection="1">
      <alignment horizontal="right"/>
    </xf>
    <xf numFmtId="0" fontId="7" fillId="0" borderId="0" xfId="0" applyFont="1" applyAlignment="1" applyProtection="1"/>
    <xf numFmtId="0" fontId="7" fillId="0" borderId="0" xfId="0" applyNumberFormat="1" applyFont="1" applyBorder="1" applyAlignment="1" applyProtection="1">
      <alignment horizontal="left"/>
    </xf>
    <xf numFmtId="0" fontId="8" fillId="0" borderId="0" xfId="0" applyFont="1" applyBorder="1" applyAlignment="1" applyProtection="1">
      <alignment horizontal="justify"/>
    </xf>
    <xf numFmtId="0" fontId="8" fillId="0" borderId="0" xfId="0" applyNumberFormat="1" applyFont="1" applyAlignment="1" applyProtection="1"/>
    <xf numFmtId="37" fontId="8" fillId="0" borderId="0" xfId="0" applyNumberFormat="1" applyFont="1" applyAlignment="1" applyProtection="1">
      <alignment horizontal="justify"/>
    </xf>
    <xf numFmtId="37" fontId="7" fillId="0" borderId="0" xfId="0" applyNumberFormat="1" applyFont="1" applyAlignment="1" applyProtection="1"/>
    <xf numFmtId="0" fontId="8" fillId="0" borderId="0" xfId="0" applyFont="1" applyAlignment="1" applyProtection="1">
      <alignment wrapText="1"/>
    </xf>
    <xf numFmtId="0" fontId="8" fillId="0" borderId="0" xfId="0" applyFont="1" applyProtection="1">
      <protection hidden="1"/>
    </xf>
    <xf numFmtId="172" fontId="8" fillId="0" borderId="0" xfId="0" applyNumberFormat="1" applyFont="1" applyAlignment="1" applyProtection="1">
      <alignment horizontal="justify"/>
    </xf>
    <xf numFmtId="0" fontId="8" fillId="0" borderId="0" xfId="0" applyFont="1" applyBorder="1" applyAlignment="1" applyProtection="1"/>
    <xf numFmtId="0" fontId="7" fillId="0" borderId="0" xfId="0" applyFont="1" applyProtection="1"/>
    <xf numFmtId="0" fontId="7" fillId="0" borderId="5" xfId="20" applyFont="1" applyFill="1" applyBorder="1" applyAlignment="1" applyProtection="1">
      <alignment horizontal="center" vertical="center"/>
    </xf>
    <xf numFmtId="0" fontId="7" fillId="0" borderId="6" xfId="20" applyFont="1" applyFill="1" applyBorder="1" applyAlignment="1" applyProtection="1">
      <alignment horizontal="center" vertical="center"/>
    </xf>
    <xf numFmtId="0" fontId="8" fillId="0" borderId="7" xfId="20" applyFont="1" applyFill="1" applyBorder="1" applyAlignment="1" applyProtection="1">
      <alignment vertical="center"/>
    </xf>
    <xf numFmtId="0" fontId="7" fillId="0" borderId="8" xfId="0" applyFont="1" applyBorder="1" applyAlignment="1" applyProtection="1">
      <alignment vertical="top"/>
    </xf>
    <xf numFmtId="0" fontId="8" fillId="0" borderId="0" xfId="0" applyFont="1" applyFill="1" applyProtection="1"/>
    <xf numFmtId="175" fontId="7" fillId="3" borderId="5" xfId="26" applyFont="1" applyBorder="1" applyProtection="1"/>
    <xf numFmtId="0" fontId="8" fillId="0" borderId="9" xfId="0" applyFont="1" applyFill="1" applyBorder="1" applyAlignment="1" applyProtection="1"/>
    <xf numFmtId="0" fontId="8" fillId="0" borderId="0" xfId="0" applyFont="1" applyFill="1" applyAlignment="1" applyProtection="1"/>
    <xf numFmtId="0" fontId="7" fillId="0" borderId="0" xfId="0" applyNumberFormat="1" applyFont="1" applyProtection="1"/>
    <xf numFmtId="173" fontId="7" fillId="3" borderId="5" xfId="26" applyNumberFormat="1" applyFont="1" applyBorder="1" applyProtection="1"/>
    <xf numFmtId="0" fontId="8" fillId="0" borderId="0" xfId="0" applyFont="1" applyFill="1" applyAlignment="1" applyProtection="1">
      <alignment vertical="center"/>
    </xf>
    <xf numFmtId="0" fontId="8" fillId="3" borderId="9" xfId="0" applyFont="1" applyFill="1" applyBorder="1" applyAlignment="1" applyProtection="1"/>
    <xf numFmtId="0" fontId="8" fillId="3" borderId="10" xfId="0" applyFont="1" applyFill="1" applyBorder="1" applyAlignment="1" applyProtection="1"/>
    <xf numFmtId="173" fontId="7" fillId="5" borderId="0" xfId="26" applyNumberFormat="1" applyFont="1" applyFill="1" applyBorder="1" applyAlignment="1" applyProtection="1"/>
    <xf numFmtId="175" fontId="8" fillId="0" borderId="5" xfId="23" applyFont="1" applyBorder="1" applyProtection="1"/>
    <xf numFmtId="0" fontId="7" fillId="3" borderId="9" xfId="0" applyFont="1" applyFill="1" applyBorder="1" applyAlignment="1" applyProtection="1"/>
    <xf numFmtId="0" fontId="7" fillId="3" borderId="10" xfId="0" applyFont="1" applyFill="1" applyBorder="1" applyAlignment="1" applyProtection="1"/>
    <xf numFmtId="175" fontId="8" fillId="0" borderId="10" xfId="23" applyFont="1" applyFill="1" applyBorder="1" applyProtection="1">
      <protection locked="0"/>
    </xf>
    <xf numFmtId="0" fontId="8" fillId="0" borderId="9" xfId="0" applyFont="1" applyBorder="1" applyProtection="1"/>
    <xf numFmtId="49" fontId="8" fillId="0" borderId="0" xfId="0" applyNumberFormat="1" applyFont="1" applyBorder="1" applyAlignment="1" applyProtection="1">
      <alignment horizontal="center"/>
    </xf>
    <xf numFmtId="37" fontId="8" fillId="0" borderId="0" xfId="0" applyNumberFormat="1" applyFont="1" applyBorder="1" applyProtection="1"/>
    <xf numFmtId="0" fontId="8" fillId="0" borderId="0" xfId="0" applyFont="1" applyFill="1" applyBorder="1" applyProtection="1"/>
    <xf numFmtId="0" fontId="7" fillId="0" borderId="0" xfId="0" applyFont="1" applyFill="1" applyBorder="1" applyProtection="1"/>
    <xf numFmtId="49" fontId="8" fillId="0" borderId="11" xfId="0" applyNumberFormat="1" applyFont="1" applyBorder="1" applyAlignment="1" applyProtection="1">
      <alignment horizontal="center"/>
    </xf>
    <xf numFmtId="0" fontId="8" fillId="0" borderId="12" xfId="0" applyFont="1" applyBorder="1" applyAlignment="1" applyProtection="1"/>
    <xf numFmtId="0" fontId="8" fillId="0" borderId="7" xfId="0" applyFont="1" applyBorder="1" applyProtection="1"/>
    <xf numFmtId="49" fontId="8" fillId="0" borderId="9" xfId="0" applyNumberFormat="1" applyFont="1" applyBorder="1" applyAlignment="1" applyProtection="1">
      <alignment horizontal="center"/>
    </xf>
    <xf numFmtId="0" fontId="8" fillId="0" borderId="10" xfId="0" applyFont="1" applyBorder="1" applyAlignment="1" applyProtection="1"/>
    <xf numFmtId="169" fontId="8" fillId="0" borderId="5" xfId="0" applyNumberFormat="1" applyFont="1" applyBorder="1" applyAlignment="1" applyProtection="1">
      <alignment horizontal="center"/>
    </xf>
    <xf numFmtId="175" fontId="7" fillId="5" borderId="5" xfId="26" applyFont="1" applyFill="1" applyBorder="1" applyProtection="1"/>
    <xf numFmtId="173" fontId="12" fillId="5" borderId="5" xfId="26" applyNumberFormat="1" applyFont="1" applyFill="1" applyBorder="1" applyAlignment="1" applyProtection="1"/>
    <xf numFmtId="170" fontId="8" fillId="0" borderId="5" xfId="0" applyNumberFormat="1" applyFont="1" applyFill="1" applyBorder="1" applyAlignment="1" applyProtection="1">
      <alignment horizontal="center"/>
    </xf>
    <xf numFmtId="170" fontId="8" fillId="0" borderId="6" xfId="0" applyNumberFormat="1" applyFont="1" applyFill="1" applyBorder="1" applyAlignment="1" applyProtection="1">
      <alignment horizontal="center"/>
    </xf>
    <xf numFmtId="37" fontId="7" fillId="0" borderId="0" xfId="0" applyNumberFormat="1" applyFont="1" applyBorder="1" applyAlignment="1" applyProtection="1">
      <alignment horizontal="right" vertical="top"/>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3" fontId="8" fillId="0" borderId="5" xfId="23" applyNumberFormat="1" applyFont="1" applyFill="1" applyBorder="1" applyProtection="1">
      <protection locked="0"/>
    </xf>
    <xf numFmtId="173" fontId="8" fillId="0" borderId="0" xfId="0" applyNumberFormat="1" applyFont="1" applyProtection="1"/>
    <xf numFmtId="0" fontId="7" fillId="3" borderId="9" xfId="0" applyFont="1" applyFill="1" applyBorder="1" applyAlignment="1" applyProtection="1">
      <alignment horizontal="left"/>
    </xf>
    <xf numFmtId="173" fontId="7" fillId="0" borderId="0" xfId="0" applyNumberFormat="1" applyFont="1" applyProtection="1"/>
    <xf numFmtId="175" fontId="8" fillId="0" borderId="11" xfId="23" applyFont="1" applyFill="1" applyBorder="1" applyAlignment="1" applyProtection="1">
      <alignment horizontal="right"/>
    </xf>
    <xf numFmtId="175" fontId="8" fillId="0" borderId="12" xfId="23" applyFont="1" applyFill="1" applyBorder="1" applyAlignment="1" applyProtection="1">
      <alignment horizontal="right"/>
    </xf>
    <xf numFmtId="173" fontId="8" fillId="0" borderId="13" xfId="23" applyNumberFormat="1" applyFont="1" applyFill="1" applyBorder="1" applyProtection="1"/>
    <xf numFmtId="175" fontId="8" fillId="3" borderId="7" xfId="23" applyFont="1" applyFill="1" applyBorder="1" applyAlignment="1" applyProtection="1">
      <alignment horizontal="right"/>
    </xf>
    <xf numFmtId="175" fontId="8" fillId="3" borderId="9" xfId="23" applyFont="1" applyFill="1" applyBorder="1" applyAlignment="1" applyProtection="1">
      <alignment horizontal="right"/>
    </xf>
    <xf numFmtId="175" fontId="8" fillId="3" borderId="10" xfId="23" applyFont="1" applyFill="1" applyBorder="1" applyAlignment="1" applyProtection="1">
      <alignment horizontal="right"/>
    </xf>
    <xf numFmtId="0" fontId="8" fillId="0" borderId="7" xfId="0" applyFont="1" applyFill="1" applyBorder="1" applyProtection="1"/>
    <xf numFmtId="0" fontId="8" fillId="0" borderId="9" xfId="0" applyFont="1" applyFill="1" applyBorder="1" applyProtection="1"/>
    <xf numFmtId="0" fontId="8" fillId="0" borderId="9" xfId="0" applyFont="1" applyFill="1" applyBorder="1" applyAlignment="1" applyProtection="1">
      <alignment horizontal="left"/>
    </xf>
    <xf numFmtId="3" fontId="8" fillId="0" borderId="5" xfId="0" applyNumberFormat="1" applyFont="1" applyFill="1" applyBorder="1" applyAlignment="1" applyProtection="1"/>
    <xf numFmtId="37" fontId="8" fillId="0" borderId="0" xfId="0" applyNumberFormat="1" applyFont="1" applyProtection="1"/>
    <xf numFmtId="37" fontId="8" fillId="0" borderId="0" xfId="0" applyNumberFormat="1" applyFont="1" applyFill="1" applyAlignment="1" applyProtection="1">
      <alignment vertical="center"/>
    </xf>
    <xf numFmtId="0" fontId="8" fillId="0" borderId="11" xfId="0" applyFont="1" applyFill="1" applyBorder="1" applyAlignment="1" applyProtection="1"/>
    <xf numFmtId="0" fontId="8" fillId="0" borderId="12" xfId="0" applyFont="1" applyFill="1" applyBorder="1" applyAlignment="1" applyProtection="1"/>
    <xf numFmtId="0" fontId="8" fillId="0" borderId="14" xfId="0" applyFont="1" applyFill="1" applyBorder="1" applyAlignment="1" applyProtection="1"/>
    <xf numFmtId="0" fontId="8" fillId="0" borderId="15" xfId="0" applyFont="1" applyFill="1" applyBorder="1" applyAlignment="1" applyProtection="1"/>
    <xf numFmtId="0" fontId="13" fillId="5" borderId="0" xfId="0" applyFont="1" applyFill="1" applyBorder="1" applyAlignment="1" applyProtection="1">
      <alignment horizontal="left"/>
    </xf>
    <xf numFmtId="173" fontId="13" fillId="5" borderId="0" xfId="0" applyNumberFormat="1" applyFont="1" applyFill="1" applyBorder="1" applyAlignment="1" applyProtection="1">
      <alignment horizontal="left"/>
    </xf>
    <xf numFmtId="173" fontId="13" fillId="5" borderId="0" xfId="26" applyNumberFormat="1" applyFont="1" applyFill="1" applyBorder="1" applyProtection="1"/>
    <xf numFmtId="0" fontId="8" fillId="0" borderId="11" xfId="0" applyFont="1" applyBorder="1" applyProtection="1"/>
    <xf numFmtId="0" fontId="8" fillId="0" borderId="16" xfId="0" applyFont="1" applyFill="1" applyBorder="1" applyProtection="1"/>
    <xf numFmtId="0" fontId="7" fillId="0" borderId="0" xfId="20" applyFont="1" applyFill="1" applyBorder="1" applyAlignment="1" applyProtection="1">
      <alignment horizontal="center" vertical="center"/>
    </xf>
    <xf numFmtId="37" fontId="8" fillId="0" borderId="9" xfId="0" applyNumberFormat="1" applyFont="1" applyFill="1" applyBorder="1" applyAlignment="1" applyProtection="1">
      <alignment horizontal="left" vertical="center"/>
    </xf>
    <xf numFmtId="0" fontId="7" fillId="0" borderId="0" xfId="0" applyNumberFormat="1" applyFont="1" applyAlignment="1" applyProtection="1">
      <alignment horizontal="center"/>
    </xf>
    <xf numFmtId="0" fontId="8" fillId="0" borderId="0" xfId="0" applyFont="1" applyAlignment="1" applyProtection="1">
      <alignment horizontal="center"/>
    </xf>
    <xf numFmtId="49" fontId="10" fillId="0" borderId="0" xfId="0" applyNumberFormat="1" applyFont="1" applyFill="1" applyBorder="1" applyAlignment="1" applyProtection="1">
      <alignment horizontal="center"/>
      <protection locked="0"/>
    </xf>
    <xf numFmtId="0" fontId="15" fillId="0" borderId="0" xfId="0" applyFont="1" applyFill="1" applyBorder="1" applyAlignment="1" applyProtection="1">
      <alignment horizontal="right"/>
    </xf>
    <xf numFmtId="0" fontId="7" fillId="0" borderId="0" xfId="0" applyFont="1" applyFill="1" applyAlignment="1" applyProtection="1">
      <alignment horizontal="left"/>
    </xf>
    <xf numFmtId="0" fontId="7" fillId="0" borderId="0" xfId="0" applyFont="1" applyFill="1" applyBorder="1" applyAlignment="1" applyProtection="1">
      <alignment horizontal="left" vertical="center"/>
    </xf>
    <xf numFmtId="3" fontId="7" fillId="0" borderId="0" xfId="17" applyNumberFormat="1" applyFont="1" applyFill="1" applyBorder="1" applyAlignment="1" applyProtection="1">
      <alignment horizontal="center" vertical="center"/>
    </xf>
    <xf numFmtId="0" fontId="8" fillId="0" borderId="0" xfId="0" quotePrefix="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xf>
    <xf numFmtId="0" fontId="8" fillId="0" borderId="9" xfId="0" applyFont="1" applyFill="1" applyBorder="1" applyAlignment="1" applyProtection="1">
      <alignment vertical="center"/>
    </xf>
    <xf numFmtId="0" fontId="8" fillId="6" borderId="0" xfId="16" applyFont="1" applyFill="1" applyProtection="1"/>
    <xf numFmtId="0" fontId="8" fillId="6" borderId="0" xfId="16" applyFont="1" applyFill="1" applyAlignment="1" applyProtection="1"/>
    <xf numFmtId="0" fontId="8" fillId="0" borderId="10" xfId="0" applyFont="1" applyFill="1" applyBorder="1" applyProtection="1"/>
    <xf numFmtId="181" fontId="7" fillId="0" borderId="0" xfId="0" applyNumberFormat="1" applyFont="1" applyFill="1" applyBorder="1" applyAlignment="1" applyProtection="1">
      <alignment horizontal="right" vertical="center"/>
    </xf>
    <xf numFmtId="182" fontId="7" fillId="0" borderId="0" xfId="17" applyNumberFormat="1" applyFont="1" applyFill="1" applyBorder="1" applyAlignment="1" applyProtection="1">
      <alignment horizontal="center" vertical="center"/>
    </xf>
    <xf numFmtId="0" fontId="7" fillId="0" borderId="0" xfId="17" applyFont="1" applyFill="1" applyBorder="1" applyAlignment="1" applyProtection="1">
      <alignment horizontal="center" vertical="center"/>
    </xf>
    <xf numFmtId="3" fontId="8" fillId="0" borderId="0" xfId="17" applyNumberFormat="1" applyFont="1" applyFill="1" applyBorder="1" applyAlignment="1" applyProtection="1">
      <alignment horizontal="center" vertical="center"/>
    </xf>
    <xf numFmtId="0" fontId="7" fillId="0" borderId="0" xfId="17" applyFont="1" applyFill="1" applyAlignment="1" applyProtection="1">
      <alignment horizontal="left" vertical="center"/>
    </xf>
    <xf numFmtId="0" fontId="8" fillId="0" borderId="0" xfId="17" applyFont="1" applyFill="1" applyAlignment="1" applyProtection="1">
      <alignment horizontal="center" vertical="center"/>
    </xf>
    <xf numFmtId="180" fontId="21" fillId="0" borderId="5" xfId="0" applyNumberFormat="1" applyFont="1" applyFill="1" applyBorder="1" applyAlignment="1" applyProtection="1">
      <alignment vertical="center"/>
    </xf>
    <xf numFmtId="0" fontId="8" fillId="0" borderId="11" xfId="0" applyFont="1" applyFill="1" applyBorder="1" applyProtection="1"/>
    <xf numFmtId="0" fontId="7" fillId="0" borderId="17"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8" fillId="0" borderId="7" xfId="0" applyFont="1" applyFill="1" applyBorder="1" applyAlignment="1" applyProtection="1">
      <alignment vertical="center"/>
    </xf>
    <xf numFmtId="180" fontId="8" fillId="0" borderId="5" xfId="35" applyNumberFormat="1" applyFont="1" applyFill="1" applyBorder="1" applyAlignment="1" applyProtection="1">
      <alignment horizontal="center" vertical="center"/>
    </xf>
    <xf numFmtId="183" fontId="7" fillId="0" borderId="0" xfId="17" applyNumberFormat="1" applyFont="1" applyFill="1" applyBorder="1" applyAlignment="1" applyProtection="1">
      <alignment horizontal="center" vertical="center"/>
    </xf>
    <xf numFmtId="167" fontId="8" fillId="0" borderId="6" xfId="0" applyNumberFormat="1" applyFont="1" applyFill="1" applyBorder="1" applyProtection="1"/>
    <xf numFmtId="0" fontId="21" fillId="0" borderId="7" xfId="0" applyFont="1" applyFill="1" applyBorder="1" applyAlignment="1" applyProtection="1">
      <alignment horizontal="left" vertical="center"/>
    </xf>
    <xf numFmtId="4" fontId="8" fillId="0" borderId="5" xfId="30" applyNumberFormat="1" applyFont="1" applyFill="1" applyBorder="1" applyAlignment="1" applyProtection="1">
      <alignment horizontal="center"/>
    </xf>
    <xf numFmtId="3" fontId="8" fillId="0" borderId="9" xfId="0" applyNumberFormat="1" applyFont="1" applyFill="1" applyBorder="1" applyAlignment="1" applyProtection="1">
      <alignment vertical="center"/>
    </xf>
    <xf numFmtId="0" fontId="8" fillId="0" borderId="0" xfId="0" applyFont="1" applyFill="1" applyBorder="1" applyAlignment="1" applyProtection="1">
      <alignment horizontal="center"/>
    </xf>
    <xf numFmtId="3" fontId="8" fillId="0" borderId="0" xfId="0" applyNumberFormat="1" applyFont="1" applyFill="1" applyBorder="1" applyProtection="1"/>
    <xf numFmtId="3" fontId="8" fillId="0" borderId="0" xfId="4" applyNumberFormat="1" applyFont="1" applyFill="1" applyBorder="1" applyProtection="1"/>
    <xf numFmtId="166" fontId="8" fillId="0" borderId="0" xfId="4" applyNumberFormat="1" applyFont="1" applyFill="1" applyBorder="1" applyProtection="1"/>
    <xf numFmtId="176" fontId="8" fillId="0" borderId="0" xfId="0" applyNumberFormat="1" applyFont="1" applyFill="1" applyBorder="1" applyProtection="1"/>
    <xf numFmtId="0" fontId="7" fillId="0" borderId="0" xfId="0" applyFont="1" applyFill="1" applyBorder="1" applyAlignment="1" applyProtection="1">
      <alignment horizontal="center"/>
    </xf>
    <xf numFmtId="164" fontId="7" fillId="0" borderId="0" xfId="0" applyNumberFormat="1" applyFont="1" applyFill="1" applyBorder="1" applyProtection="1"/>
    <xf numFmtId="0" fontId="8" fillId="0" borderId="0" xfId="0" applyFont="1" applyFill="1" applyAlignment="1" applyProtection="1">
      <alignment horizontal="left"/>
    </xf>
    <xf numFmtId="0" fontId="7" fillId="0" borderId="0" xfId="0" applyFont="1" applyAlignment="1" applyProtection="1">
      <alignment horizontal="justify"/>
    </xf>
    <xf numFmtId="37" fontId="8" fillId="6" borderId="5" xfId="16" applyNumberFormat="1" applyFont="1" applyFill="1" applyBorder="1" applyAlignment="1" applyProtection="1">
      <alignment horizontal="center"/>
    </xf>
    <xf numFmtId="0" fontId="7" fillId="0" borderId="0" xfId="19" applyFont="1" applyAlignment="1" applyProtection="1">
      <alignment horizontal="left" vertical="center"/>
    </xf>
    <xf numFmtId="0" fontId="8" fillId="0" borderId="0" xfId="19" applyFont="1" applyFill="1" applyBorder="1" applyProtection="1"/>
    <xf numFmtId="0" fontId="15" fillId="0" borderId="0" xfId="19" applyFont="1" applyFill="1" applyBorder="1" applyAlignment="1" applyProtection="1">
      <alignment horizontal="left"/>
    </xf>
    <xf numFmtId="0" fontId="8" fillId="0" borderId="0" xfId="19" applyFont="1" applyAlignment="1" applyProtection="1">
      <alignment vertical="center"/>
    </xf>
    <xf numFmtId="0" fontId="2" fillId="0" borderId="0" xfId="19" applyFont="1" applyAlignment="1" applyProtection="1">
      <alignment vertical="center"/>
    </xf>
    <xf numFmtId="0" fontId="7" fillId="0" borderId="17" xfId="19" quotePrefix="1" applyFont="1" applyFill="1" applyBorder="1" applyAlignment="1" applyProtection="1">
      <alignment horizontal="left" vertical="center"/>
    </xf>
    <xf numFmtId="0" fontId="3" fillId="0" borderId="18" xfId="19" applyFont="1" applyFill="1" applyBorder="1" applyAlignment="1" applyProtection="1">
      <alignment horizontal="center" vertical="center"/>
    </xf>
    <xf numFmtId="0" fontId="7" fillId="0" borderId="12" xfId="19" quotePrefix="1" applyFont="1" applyFill="1" applyBorder="1" applyAlignment="1" applyProtection="1">
      <alignment horizontal="left" vertical="center"/>
    </xf>
    <xf numFmtId="49" fontId="2" fillId="0" borderId="18" xfId="19" applyNumberFormat="1" applyFont="1" applyFill="1" applyBorder="1" applyAlignment="1" applyProtection="1">
      <alignment horizontal="left" vertical="center"/>
    </xf>
    <xf numFmtId="181" fontId="3" fillId="0" borderId="0" xfId="19" applyNumberFormat="1" applyFont="1" applyFill="1" applyBorder="1" applyAlignment="1" applyProtection="1">
      <alignment horizontal="left" vertical="center"/>
    </xf>
    <xf numFmtId="0" fontId="8" fillId="0" borderId="11" xfId="19" applyFont="1" applyBorder="1" applyAlignment="1" applyProtection="1">
      <alignment vertical="center"/>
    </xf>
    <xf numFmtId="49" fontId="10" fillId="0" borderId="0" xfId="19" applyNumberFormat="1" applyFont="1" applyFill="1" applyBorder="1" applyProtection="1"/>
    <xf numFmtId="0" fontId="2" fillId="0" borderId="0" xfId="19" applyProtection="1"/>
    <xf numFmtId="49" fontId="9" fillId="0" borderId="0" xfId="0" applyNumberFormat="1" applyFont="1" applyBorder="1" applyAlignment="1" applyProtection="1">
      <alignment vertical="center"/>
    </xf>
    <xf numFmtId="0" fontId="8" fillId="0" borderId="0" xfId="0" applyFont="1" applyAlignment="1" applyProtection="1">
      <alignment horizontal="right"/>
    </xf>
    <xf numFmtId="0" fontId="21" fillId="0" borderId="0" xfId="0" applyFont="1" applyFill="1" applyAlignment="1" applyProtection="1">
      <alignment horizontal="right" vertical="center"/>
    </xf>
    <xf numFmtId="0" fontId="21" fillId="0" borderId="0" xfId="0" applyFont="1" applyFill="1" applyAlignment="1" applyProtection="1">
      <alignment vertical="center"/>
    </xf>
    <xf numFmtId="0" fontId="21" fillId="0" borderId="0" xfId="0" applyFont="1" applyFill="1" applyProtection="1"/>
    <xf numFmtId="173" fontId="21" fillId="0" borderId="0" xfId="0" applyNumberFormat="1" applyFont="1" applyFill="1" applyBorder="1" applyProtection="1"/>
    <xf numFmtId="173" fontId="21" fillId="0" borderId="0" xfId="0" applyNumberFormat="1" applyFont="1" applyFill="1" applyProtection="1"/>
    <xf numFmtId="173" fontId="12" fillId="0" borderId="0" xfId="0" applyNumberFormat="1" applyFont="1" applyFill="1" applyProtection="1"/>
    <xf numFmtId="0" fontId="21" fillId="0" borderId="0" xfId="0" applyFont="1" applyFill="1" applyBorder="1" applyProtection="1"/>
    <xf numFmtId="175" fontId="21" fillId="0" borderId="0" xfId="0" applyNumberFormat="1" applyFont="1" applyFill="1" applyBorder="1" applyProtection="1"/>
    <xf numFmtId="0" fontId="15" fillId="0" borderId="0" xfId="0" applyNumberFormat="1" applyFont="1" applyBorder="1" applyAlignment="1" applyProtection="1">
      <alignment horizontal="left" vertical="top"/>
    </xf>
    <xf numFmtId="0" fontId="8" fillId="0" borderId="0" xfId="0" quotePrefix="1" applyFont="1" applyFill="1" applyProtection="1"/>
    <xf numFmtId="0" fontId="7" fillId="0" borderId="0" xfId="20" applyFont="1" applyFill="1" applyBorder="1" applyAlignment="1" applyProtection="1">
      <alignment vertical="center"/>
    </xf>
    <xf numFmtId="0" fontId="10" fillId="5" borderId="0" xfId="0" applyFont="1" applyFill="1" applyAlignment="1" applyProtection="1"/>
    <xf numFmtId="0" fontId="8" fillId="0" borderId="7" xfId="22" applyFont="1" applyBorder="1" applyAlignment="1" applyProtection="1">
      <alignment horizontal="left"/>
    </xf>
    <xf numFmtId="0" fontId="8" fillId="0" borderId="14" xfId="0" applyFont="1" applyFill="1" applyBorder="1" applyProtection="1"/>
    <xf numFmtId="0" fontId="17" fillId="0" borderId="0" xfId="0" applyNumberFormat="1" applyFont="1" applyBorder="1" applyAlignment="1" applyProtection="1">
      <alignment horizontal="left"/>
    </xf>
    <xf numFmtId="0" fontId="8" fillId="0" borderId="10" xfId="0" applyFont="1" applyBorder="1" applyProtection="1"/>
    <xf numFmtId="0" fontId="7" fillId="0" borderId="0" xfId="0" applyNumberFormat="1" applyFont="1" applyBorder="1" applyAlignment="1" applyProtection="1"/>
    <xf numFmtId="37" fontId="7" fillId="0" borderId="0" xfId="0" applyNumberFormat="1" applyFont="1" applyFill="1" applyBorder="1" applyAlignment="1" applyProtection="1"/>
    <xf numFmtId="0" fontId="7" fillId="3" borderId="5" xfId="0" applyNumberFormat="1" applyFont="1" applyFill="1" applyBorder="1" applyAlignment="1" applyProtection="1">
      <alignment horizontal="center"/>
    </xf>
    <xf numFmtId="0" fontId="8" fillId="0" borderId="11" xfId="0" quotePrefix="1" applyFont="1" applyFill="1" applyBorder="1" applyProtection="1"/>
    <xf numFmtId="175" fontId="7" fillId="0" borderId="11" xfId="23" applyFont="1" applyFill="1" applyBorder="1" applyAlignment="1" applyProtection="1">
      <alignment horizontal="right"/>
    </xf>
    <xf numFmtId="0" fontId="8" fillId="0" borderId="15" xfId="0" applyFont="1" applyFill="1" applyBorder="1" applyProtection="1"/>
    <xf numFmtId="37" fontId="8" fillId="0" borderId="14" xfId="0" applyNumberFormat="1" applyFont="1" applyFill="1" applyBorder="1" applyProtection="1"/>
    <xf numFmtId="175" fontId="8" fillId="0" borderId="14" xfId="23" applyFont="1" applyFill="1" applyBorder="1" applyProtection="1"/>
    <xf numFmtId="175" fontId="8" fillId="0" borderId="15" xfId="23" applyFont="1" applyFill="1" applyBorder="1" applyProtection="1"/>
    <xf numFmtId="0" fontId="7" fillId="3" borderId="5" xfId="18" applyFont="1" applyFill="1" applyBorder="1" applyProtection="1"/>
    <xf numFmtId="0" fontId="7" fillId="3" borderId="7" xfId="18" applyFont="1" applyFill="1" applyBorder="1" applyProtection="1"/>
    <xf numFmtId="0" fontId="7" fillId="3" borderId="9" xfId="18" applyFont="1" applyFill="1" applyBorder="1" applyProtection="1"/>
    <xf numFmtId="37" fontId="7" fillId="3" borderId="9" xfId="0" applyNumberFormat="1" applyFont="1" applyFill="1" applyBorder="1" applyProtection="1"/>
    <xf numFmtId="37" fontId="7" fillId="3" borderId="10" xfId="0" applyNumberFormat="1" applyFont="1" applyFill="1" applyBorder="1" applyProtection="1"/>
    <xf numFmtId="0" fontId="8" fillId="0" borderId="0" xfId="0" applyFont="1" applyBorder="1" applyAlignment="1" applyProtection="1">
      <alignment horizontal="center"/>
    </xf>
    <xf numFmtId="0" fontId="7" fillId="3" borderId="5" xfId="0" applyFont="1" applyFill="1" applyBorder="1" applyAlignment="1" applyProtection="1">
      <alignment horizontal="center"/>
    </xf>
    <xf numFmtId="175" fontId="7" fillId="0" borderId="9" xfId="23" applyFont="1" applyFill="1" applyBorder="1" applyAlignment="1" applyProtection="1">
      <alignment horizontal="right"/>
    </xf>
    <xf numFmtId="175" fontId="7" fillId="0" borderId="10" xfId="23" applyFont="1" applyFill="1" applyBorder="1" applyAlignment="1" applyProtection="1">
      <alignment horizontal="right"/>
    </xf>
    <xf numFmtId="0" fontId="8" fillId="0" borderId="14" xfId="0" quotePrefix="1" applyFont="1" applyFill="1" applyBorder="1" applyProtection="1"/>
    <xf numFmtId="0" fontId="7" fillId="3" borderId="7" xfId="0" applyFont="1" applyFill="1" applyBorder="1" applyProtection="1"/>
    <xf numFmtId="0" fontId="7" fillId="3" borderId="9" xfId="0" applyFont="1" applyFill="1" applyBorder="1" applyProtection="1"/>
    <xf numFmtId="0" fontId="7" fillId="0" borderId="0" xfId="0" applyNumberFormat="1" applyFont="1" applyBorder="1" applyAlignment="1" applyProtection="1">
      <alignment horizontal="center"/>
    </xf>
    <xf numFmtId="37" fontId="7" fillId="0" borderId="0" xfId="0" applyNumberFormat="1" applyFont="1" applyProtection="1"/>
    <xf numFmtId="0" fontId="7" fillId="0" borderId="0" xfId="0" applyNumberFormat="1" applyFont="1" applyBorder="1" applyAlignment="1" applyProtection="1">
      <alignment horizontal="center" vertical="center"/>
    </xf>
    <xf numFmtId="37" fontId="8" fillId="0" borderId="12" xfId="0" applyNumberFormat="1" applyFont="1" applyFill="1" applyBorder="1" applyProtection="1"/>
    <xf numFmtId="174" fontId="8" fillId="0" borderId="7" xfId="23" applyNumberFormat="1" applyFont="1" applyBorder="1" applyAlignment="1" applyProtection="1">
      <alignment horizontal="center"/>
    </xf>
    <xf numFmtId="37" fontId="8" fillId="0" borderId="10" xfId="0" applyNumberFormat="1" applyFont="1" applyFill="1" applyBorder="1" applyProtection="1"/>
    <xf numFmtId="172" fontId="8" fillId="0" borderId="7" xfId="23" applyNumberFormat="1" applyFont="1" applyBorder="1" applyAlignment="1" applyProtection="1">
      <alignment horizontal="center"/>
    </xf>
    <xf numFmtId="37" fontId="8" fillId="0" borderId="15" xfId="0" applyNumberFormat="1" applyFont="1" applyFill="1" applyBorder="1" applyProtection="1"/>
    <xf numFmtId="174" fontId="8" fillId="0" borderId="19" xfId="23" applyNumberFormat="1" applyFont="1" applyBorder="1" applyAlignment="1" applyProtection="1">
      <alignment horizontal="center"/>
    </xf>
    <xf numFmtId="37" fontId="7" fillId="3" borderId="5" xfId="0" applyNumberFormat="1" applyFont="1" applyFill="1" applyBorder="1" applyProtection="1"/>
    <xf numFmtId="0" fontId="15" fillId="0" borderId="0" xfId="0" applyFont="1" applyProtection="1"/>
    <xf numFmtId="174" fontId="8" fillId="0" borderId="7" xfId="23" applyNumberFormat="1" applyFont="1" applyFill="1" applyBorder="1" applyAlignment="1" applyProtection="1">
      <alignment horizontal="center"/>
    </xf>
    <xf numFmtId="0" fontId="7" fillId="0" borderId="0" xfId="0" applyFont="1" applyFill="1" applyAlignment="1" applyProtection="1"/>
    <xf numFmtId="0" fontId="8" fillId="0" borderId="11" xfId="0" applyNumberFormat="1" applyFont="1" applyFill="1" applyBorder="1" applyAlignment="1" applyProtection="1">
      <alignment horizontal="left"/>
    </xf>
    <xf numFmtId="0" fontId="8" fillId="0" borderId="9" xfId="0" applyNumberFormat="1" applyFont="1" applyFill="1" applyBorder="1" applyAlignment="1" applyProtection="1">
      <alignment horizontal="left"/>
    </xf>
    <xf numFmtId="0" fontId="8" fillId="0" borderId="14" xfId="0" applyNumberFormat="1" applyFont="1" applyFill="1" applyBorder="1" applyAlignment="1" applyProtection="1">
      <alignment horizontal="left"/>
    </xf>
    <xf numFmtId="0" fontId="15" fillId="5" borderId="0" xfId="0" applyNumberFormat="1" applyFont="1" applyFill="1" applyBorder="1" applyAlignment="1" applyProtection="1"/>
    <xf numFmtId="174" fontId="8" fillId="0" borderId="5" xfId="23" applyNumberFormat="1" applyFont="1" applyFill="1" applyBorder="1" applyAlignment="1" applyProtection="1">
      <alignment horizontal="center"/>
    </xf>
    <xf numFmtId="37" fontId="7" fillId="0" borderId="0" xfId="0" applyNumberFormat="1" applyFont="1" applyBorder="1" applyAlignment="1" applyProtection="1"/>
    <xf numFmtId="37" fontId="8" fillId="0" borderId="0" xfId="0" applyNumberFormat="1" applyFont="1" applyBorder="1" applyAlignment="1" applyProtection="1">
      <alignment horizontal="center"/>
    </xf>
    <xf numFmtId="37" fontId="8" fillId="0" borderId="0" xfId="0" applyNumberFormat="1" applyFont="1" applyBorder="1" applyAlignment="1" applyProtection="1"/>
    <xf numFmtId="0" fontId="8" fillId="0" borderId="9" xfId="0" applyFont="1" applyFill="1" applyBorder="1" applyAlignment="1" applyProtection="1">
      <alignment wrapText="1"/>
    </xf>
    <xf numFmtId="0" fontId="8" fillId="0" borderId="9" xfId="0" applyFont="1" applyBorder="1" applyAlignment="1" applyProtection="1"/>
    <xf numFmtId="0" fontId="7" fillId="3" borderId="5" xfId="0" applyNumberFormat="1" applyFont="1" applyFill="1" applyBorder="1" applyAlignment="1" applyProtection="1">
      <alignment horizontal="center" wrapText="1"/>
    </xf>
    <xf numFmtId="0" fontId="8" fillId="0" borderId="14" xfId="0" applyFont="1" applyFill="1" applyBorder="1" applyAlignment="1" applyProtection="1">
      <alignment wrapText="1"/>
    </xf>
    <xf numFmtId="0" fontId="8" fillId="0" borderId="14" xfId="0" applyFont="1" applyBorder="1" applyAlignment="1" applyProtection="1"/>
    <xf numFmtId="0" fontId="8" fillId="0" borderId="15" xfId="0" applyFont="1" applyBorder="1" applyAlignment="1" applyProtection="1"/>
    <xf numFmtId="0" fontId="8" fillId="0" borderId="0" xfId="0" applyNumberFormat="1" applyFont="1" applyProtection="1"/>
    <xf numFmtId="3" fontId="7" fillId="0" borderId="0" xfId="0" applyNumberFormat="1" applyFont="1" applyProtection="1"/>
    <xf numFmtId="37" fontId="7" fillId="3" borderId="7" xfId="0" applyNumberFormat="1" applyFont="1" applyFill="1" applyBorder="1" applyProtection="1"/>
    <xf numFmtId="37" fontId="13" fillId="5" borderId="0" xfId="0" applyNumberFormat="1" applyFont="1" applyFill="1" applyBorder="1" applyProtection="1"/>
    <xf numFmtId="0" fontId="0" fillId="0" borderId="0" xfId="0" applyAlignment="1" applyProtection="1">
      <alignment horizontal="justify" vertical="top"/>
    </xf>
    <xf numFmtId="0" fontId="7" fillId="0" borderId="0" xfId="0" applyNumberFormat="1" applyFont="1" applyBorder="1" applyProtection="1"/>
    <xf numFmtId="0" fontId="7" fillId="0" borderId="0" xfId="0" applyNumberFormat="1" applyFont="1" applyFill="1" applyBorder="1" applyAlignment="1" applyProtection="1">
      <alignment horizontal="left"/>
    </xf>
    <xf numFmtId="0" fontId="7" fillId="0" borderId="11" xfId="0" applyFont="1" applyFill="1" applyBorder="1" applyProtection="1"/>
    <xf numFmtId="0" fontId="7" fillId="0" borderId="0" xfId="0" applyFont="1" applyAlignment="1" applyProtection="1">
      <alignment horizontal="center"/>
    </xf>
    <xf numFmtId="3" fontId="8" fillId="0" borderId="0" xfId="0" applyNumberFormat="1" applyFont="1" applyBorder="1" applyAlignment="1" applyProtection="1">
      <alignment horizontal="center"/>
    </xf>
    <xf numFmtId="0" fontId="8" fillId="0" borderId="12" xfId="0" applyFont="1" applyFill="1" applyBorder="1" applyAlignment="1" applyProtection="1">
      <alignment horizontal="left"/>
    </xf>
    <xf numFmtId="0" fontId="8" fillId="0" borderId="10" xfId="0" applyFont="1" applyFill="1" applyBorder="1" applyAlignment="1" applyProtection="1">
      <alignment horizontal="left"/>
    </xf>
    <xf numFmtId="3" fontId="8" fillId="0" borderId="11" xfId="0" quotePrefix="1" applyNumberFormat="1" applyFont="1" applyFill="1" applyBorder="1" applyAlignment="1" applyProtection="1">
      <alignment horizontal="left"/>
    </xf>
    <xf numFmtId="3" fontId="8" fillId="0" borderId="14" xfId="0" applyNumberFormat="1" applyFont="1" applyFill="1" applyBorder="1" applyAlignment="1" applyProtection="1">
      <alignment horizontal="left"/>
    </xf>
    <xf numFmtId="0" fontId="23" fillId="0" borderId="0" xfId="0" applyFont="1" applyProtection="1"/>
    <xf numFmtId="0" fontId="0" fillId="0" borderId="0" xfId="0" applyProtection="1"/>
    <xf numFmtId="0" fontId="7" fillId="3" borderId="7" xfId="0" applyNumberFormat="1" applyFont="1" applyFill="1" applyBorder="1" applyAlignment="1" applyProtection="1">
      <alignment horizontal="center"/>
    </xf>
    <xf numFmtId="0" fontId="7" fillId="3" borderId="5" xfId="0" applyNumberFormat="1" applyFont="1" applyFill="1" applyBorder="1" applyAlignment="1" applyProtection="1">
      <alignment horizontal="left"/>
    </xf>
    <xf numFmtId="0" fontId="7" fillId="0" borderId="0" xfId="0" applyNumberFormat="1" applyFont="1" applyFill="1" applyBorder="1" applyAlignment="1" applyProtection="1">
      <alignment horizontal="center"/>
    </xf>
    <xf numFmtId="0" fontId="8" fillId="0" borderId="7" xfId="17" applyNumberFormat="1" applyFont="1" applyFill="1" applyBorder="1" applyAlignment="1" applyProtection="1">
      <alignment horizontal="left" vertical="center"/>
    </xf>
    <xf numFmtId="0" fontId="8" fillId="0" borderId="9" xfId="17" applyNumberFormat="1" applyFont="1" applyFill="1" applyBorder="1" applyAlignment="1" applyProtection="1">
      <alignment horizontal="left" vertical="center"/>
    </xf>
    <xf numFmtId="2" fontId="8" fillId="0" borderId="5" xfId="17" applyNumberFormat="1" applyFont="1" applyFill="1" applyBorder="1" applyAlignment="1" applyProtection="1">
      <alignment horizontal="center" vertical="center"/>
    </xf>
    <xf numFmtId="0" fontId="25" fillId="0" borderId="9" xfId="17" applyNumberFormat="1" applyFont="1" applyFill="1" applyBorder="1" applyAlignment="1" applyProtection="1">
      <alignment horizontal="left" vertical="center"/>
    </xf>
    <xf numFmtId="0" fontId="25" fillId="0" borderId="9" xfId="0" applyFont="1" applyFill="1" applyBorder="1" applyProtection="1"/>
    <xf numFmtId="3" fontId="7" fillId="0" borderId="0" xfId="17" applyNumberFormat="1" applyFont="1" applyFill="1" applyBorder="1" applyAlignment="1" applyProtection="1">
      <alignment horizontal="center"/>
    </xf>
    <xf numFmtId="0" fontId="7" fillId="0" borderId="0" xfId="17" applyFont="1" applyFill="1" applyBorder="1" applyProtection="1"/>
    <xf numFmtId="0" fontId="7" fillId="0" borderId="0" xfId="17" applyFont="1" applyFill="1" applyBorder="1" applyAlignment="1" applyProtection="1">
      <alignment horizontal="center"/>
    </xf>
    <xf numFmtId="2" fontId="8" fillId="0" borderId="6" xfId="17" applyNumberFormat="1" applyFont="1" applyFill="1" applyBorder="1" applyAlignment="1" applyProtection="1">
      <alignment horizontal="center" vertical="center"/>
    </xf>
    <xf numFmtId="181" fontId="8" fillId="0" borderId="15" xfId="0" applyNumberFormat="1" applyFont="1" applyFill="1" applyBorder="1" applyAlignment="1" applyProtection="1">
      <alignment vertical="center"/>
    </xf>
    <xf numFmtId="2" fontId="8" fillId="0" borderId="20" xfId="17" applyNumberFormat="1" applyFont="1" applyFill="1" applyBorder="1" applyAlignment="1" applyProtection="1">
      <alignment horizontal="center" vertical="center"/>
    </xf>
    <xf numFmtId="181" fontId="8" fillId="0" borderId="17" xfId="0" applyNumberFormat="1" applyFont="1" applyFill="1" applyBorder="1" applyAlignment="1" applyProtection="1">
      <alignment vertical="center"/>
    </xf>
    <xf numFmtId="2" fontId="8" fillId="0" borderId="0" xfId="17" applyNumberFormat="1"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7" xfId="0" applyFont="1" applyFill="1" applyBorder="1" applyAlignment="1" applyProtection="1">
      <alignment horizontal="left" vertical="center"/>
    </xf>
    <xf numFmtId="3" fontId="7" fillId="3" borderId="9" xfId="17" applyNumberFormat="1" applyFont="1" applyFill="1" applyBorder="1" applyAlignment="1" applyProtection="1">
      <alignment horizontal="center"/>
    </xf>
    <xf numFmtId="0" fontId="7" fillId="3" borderId="9" xfId="17" applyFont="1" applyFill="1" applyBorder="1" applyProtection="1"/>
    <xf numFmtId="0" fontId="7" fillId="3" borderId="9" xfId="17" applyFont="1" applyFill="1" applyBorder="1" applyAlignment="1" applyProtection="1">
      <alignment horizontal="center"/>
    </xf>
    <xf numFmtId="0" fontId="7" fillId="3" borderId="13" xfId="0" applyFont="1" applyFill="1" applyBorder="1" applyAlignment="1" applyProtection="1">
      <alignment horizontal="center" vertical="center"/>
    </xf>
    <xf numFmtId="181" fontId="8" fillId="0" borderId="20" xfId="0" applyNumberFormat="1" applyFont="1" applyFill="1" applyBorder="1" applyAlignment="1" applyProtection="1">
      <alignment vertical="center"/>
    </xf>
    <xf numFmtId="0" fontId="8" fillId="0" borderId="21" xfId="22" applyFont="1" applyBorder="1" applyProtection="1"/>
    <xf numFmtId="0" fontId="8" fillId="0" borderId="9" xfId="22" applyFont="1" applyBorder="1" applyProtection="1"/>
    <xf numFmtId="0" fontId="8" fillId="0" borderId="22" xfId="22" applyFont="1" applyBorder="1" applyAlignment="1" applyProtection="1">
      <alignment horizontal="left"/>
    </xf>
    <xf numFmtId="0" fontId="7" fillId="3" borderId="7"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7" fillId="6" borderId="5" xfId="16" applyFont="1" applyFill="1" applyBorder="1" applyProtection="1"/>
    <xf numFmtId="0" fontId="7" fillId="6" borderId="0" xfId="16" applyFont="1" applyFill="1" applyProtection="1"/>
    <xf numFmtId="0" fontId="7" fillId="0" borderId="0" xfId="19" applyFont="1" applyFill="1" applyBorder="1" applyProtection="1"/>
    <xf numFmtId="0" fontId="3" fillId="0" borderId="0" xfId="19" applyFont="1" applyProtection="1"/>
    <xf numFmtId="49" fontId="27" fillId="5" borderId="0" xfId="0" applyNumberFormat="1" applyFont="1" applyFill="1" applyProtection="1"/>
    <xf numFmtId="0" fontId="8" fillId="0" borderId="0" xfId="0" applyFont="1" applyProtection="1">
      <protection locked="0"/>
    </xf>
    <xf numFmtId="172" fontId="7" fillId="0" borderId="0" xfId="0" applyNumberFormat="1" applyFont="1" applyAlignment="1" applyProtection="1"/>
    <xf numFmtId="0" fontId="8" fillId="0" borderId="0" xfId="0" applyNumberFormat="1" applyFont="1" applyAlignment="1" applyProtection="1">
      <alignment horizontal="right"/>
    </xf>
    <xf numFmtId="0" fontId="8" fillId="0" borderId="0" xfId="0" applyNumberFormat="1" applyFont="1" applyAlignment="1" applyProtection="1">
      <alignment horizontal="right" wrapText="1"/>
    </xf>
    <xf numFmtId="37" fontId="8" fillId="0" borderId="0" xfId="0" applyNumberFormat="1" applyFont="1" applyAlignment="1" applyProtection="1">
      <alignment vertical="center"/>
    </xf>
    <xf numFmtId="0" fontId="8" fillId="0" borderId="0" xfId="0" applyNumberFormat="1" applyFont="1" applyAlignment="1" applyProtection="1">
      <alignment vertical="center"/>
    </xf>
    <xf numFmtId="0" fontId="8" fillId="0" borderId="0" xfId="0" applyNumberFormat="1" applyFont="1" applyAlignment="1" applyProtection="1">
      <alignment wrapText="1"/>
    </xf>
    <xf numFmtId="3" fontId="8" fillId="0" borderId="0" xfId="0" applyNumberFormat="1" applyFont="1" applyAlignment="1" applyProtection="1">
      <alignment wrapText="1"/>
    </xf>
    <xf numFmtId="49" fontId="8" fillId="0" borderId="0" xfId="0" applyNumberFormat="1" applyFont="1" applyAlignment="1" applyProtection="1">
      <alignment horizontal="justify"/>
    </xf>
    <xf numFmtId="49" fontId="8" fillId="0" borderId="0" xfId="0" applyNumberFormat="1" applyFont="1" applyAlignment="1" applyProtection="1"/>
    <xf numFmtId="49" fontId="8" fillId="0" borderId="0" xfId="0" applyNumberFormat="1" applyFont="1" applyAlignment="1" applyProtection="1">
      <alignment wrapText="1"/>
    </xf>
    <xf numFmtId="0" fontId="7" fillId="3" borderId="9" xfId="0" applyNumberFormat="1" applyFont="1" applyFill="1" applyBorder="1" applyAlignment="1" applyProtection="1">
      <alignment horizontal="center"/>
    </xf>
    <xf numFmtId="0" fontId="7" fillId="0" borderId="9" xfId="0" applyNumberFormat="1" applyFont="1" applyFill="1" applyBorder="1" applyAlignment="1" applyProtection="1">
      <alignment horizontal="center"/>
    </xf>
    <xf numFmtId="0" fontId="7" fillId="3" borderId="9" xfId="0" applyNumberFormat="1" applyFont="1" applyFill="1" applyBorder="1" applyAlignment="1" applyProtection="1">
      <alignment horizontal="left"/>
    </xf>
    <xf numFmtId="0" fontId="7" fillId="3" borderId="10" xfId="0" applyNumberFormat="1" applyFont="1" applyFill="1" applyBorder="1" applyAlignment="1" applyProtection="1">
      <alignment horizontal="center"/>
    </xf>
    <xf numFmtId="0" fontId="8" fillId="0" borderId="0" xfId="22" applyFont="1" applyBorder="1" applyAlignment="1" applyProtection="1">
      <alignment vertical="top"/>
    </xf>
    <xf numFmtId="37" fontId="8" fillId="0" borderId="0" xfId="22" applyNumberFormat="1" applyFont="1" applyBorder="1" applyAlignment="1" applyProtection="1"/>
    <xf numFmtId="184" fontId="7" fillId="0" borderId="0" xfId="22" applyNumberFormat="1" applyFont="1" applyAlignment="1" applyProtection="1">
      <alignment horizontal="left"/>
    </xf>
    <xf numFmtId="184" fontId="8" fillId="0" borderId="9" xfId="22" quotePrefix="1" applyNumberFormat="1" applyFont="1" applyBorder="1" applyAlignment="1" applyProtection="1">
      <alignment horizontal="left"/>
    </xf>
    <xf numFmtId="37" fontId="8" fillId="0" borderId="9" xfId="22" applyNumberFormat="1" applyFont="1" applyBorder="1" applyAlignment="1" applyProtection="1"/>
    <xf numFmtId="4" fontId="8" fillId="0" borderId="13" xfId="30" applyNumberFormat="1" applyFont="1" applyFill="1" applyBorder="1" applyAlignment="1" applyProtection="1">
      <alignment horizontal="center"/>
    </xf>
    <xf numFmtId="184" fontId="8" fillId="0" borderId="7" xfId="22" quotePrefix="1" applyNumberFormat="1" applyFont="1" applyBorder="1" applyAlignment="1" applyProtection="1">
      <alignment horizontal="left"/>
    </xf>
    <xf numFmtId="184" fontId="8" fillId="0" borderId="19" xfId="22" quotePrefix="1" applyNumberFormat="1" applyFont="1" applyBorder="1" applyAlignment="1" applyProtection="1">
      <alignment horizontal="left"/>
    </xf>
    <xf numFmtId="37" fontId="8" fillId="0" borderId="14" xfId="22" applyNumberFormat="1" applyFont="1" applyBorder="1" applyAlignment="1" applyProtection="1"/>
    <xf numFmtId="0" fontId="7" fillId="0" borderId="0" xfId="0" applyFont="1" applyAlignment="1" applyProtection="1">
      <alignment horizontal="left"/>
    </xf>
    <xf numFmtId="10" fontId="10" fillId="5" borderId="0" xfId="0" applyNumberFormat="1" applyFont="1" applyFill="1" applyProtection="1"/>
    <xf numFmtId="0" fontId="8" fillId="0" borderId="23" xfId="22" applyFont="1" applyBorder="1" applyAlignment="1" applyProtection="1">
      <alignment horizontal="left"/>
    </xf>
    <xf numFmtId="0" fontId="8" fillId="0" borderId="11" xfId="22" applyFont="1" applyBorder="1" applyProtection="1"/>
    <xf numFmtId="0" fontId="8" fillId="0" borderId="24" xfId="22" applyFont="1" applyBorder="1" applyAlignment="1" applyProtection="1">
      <alignment horizontal="left"/>
    </xf>
    <xf numFmtId="0" fontId="8" fillId="0" borderId="25" xfId="22" applyFont="1" applyBorder="1" applyProtection="1"/>
    <xf numFmtId="0" fontId="7" fillId="3" borderId="23" xfId="0" applyNumberFormat="1" applyFont="1" applyFill="1" applyBorder="1" applyAlignment="1" applyProtection="1">
      <alignment horizontal="left"/>
    </xf>
    <xf numFmtId="0" fontId="7" fillId="3" borderId="11" xfId="0" applyNumberFormat="1" applyFont="1" applyFill="1" applyBorder="1" applyAlignment="1" applyProtection="1">
      <alignment horizontal="center"/>
    </xf>
    <xf numFmtId="0" fontId="7" fillId="3" borderId="13" xfId="0" applyNumberFormat="1" applyFont="1" applyFill="1" applyBorder="1" applyAlignment="1" applyProtection="1">
      <alignment horizontal="center"/>
    </xf>
    <xf numFmtId="0" fontId="7" fillId="3" borderId="5" xfId="19" applyFont="1" applyFill="1" applyBorder="1" applyAlignment="1" applyProtection="1">
      <alignment horizontal="center" vertical="center"/>
    </xf>
    <xf numFmtId="0" fontId="7" fillId="3" borderId="6" xfId="19" applyFont="1" applyFill="1" applyBorder="1" applyAlignment="1" applyProtection="1">
      <alignment horizontal="center" vertical="center"/>
    </xf>
    <xf numFmtId="181" fontId="2" fillId="0" borderId="0" xfId="19" applyNumberFormat="1" applyFont="1" applyFill="1" applyBorder="1" applyAlignment="1" applyProtection="1">
      <alignment horizontal="left" vertical="center"/>
    </xf>
    <xf numFmtId="49" fontId="7" fillId="3" borderId="9" xfId="19" applyNumberFormat="1" applyFont="1" applyFill="1" applyBorder="1" applyAlignment="1" applyProtection="1">
      <alignment horizontal="left" vertical="center"/>
    </xf>
    <xf numFmtId="0" fontId="8" fillId="0" borderId="7" xfId="19" applyFont="1" applyFill="1" applyBorder="1" applyAlignment="1" applyProtection="1">
      <alignment horizontal="left" vertical="center"/>
    </xf>
    <xf numFmtId="49" fontId="8" fillId="0" borderId="9" xfId="19" applyNumberFormat="1" applyFont="1" applyFill="1" applyBorder="1" applyAlignment="1" applyProtection="1">
      <alignment horizontal="left" vertical="center"/>
    </xf>
    <xf numFmtId="0" fontId="7" fillId="3" borderId="7" xfId="19" applyFont="1" applyFill="1" applyBorder="1" applyAlignment="1" applyProtection="1">
      <alignment horizontal="center" vertical="center"/>
    </xf>
    <xf numFmtId="0" fontId="7" fillId="3" borderId="7" xfId="19" applyFont="1" applyFill="1" applyBorder="1" applyAlignment="1" applyProtection="1">
      <alignment horizontal="left" vertical="center"/>
    </xf>
    <xf numFmtId="49" fontId="7" fillId="3" borderId="10" xfId="19" applyNumberFormat="1" applyFont="1" applyFill="1" applyBorder="1" applyAlignment="1" applyProtection="1">
      <alignment horizontal="left" vertical="center"/>
    </xf>
    <xf numFmtId="49" fontId="8" fillId="0" borderId="10" xfId="19" applyNumberFormat="1" applyFont="1" applyFill="1" applyBorder="1" applyAlignment="1" applyProtection="1">
      <alignment horizontal="left" vertical="center"/>
    </xf>
    <xf numFmtId="4" fontId="8" fillId="0" borderId="6" xfId="30" applyNumberFormat="1" applyFont="1" applyFill="1" applyBorder="1" applyAlignment="1" applyProtection="1">
      <alignment horizontal="center"/>
    </xf>
    <xf numFmtId="0" fontId="7" fillId="3" borderId="5" xfId="0" applyFont="1" applyFill="1" applyBorder="1" applyAlignment="1" applyProtection="1">
      <alignment horizontal="center" vertical="center"/>
    </xf>
    <xf numFmtId="37" fontId="7" fillId="3" borderId="7" xfId="21" applyNumberFormat="1" applyFont="1" applyFill="1" applyBorder="1" applyProtection="1"/>
    <xf numFmtId="37" fontId="7" fillId="3" borderId="9" xfId="21" applyNumberFormat="1" applyFont="1" applyFill="1" applyBorder="1" applyProtection="1"/>
    <xf numFmtId="0" fontId="7" fillId="0" borderId="0" xfId="18" applyFont="1" applyFill="1" applyBorder="1" applyProtection="1"/>
    <xf numFmtId="37" fontId="7" fillId="0" borderId="0" xfId="0" applyNumberFormat="1" applyFont="1" applyFill="1" applyBorder="1" applyProtection="1"/>
    <xf numFmtId="175" fontId="7" fillId="0" borderId="0" xfId="26" applyFont="1" applyFill="1" applyBorder="1" applyProtection="1"/>
    <xf numFmtId="175" fontId="7" fillId="0" borderId="10" xfId="23" applyFont="1" applyFill="1" applyBorder="1" applyAlignment="1" applyProtection="1">
      <alignment horizontal="left"/>
    </xf>
    <xf numFmtId="37" fontId="7" fillId="3" borderId="5" xfId="0" applyNumberFormat="1" applyFont="1" applyFill="1" applyBorder="1" applyAlignment="1" applyProtection="1">
      <alignment horizontal="center"/>
    </xf>
    <xf numFmtId="175" fontId="7" fillId="0" borderId="11" xfId="23" applyFont="1" applyFill="1" applyBorder="1" applyAlignment="1" applyProtection="1">
      <alignment horizontal="left"/>
    </xf>
    <xf numFmtId="0" fontId="7" fillId="3" borderId="5" xfId="0" quotePrefix="1" applyFont="1" applyFill="1" applyBorder="1" applyAlignment="1" applyProtection="1">
      <alignment horizontal="center"/>
    </xf>
    <xf numFmtId="49" fontId="8" fillId="0" borderId="11" xfId="0" applyNumberFormat="1" applyFont="1" applyFill="1" applyBorder="1" applyAlignment="1" applyProtection="1">
      <alignment horizontal="center"/>
    </xf>
    <xf numFmtId="0" fontId="7" fillId="3" borderId="15"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175" fontId="8" fillId="0" borderId="13" xfId="23" applyFont="1" applyBorder="1" applyProtection="1"/>
    <xf numFmtId="14" fontId="7" fillId="3" borderId="5" xfId="0" applyNumberFormat="1" applyFont="1" applyFill="1" applyBorder="1" applyAlignment="1" applyProtection="1">
      <alignment horizontal="right" vertical="center"/>
    </xf>
    <xf numFmtId="174" fontId="8" fillId="0" borderId="23" xfId="23" applyNumberFormat="1" applyFont="1" applyBorder="1" applyAlignment="1" applyProtection="1">
      <alignment horizontal="center"/>
    </xf>
    <xf numFmtId="37" fontId="7" fillId="3" borderId="5" xfId="0" applyNumberFormat="1" applyFont="1" applyFill="1" applyBorder="1" applyAlignment="1" applyProtection="1">
      <alignment horizontal="center" vertical="center"/>
    </xf>
    <xf numFmtId="37" fontId="7" fillId="3" borderId="6" xfId="0" applyNumberFormat="1" applyFont="1" applyFill="1" applyBorder="1" applyAlignment="1" applyProtection="1">
      <alignment horizontal="right" vertical="center"/>
    </xf>
    <xf numFmtId="37" fontId="7" fillId="3" borderId="6" xfId="0" applyNumberFormat="1" applyFont="1" applyFill="1" applyBorder="1" applyAlignment="1" applyProtection="1">
      <alignment horizontal="center" vertical="center" wrapText="1"/>
    </xf>
    <xf numFmtId="37" fontId="7" fillId="3" borderId="6" xfId="0" applyNumberFormat="1" applyFont="1" applyFill="1" applyBorder="1" applyAlignment="1" applyProtection="1">
      <alignment horizontal="center" vertical="center"/>
    </xf>
    <xf numFmtId="0" fontId="7" fillId="3" borderId="13" xfId="0" applyFont="1" applyFill="1" applyBorder="1" applyAlignment="1" applyProtection="1">
      <alignment horizontal="right" vertical="center"/>
    </xf>
    <xf numFmtId="174" fontId="8" fillId="0" borderId="23" xfId="23" applyNumberFormat="1" applyFont="1" applyFill="1" applyBorder="1" applyAlignment="1" applyProtection="1">
      <alignment horizontal="center"/>
    </xf>
    <xf numFmtId="4" fontId="8" fillId="0" borderId="23" xfId="23" applyNumberFormat="1" applyFont="1" applyFill="1" applyBorder="1" applyAlignment="1" applyProtection="1">
      <alignment horizontal="center"/>
    </xf>
    <xf numFmtId="0" fontId="9" fillId="0" borderId="0" xfId="20" applyFont="1" applyFill="1" applyBorder="1" applyAlignment="1" applyProtection="1">
      <alignment vertical="center"/>
    </xf>
    <xf numFmtId="170" fontId="8" fillId="0" borderId="13" xfId="0" applyNumberFormat="1" applyFont="1" applyFill="1" applyBorder="1" applyAlignment="1" applyProtection="1">
      <alignment horizontal="center"/>
    </xf>
    <xf numFmtId="37" fontId="7" fillId="3" borderId="13" xfId="0" applyNumberFormat="1" applyFont="1" applyFill="1" applyBorder="1" applyAlignment="1" applyProtection="1">
      <alignment horizontal="center" vertical="center"/>
    </xf>
    <xf numFmtId="174" fontId="8" fillId="0" borderId="13" xfId="23" applyNumberFormat="1" applyFont="1" applyFill="1" applyBorder="1" applyAlignment="1" applyProtection="1">
      <alignment horizontal="center"/>
    </xf>
    <xf numFmtId="3" fontId="8" fillId="0" borderId="13" xfId="23" applyNumberFormat="1" applyFont="1" applyFill="1" applyBorder="1" applyProtection="1">
      <protection locked="0"/>
    </xf>
    <xf numFmtId="3" fontId="13" fillId="3" borderId="6" xfId="0" applyNumberFormat="1"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3" fontId="13" fillId="3" borderId="13" xfId="0" applyNumberFormat="1" applyFont="1" applyFill="1" applyBorder="1" applyAlignment="1" applyProtection="1">
      <alignment horizontal="left" vertical="center"/>
    </xf>
    <xf numFmtId="3" fontId="13" fillId="3" borderId="13" xfId="0" applyNumberFormat="1" applyFont="1" applyFill="1" applyBorder="1" applyAlignment="1" applyProtection="1">
      <alignment horizontal="center" vertical="center"/>
    </xf>
    <xf numFmtId="2" fontId="13" fillId="3" borderId="13" xfId="0" applyNumberFormat="1"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2" fontId="8" fillId="3" borderId="7" xfId="17" applyNumberFormat="1" applyFont="1" applyFill="1" applyBorder="1" applyAlignment="1" applyProtection="1">
      <alignment horizontal="center" vertical="center"/>
    </xf>
    <xf numFmtId="0" fontId="8" fillId="6" borderId="0" xfId="16" applyFont="1" applyFill="1" applyAlignment="1" applyProtection="1">
      <alignment horizontal="right"/>
    </xf>
    <xf numFmtId="0" fontId="11" fillId="0" borderId="0" xfId="0" applyFont="1" applyAlignment="1" applyProtection="1">
      <alignment horizontal="left" vertical="center"/>
    </xf>
    <xf numFmtId="0" fontId="24" fillId="0" borderId="0" xfId="0" applyFont="1" applyAlignment="1" applyProtection="1">
      <alignment vertical="top" wrapText="1"/>
    </xf>
    <xf numFmtId="49" fontId="8" fillId="0" borderId="0" xfId="0" applyNumberFormat="1" applyFont="1" applyAlignment="1" applyProtection="1">
      <alignment horizontal="center"/>
    </xf>
    <xf numFmtId="0" fontId="0" fillId="0" borderId="0" xfId="0" applyAlignment="1"/>
    <xf numFmtId="0" fontId="7" fillId="0" borderId="14" xfId="0" applyFont="1" applyFill="1" applyBorder="1" applyAlignment="1" applyProtection="1">
      <alignment horizontal="center"/>
    </xf>
    <xf numFmtId="49" fontId="8" fillId="0" borderId="14" xfId="0" applyNumberFormat="1" applyFont="1" applyFill="1" applyBorder="1" applyAlignment="1" applyProtection="1">
      <alignment horizontal="center"/>
    </xf>
    <xf numFmtId="10" fontId="8" fillId="0" borderId="14" xfId="0" applyNumberFormat="1" applyFont="1" applyFill="1" applyBorder="1" applyAlignment="1" applyProtection="1">
      <alignment horizontal="center"/>
    </xf>
    <xf numFmtId="37" fontId="7" fillId="0" borderId="17" xfId="0" applyNumberFormat="1" applyFont="1" applyFill="1" applyBorder="1" applyAlignment="1" applyProtection="1">
      <alignment vertical="center"/>
    </xf>
    <xf numFmtId="37" fontId="7" fillId="0" borderId="12" xfId="0" applyNumberFormat="1" applyFont="1" applyFill="1" applyBorder="1" applyProtection="1"/>
    <xf numFmtId="0" fontId="15" fillId="0" borderId="0" xfId="0" applyFont="1" applyAlignment="1" applyProtection="1">
      <alignment horizontal="right"/>
    </xf>
    <xf numFmtId="37" fontId="7" fillId="0" borderId="17" xfId="0" applyNumberFormat="1" applyFont="1" applyFill="1" applyBorder="1" applyProtection="1"/>
    <xf numFmtId="0" fontId="14" fillId="0" borderId="0" xfId="0" applyFont="1" applyProtection="1"/>
    <xf numFmtId="169" fontId="7" fillId="0" borderId="6" xfId="0" applyNumberFormat="1" applyFont="1" applyFill="1" applyBorder="1" applyAlignment="1" applyProtection="1">
      <alignment horizontal="center"/>
    </xf>
    <xf numFmtId="0" fontId="8" fillId="0" borderId="17" xfId="0" applyFont="1" applyFill="1" applyBorder="1" applyProtection="1"/>
    <xf numFmtId="0" fontId="8" fillId="0" borderId="12" xfId="0" applyFont="1" applyFill="1" applyBorder="1" applyProtection="1"/>
    <xf numFmtId="0" fontId="15" fillId="0" borderId="0" xfId="0" applyFont="1" applyAlignment="1" applyProtection="1">
      <alignment horizontal="center" vertical="center"/>
    </xf>
    <xf numFmtId="0" fontId="14" fillId="0" borderId="0" xfId="0" applyNumberFormat="1" applyFont="1" applyBorder="1" applyAlignment="1" applyProtection="1">
      <alignment horizontal="left" vertical="top"/>
    </xf>
    <xf numFmtId="0" fontId="14" fillId="0" borderId="0" xfId="0" applyNumberFormat="1" applyFont="1" applyBorder="1" applyProtection="1"/>
    <xf numFmtId="0" fontId="8" fillId="0" borderId="0" xfId="0" applyFont="1" applyFill="1" applyAlignment="1" applyProtection="1">
      <alignment horizontal="center" vertical="center"/>
    </xf>
    <xf numFmtId="0" fontId="7" fillId="0" borderId="0" xfId="0" applyFont="1" applyFill="1" applyProtection="1"/>
    <xf numFmtId="0" fontId="15" fillId="0" borderId="0" xfId="0" applyFont="1" applyAlignment="1" applyProtection="1">
      <alignment horizontal="right" vertical="center"/>
    </xf>
    <xf numFmtId="0" fontId="7" fillId="0" borderId="5" xfId="0" applyFont="1" applyFill="1" applyBorder="1" applyAlignment="1" applyProtection="1">
      <alignment horizontal="center"/>
    </xf>
    <xf numFmtId="14" fontId="7" fillId="3" borderId="5" xfId="0" applyNumberFormat="1" applyFont="1" applyFill="1" applyBorder="1" applyAlignment="1" applyProtection="1">
      <alignment horizontal="center" vertical="center"/>
    </xf>
    <xf numFmtId="0" fontId="8" fillId="3" borderId="11" xfId="0" applyFont="1" applyFill="1" applyBorder="1" applyProtection="1"/>
    <xf numFmtId="37" fontId="8" fillId="0" borderId="11" xfId="0" applyNumberFormat="1" applyFont="1" applyFill="1" applyBorder="1" applyProtection="1"/>
    <xf numFmtId="0" fontId="15" fillId="0" borderId="0" xfId="19" applyFont="1" applyFill="1" applyBorder="1" applyAlignment="1" applyProtection="1">
      <alignment horizontal="right"/>
    </xf>
    <xf numFmtId="0" fontId="8" fillId="0" borderId="0" xfId="19" applyFont="1" applyProtection="1"/>
    <xf numFmtId="0" fontId="7" fillId="0" borderId="0" xfId="19" applyFont="1" applyAlignment="1" applyProtection="1">
      <alignment horizontal="center" vertical="center"/>
    </xf>
    <xf numFmtId="0" fontId="2" fillId="0" borderId="0" xfId="19" applyFill="1" applyProtection="1"/>
    <xf numFmtId="0" fontId="7" fillId="0" borderId="0" xfId="16" applyFont="1" applyFill="1" applyProtection="1"/>
    <xf numFmtId="0" fontId="8" fillId="0" borderId="0" xfId="16" applyFont="1" applyFill="1" applyAlignment="1" applyProtection="1"/>
    <xf numFmtId="0" fontId="8" fillId="0" borderId="0" xfId="16" applyFont="1" applyFill="1" applyProtection="1"/>
    <xf numFmtId="49" fontId="10" fillId="5" borderId="0" xfId="0" applyNumberFormat="1" applyFont="1" applyFill="1" applyProtection="1"/>
    <xf numFmtId="0" fontId="8" fillId="0" borderId="25" xfId="0" applyFont="1" applyBorder="1" applyProtection="1"/>
    <xf numFmtId="0" fontId="8" fillId="0" borderId="12" xfId="0" applyFont="1" applyBorder="1" applyProtection="1"/>
    <xf numFmtId="0" fontId="8" fillId="0" borderId="21" xfId="0" applyFont="1" applyBorder="1" applyProtection="1"/>
    <xf numFmtId="0" fontId="8" fillId="0" borderId="26" xfId="0" applyFont="1" applyBorder="1" applyProtection="1"/>
    <xf numFmtId="0" fontId="8" fillId="5" borderId="0" xfId="0" applyFont="1" applyFill="1" applyBorder="1" applyProtection="1"/>
    <xf numFmtId="0" fontId="8" fillId="5" borderId="7" xfId="0" applyFont="1" applyFill="1" applyBorder="1" applyProtection="1"/>
    <xf numFmtId="0" fontId="8" fillId="5" borderId="9" xfId="0" applyFont="1" applyFill="1" applyBorder="1" applyProtection="1"/>
    <xf numFmtId="167" fontId="7" fillId="0" borderId="0" xfId="0" applyNumberFormat="1" applyFont="1" applyFill="1" applyBorder="1" applyAlignment="1" applyProtection="1">
      <alignment horizontal="center"/>
    </xf>
    <xf numFmtId="0" fontId="8" fillId="6" borderId="0" xfId="16" applyFont="1" applyFill="1" applyAlignment="1" applyProtection="1">
      <alignment horizontal="center"/>
    </xf>
    <xf numFmtId="49" fontId="9" fillId="0" borderId="0" xfId="0" applyNumberFormat="1" applyFont="1" applyBorder="1" applyAlignment="1" applyProtection="1">
      <alignment horizontal="center" vertical="center"/>
    </xf>
    <xf numFmtId="179" fontId="8" fillId="0" borderId="5" xfId="0" applyNumberFormat="1" applyFont="1" applyFill="1" applyBorder="1" applyAlignment="1" applyProtection="1">
      <alignment horizontal="center" vertical="center"/>
    </xf>
    <xf numFmtId="179" fontId="8" fillId="0" borderId="27"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9" xfId="0" applyFont="1" applyFill="1" applyBorder="1" applyAlignment="1" applyProtection="1">
      <alignment horizontal="center"/>
    </xf>
    <xf numFmtId="0" fontId="8" fillId="0" borderId="14" xfId="0" applyFont="1" applyFill="1" applyBorder="1" applyAlignment="1" applyProtection="1">
      <alignment horizontal="center"/>
    </xf>
    <xf numFmtId="0" fontId="7" fillId="3" borderId="9" xfId="0" applyFont="1" applyFill="1" applyBorder="1" applyAlignment="1" applyProtection="1">
      <alignment horizontal="center"/>
    </xf>
    <xf numFmtId="0" fontId="8" fillId="3" borderId="14" xfId="0" applyFont="1" applyFill="1" applyBorder="1" applyProtection="1"/>
    <xf numFmtId="0" fontId="8" fillId="3" borderId="0" xfId="0" applyFont="1" applyFill="1" applyBorder="1" applyProtection="1"/>
    <xf numFmtId="0" fontId="7" fillId="3" borderId="13" xfId="0" applyFont="1" applyFill="1" applyBorder="1" applyAlignment="1" applyProtection="1">
      <alignment horizontal="center" vertical="center" wrapText="1"/>
    </xf>
    <xf numFmtId="180" fontId="8" fillId="0" borderId="5" xfId="0" applyNumberFormat="1" applyFont="1" applyFill="1" applyBorder="1" applyAlignment="1" applyProtection="1">
      <alignment horizontal="center" vertical="center"/>
    </xf>
    <xf numFmtId="180" fontId="8" fillId="0" borderId="27" xfId="0" applyNumberFormat="1" applyFont="1" applyFill="1" applyBorder="1" applyAlignment="1" applyProtection="1">
      <alignment horizontal="center" vertical="center"/>
    </xf>
    <xf numFmtId="180" fontId="8" fillId="0" borderId="13" xfId="0" applyNumberFormat="1" applyFont="1" applyFill="1" applyBorder="1" applyAlignment="1" applyProtection="1">
      <alignment horizontal="center" vertical="center"/>
    </xf>
    <xf numFmtId="181" fontId="7" fillId="3" borderId="5" xfId="0" applyNumberFormat="1" applyFont="1" applyFill="1" applyBorder="1" applyAlignment="1" applyProtection="1">
      <alignment horizontal="center" vertical="center"/>
    </xf>
    <xf numFmtId="0" fontId="7" fillId="3" borderId="27" xfId="0" applyNumberFormat="1" applyFont="1" applyFill="1" applyBorder="1" applyAlignment="1" applyProtection="1">
      <alignment horizontal="center"/>
    </xf>
    <xf numFmtId="0" fontId="7" fillId="3" borderId="23" xfId="0" applyNumberFormat="1" applyFont="1" applyFill="1" applyBorder="1" applyAlignment="1" applyProtection="1">
      <alignment horizontal="center"/>
    </xf>
    <xf numFmtId="0" fontId="23" fillId="0" borderId="0" xfId="0" applyFont="1" applyAlignment="1" applyProtection="1">
      <alignment horizontal="center"/>
    </xf>
    <xf numFmtId="0" fontId="8" fillId="0" borderId="0" xfId="16" applyFont="1" applyFill="1" applyAlignment="1" applyProtection="1">
      <alignment horizontal="center"/>
    </xf>
    <xf numFmtId="0" fontId="8" fillId="0" borderId="0" xfId="19" applyFont="1" applyFill="1" applyProtection="1"/>
    <xf numFmtId="37" fontId="7" fillId="0" borderId="11" xfId="0" applyNumberFormat="1" applyFont="1" applyFill="1" applyBorder="1" applyProtection="1"/>
    <xf numFmtId="37" fontId="8" fillId="0" borderId="0" xfId="0" applyNumberFormat="1" applyFont="1" applyAlignment="1" applyProtection="1"/>
    <xf numFmtId="0" fontId="7" fillId="3" borderId="7" xfId="0" applyFont="1" applyFill="1" applyBorder="1" applyAlignment="1" applyProtection="1"/>
    <xf numFmtId="0" fontId="7" fillId="3" borderId="9" xfId="0" applyFont="1" applyFill="1" applyBorder="1" applyAlignment="1" applyProtection="1">
      <alignment wrapText="1"/>
    </xf>
    <xf numFmtId="173" fontId="21" fillId="0" borderId="5" xfId="0" applyNumberFormat="1" applyFont="1" applyFill="1" applyBorder="1" applyProtection="1"/>
    <xf numFmtId="173" fontId="12" fillId="0" borderId="5" xfId="26" applyNumberFormat="1" applyFont="1" applyFill="1" applyBorder="1" applyProtection="1"/>
    <xf numFmtId="0" fontId="0" fillId="0" borderId="0" xfId="0" applyBorder="1" applyAlignment="1"/>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173" fontId="7" fillId="0" borderId="0" xfId="26" applyNumberFormat="1" applyFont="1" applyFill="1" applyBorder="1" applyProtection="1"/>
    <xf numFmtId="173" fontId="8" fillId="0" borderId="0" xfId="0" applyNumberFormat="1" applyFont="1" applyFill="1" applyBorder="1" applyProtection="1"/>
    <xf numFmtId="173" fontId="13" fillId="0" borderId="0" xfId="26" applyNumberFormat="1" applyFont="1" applyFill="1" applyBorder="1" applyProtection="1"/>
    <xf numFmtId="0" fontId="0" fillId="0" borderId="0" xfId="0" applyFill="1" applyBorder="1" applyAlignment="1"/>
    <xf numFmtId="0" fontId="0" fillId="0" borderId="0" xfId="0" applyFill="1" applyBorder="1" applyAlignment="1" applyProtection="1">
      <alignment horizontal="justify" vertical="top"/>
    </xf>
    <xf numFmtId="173" fontId="8" fillId="0" borderId="20" xfId="23" applyNumberFormat="1" applyFont="1" applyFill="1" applyBorder="1" applyProtection="1">
      <protection locked="0"/>
    </xf>
    <xf numFmtId="173" fontId="7" fillId="0" borderId="18" xfId="26" applyNumberFormat="1" applyFont="1" applyFill="1" applyBorder="1" applyProtection="1"/>
    <xf numFmtId="173" fontId="21" fillId="0" borderId="14" xfId="0" applyNumberFormat="1" applyFont="1" applyFill="1" applyBorder="1" applyProtection="1"/>
    <xf numFmtId="173" fontId="21" fillId="0" borderId="15" xfId="0" applyNumberFormat="1" applyFont="1" applyFill="1" applyBorder="1" applyProtection="1"/>
    <xf numFmtId="0" fontId="8" fillId="0" borderId="5" xfId="0" applyFont="1" applyBorder="1" applyAlignment="1" applyProtection="1"/>
    <xf numFmtId="0" fontId="8" fillId="0" borderId="10" xfId="0" applyFont="1" applyBorder="1" applyAlignment="1" applyProtection="1">
      <alignment horizontal="center"/>
    </xf>
    <xf numFmtId="0" fontId="8" fillId="0" borderId="10" xfId="0" applyFont="1" applyFill="1" applyBorder="1" applyAlignment="1" applyProtection="1">
      <alignment horizontal="center"/>
    </xf>
    <xf numFmtId="0" fontId="8" fillId="0" borderId="15" xfId="0" applyFont="1" applyFill="1" applyBorder="1" applyAlignment="1" applyProtection="1">
      <alignment horizontal="center"/>
    </xf>
    <xf numFmtId="0" fontId="7" fillId="3" borderId="10" xfId="0" applyFont="1" applyFill="1" applyBorder="1" applyAlignment="1" applyProtection="1">
      <alignment horizontal="center"/>
    </xf>
    <xf numFmtId="167" fontId="7" fillId="0" borderId="0" xfId="0" applyNumberFormat="1" applyFont="1" applyFill="1" applyBorder="1" applyAlignment="1" applyProtection="1">
      <alignment horizontal="left" vertical="center"/>
    </xf>
    <xf numFmtId="0" fontId="7" fillId="0" borderId="0" xfId="17" applyFont="1" applyFill="1" applyBorder="1" applyAlignment="1" applyProtection="1">
      <alignment horizontal="left" vertical="center"/>
    </xf>
    <xf numFmtId="0" fontId="0" fillId="0" borderId="0" xfId="0" applyFill="1" applyBorder="1" applyAlignment="1">
      <alignment vertical="center"/>
    </xf>
    <xf numFmtId="0" fontId="0" fillId="0" borderId="11" xfId="0" applyBorder="1" applyAlignment="1">
      <alignment vertical="center"/>
    </xf>
    <xf numFmtId="164" fontId="8" fillId="0" borderId="13" xfId="23" applyNumberFormat="1" applyFont="1" applyFill="1" applyBorder="1" applyProtection="1"/>
    <xf numFmtId="164" fontId="8" fillId="0" borderId="5" xfId="23" applyNumberFormat="1" applyFont="1" applyFill="1" applyBorder="1" applyProtection="1"/>
    <xf numFmtId="164" fontId="8" fillId="0" borderId="6" xfId="23" applyNumberFormat="1" applyFont="1" applyFill="1" applyBorder="1" applyProtection="1"/>
    <xf numFmtId="164" fontId="7" fillId="3" borderId="28" xfId="26" applyNumberFormat="1" applyFont="1" applyBorder="1" applyProtection="1"/>
    <xf numFmtId="164" fontId="8" fillId="0" borderId="6" xfId="23" quotePrefix="1" applyNumberFormat="1" applyFont="1" applyFill="1" applyBorder="1" applyProtection="1"/>
    <xf numFmtId="3" fontId="8" fillId="0" borderId="6" xfId="23" quotePrefix="1" applyNumberFormat="1" applyFont="1" applyFill="1" applyBorder="1" applyProtection="1">
      <protection locked="0"/>
    </xf>
    <xf numFmtId="3" fontId="8" fillId="0" borderId="12" xfId="23" applyNumberFormat="1" applyFont="1" applyFill="1" applyBorder="1" applyProtection="1">
      <protection locked="0"/>
    </xf>
    <xf numFmtId="3" fontId="8" fillId="0" borderId="23" xfId="25" applyNumberFormat="1" applyFont="1" applyFill="1" applyBorder="1" applyProtection="1">
      <protection locked="0"/>
    </xf>
    <xf numFmtId="3" fontId="8" fillId="0" borderId="5" xfId="25" applyNumberFormat="1" applyFont="1" applyFill="1" applyBorder="1" applyProtection="1">
      <protection locked="0"/>
    </xf>
    <xf numFmtId="3" fontId="8" fillId="0" borderId="10" xfId="23" applyNumberFormat="1" applyFont="1" applyFill="1" applyBorder="1" applyProtection="1">
      <protection locked="0"/>
    </xf>
    <xf numFmtId="3" fontId="8" fillId="0" borderId="7" xfId="25" applyNumberFormat="1" applyFont="1" applyFill="1" applyBorder="1" applyProtection="1">
      <protection locked="0"/>
    </xf>
    <xf numFmtId="3" fontId="8" fillId="0" borderId="15" xfId="23" applyNumberFormat="1" applyFont="1" applyFill="1" applyBorder="1" applyProtection="1">
      <protection locked="0"/>
    </xf>
    <xf numFmtId="3" fontId="8" fillId="0" borderId="19" xfId="25" applyNumberFormat="1" applyFont="1" applyFill="1" applyBorder="1" applyProtection="1">
      <protection locked="0"/>
    </xf>
    <xf numFmtId="164" fontId="8" fillId="0" borderId="23" xfId="23" applyNumberFormat="1" applyFont="1" applyBorder="1" applyAlignment="1" applyProtection="1"/>
    <xf numFmtId="164" fontId="8" fillId="0" borderId="7" xfId="23" applyNumberFormat="1" applyFont="1" applyBorder="1" applyAlignment="1" applyProtection="1"/>
    <xf numFmtId="164" fontId="8" fillId="0" borderId="19" xfId="23" applyNumberFormat="1" applyFont="1" applyBorder="1" applyAlignment="1" applyProtection="1"/>
    <xf numFmtId="164" fontId="7" fillId="3" borderId="5" xfId="26" applyNumberFormat="1" applyFont="1" applyFill="1" applyBorder="1" applyAlignment="1" applyProtection="1"/>
    <xf numFmtId="164" fontId="8" fillId="0" borderId="13" xfId="23" applyNumberFormat="1" applyFont="1" applyBorder="1" applyProtection="1"/>
    <xf numFmtId="164" fontId="8" fillId="0" borderId="5" xfId="23" applyNumberFormat="1" applyFont="1" applyBorder="1" applyProtection="1"/>
    <xf numFmtId="164" fontId="8" fillId="0" borderId="6" xfId="23" applyNumberFormat="1" applyFont="1" applyBorder="1" applyProtection="1"/>
    <xf numFmtId="164" fontId="7" fillId="3" borderId="5" xfId="26" applyNumberFormat="1" applyFont="1" applyFill="1" applyBorder="1" applyProtection="1"/>
    <xf numFmtId="164" fontId="7" fillId="3" borderId="5" xfId="23" applyNumberFormat="1" applyFont="1" applyFill="1" applyBorder="1" applyProtection="1"/>
    <xf numFmtId="164" fontId="7" fillId="3" borderId="5" xfId="26" applyNumberFormat="1" applyFont="1" applyBorder="1" applyProtection="1"/>
    <xf numFmtId="164" fontId="12" fillId="3" borderId="5" xfId="26" applyNumberFormat="1" applyFont="1" applyBorder="1" applyAlignment="1" applyProtection="1"/>
    <xf numFmtId="3" fontId="8" fillId="0" borderId="13" xfId="25" applyNumberFormat="1" applyFont="1" applyFill="1" applyBorder="1" applyProtection="1">
      <protection locked="0"/>
    </xf>
    <xf numFmtId="164" fontId="8" fillId="0" borderId="23" xfId="23" applyNumberFormat="1" applyFont="1" applyBorder="1" applyProtection="1"/>
    <xf numFmtId="164" fontId="8" fillId="0" borderId="7" xfId="23" applyNumberFormat="1" applyFont="1" applyBorder="1" applyProtection="1"/>
    <xf numFmtId="164" fontId="8" fillId="0" borderId="5" xfId="25" applyNumberFormat="1" applyFont="1" applyFill="1" applyBorder="1" applyProtection="1"/>
    <xf numFmtId="164" fontId="7" fillId="3" borderId="5" xfId="27" applyNumberFormat="1" applyFont="1" applyBorder="1" applyProtection="1"/>
    <xf numFmtId="3" fontId="8" fillId="0" borderId="6" xfId="23" applyNumberFormat="1" applyFont="1" applyFill="1" applyBorder="1" applyProtection="1">
      <protection locked="0"/>
    </xf>
    <xf numFmtId="164" fontId="7" fillId="3" borderId="5" xfId="26" applyNumberFormat="1" applyFont="1" applyBorder="1" applyAlignment="1" applyProtection="1"/>
    <xf numFmtId="164" fontId="7" fillId="3" borderId="5" xfId="26" quotePrefix="1" applyNumberFormat="1" applyFont="1" applyBorder="1" applyProtection="1"/>
    <xf numFmtId="3" fontId="8" fillId="0" borderId="10" xfId="23" applyNumberFormat="1" applyFont="1" applyBorder="1" applyProtection="1"/>
    <xf numFmtId="3" fontId="8" fillId="0" borderId="6" xfId="25" applyNumberFormat="1" applyFont="1" applyFill="1" applyBorder="1" applyProtection="1">
      <protection locked="0"/>
    </xf>
    <xf numFmtId="164" fontId="8" fillId="0" borderId="6" xfId="25" applyNumberFormat="1" applyFont="1" applyFill="1" applyBorder="1" applyProtection="1"/>
    <xf numFmtId="1" fontId="8" fillId="0" borderId="5" xfId="23" applyNumberFormat="1" applyFont="1" applyFill="1" applyBorder="1" applyProtection="1">
      <protection locked="0"/>
    </xf>
    <xf numFmtId="1" fontId="8" fillId="0" borderId="6" xfId="23" applyNumberFormat="1" applyFont="1" applyFill="1" applyBorder="1" applyProtection="1">
      <protection locked="0"/>
    </xf>
    <xf numFmtId="49" fontId="8" fillId="0" borderId="7" xfId="23" applyNumberFormat="1" applyFont="1" applyFill="1" applyBorder="1" applyProtection="1">
      <protection locked="0"/>
    </xf>
    <xf numFmtId="49" fontId="8" fillId="0" borderId="9" xfId="23" applyNumberFormat="1" applyFont="1" applyFill="1" applyBorder="1" applyProtection="1">
      <protection locked="0"/>
    </xf>
    <xf numFmtId="49" fontId="8" fillId="0" borderId="10" xfId="23" applyNumberFormat="1" applyFont="1" applyFill="1" applyBorder="1" applyProtection="1">
      <protection locked="0"/>
    </xf>
    <xf numFmtId="49" fontId="8" fillId="0" borderId="19" xfId="23" applyNumberFormat="1" applyFont="1" applyFill="1" applyBorder="1" applyProtection="1">
      <protection locked="0"/>
    </xf>
    <xf numFmtId="49" fontId="8" fillId="0" borderId="14" xfId="23" applyNumberFormat="1" applyFont="1" applyFill="1" applyBorder="1" applyProtection="1">
      <protection locked="0"/>
    </xf>
    <xf numFmtId="49" fontId="8" fillId="0" borderId="15" xfId="23" applyNumberFormat="1" applyFont="1" applyFill="1" applyBorder="1" applyProtection="1">
      <protection locked="0"/>
    </xf>
    <xf numFmtId="164" fontId="7" fillId="3" borderId="10" xfId="19" applyNumberFormat="1" applyFont="1" applyFill="1" applyBorder="1" applyAlignment="1" applyProtection="1">
      <alignment horizontal="right" vertical="center"/>
    </xf>
    <xf numFmtId="164" fontId="8" fillId="0" borderId="10" xfId="19" applyNumberFormat="1" applyFont="1" applyFill="1" applyBorder="1" applyAlignment="1" applyProtection="1">
      <alignment vertical="center"/>
    </xf>
    <xf numFmtId="3" fontId="8" fillId="0" borderId="27" xfId="23" applyNumberFormat="1" applyFont="1" applyFill="1" applyBorder="1" applyProtection="1">
      <protection locked="0"/>
    </xf>
    <xf numFmtId="164" fontId="8" fillId="0" borderId="5" xfId="17" applyNumberFormat="1" applyFont="1" applyFill="1" applyBorder="1" applyAlignment="1" applyProtection="1">
      <alignment horizontal="center" vertical="center"/>
    </xf>
    <xf numFmtId="164" fontId="8" fillId="0" borderId="27" xfId="17" applyNumberFormat="1" applyFont="1" applyFill="1" applyBorder="1" applyAlignment="1" applyProtection="1">
      <alignment horizontal="center" vertical="center"/>
    </xf>
    <xf numFmtId="164" fontId="8" fillId="0" borderId="13" xfId="17" applyNumberFormat="1" applyFont="1" applyFill="1" applyBorder="1" applyAlignment="1" applyProtection="1">
      <alignment horizontal="center" vertical="center"/>
    </xf>
    <xf numFmtId="164" fontId="7" fillId="3" borderId="9" xfId="0" applyNumberFormat="1" applyFont="1" applyFill="1" applyBorder="1" applyAlignment="1" applyProtection="1">
      <alignment horizontal="center"/>
    </xf>
    <xf numFmtId="164" fontId="8" fillId="0" borderId="5" xfId="17" applyNumberFormat="1" applyFont="1" applyFill="1" applyBorder="1" applyAlignment="1" applyProtection="1">
      <alignment horizontal="right" vertical="center"/>
    </xf>
    <xf numFmtId="164" fontId="8" fillId="0" borderId="27" xfId="17" applyNumberFormat="1" applyFont="1" applyFill="1" applyBorder="1" applyAlignment="1" applyProtection="1">
      <alignment horizontal="right" vertical="center"/>
    </xf>
    <xf numFmtId="164" fontId="8" fillId="0" borderId="13" xfId="17" applyNumberFormat="1" applyFont="1" applyFill="1" applyBorder="1" applyAlignment="1" applyProtection="1">
      <alignment horizontal="right" vertical="center"/>
    </xf>
    <xf numFmtId="164" fontId="7" fillId="3" borderId="5" xfId="0" applyNumberFormat="1" applyFont="1" applyFill="1" applyBorder="1" applyAlignment="1" applyProtection="1">
      <alignment horizontal="center"/>
    </xf>
    <xf numFmtId="3" fontId="8" fillId="0" borderId="9" xfId="23" applyNumberFormat="1" applyFont="1" applyFill="1" applyBorder="1" applyProtection="1">
      <protection locked="0"/>
    </xf>
    <xf numFmtId="164" fontId="8" fillId="0" borderId="6" xfId="17" applyNumberFormat="1" applyFont="1" applyFill="1" applyBorder="1" applyAlignment="1" applyProtection="1">
      <alignment horizontal="right" vertical="center"/>
    </xf>
    <xf numFmtId="3" fontId="8" fillId="0" borderId="11" xfId="23" applyNumberFormat="1" applyFont="1" applyFill="1" applyBorder="1" applyProtection="1">
      <protection locked="0"/>
    </xf>
    <xf numFmtId="164" fontId="7" fillId="3" borderId="10" xfId="0" applyNumberFormat="1" applyFont="1" applyFill="1" applyBorder="1" applyAlignment="1" applyProtection="1">
      <alignment horizontal="center"/>
    </xf>
    <xf numFmtId="3" fontId="8" fillId="0" borderId="5" xfId="0" applyNumberFormat="1" applyFont="1" applyFill="1" applyBorder="1" applyProtection="1">
      <protection locked="0"/>
    </xf>
    <xf numFmtId="164" fontId="8" fillId="0" borderId="5" xfId="0" applyNumberFormat="1" applyFont="1" applyFill="1" applyBorder="1" applyProtection="1"/>
    <xf numFmtId="164" fontId="8" fillId="0" borderId="6" xfId="0" applyNumberFormat="1" applyFont="1" applyFill="1" applyBorder="1" applyProtection="1"/>
    <xf numFmtId="164" fontId="7" fillId="3" borderId="5" xfId="0" applyNumberFormat="1" applyFont="1" applyFill="1" applyBorder="1" applyAlignment="1" applyProtection="1">
      <alignment horizontal="left" vertical="center"/>
    </xf>
    <xf numFmtId="164" fontId="7" fillId="3" borderId="5" xfId="0" applyNumberFormat="1" applyFont="1" applyFill="1" applyBorder="1" applyAlignment="1" applyProtection="1">
      <alignment vertical="center"/>
    </xf>
    <xf numFmtId="1" fontId="8" fillId="0" borderId="5"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vertical="center"/>
    </xf>
    <xf numFmtId="37" fontId="8" fillId="0" borderId="0" xfId="0" applyNumberFormat="1" applyFont="1" applyFill="1" applyProtection="1"/>
    <xf numFmtId="0" fontId="26" fillId="5" borderId="0" xfId="0" applyFont="1" applyFill="1"/>
    <xf numFmtId="0" fontId="26" fillId="5" borderId="0" xfId="0" applyFont="1" applyFill="1" applyAlignment="1">
      <alignment horizontal="left"/>
    </xf>
    <xf numFmtId="0" fontId="26" fillId="5" borderId="0" xfId="0" applyFont="1" applyFill="1" applyAlignment="1">
      <alignment wrapText="1"/>
    </xf>
    <xf numFmtId="0" fontId="7" fillId="5" borderId="0" xfId="0" applyFont="1" applyFill="1" applyAlignment="1">
      <alignment horizontal="left"/>
    </xf>
    <xf numFmtId="0" fontId="8" fillId="5" borderId="0" xfId="0" applyFont="1" applyFill="1" applyAlignment="1">
      <alignment horizontal="left"/>
    </xf>
    <xf numFmtId="0" fontId="26" fillId="5" borderId="0" xfId="0" applyFont="1" applyFill="1" applyAlignment="1">
      <alignment horizontal="center"/>
    </xf>
    <xf numFmtId="0" fontId="26" fillId="5" borderId="0" xfId="0" applyFont="1" applyFill="1" applyBorder="1" applyAlignment="1">
      <alignment horizontal="center"/>
    </xf>
    <xf numFmtId="14" fontId="8" fillId="0" borderId="5" xfId="0" applyNumberFormat="1" applyFont="1" applyFill="1" applyBorder="1" applyAlignment="1">
      <alignment horizontal="center" vertical="center"/>
    </xf>
    <xf numFmtId="0" fontId="8" fillId="5" borderId="5" xfId="0" applyFont="1" applyFill="1" applyBorder="1" applyAlignment="1">
      <alignment vertical="center"/>
    </xf>
    <xf numFmtId="0" fontId="8" fillId="5" borderId="5" xfId="0" applyFont="1" applyFill="1" applyBorder="1" applyAlignment="1">
      <alignment horizontal="left" vertical="center" wrapText="1"/>
    </xf>
    <xf numFmtId="0" fontId="8" fillId="5" borderId="5" xfId="0" applyFont="1" applyFill="1" applyBorder="1" applyAlignment="1">
      <alignment horizontal="left" vertical="center"/>
    </xf>
    <xf numFmtId="0" fontId="8" fillId="5" borderId="5" xfId="0" applyFont="1" applyFill="1" applyBorder="1" applyAlignment="1">
      <alignment vertical="center" wrapText="1"/>
    </xf>
    <xf numFmtId="0" fontId="26" fillId="5" borderId="0" xfId="0" applyFont="1" applyFill="1" applyBorder="1"/>
    <xf numFmtId="0" fontId="7" fillId="3" borderId="5" xfId="0" applyFont="1" applyFill="1" applyBorder="1" applyAlignment="1">
      <alignment horizontal="center"/>
    </xf>
    <xf numFmtId="0" fontId="7" fillId="3" borderId="5" xfId="0" applyFont="1" applyFill="1" applyBorder="1" applyAlignment="1">
      <alignment horizontal="center" wrapText="1"/>
    </xf>
    <xf numFmtId="0" fontId="13" fillId="0" borderId="0" xfId="0" applyNumberFormat="1" applyFont="1" applyAlignment="1" applyProtection="1">
      <alignment horizontal="center" vertical="center"/>
    </xf>
    <xf numFmtId="0" fontId="15" fillId="0" borderId="0" xfId="0" applyFont="1" applyAlignment="1" applyProtection="1">
      <alignment horizontal="center"/>
    </xf>
    <xf numFmtId="0" fontId="13" fillId="3" borderId="5" xfId="0" applyNumberFormat="1" applyFont="1" applyFill="1" applyBorder="1" applyAlignment="1" applyProtection="1">
      <alignment horizontal="center"/>
    </xf>
    <xf numFmtId="49" fontId="15" fillId="0" borderId="12" xfId="0" applyNumberFormat="1" applyFont="1" applyFill="1" applyBorder="1" applyAlignment="1" applyProtection="1">
      <alignment horizontal="left"/>
      <protection locked="0"/>
    </xf>
    <xf numFmtId="14" fontId="15" fillId="0" borderId="13" xfId="0" applyNumberFormat="1" applyFont="1" applyFill="1" applyBorder="1" applyAlignment="1" applyProtection="1">
      <alignment horizontal="left"/>
      <protection locked="0"/>
    </xf>
    <xf numFmtId="171" fontId="15" fillId="0" borderId="13" xfId="0" applyNumberFormat="1" applyFont="1" applyFill="1" applyBorder="1" applyProtection="1">
      <protection locked="0"/>
    </xf>
    <xf numFmtId="49" fontId="15" fillId="0" borderId="13" xfId="23" applyNumberFormat="1" applyFont="1" applyFill="1" applyBorder="1" applyAlignment="1" applyProtection="1">
      <alignment horizontal="center"/>
      <protection locked="0"/>
    </xf>
    <xf numFmtId="3" fontId="15" fillId="0" borderId="13" xfId="23" applyNumberFormat="1" applyFont="1" applyFill="1" applyBorder="1" applyProtection="1">
      <protection locked="0"/>
    </xf>
    <xf numFmtId="3" fontId="15" fillId="0" borderId="13" xfId="0" applyNumberFormat="1" applyFont="1" applyFill="1" applyBorder="1" applyAlignment="1" applyProtection="1">
      <alignment horizontal="center"/>
      <protection locked="0"/>
    </xf>
    <xf numFmtId="164" fontId="15" fillId="0" borderId="13" xfId="23" applyNumberFormat="1" applyFont="1" applyFill="1" applyBorder="1" applyProtection="1"/>
    <xf numFmtId="49" fontId="15" fillId="0" borderId="10" xfId="0" applyNumberFormat="1" applyFont="1" applyFill="1" applyBorder="1" applyAlignment="1" applyProtection="1">
      <alignment horizontal="left"/>
      <protection locked="0"/>
    </xf>
    <xf numFmtId="14" fontId="15" fillId="0" borderId="5" xfId="0" applyNumberFormat="1" applyFont="1" applyFill="1" applyBorder="1" applyAlignment="1" applyProtection="1">
      <alignment horizontal="left"/>
      <protection locked="0"/>
    </xf>
    <xf numFmtId="171" fontId="15" fillId="0" borderId="5" xfId="0" applyNumberFormat="1" applyFont="1" applyFill="1" applyBorder="1" applyProtection="1">
      <protection locked="0"/>
    </xf>
    <xf numFmtId="3" fontId="15" fillId="0" borderId="5" xfId="23" applyNumberFormat="1" applyFont="1" applyFill="1" applyBorder="1" applyProtection="1">
      <protection locked="0"/>
    </xf>
    <xf numFmtId="3" fontId="15" fillId="0" borderId="5" xfId="0" applyNumberFormat="1" applyFont="1" applyFill="1" applyBorder="1" applyAlignment="1" applyProtection="1">
      <alignment horizontal="center"/>
      <protection locked="0"/>
    </xf>
    <xf numFmtId="164" fontId="15" fillId="0" borderId="5" xfId="23" applyNumberFormat="1" applyFont="1" applyFill="1" applyBorder="1" applyProtection="1"/>
    <xf numFmtId="49" fontId="15" fillId="0" borderId="7" xfId="0" applyNumberFormat="1" applyFont="1" applyFill="1" applyBorder="1" applyAlignment="1" applyProtection="1">
      <alignment horizontal="left"/>
    </xf>
    <xf numFmtId="14" fontId="15" fillId="0" borderId="9" xfId="0" applyNumberFormat="1" applyFont="1" applyFill="1" applyBorder="1" applyAlignment="1" applyProtection="1">
      <alignment horizontal="left"/>
    </xf>
    <xf numFmtId="171" fontId="15" fillId="0" borderId="9" xfId="0" applyNumberFormat="1" applyFont="1" applyFill="1" applyBorder="1" applyProtection="1"/>
    <xf numFmtId="171" fontId="15" fillId="0" borderId="9" xfId="23" applyNumberFormat="1" applyFont="1" applyFill="1" applyBorder="1" applyProtection="1"/>
    <xf numFmtId="49" fontId="15" fillId="0" borderId="10" xfId="23" applyNumberFormat="1" applyFont="1" applyFill="1" applyBorder="1" applyAlignment="1" applyProtection="1">
      <alignment horizontal="center"/>
    </xf>
    <xf numFmtId="0" fontId="15" fillId="0" borderId="7" xfId="0" applyNumberFormat="1" applyFont="1" applyFill="1" applyBorder="1" applyAlignment="1" applyProtection="1">
      <alignment horizontal="center"/>
    </xf>
    <xf numFmtId="0" fontId="15" fillId="0" borderId="9" xfId="0" applyNumberFormat="1" applyFont="1" applyFill="1" applyBorder="1" applyAlignment="1" applyProtection="1">
      <alignment horizontal="center"/>
    </xf>
    <xf numFmtId="0" fontId="15" fillId="0" borderId="10" xfId="0" applyNumberFormat="1" applyFont="1" applyFill="1" applyBorder="1" applyAlignment="1" applyProtection="1">
      <alignment horizontal="center"/>
    </xf>
    <xf numFmtId="37" fontId="13" fillId="3" borderId="6" xfId="0" applyNumberFormat="1" applyFont="1" applyFill="1" applyBorder="1" applyProtection="1"/>
    <xf numFmtId="0" fontId="13" fillId="3" borderId="19" xfId="0" applyFont="1" applyFill="1" applyBorder="1" applyAlignment="1" applyProtection="1"/>
    <xf numFmtId="0" fontId="13" fillId="3" borderId="9" xfId="0" applyFont="1" applyFill="1" applyBorder="1" applyAlignment="1" applyProtection="1"/>
    <xf numFmtId="175" fontId="13" fillId="3" borderId="9" xfId="26" applyFont="1" applyBorder="1" applyProtection="1"/>
    <xf numFmtId="175" fontId="13" fillId="3" borderId="10" xfId="26" applyFont="1" applyBorder="1" applyProtection="1"/>
    <xf numFmtId="0" fontId="15" fillId="3" borderId="7" xfId="0" applyFont="1" applyFill="1" applyBorder="1" applyAlignment="1" applyProtection="1">
      <alignment horizontal="left"/>
    </xf>
    <xf numFmtId="0" fontId="15" fillId="3" borderId="9" xfId="0" applyFont="1" applyFill="1" applyBorder="1" applyAlignment="1" applyProtection="1">
      <alignment horizontal="left"/>
    </xf>
    <xf numFmtId="173" fontId="15" fillId="3" borderId="10" xfId="0" applyNumberFormat="1" applyFont="1" applyFill="1" applyBorder="1" applyAlignment="1" applyProtection="1">
      <alignment horizontal="left"/>
    </xf>
    <xf numFmtId="3" fontId="15" fillId="0" borderId="5" xfId="25" applyNumberFormat="1" applyFont="1" applyFill="1" applyBorder="1" applyProtection="1">
      <protection locked="0"/>
    </xf>
    <xf numFmtId="173" fontId="15" fillId="0" borderId="0" xfId="0" applyNumberFormat="1" applyFont="1" applyBorder="1" applyProtection="1"/>
    <xf numFmtId="173" fontId="15" fillId="0" borderId="0" xfId="0" applyNumberFormat="1" applyFont="1" applyProtection="1"/>
    <xf numFmtId="0" fontId="15" fillId="3" borderId="7" xfId="0" applyFont="1" applyFill="1" applyBorder="1" applyAlignment="1" applyProtection="1"/>
    <xf numFmtId="0" fontId="15" fillId="3" borderId="9" xfId="0" applyFont="1" applyFill="1" applyBorder="1" applyAlignment="1" applyProtection="1"/>
    <xf numFmtId="173" fontId="15" fillId="3" borderId="10" xfId="0" applyNumberFormat="1" applyFont="1" applyFill="1" applyBorder="1" applyAlignment="1" applyProtection="1"/>
    <xf numFmtId="37" fontId="13" fillId="3" borderId="7" xfId="0" applyNumberFormat="1" applyFont="1" applyFill="1" applyBorder="1" applyProtection="1"/>
    <xf numFmtId="37" fontId="13" fillId="3" borderId="9" xfId="0" applyNumberFormat="1" applyFont="1" applyFill="1" applyBorder="1" applyProtection="1"/>
    <xf numFmtId="0" fontId="13" fillId="3" borderId="9" xfId="0" applyFont="1" applyFill="1" applyBorder="1" applyAlignment="1" applyProtection="1">
      <alignment horizontal="left"/>
    </xf>
    <xf numFmtId="173" fontId="13" fillId="3" borderId="10" xfId="0" applyNumberFormat="1" applyFont="1" applyFill="1" applyBorder="1" applyAlignment="1" applyProtection="1">
      <alignment horizontal="left"/>
    </xf>
    <xf numFmtId="176" fontId="29" fillId="0" borderId="19" xfId="23" applyNumberFormat="1" applyFont="1" applyFill="1" applyBorder="1" applyProtection="1"/>
    <xf numFmtId="176" fontId="29" fillId="0" borderId="14" xfId="23" applyNumberFormat="1" applyFont="1" applyFill="1" applyBorder="1" applyProtection="1"/>
    <xf numFmtId="176" fontId="29" fillId="0" borderId="15" xfId="23" applyNumberFormat="1" applyFont="1" applyFill="1" applyBorder="1" applyProtection="1"/>
    <xf numFmtId="164" fontId="29" fillId="3" borderId="5" xfId="26" applyNumberFormat="1" applyFont="1" applyBorder="1" applyProtection="1"/>
    <xf numFmtId="1" fontId="8" fillId="0" borderId="5" xfId="0" applyNumberFormat="1" applyFont="1" applyFill="1" applyBorder="1" applyAlignment="1" applyProtection="1">
      <alignment horizontal="center" vertical="center"/>
    </xf>
    <xf numFmtId="1" fontId="8" fillId="0" borderId="5" xfId="23" applyNumberFormat="1" applyFont="1" applyFill="1" applyBorder="1" applyProtection="1"/>
    <xf numFmtId="1" fontId="8" fillId="0" borderId="6" xfId="23" applyNumberFormat="1" applyFont="1" applyFill="1" applyBorder="1" applyProtection="1"/>
    <xf numFmtId="0" fontId="15" fillId="0" borderId="0" xfId="0" applyNumberFormat="1" applyFont="1" applyFill="1" applyBorder="1" applyAlignment="1" applyProtection="1"/>
    <xf numFmtId="0" fontId="14" fillId="0" borderId="0" xfId="0" applyNumberFormat="1" applyFont="1" applyBorder="1" applyAlignment="1" applyProtection="1">
      <alignment vertical="top"/>
    </xf>
    <xf numFmtId="0" fontId="7" fillId="0" borderId="0" xfId="0" applyFont="1" applyFill="1" applyAlignment="1" applyProtection="1">
      <alignment horizontal="right"/>
    </xf>
    <xf numFmtId="49" fontId="10" fillId="0" borderId="0" xfId="0" applyNumberFormat="1" applyFont="1" applyFill="1" applyAlignment="1" applyProtection="1">
      <alignment horizontal="center" vertical="center"/>
    </xf>
    <xf numFmtId="164" fontId="15" fillId="5" borderId="5" xfId="23" applyNumberFormat="1" applyFont="1" applyFill="1" applyBorder="1" applyProtection="1">
      <protection locked="0"/>
    </xf>
    <xf numFmtId="49" fontId="10" fillId="0" borderId="0" xfId="0" applyNumberFormat="1" applyFont="1" applyFill="1" applyAlignment="1" applyProtection="1"/>
    <xf numFmtId="3" fontId="8" fillId="5" borderId="5" xfId="23" applyNumberFormat="1" applyFont="1" applyFill="1" applyBorder="1" applyProtection="1">
      <protection locked="0"/>
    </xf>
    <xf numFmtId="0" fontId="7" fillId="0" borderId="0" xfId="0" applyNumberFormat="1" applyFont="1" applyFill="1" applyProtection="1"/>
    <xf numFmtId="0" fontId="0" fillId="0" borderId="0" xfId="0" applyFill="1" applyAlignment="1"/>
    <xf numFmtId="49" fontId="27" fillId="0" borderId="0" xfId="0" applyNumberFormat="1" applyFont="1" applyFill="1" applyProtection="1"/>
    <xf numFmtId="4" fontId="21" fillId="0" borderId="7" xfId="30" applyNumberFormat="1" applyFont="1" applyFill="1" applyBorder="1" applyAlignment="1" applyProtection="1">
      <alignment horizontal="center"/>
    </xf>
    <xf numFmtId="4" fontId="8" fillId="0" borderId="5" xfId="0" applyNumberFormat="1" applyFont="1" applyFill="1" applyBorder="1" applyAlignment="1" applyProtection="1">
      <alignment horizontal="center"/>
    </xf>
    <xf numFmtId="0" fontId="8" fillId="0" borderId="0" xfId="0" applyFont="1" applyAlignment="1" applyProtection="1">
      <alignment horizontal="justify" vertical="top" wrapText="1"/>
    </xf>
    <xf numFmtId="0" fontId="8" fillId="7" borderId="9" xfId="0" applyFont="1" applyFill="1" applyBorder="1" applyProtection="1"/>
    <xf numFmtId="37" fontId="7" fillId="0" borderId="0" xfId="0" applyNumberFormat="1" applyFont="1" applyBorder="1" applyAlignment="1" applyProtection="1">
      <alignment horizontal="left"/>
    </xf>
    <xf numFmtId="0" fontId="7" fillId="0" borderId="0" xfId="0" applyFont="1" applyProtection="1">
      <protection hidden="1"/>
    </xf>
    <xf numFmtId="0" fontId="8" fillId="0" borderId="0" xfId="0" applyFont="1" applyAlignment="1" applyProtection="1">
      <alignment vertical="top" wrapText="1"/>
      <protection hidden="1"/>
    </xf>
    <xf numFmtId="0" fontId="8" fillId="0" borderId="0" xfId="0" applyFont="1" applyAlignment="1" applyProtection="1">
      <alignment vertical="top"/>
      <protection hidden="1"/>
    </xf>
    <xf numFmtId="0" fontId="24" fillId="0" borderId="0" xfId="0" applyFont="1" applyAlignment="1" applyProtection="1">
      <alignment vertical="top" wrapText="1"/>
      <protection hidden="1"/>
    </xf>
    <xf numFmtId="0" fontId="24" fillId="0" borderId="0" xfId="0" applyFont="1" applyAlignment="1" applyProtection="1">
      <alignment wrapText="1"/>
      <protection hidden="1"/>
    </xf>
    <xf numFmtId="180" fontId="8" fillId="0" borderId="6" xfId="0" applyNumberFormat="1" applyFont="1" applyFill="1" applyBorder="1" applyAlignment="1" applyProtection="1">
      <alignment horizontal="center" vertical="center"/>
    </xf>
    <xf numFmtId="180" fontId="8" fillId="0" borderId="5" xfId="0" applyNumberFormat="1" applyFont="1" applyFill="1" applyBorder="1" applyAlignment="1" applyProtection="1">
      <alignment vertical="center"/>
    </xf>
    <xf numFmtId="180" fontId="8" fillId="0" borderId="9" xfId="0" applyNumberFormat="1" applyFont="1" applyFill="1" applyBorder="1" applyAlignment="1" applyProtection="1">
      <alignment vertical="center"/>
    </xf>
    <xf numFmtId="0" fontId="8" fillId="0" borderId="7" xfId="0" applyFont="1" applyFill="1" applyBorder="1" applyAlignment="1" applyProtection="1">
      <alignment horizontal="left" vertical="center"/>
    </xf>
    <xf numFmtId="4" fontId="0" fillId="0" borderId="0" xfId="0" applyNumberFormat="1"/>
    <xf numFmtId="0" fontId="0" fillId="0" borderId="0" xfId="0" applyAlignment="1">
      <alignment horizontal="right"/>
    </xf>
    <xf numFmtId="165" fontId="8" fillId="0" borderId="0" xfId="0" applyNumberFormat="1" applyFont="1" applyFill="1" applyBorder="1" applyProtection="1"/>
    <xf numFmtId="0" fontId="8" fillId="0" borderId="0" xfId="0" applyNumberFormat="1" applyFont="1" applyFill="1" applyBorder="1" applyProtection="1"/>
    <xf numFmtId="0" fontId="7" fillId="0" borderId="5" xfId="0" applyNumberFormat="1" applyFont="1" applyFill="1" applyBorder="1" applyAlignment="1" applyProtection="1">
      <alignment horizontal="center"/>
    </xf>
    <xf numFmtId="181" fontId="8" fillId="0" borderId="0" xfId="0" applyNumberFormat="1" applyFont="1" applyFill="1" applyBorder="1" applyAlignment="1" applyProtection="1">
      <alignment horizontal="right" vertical="center"/>
    </xf>
    <xf numFmtId="166" fontId="8" fillId="0" borderId="0" xfId="4" applyFont="1" applyFill="1" applyBorder="1" applyProtection="1"/>
    <xf numFmtId="180" fontId="21" fillId="0" borderId="28" xfId="0" applyNumberFormat="1" applyFont="1" applyFill="1" applyBorder="1" applyAlignment="1" applyProtection="1">
      <alignment vertical="center"/>
    </xf>
    <xf numFmtId="2" fontId="8" fillId="0" borderId="0" xfId="0" applyNumberFormat="1" applyFont="1" applyFill="1" applyBorder="1" applyProtection="1"/>
    <xf numFmtId="3" fontId="8" fillId="0" borderId="0" xfId="0" applyNumberFormat="1" applyFont="1" applyFill="1" applyBorder="1" applyAlignment="1" applyProtection="1"/>
    <xf numFmtId="0" fontId="9" fillId="0" borderId="0" xfId="0" applyFont="1" applyFill="1" applyBorder="1" applyAlignment="1" applyProtection="1">
      <alignment horizontal="center"/>
    </xf>
    <xf numFmtId="0" fontId="8" fillId="0" borderId="0" xfId="0" applyFont="1" applyFill="1" applyBorder="1" applyAlignment="1" applyProtection="1"/>
    <xf numFmtId="185" fontId="8" fillId="0" borderId="0" xfId="0" applyNumberFormat="1" applyFont="1" applyFill="1" applyBorder="1" applyAlignment="1" applyProtection="1">
      <alignment horizontal="center"/>
    </xf>
    <xf numFmtId="164" fontId="8" fillId="0" borderId="0" xfId="0" applyNumberFormat="1" applyFont="1" applyFill="1" applyProtection="1"/>
    <xf numFmtId="10" fontId="7" fillId="0" borderId="0" xfId="0" applyNumberFormat="1" applyFont="1" applyFill="1" applyProtection="1"/>
    <xf numFmtId="0" fontId="25" fillId="0" borderId="0" xfId="0" applyFont="1" applyFill="1" applyProtection="1"/>
    <xf numFmtId="10" fontId="8" fillId="0" borderId="13" xfId="14" applyNumberFormat="1" applyFont="1" applyFill="1" applyBorder="1" applyAlignment="1">
      <alignment horizontal="center" vertical="center"/>
    </xf>
    <xf numFmtId="14" fontId="26" fillId="5" borderId="0" xfId="0" applyNumberFormat="1" applyFont="1" applyFill="1" applyAlignment="1">
      <alignment horizontal="left"/>
    </xf>
    <xf numFmtId="0" fontId="8" fillId="0" borderId="5" xfId="0" applyFont="1" applyFill="1" applyBorder="1" applyAlignment="1">
      <alignment horizontal="left" vertical="top" wrapText="1"/>
    </xf>
    <xf numFmtId="0" fontId="8" fillId="5" borderId="5" xfId="0" applyFont="1" applyFill="1" applyBorder="1" applyAlignment="1">
      <alignment vertical="top" wrapText="1"/>
    </xf>
    <xf numFmtId="14" fontId="8" fillId="0" borderId="5" xfId="0" applyNumberFormat="1" applyFont="1" applyFill="1" applyBorder="1" applyAlignment="1">
      <alignment horizontal="center" vertical="top"/>
    </xf>
    <xf numFmtId="0" fontId="8" fillId="5" borderId="5" xfId="0" applyFont="1" applyFill="1" applyBorder="1" applyAlignment="1">
      <alignment horizontal="center" vertical="top" wrapText="1"/>
    </xf>
    <xf numFmtId="0" fontId="8" fillId="5" borderId="5" xfId="0" applyFont="1" applyFill="1" applyBorder="1" applyAlignment="1">
      <alignment horizontal="left" vertical="top"/>
    </xf>
    <xf numFmtId="0" fontId="2" fillId="0" borderId="0" xfId="19" applyBorder="1" applyProtection="1"/>
    <xf numFmtId="0" fontId="7" fillId="6" borderId="0" xfId="16" applyFont="1" applyFill="1" applyBorder="1" applyProtection="1"/>
    <xf numFmtId="0" fontId="2" fillId="0" borderId="0" xfId="19" applyFill="1" applyBorder="1" applyProtection="1"/>
    <xf numFmtId="0" fontId="7" fillId="0" borderId="0" xfId="16" applyFont="1" applyFill="1" applyBorder="1" applyProtection="1"/>
    <xf numFmtId="0" fontId="7" fillId="0" borderId="0" xfId="17" applyFont="1" applyFill="1" applyBorder="1" applyAlignment="1" applyProtection="1">
      <alignment horizontal="left" vertical="top"/>
    </xf>
    <xf numFmtId="0" fontId="31" fillId="5" borderId="0" xfId="0" applyFont="1" applyFill="1"/>
    <xf numFmtId="186" fontId="21" fillId="0" borderId="5" xfId="30" applyNumberFormat="1" applyFont="1" applyFill="1" applyBorder="1" applyAlignment="1" applyProtection="1">
      <alignment horizontal="center"/>
    </xf>
    <xf numFmtId="164" fontId="32" fillId="3" borderId="6" xfId="26" applyNumberFormat="1" applyFont="1" applyBorder="1" applyProtection="1"/>
    <xf numFmtId="164" fontId="32" fillId="3" borderId="6" xfId="23" applyNumberFormat="1" applyFont="1" applyFill="1" applyBorder="1" applyProtection="1"/>
    <xf numFmtId="164" fontId="32" fillId="3" borderId="5" xfId="26" applyNumberFormat="1" applyFont="1" applyBorder="1" applyProtection="1"/>
    <xf numFmtId="164" fontId="33" fillId="3" borderId="5" xfId="26" applyNumberFormat="1" applyFont="1" applyBorder="1" applyProtection="1"/>
    <xf numFmtId="173" fontId="13" fillId="3" borderId="5" xfId="26" applyNumberFormat="1" applyFont="1" applyBorder="1" applyProtection="1"/>
    <xf numFmtId="173" fontId="15" fillId="0" borderId="12" xfId="23" applyNumberFormat="1" applyFont="1" applyFill="1" applyBorder="1" applyAlignment="1" applyProtection="1">
      <alignment horizontal="right"/>
    </xf>
    <xf numFmtId="0" fontId="8" fillId="0" borderId="0" xfId="0" applyNumberFormat="1" applyFont="1" applyFill="1" applyBorder="1" applyAlignment="1" applyProtection="1">
      <alignment vertical="top"/>
    </xf>
    <xf numFmtId="0" fontId="8" fillId="0" borderId="0" xfId="0" applyNumberFormat="1" applyFont="1" applyFill="1" applyBorder="1" applyAlignment="1" applyProtection="1">
      <alignment horizontal="left" vertical="top"/>
    </xf>
    <xf numFmtId="49" fontId="15" fillId="0" borderId="5" xfId="0" applyNumberFormat="1" applyFont="1" applyFill="1" applyBorder="1" applyAlignment="1" applyProtection="1">
      <alignment horizontal="left"/>
      <protection locked="0"/>
    </xf>
    <xf numFmtId="49" fontId="15" fillId="0" borderId="5" xfId="23" applyNumberFormat="1" applyFont="1" applyFill="1" applyBorder="1" applyAlignment="1" applyProtection="1">
      <alignment horizontal="center"/>
      <protection locked="0"/>
    </xf>
    <xf numFmtId="175" fontId="8" fillId="0" borderId="9" xfId="23" applyFont="1" applyFill="1" applyBorder="1" applyAlignment="1" applyProtection="1">
      <alignment horizontal="right"/>
    </xf>
    <xf numFmtId="175" fontId="8" fillId="0" borderId="10" xfId="23" applyFont="1" applyFill="1" applyBorder="1" applyAlignment="1" applyProtection="1">
      <alignment horizontal="right"/>
    </xf>
    <xf numFmtId="173" fontId="15" fillId="0" borderId="10" xfId="23" applyNumberFormat="1" applyFont="1" applyFill="1" applyBorder="1" applyAlignment="1" applyProtection="1">
      <alignment horizontal="right"/>
    </xf>
    <xf numFmtId="173" fontId="8" fillId="0" borderId="5" xfId="23" applyNumberFormat="1" applyFont="1" applyFill="1" applyBorder="1" applyProtection="1"/>
    <xf numFmtId="0" fontId="7" fillId="3" borderId="13" xfId="19" applyFont="1" applyFill="1" applyBorder="1" applyAlignment="1" applyProtection="1">
      <alignment horizontal="center" vertical="center"/>
    </xf>
    <xf numFmtId="0" fontId="7" fillId="0" borderId="11" xfId="20" applyFont="1" applyFill="1" applyBorder="1" applyAlignment="1" applyProtection="1">
      <alignment vertical="center"/>
    </xf>
    <xf numFmtId="0" fontId="0" fillId="0" borderId="12" xfId="0" applyBorder="1" applyAlignment="1" applyProtection="1"/>
    <xf numFmtId="0" fontId="14" fillId="0" borderId="0" xfId="0" applyFont="1" applyBorder="1" applyAlignment="1" applyProtection="1">
      <alignment vertical="top" wrapText="1"/>
    </xf>
    <xf numFmtId="0" fontId="24" fillId="0" borderId="0" xfId="0" applyFont="1" applyBorder="1" applyAlignment="1">
      <alignment wrapText="1"/>
    </xf>
    <xf numFmtId="0" fontId="24" fillId="0" borderId="0" xfId="0" applyFont="1" applyAlignment="1">
      <alignment wrapText="1"/>
    </xf>
    <xf numFmtId="0" fontId="14" fillId="0" borderId="0" xfId="0" applyFont="1" applyAlignment="1" applyProtection="1">
      <alignment wrapText="1"/>
    </xf>
    <xf numFmtId="0" fontId="0" fillId="0" borderId="0" xfId="0" applyAlignment="1">
      <alignment wrapText="1"/>
    </xf>
    <xf numFmtId="0" fontId="8" fillId="0" borderId="0" xfId="0" applyFont="1" applyAlignment="1" applyProtection="1">
      <alignment vertical="top" wrapText="1"/>
      <protection hidden="1"/>
    </xf>
    <xf numFmtId="0" fontId="8" fillId="0" borderId="0" xfId="0" applyFont="1" applyFill="1" applyAlignment="1" applyProtection="1">
      <alignment vertical="top" wrapText="1"/>
      <protection hidden="1"/>
    </xf>
    <xf numFmtId="0" fontId="8" fillId="0" borderId="0" xfId="0" applyFont="1" applyAlignment="1" applyProtection="1">
      <protection hidden="1"/>
    </xf>
    <xf numFmtId="0" fontId="7" fillId="0" borderId="0" xfId="0" applyFont="1" applyAlignment="1" applyProtection="1">
      <alignment vertical="top" wrapText="1"/>
      <protection hidden="1"/>
    </xf>
    <xf numFmtId="0" fontId="24" fillId="0" borderId="0" xfId="0" applyFont="1" applyAlignment="1" applyProtection="1">
      <alignment vertical="top"/>
      <protection hidden="1"/>
    </xf>
    <xf numFmtId="0" fontId="24" fillId="0" borderId="0" xfId="0" applyFont="1" applyAlignment="1" applyProtection="1">
      <alignment vertical="top" wrapText="1"/>
      <protection hidden="1"/>
    </xf>
    <xf numFmtId="37" fontId="7" fillId="3" borderId="5" xfId="0" applyNumberFormat="1"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37" fontId="7" fillId="3" borderId="14" xfId="0" applyNumberFormat="1"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37" fontId="7" fillId="3" borderId="14" xfId="0" applyNumberFormat="1" applyFont="1" applyFill="1" applyBorder="1" applyAlignment="1" applyProtection="1">
      <alignment horizontal="center" vertical="center"/>
    </xf>
    <xf numFmtId="37" fontId="7" fillId="3" borderId="15" xfId="0" applyNumberFormat="1" applyFont="1" applyFill="1" applyBorder="1" applyAlignment="1" applyProtection="1">
      <alignment horizontal="center" vertical="center"/>
    </xf>
    <xf numFmtId="37" fontId="7" fillId="3" borderId="0" xfId="0" applyNumberFormat="1" applyFont="1" applyFill="1" applyBorder="1" applyAlignment="1" applyProtection="1">
      <alignment horizontal="center" vertical="center"/>
    </xf>
    <xf numFmtId="37" fontId="7" fillId="3" borderId="17" xfId="0" applyNumberFormat="1" applyFont="1" applyFill="1" applyBorder="1" applyAlignment="1" applyProtection="1">
      <alignment horizontal="center" vertical="center"/>
    </xf>
    <xf numFmtId="37" fontId="7" fillId="3" borderId="19" xfId="0" applyNumberFormat="1" applyFont="1" applyFill="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37" fontId="7" fillId="3" borderId="6" xfId="0" applyNumberFormat="1" applyFont="1" applyFill="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14" fillId="0" borderId="0" xfId="0" applyFont="1" applyFill="1" applyAlignment="1" applyProtection="1">
      <alignment horizontal="justify" vertical="top" wrapText="1"/>
    </xf>
    <xf numFmtId="175" fontId="8" fillId="0" borderId="11" xfId="23" applyFont="1" applyFill="1" applyBorder="1" applyAlignment="1" applyProtection="1">
      <alignment horizontal="right"/>
    </xf>
    <xf numFmtId="175" fontId="8" fillId="0" borderId="11" xfId="23" applyFont="1" applyFill="1" applyBorder="1" applyAlignment="1" applyProtection="1"/>
    <xf numFmtId="175" fontId="8" fillId="0" borderId="9" xfId="23" applyFont="1" applyFill="1" applyBorder="1" applyAlignment="1" applyProtection="1"/>
    <xf numFmtId="175" fontId="8" fillId="0" borderId="9" xfId="23" applyFont="1" applyFill="1" applyBorder="1" applyAlignment="1" applyProtection="1">
      <alignment horizontal="right"/>
    </xf>
    <xf numFmtId="3" fontId="13" fillId="3" borderId="5" xfId="0" applyNumberFormat="1"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7" fillId="3" borderId="19" xfId="0" applyFont="1" applyFill="1" applyBorder="1" applyAlignment="1" applyProtection="1">
      <alignment horizontal="left" vertical="center" wrapText="1"/>
    </xf>
    <xf numFmtId="0" fontId="0" fillId="0" borderId="14" xfId="0" applyBorder="1" applyAlignment="1">
      <alignment wrapText="1"/>
    </xf>
    <xf numFmtId="0" fontId="0" fillId="0" borderId="23" xfId="0" applyBorder="1" applyAlignment="1">
      <alignment wrapText="1"/>
    </xf>
    <xf numFmtId="0" fontId="0" fillId="0" borderId="11" xfId="0" applyBorder="1" applyAlignment="1">
      <alignment wrapText="1"/>
    </xf>
    <xf numFmtId="3" fontId="13" fillId="3" borderId="13" xfId="0" applyNumberFormat="1" applyFont="1" applyFill="1" applyBorder="1" applyAlignment="1" applyProtection="1">
      <alignment horizontal="center" vertical="center" wrapText="1"/>
    </xf>
    <xf numFmtId="0" fontId="14" fillId="0" borderId="0" xfId="0" applyFont="1" applyAlignment="1" applyProtection="1">
      <alignment horizontal="justify" vertical="top"/>
    </xf>
    <xf numFmtId="0" fontId="0" fillId="0" borderId="0" xfId="0" applyAlignment="1"/>
    <xf numFmtId="0" fontId="14" fillId="0" borderId="0" xfId="0" applyFont="1" applyAlignment="1" applyProtection="1"/>
    <xf numFmtId="0" fontId="15" fillId="0" borderId="0" xfId="0" applyFont="1" applyAlignment="1" applyProtection="1"/>
    <xf numFmtId="0" fontId="7" fillId="3" borderId="6" xfId="0" applyFont="1" applyFill="1" applyBorder="1" applyAlignment="1" applyProtection="1">
      <alignment horizontal="center" vertical="center" wrapText="1"/>
    </xf>
    <xf numFmtId="0" fontId="0" fillId="0" borderId="13" xfId="0" applyBorder="1" applyAlignment="1">
      <alignment horizontal="center" vertical="center" wrapText="1"/>
    </xf>
    <xf numFmtId="0" fontId="7" fillId="3" borderId="19" xfId="19" applyFont="1" applyFill="1" applyBorder="1" applyAlignment="1" applyProtection="1">
      <alignment horizontal="left" vertical="center"/>
    </xf>
    <xf numFmtId="0" fontId="0" fillId="3" borderId="15" xfId="0" applyFill="1" applyBorder="1" applyAlignment="1">
      <alignment vertical="center"/>
    </xf>
    <xf numFmtId="0" fontId="0" fillId="3" borderId="23" xfId="0" applyFill="1" applyBorder="1" applyAlignment="1">
      <alignment vertical="center"/>
    </xf>
    <xf numFmtId="0" fontId="0" fillId="3" borderId="12" xfId="0" applyFill="1" applyBorder="1" applyAlignment="1">
      <alignment vertical="center"/>
    </xf>
    <xf numFmtId="0" fontId="0" fillId="3" borderId="14" xfId="0" applyFill="1" applyBorder="1" applyAlignment="1">
      <alignment vertical="center"/>
    </xf>
    <xf numFmtId="0" fontId="0" fillId="3" borderId="11" xfId="0" applyFill="1" applyBorder="1" applyAlignment="1">
      <alignment vertical="center"/>
    </xf>
    <xf numFmtId="37" fontId="7" fillId="3" borderId="6" xfId="0" applyNumberFormat="1" applyFont="1" applyFill="1" applyBorder="1" applyAlignment="1" applyProtection="1">
      <alignment horizontal="center" vertical="center"/>
    </xf>
    <xf numFmtId="0" fontId="0" fillId="0" borderId="13" xfId="0" applyBorder="1" applyAlignment="1">
      <alignment horizontal="center" vertical="center"/>
    </xf>
    <xf numFmtId="0" fontId="7" fillId="3" borderId="6" xfId="0" applyFont="1" applyFill="1" applyBorder="1" applyAlignment="1" applyProtection="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7" fillId="0" borderId="0" xfId="22" applyFont="1" applyBorder="1" applyAlignment="1" applyProtection="1">
      <alignment horizontal="center" vertical="top"/>
    </xf>
    <xf numFmtId="0" fontId="7" fillId="3" borderId="19" xfId="22" applyFont="1" applyFill="1" applyBorder="1" applyAlignment="1" applyProtection="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7" fillId="3" borderId="6" xfId="22" applyFont="1" applyFill="1" applyBorder="1" applyAlignment="1" applyProtection="1">
      <alignment horizontal="center" vertical="center"/>
    </xf>
    <xf numFmtId="4" fontId="7" fillId="3" borderId="6" xfId="0" applyNumberFormat="1" applyFont="1" applyFill="1" applyBorder="1" applyAlignment="1" applyProtection="1">
      <alignment horizontal="center" vertical="center" wrapText="1"/>
    </xf>
    <xf numFmtId="0" fontId="15" fillId="0" borderId="14" xfId="0" applyFont="1" applyFill="1" applyBorder="1" applyAlignment="1" applyProtection="1">
      <alignment wrapText="1"/>
    </xf>
    <xf numFmtId="0" fontId="26" fillId="0" borderId="14" xfId="0" applyFont="1" applyBorder="1" applyAlignment="1" applyProtection="1">
      <alignment wrapText="1"/>
    </xf>
    <xf numFmtId="0" fontId="26" fillId="0" borderId="0" xfId="0" applyFont="1" applyAlignment="1" applyProtection="1">
      <alignment wrapText="1"/>
    </xf>
    <xf numFmtId="0" fontId="13" fillId="3" borderId="6" xfId="0" applyFont="1" applyFill="1" applyBorder="1" applyAlignment="1" applyProtection="1">
      <alignment horizontal="center" vertical="center" wrapText="1"/>
    </xf>
    <xf numFmtId="0" fontId="18" fillId="0" borderId="20" xfId="0" applyFont="1" applyBorder="1" applyAlignment="1">
      <alignment horizontal="center" vertical="center" wrapText="1"/>
    </xf>
    <xf numFmtId="0" fontId="18" fillId="0" borderId="13" xfId="0" applyFont="1" applyBorder="1" applyAlignment="1">
      <alignment horizontal="center" vertical="center" wrapText="1"/>
    </xf>
  </cellXfs>
  <cellStyles count="36">
    <cellStyle name="Custom - Opmaakprofiel8" xfId="1"/>
    <cellStyle name="Data   - Opmaakprofiel2" xfId="2"/>
    <cellStyle name="Euro" xfId="3"/>
    <cellStyle name="Komma" xfId="4" builtinId="3"/>
    <cellStyle name="Labels - Opmaakprofiel3" xfId="5"/>
    <cellStyle name="Normal - Opmaakprofiel1" xfId="6"/>
    <cellStyle name="Normal - Opmaakprofiel2" xfId="7"/>
    <cellStyle name="Normal - Opmaakprofiel3" xfId="8"/>
    <cellStyle name="Normal - Opmaakprofiel4" xfId="9"/>
    <cellStyle name="Normal - Opmaakprofiel5" xfId="10"/>
    <cellStyle name="Normal - Opmaakprofiel6" xfId="11"/>
    <cellStyle name="Normal - Opmaakprofiel7" xfId="12"/>
    <cellStyle name="Normal - Opmaakprofiel8" xfId="13"/>
    <cellStyle name="Procent" xfId="14" builtinId="5"/>
    <cellStyle name="Reset  - Opmaakprofiel7" xfId="15"/>
    <cellStyle name="Standaard" xfId="0" builtinId="0"/>
    <cellStyle name="Standaard_10Nnacalculatieformulier GGZ 2006 versie 060724" xfId="16"/>
    <cellStyle name="Standaard_2002" xfId="17"/>
    <cellStyle name="Standaard_APZ Nacalculatie1998" xfId="18"/>
    <cellStyle name="Standaard_Calculatiemodel_rentekosten_ 2009_1" xfId="19"/>
    <cellStyle name="Standaard_Concept nac 2004 ent II" xfId="20"/>
    <cellStyle name="Standaard_ggz2003" xfId="21"/>
    <cellStyle name="Standaard_onderdeel rente 2002 GHZ" xfId="22"/>
    <cellStyle name="Tabelstandaard" xfId="23"/>
    <cellStyle name="Tabelstandaard financieel" xfId="24"/>
    <cellStyle name="Tabelstandaard negatief" xfId="25"/>
    <cellStyle name="Tabelstandaard Totaal" xfId="26"/>
    <cellStyle name="Tabelstandaard Totaal Negatief" xfId="27"/>
    <cellStyle name="Tabelstandaard Totaal_1077029755_GGZ-01c nacalculatieformulier ribw 2003 versie 040217(1)" xfId="28"/>
    <cellStyle name="Tabelstandaard_1077029755_GGZ-01c nacalculatieformulier ribw 2003 versie 040217(1)" xfId="29"/>
    <cellStyle name="Tabelstandaard_ggz2003" xfId="30"/>
    <cellStyle name="Table  - Opmaakprofiel6" xfId="31"/>
    <cellStyle name="Title  - Opmaakprofiel1" xfId="32"/>
    <cellStyle name="TotCol - Opmaakprofiel5" xfId="33"/>
    <cellStyle name="TotRow - Opmaakprofiel4" xfId="34"/>
    <cellStyle name="Valuta" xfId="35" builtinId="4"/>
  </cellStyles>
  <dxfs count="19">
    <dxf>
      <fill>
        <patternFill>
          <bgColor indexed="42"/>
        </patternFill>
      </fill>
    </dxf>
    <dxf>
      <fill>
        <patternFill>
          <bgColor indexed="42"/>
        </patternFill>
      </fill>
    </dxf>
    <dxf>
      <fill>
        <patternFill>
          <bgColor indexed="42"/>
        </patternFill>
      </fill>
    </dxf>
    <dxf>
      <fill>
        <patternFill>
          <bgColor indexed="10"/>
        </patternFill>
      </fill>
    </dxf>
    <dxf>
      <fill>
        <patternFill>
          <bgColor indexed="10"/>
        </patternFill>
      </fill>
    </dxf>
    <dxf>
      <font>
        <condense val="0"/>
        <extend val="0"/>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9"/>
      </font>
      <fill>
        <patternFill patternType="none">
          <bgColor indexed="65"/>
        </patternFill>
      </fill>
      <border>
        <left/>
        <right/>
        <top/>
        <bottom/>
      </border>
    </dxf>
    <dxf>
      <font>
        <condense val="0"/>
        <extend val="0"/>
        <color auto="1"/>
      </font>
    </dxf>
    <dxf>
      <font>
        <condense val="0"/>
        <extend val="0"/>
        <color indexed="9"/>
      </font>
      <fill>
        <patternFill>
          <bgColor indexed="10"/>
        </patternFill>
      </fill>
    </dxf>
    <dxf>
      <fill>
        <patternFill>
          <bgColor indexed="42"/>
        </patternFill>
      </fill>
    </dxf>
    <dxf>
      <font>
        <condense val="0"/>
        <extend val="0"/>
        <color indexed="9"/>
      </font>
      <fill>
        <patternFill>
          <bgColor indexed="10"/>
        </patternFill>
      </fill>
    </dxf>
    <dxf>
      <fill>
        <patternFill>
          <bgColor indexed="22"/>
        </patternFill>
      </fill>
    </dxf>
    <dxf>
      <fill>
        <patternFill>
          <bgColor indexed="26"/>
        </patternFill>
      </fill>
    </dxf>
    <dxf>
      <fill>
        <patternFill>
          <bgColor indexed="42"/>
        </patternFill>
      </fill>
    </dxf>
    <dxf>
      <font>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DCEF"/>
      <rgbColor rgb="00E2DCD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fmlaLink="$J$4" lockText="1" noThreeD="1"/>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581025</xdr:colOff>
          <xdr:row>1</xdr:row>
          <xdr:rowOff>95250</xdr:rowOff>
        </xdr:from>
        <xdr:to>
          <xdr:col>8</xdr:col>
          <xdr:colOff>876300</xdr:colOff>
          <xdr:row>3</xdr:row>
          <xdr:rowOff>9525</xdr:rowOff>
        </xdr:to>
        <xdr:sp macro="" textlink="">
          <xdr:nvSpPr>
            <xdr:cNvPr id="25686" name="Check Box 86" hidden="1">
              <a:extLst>
                <a:ext uri="{63B3BB69-23CF-44E3-9099-C40C66FF867C}">
                  <a14:compatExt spid="_x0000_s25686"/>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219075</xdr:colOff>
      <xdr:row>28</xdr:row>
      <xdr:rowOff>0</xdr:rowOff>
    </xdr:from>
    <xdr:ext cx="8124825" cy="264560"/>
    <xdr:sp macro="" textlink="">
      <xdr:nvSpPr>
        <xdr:cNvPr id="2" name="Tekstvak 1"/>
        <xdr:cNvSpPr txBox="1"/>
      </xdr:nvSpPr>
      <xdr:spPr>
        <a:xfrm>
          <a:off x="219075" y="3714750"/>
          <a:ext cx="8124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nl-NL"/>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by\LOCALS~1\Temp\Mp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Mp1"/>
      <sheetName val="I_03007"/>
      <sheetName val="naw600"/>
      <sheetName val="Voorblad"/>
      <sheetName val="Toelatingen"/>
      <sheetName val="Toelichting"/>
      <sheetName val="Verblijf + overig"/>
      <sheetName val="GGZ verblijf"/>
      <sheetName val="Extramuraal"/>
      <sheetName val="Vervoer"/>
      <sheetName val="ZZP"/>
      <sheetName val="Recapitulatie"/>
      <sheetName val="Verantwoordingsdocument"/>
      <sheetName val="Aanvaardbare kosten"/>
      <sheetName val="Vragenlijst"/>
      <sheetName val="AlgInfo"/>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2"/>
  <dimension ref="A1:IU41"/>
  <sheetViews>
    <sheetView showGridLines="0" tabSelected="1" zoomScale="110" zoomScaleNormal="110" zoomScaleSheetLayoutView="95" workbookViewId="0">
      <selection activeCell="J2" sqref="J2"/>
    </sheetView>
  </sheetViews>
  <sheetFormatPr defaultColWidth="0" defaultRowHeight="11.25" zeroHeight="1" x14ac:dyDescent="0.15"/>
  <cols>
    <col min="1" max="1" width="2.7109375" style="5" customWidth="1"/>
    <col min="2" max="2" width="5.7109375" style="33" customWidth="1"/>
    <col min="3" max="3" width="31.42578125" style="5" customWidth="1"/>
    <col min="4" max="4" width="9.5703125" style="5" customWidth="1"/>
    <col min="5" max="5" width="9.85546875" style="5" customWidth="1"/>
    <col min="6" max="6" width="11.7109375" style="5" customWidth="1"/>
    <col min="7" max="7" width="9.5703125" style="5" customWidth="1"/>
    <col min="8" max="8" width="11.5703125" style="5" customWidth="1"/>
    <col min="9" max="9" width="18.7109375" style="44" customWidth="1"/>
    <col min="10" max="10" width="17.28515625" style="3" customWidth="1"/>
    <col min="11" max="11" width="16.7109375" style="5" customWidth="1"/>
    <col min="12" max="12" width="3.28515625" style="5" customWidth="1"/>
    <col min="13" max="13" width="12.140625" style="29" hidden="1" customWidth="1"/>
    <col min="14" max="14" width="3.42578125" style="29" hidden="1" customWidth="1"/>
    <col min="15" max="15" width="14.85546875" style="359" hidden="1" customWidth="1"/>
    <col min="16" max="255" width="14.85546875" style="29" hidden="1" customWidth="1"/>
    <col min="256" max="16384" width="9.140625" style="29" hidden="1"/>
  </cols>
  <sheetData>
    <row r="1" spans="1:15" ht="20.25" customHeight="1" x14ac:dyDescent="0.2">
      <c r="B1" s="160" t="str">
        <f>CONCATENATE("WLZ-BREED CALCULATIEMODEL RENTEKOSTEN ",O1)</f>
        <v>WLZ-BREED CALCULATIEMODEL RENTEKOSTEN 2016</v>
      </c>
      <c r="J1" s="562" t="s">
        <v>305</v>
      </c>
      <c r="K1" s="349" t="str">
        <f>"Pagina "&amp;$M$1&amp;""</f>
        <v>Pagina 1</v>
      </c>
      <c r="M1" s="29">
        <v>1</v>
      </c>
      <c r="N1" s="46"/>
      <c r="O1" s="361">
        <v>2016</v>
      </c>
    </row>
    <row r="2" spans="1:15" ht="12.75" customHeight="1" x14ac:dyDescent="0.15">
      <c r="A2" s="29"/>
      <c r="B2" s="5"/>
      <c r="I2" s="5"/>
      <c r="J2" s="6"/>
      <c r="N2" s="46"/>
      <c r="O2" s="47"/>
    </row>
    <row r="3" spans="1:15" ht="12.75" customHeight="1" x14ac:dyDescent="0.2">
      <c r="A3" s="29"/>
      <c r="B3" s="629" t="str">
        <f>IF(OR(Rentecalc.!$E4=0),"Vul hier het NZa-nummer in","")</f>
        <v>Vul hier het NZa-nummer in</v>
      </c>
      <c r="C3" s="630"/>
      <c r="D3" s="25" t="s">
        <v>102</v>
      </c>
      <c r="E3" s="26" t="s">
        <v>101</v>
      </c>
      <c r="F3" s="86"/>
      <c r="G3" s="86"/>
      <c r="H3" s="86"/>
      <c r="I3" s="260"/>
      <c r="J3" s="28" t="str">
        <f>IF(J4=TRUE,"      Invulvelden gearceerd","      Invulvelden niet gearceerd")</f>
        <v xml:space="preserve">      Invulvelden gearceerd</v>
      </c>
      <c r="K3" s="85"/>
      <c r="N3" s="46"/>
      <c r="O3" s="47"/>
    </row>
    <row r="4" spans="1:15" ht="12.75" customHeight="1" x14ac:dyDescent="0.15">
      <c r="A4" s="29"/>
      <c r="B4" s="27" t="s">
        <v>24</v>
      </c>
      <c r="C4" s="161"/>
      <c r="D4" s="557">
        <v>300</v>
      </c>
      <c r="E4" s="493"/>
      <c r="F4" s="86"/>
      <c r="G4" s="86"/>
      <c r="H4" s="86"/>
      <c r="I4" s="5"/>
      <c r="J4" s="90" t="b">
        <v>1</v>
      </c>
      <c r="N4" s="46"/>
      <c r="O4" s="47"/>
    </row>
    <row r="5" spans="1:15" ht="12.75" customHeight="1" x14ac:dyDescent="0.15">
      <c r="A5" s="29"/>
      <c r="B5" s="5"/>
      <c r="I5" s="5"/>
      <c r="J5" s="6"/>
      <c r="N5" s="46"/>
      <c r="O5" s="47"/>
    </row>
    <row r="6" spans="1:15" ht="12.75" customHeight="1" x14ac:dyDescent="0.15">
      <c r="B6" s="162"/>
      <c r="D6" s="163"/>
      <c r="E6" s="163"/>
      <c r="F6" s="163"/>
      <c r="G6" s="163"/>
      <c r="H6" s="163"/>
      <c r="I6" s="5"/>
    </row>
    <row r="7" spans="1:15" ht="12.75" customHeight="1" x14ac:dyDescent="0.15">
      <c r="B7" s="402"/>
      <c r="C7" s="312" t="s">
        <v>90</v>
      </c>
      <c r="D7" s="402"/>
      <c r="E7" s="402"/>
      <c r="F7" s="402"/>
      <c r="G7" s="402"/>
      <c r="H7" s="402"/>
      <c r="I7" s="364"/>
      <c r="J7" s="78"/>
      <c r="K7" s="311" t="s">
        <v>89</v>
      </c>
    </row>
    <row r="8" spans="1:15" ht="12.75" customHeight="1" x14ac:dyDescent="0.15">
      <c r="B8" s="292">
        <v>101</v>
      </c>
      <c r="C8" s="165" t="str">
        <f>CONCATENATE('A-D'!C2,"(regel ",'A-D'!B21," onderdeel ",LEFT('A-D'!B2,1),")")</f>
        <v>Boekwaarde investeringen vaste activa (regel 515 onderdeel A)</v>
      </c>
      <c r="D8" s="111"/>
      <c r="E8" s="111"/>
      <c r="F8" s="111"/>
      <c r="G8" s="111"/>
      <c r="H8" s="111"/>
      <c r="I8" s="166"/>
      <c r="K8" s="430">
        <f>'A-D'!H21</f>
        <v>0</v>
      </c>
    </row>
    <row r="9" spans="1:15" ht="12.75" customHeight="1" x14ac:dyDescent="0.15">
      <c r="B9" s="164">
        <f t="shared" ref="B9:B15" si="0">B8+1</f>
        <v>102</v>
      </c>
      <c r="C9" s="165" t="str">
        <f>CONCATENATE('A-D'!C24,"(regel ",'A-D'!B43," onderdeel ",LEFT('A-D'!B24,1),")")</f>
        <v>Onderhanden bouwprojecten (regel 529 onderdeel B)</v>
      </c>
      <c r="D9" s="72"/>
      <c r="E9" s="72"/>
      <c r="F9" s="72"/>
      <c r="G9" s="72"/>
      <c r="H9" s="72"/>
      <c r="I9" s="72"/>
      <c r="J9" s="103"/>
      <c r="K9" s="431">
        <f>'A-D'!H43</f>
        <v>0</v>
      </c>
    </row>
    <row r="10" spans="1:15" ht="12.75" customHeight="1" x14ac:dyDescent="0.15">
      <c r="B10" s="164">
        <f t="shared" si="0"/>
        <v>103</v>
      </c>
      <c r="C10" s="72" t="str">
        <f>CONCATENATE(GGZ!C2,"(regel ",GGZ!B16," onderdeel ",LEFT(GGZ!B2,1),")")</f>
        <v>GGZ: Normatieve boekwaarde medische en overige inventarissen (regel 1111 onderdeel I)</v>
      </c>
      <c r="D10" s="72"/>
      <c r="E10" s="72"/>
      <c r="F10" s="72"/>
      <c r="G10" s="72"/>
      <c r="H10" s="72"/>
      <c r="I10" s="72"/>
      <c r="J10" s="103"/>
      <c r="K10" s="431">
        <f>GGZ!F16</f>
        <v>0</v>
      </c>
    </row>
    <row r="11" spans="1:15" ht="12.75" customHeight="1" x14ac:dyDescent="0.15">
      <c r="B11" s="164">
        <f t="shared" si="0"/>
        <v>104</v>
      </c>
      <c r="C11" s="72" t="s">
        <v>302</v>
      </c>
      <c r="D11" s="72"/>
      <c r="E11" s="72"/>
      <c r="F11" s="72"/>
      <c r="G11" s="72"/>
      <c r="H11" s="72"/>
      <c r="I11" s="72"/>
      <c r="J11" s="103"/>
      <c r="K11" s="431">
        <f>GHZ!M77</f>
        <v>0</v>
      </c>
      <c r="M11" s="29" t="s">
        <v>247</v>
      </c>
      <c r="O11" s="359" t="s">
        <v>248</v>
      </c>
    </row>
    <row r="12" spans="1:15" ht="12.75" customHeight="1" x14ac:dyDescent="0.15">
      <c r="B12" s="164">
        <f t="shared" si="0"/>
        <v>105</v>
      </c>
      <c r="C12" s="72" t="s">
        <v>244</v>
      </c>
      <c r="D12" s="159"/>
      <c r="E12" s="159"/>
      <c r="F12" s="159"/>
      <c r="G12" s="159"/>
      <c r="H12" s="159"/>
      <c r="I12" s="159"/>
      <c r="J12" s="167"/>
      <c r="K12" s="432">
        <f>'V&amp;V'!M62</f>
        <v>0</v>
      </c>
      <c r="M12" s="597">
        <f>SUM(K10:K12)</f>
        <v>0</v>
      </c>
      <c r="O12" s="598">
        <f>IF(M12&lt;&gt;0,M12/K15,0)</f>
        <v>0</v>
      </c>
    </row>
    <row r="13" spans="1:15" ht="12.75" customHeight="1" x14ac:dyDescent="0.15">
      <c r="B13" s="164">
        <f t="shared" si="0"/>
        <v>106</v>
      </c>
      <c r="C13" s="168" t="s">
        <v>303</v>
      </c>
      <c r="D13" s="159"/>
      <c r="E13" s="159"/>
      <c r="F13" s="159"/>
      <c r="G13" s="159"/>
      <c r="H13" s="159"/>
      <c r="I13" s="159"/>
      <c r="J13" s="167"/>
      <c r="K13" s="432">
        <f>'A-D'!H72+'V&amp;V'!M74+GHZ!M93</f>
        <v>0</v>
      </c>
    </row>
    <row r="14" spans="1:15" ht="12.75" customHeight="1" thickBot="1" x14ac:dyDescent="0.2">
      <c r="B14" s="164">
        <f t="shared" si="0"/>
        <v>107</v>
      </c>
      <c r="C14" s="159" t="str">
        <f>CONCATENATE('A-D'!C74," (regel ",'A-D'!B78," onderdeel ",LEFT('A-D'!B74,1),")")</f>
        <v>Normatief werkkapitaal (regel 622 onderdeel D)</v>
      </c>
      <c r="D14" s="159"/>
      <c r="E14" s="159"/>
      <c r="F14" s="159"/>
      <c r="G14" s="159"/>
      <c r="H14" s="159"/>
      <c r="I14" s="169"/>
      <c r="J14" s="170"/>
      <c r="K14" s="432">
        <f>'A-D'!H78</f>
        <v>0</v>
      </c>
    </row>
    <row r="15" spans="1:15" ht="12.75" customHeight="1" thickBot="1" x14ac:dyDescent="0.2">
      <c r="B15" s="164">
        <f t="shared" si="0"/>
        <v>108</v>
      </c>
      <c r="C15" s="171" t="str">
        <f>CONCATENATE("Totaal in aanmerking te nemen activa (regels ",B8," t/m ",B14,")")</f>
        <v>Totaal in aanmerking te nemen activa (regels 101 t/m 107)</v>
      </c>
      <c r="D15" s="172"/>
      <c r="E15" s="172"/>
      <c r="F15" s="173"/>
      <c r="G15" s="173"/>
      <c r="H15" s="173"/>
      <c r="I15" s="174"/>
      <c r="J15" s="174"/>
      <c r="K15" s="433">
        <f>SUM(K8:K14)</f>
        <v>0</v>
      </c>
    </row>
    <row r="16" spans="1:15" ht="12.75" customHeight="1" x14ac:dyDescent="0.15">
      <c r="B16" s="228"/>
      <c r="C16" s="307"/>
      <c r="D16" s="307"/>
      <c r="E16" s="307"/>
      <c r="F16" s="307"/>
      <c r="G16" s="307"/>
      <c r="H16" s="307"/>
      <c r="I16" s="308"/>
      <c r="J16" s="308"/>
      <c r="K16" s="309"/>
    </row>
    <row r="17" spans="2:11" ht="12.75" customHeight="1" x14ac:dyDescent="0.15">
      <c r="B17" s="176"/>
      <c r="C17" s="312" t="s">
        <v>91</v>
      </c>
      <c r="D17" s="6"/>
      <c r="E17" s="6"/>
      <c r="F17" s="6"/>
      <c r="G17" s="6"/>
      <c r="H17" s="6"/>
      <c r="I17" s="45"/>
      <c r="J17" s="45"/>
      <c r="K17" s="45"/>
    </row>
    <row r="18" spans="2:11" ht="12.75" customHeight="1" x14ac:dyDescent="0.15">
      <c r="B18" s="177">
        <f>B15+1</f>
        <v>109</v>
      </c>
      <c r="C18" s="168" t="s">
        <v>304</v>
      </c>
      <c r="D18" s="72"/>
      <c r="E18" s="72"/>
      <c r="F18" s="72"/>
      <c r="G18" s="72"/>
      <c r="H18" s="72"/>
      <c r="I18" s="178"/>
      <c r="J18" s="310"/>
      <c r="K18" s="431">
        <f>E!S163</f>
        <v>0</v>
      </c>
    </row>
    <row r="19" spans="2:11" ht="12.75" customHeight="1" thickBot="1" x14ac:dyDescent="0.2">
      <c r="B19" s="177">
        <f>B18+1</f>
        <v>110</v>
      </c>
      <c r="C19" s="180" t="str">
        <f>CONCATENATE('F-G'!C2," (regel ",'F-G'!B21," onderdeel ",LEFT('F-G'!B2,1),")")</f>
        <v>Eigen vermogen (regel 927 onderdeel F)</v>
      </c>
      <c r="D19" s="180"/>
      <c r="E19" s="180"/>
      <c r="F19" s="180"/>
      <c r="G19" s="180"/>
      <c r="H19" s="180"/>
      <c r="I19" s="159"/>
      <c r="J19" s="167"/>
      <c r="K19" s="432">
        <f>'F-G'!F21</f>
        <v>0</v>
      </c>
    </row>
    <row r="20" spans="2:11" ht="12.75" customHeight="1" thickBot="1" x14ac:dyDescent="0.2">
      <c r="B20" s="177">
        <f>B19+1</f>
        <v>111</v>
      </c>
      <c r="C20" s="172" t="str">
        <f>CONCATENATE("Totaal in aanmerking te nemen passiva (regel ",B18," + ",B19,")")</f>
        <v>Totaal in aanmerking te nemen passiva (regel 109 + 110)</v>
      </c>
      <c r="D20" s="173"/>
      <c r="E20" s="173"/>
      <c r="F20" s="173"/>
      <c r="G20" s="173"/>
      <c r="H20" s="173"/>
      <c r="I20" s="174"/>
      <c r="J20" s="175"/>
      <c r="K20" s="433">
        <f>K18+K19</f>
        <v>0</v>
      </c>
    </row>
    <row r="21" spans="2:11" ht="12.75" customHeight="1" thickBot="1" x14ac:dyDescent="0.2">
      <c r="B21" s="176"/>
      <c r="C21" s="6"/>
      <c r="D21" s="6"/>
      <c r="E21" s="6"/>
      <c r="F21" s="6"/>
      <c r="G21" s="6"/>
      <c r="H21" s="6"/>
      <c r="I21" s="45"/>
      <c r="J21" s="45"/>
      <c r="K21" s="45"/>
    </row>
    <row r="22" spans="2:11" ht="12.75" customHeight="1" thickBot="1" x14ac:dyDescent="0.2">
      <c r="B22" s="177">
        <f>B20+1</f>
        <v>112</v>
      </c>
      <c r="C22" s="181" t="str">
        <f>CONCATENATE("Verschil tussen activa en passiva (regel ",B15," -/- ",B20,")")</f>
        <v>Verschil tussen activa en passiva (regel 108 -/- 111)</v>
      </c>
      <c r="D22" s="182"/>
      <c r="E22" s="182"/>
      <c r="F22" s="182"/>
      <c r="G22" s="182"/>
      <c r="H22" s="182"/>
      <c r="I22" s="174"/>
      <c r="J22" s="175"/>
      <c r="K22" s="433">
        <f>K15-K20</f>
        <v>0</v>
      </c>
    </row>
    <row r="23" spans="2:11" x14ac:dyDescent="0.15">
      <c r="B23" s="89"/>
      <c r="I23" s="6"/>
      <c r="J23" s="5"/>
    </row>
    <row r="24" spans="2:11" x14ac:dyDescent="0.15">
      <c r="B24" s="89"/>
      <c r="C24" s="24" t="s">
        <v>163</v>
      </c>
      <c r="I24" s="6"/>
      <c r="J24" s="5"/>
    </row>
    <row r="25" spans="2:11" x14ac:dyDescent="0.15">
      <c r="B25" s="177">
        <f>B22+1</f>
        <v>113</v>
      </c>
      <c r="C25" s="72" t="str">
        <f>CONCATENATE('F-G'!C25," (regel ",'F-G'!B29," onderdeel ",LEFT('F-G'!B25,1),")")</f>
        <v>Rentekosten langlopende leningen (regel 930 onderdeel G)</v>
      </c>
      <c r="D25" s="72"/>
      <c r="E25" s="72"/>
      <c r="F25" s="72"/>
      <c r="G25" s="72"/>
      <c r="H25" s="72"/>
      <c r="I25" s="178"/>
      <c r="J25" s="179"/>
      <c r="K25" s="431">
        <f>'F-G'!F29</f>
        <v>0</v>
      </c>
    </row>
    <row r="26" spans="2:11" x14ac:dyDescent="0.15">
      <c r="B26" s="177">
        <f t="shared" ref="B26:B31" si="1">B25+1</f>
        <v>114</v>
      </c>
      <c r="C26" s="72" t="str">
        <f>"Normrente over verschil activa en passiva "&amp;K35*100&amp;"%"</f>
        <v>Normrente over verschil activa en passiva 0,41%</v>
      </c>
      <c r="D26" s="72"/>
      <c r="E26" s="72"/>
      <c r="F26" s="72"/>
      <c r="G26" s="72"/>
      <c r="H26" s="72"/>
      <c r="I26" s="72"/>
      <c r="J26" s="103"/>
      <c r="K26" s="431">
        <f>ROUND(K35*K22,0)</f>
        <v>0</v>
      </c>
    </row>
    <row r="27" spans="2:11" x14ac:dyDescent="0.15">
      <c r="B27" s="177">
        <f t="shared" si="1"/>
        <v>115</v>
      </c>
      <c r="C27" s="180" t="str">
        <f>CONCATENATE("Inflatievergoeding over eigen vermogen ",K36*100,"% over regel ",'F-G'!B21," onderdeel ",LEFT('F-G'!B2,1)," (exclusief instandhoudingsreserve)")</f>
        <v>Inflatievergoeding over eigen vermogen 0,38% over regel 927 onderdeel F (exclusief instandhoudingsreserve)</v>
      </c>
      <c r="D27" s="180"/>
      <c r="E27" s="180"/>
      <c r="F27" s="180"/>
      <c r="G27" s="180"/>
      <c r="H27" s="180"/>
      <c r="I27" s="159"/>
      <c r="J27" s="167"/>
      <c r="K27" s="434">
        <f>ROUND(IF(('F-G'!F21-'F-G'!F7)&gt;0,K36*('F-G'!F21-'F-G'!F7),0),0)</f>
        <v>0</v>
      </c>
    </row>
    <row r="28" spans="2:11" ht="12" thickBot="1" x14ac:dyDescent="0.2">
      <c r="B28" s="177">
        <f t="shared" si="1"/>
        <v>116</v>
      </c>
      <c r="C28" s="87" t="s">
        <v>104</v>
      </c>
      <c r="D28" s="180"/>
      <c r="E28" s="180"/>
      <c r="F28" s="180"/>
      <c r="G28" s="180"/>
      <c r="H28" s="180"/>
      <c r="I28" s="159"/>
      <c r="J28" s="167"/>
      <c r="K28" s="435"/>
    </row>
    <row r="29" spans="2:11" ht="12" thickBot="1" x14ac:dyDescent="0.2">
      <c r="B29" s="177">
        <f t="shared" si="1"/>
        <v>117</v>
      </c>
      <c r="C29" s="172" t="str">
        <f>CONCATENATE("Totaal aanvaardbare rentekosten (regels ",B25," t/m ",B28,")")</f>
        <v>Totaal aanvaardbare rentekosten (regels 113 t/m 116)</v>
      </c>
      <c r="D29" s="173"/>
      <c r="E29" s="173"/>
      <c r="F29" s="173"/>
      <c r="G29" s="173"/>
      <c r="H29" s="173"/>
      <c r="I29" s="174"/>
      <c r="J29" s="175"/>
      <c r="K29" s="433">
        <f>SUM(K25:K28)</f>
        <v>0</v>
      </c>
    </row>
    <row r="30" spans="2:11" x14ac:dyDescent="0.15">
      <c r="B30" s="177">
        <f t="shared" si="1"/>
        <v>118</v>
      </c>
      <c r="C30" s="72" t="s">
        <v>249</v>
      </c>
      <c r="D30" s="72"/>
      <c r="E30" s="72"/>
      <c r="F30" s="72"/>
      <c r="G30" s="72"/>
      <c r="H30" s="72"/>
      <c r="I30" s="178"/>
      <c r="J30" s="179"/>
      <c r="K30" s="431">
        <f>IF(SUM(K10:K12)&gt;K15,K29,O12*K29)</f>
        <v>0</v>
      </c>
    </row>
    <row r="31" spans="2:11" x14ac:dyDescent="0.15">
      <c r="B31" s="177">
        <f t="shared" si="1"/>
        <v>119</v>
      </c>
      <c r="C31" s="573" t="s">
        <v>250</v>
      </c>
      <c r="D31" s="573"/>
      <c r="E31" s="573"/>
      <c r="F31" s="72"/>
      <c r="G31" s="72"/>
      <c r="H31" s="72"/>
      <c r="I31" s="72"/>
      <c r="J31" s="103"/>
      <c r="K31" s="431">
        <f>K29-K30</f>
        <v>0</v>
      </c>
    </row>
    <row r="32" spans="2:11" x14ac:dyDescent="0.15">
      <c r="B32" s="88"/>
    </row>
    <row r="33" spans="2:13" x14ac:dyDescent="0.15">
      <c r="B33" s="88"/>
      <c r="D33" s="24"/>
      <c r="E33" s="24"/>
      <c r="F33" s="24"/>
      <c r="G33" s="24"/>
      <c r="H33" s="24"/>
      <c r="K33" s="285"/>
    </row>
    <row r="34" spans="2:13" x14ac:dyDescent="0.15">
      <c r="B34" s="88"/>
      <c r="C34" s="24" t="s">
        <v>23</v>
      </c>
      <c r="D34" s="217"/>
      <c r="E34" s="217"/>
      <c r="F34" s="217"/>
      <c r="G34" s="217"/>
      <c r="H34" s="217"/>
      <c r="I34" s="314"/>
      <c r="J34" s="78"/>
      <c r="K34" s="313" t="s">
        <v>67</v>
      </c>
    </row>
    <row r="35" spans="2:13" ht="12.75" x14ac:dyDescent="0.15">
      <c r="B35" s="177">
        <f>B31+1</f>
        <v>120</v>
      </c>
      <c r="C35" s="50" t="s">
        <v>178</v>
      </c>
      <c r="D35" s="84"/>
      <c r="E35" s="84"/>
      <c r="F35" s="84"/>
      <c r="G35" s="84"/>
      <c r="H35" s="84"/>
      <c r="I35" s="48"/>
      <c r="J35" s="49"/>
      <c r="K35" s="600">
        <v>4.1000000000000003E-3</v>
      </c>
      <c r="M35" s="599"/>
    </row>
    <row r="36" spans="2:13" ht="12.75" customHeight="1" x14ac:dyDescent="0.15">
      <c r="B36" s="177">
        <f>B35+1</f>
        <v>121</v>
      </c>
      <c r="C36" s="50" t="s">
        <v>242</v>
      </c>
      <c r="D36" s="43"/>
      <c r="E36" s="43"/>
      <c r="F36" s="43"/>
      <c r="G36" s="43"/>
      <c r="H36" s="43"/>
      <c r="I36" s="51"/>
      <c r="J36" s="52"/>
      <c r="K36" s="600">
        <v>3.8E-3</v>
      </c>
    </row>
    <row r="37" spans="2:13" x14ac:dyDescent="0.15">
      <c r="B37" s="344"/>
      <c r="C37" s="159"/>
      <c r="D37" s="159"/>
      <c r="E37" s="159"/>
      <c r="F37" s="159"/>
      <c r="G37" s="159"/>
      <c r="H37" s="159"/>
      <c r="I37" s="345"/>
      <c r="J37" s="79"/>
      <c r="K37" s="346"/>
    </row>
    <row r="38" spans="2:13" ht="11.25" customHeight="1" x14ac:dyDescent="0.15">
      <c r="B38" s="631" t="s">
        <v>243</v>
      </c>
      <c r="C38" s="632"/>
      <c r="D38" s="632"/>
      <c r="E38" s="632"/>
      <c r="F38" s="632"/>
      <c r="G38" s="632"/>
      <c r="H38" s="632"/>
      <c r="I38" s="632"/>
      <c r="J38" s="632"/>
      <c r="K38" s="632"/>
      <c r="L38" s="3"/>
    </row>
    <row r="39" spans="2:13" ht="22.5" customHeight="1" x14ac:dyDescent="0.15">
      <c r="B39" s="633"/>
      <c r="C39" s="633"/>
      <c r="D39" s="633"/>
      <c r="E39" s="633"/>
      <c r="F39" s="633"/>
      <c r="G39" s="633"/>
      <c r="H39" s="633"/>
      <c r="I39" s="633"/>
      <c r="J39" s="633"/>
      <c r="K39" s="633"/>
      <c r="L39" s="3"/>
    </row>
    <row r="40" spans="2:13" hidden="1" x14ac:dyDescent="0.15">
      <c r="B40" s="634"/>
      <c r="C40" s="635"/>
      <c r="D40" s="635"/>
      <c r="E40" s="635"/>
      <c r="F40" s="635"/>
      <c r="G40" s="635"/>
      <c r="H40" s="635"/>
      <c r="I40" s="635"/>
      <c r="J40" s="635"/>
      <c r="K40" s="635"/>
    </row>
    <row r="41" spans="2:13" hidden="1" x14ac:dyDescent="0.15">
      <c r="B41" s="635"/>
      <c r="C41" s="635"/>
      <c r="D41" s="635"/>
      <c r="E41" s="635"/>
      <c r="F41" s="635"/>
      <c r="G41" s="635"/>
      <c r="H41" s="635"/>
      <c r="I41" s="635"/>
      <c r="J41" s="635"/>
      <c r="K41" s="635"/>
    </row>
  </sheetData>
  <sheetProtection password="CA4A" sheet="1" objects="1" scenarios="1"/>
  <mergeCells count="3">
    <mergeCell ref="B3:C3"/>
    <mergeCell ref="B38:K39"/>
    <mergeCell ref="B40:K41"/>
  </mergeCells>
  <phoneticPr fontId="0" type="noConversion"/>
  <conditionalFormatting sqref="B3:C3">
    <cfRule type="expression" dxfId="18" priority="1" stopIfTrue="1">
      <formula>$B3&lt;&gt;""</formula>
    </cfRule>
  </conditionalFormatting>
  <conditionalFormatting sqref="K28 J3:K3 E4">
    <cfRule type="expression" dxfId="17" priority="2" stopIfTrue="1">
      <formula>$J$4=TRUE</formula>
    </cfRule>
  </conditionalFormatting>
  <conditionalFormatting sqref="N7:N13">
    <cfRule type="expression" dxfId="16" priority="3" stopIfTrue="1">
      <formula>#REF!=TRUE</formula>
    </cfRule>
  </conditionalFormatting>
  <conditionalFormatting sqref="K11:K13">
    <cfRule type="expression" dxfId="15" priority="4" stopIfTrue="1">
      <formula>$D$4124</formula>
    </cfRule>
  </conditionalFormatting>
  <dataValidations count="1">
    <dataValidation type="whole" allowBlank="1" showInputMessage="1" showErrorMessage="1" errorTitle="Onjuiste invoer:" error="Hier moet het NZa-nummer ingevuld worden." sqref="E4">
      <formula1>1</formula1>
      <formula2>9999</formula2>
    </dataValidation>
  </dataValidations>
  <pageMargins left="0.39370078740157483" right="0.39370078740157483" top="0.78740157480314965" bottom="0.39370078740157483" header="0.51181102362204722" footer="0.51181102362204722"/>
  <pageSetup paperSize="9" scale="95" orientation="landscape" useFirstPageNumber="1" r:id="rId1"/>
  <headerFooter alignWithMargins="0">
    <oddHeader>&amp;R&amp;G</oddHeader>
  </headerFooter>
  <ignoredErrors>
    <ignoredError sqref="K29" emptyCellReference="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5686" r:id="rId5" name="Check Box 86">
              <controlPr locked="0" defaultSize="0" autoFill="0" autoLine="0" autoPict="0">
                <anchor moveWithCells="1">
                  <from>
                    <xdr:col>8</xdr:col>
                    <xdr:colOff>581025</xdr:colOff>
                    <xdr:row>1</xdr:row>
                    <xdr:rowOff>95250</xdr:rowOff>
                  </from>
                  <to>
                    <xdr:col>8</xdr:col>
                    <xdr:colOff>876300</xdr:colOff>
                    <xdr:row>3</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IU111"/>
  <sheetViews>
    <sheetView showGridLines="0" topLeftCell="A3" zoomScale="110" zoomScaleNormal="110" zoomScaleSheetLayoutView="75" workbookViewId="0">
      <selection activeCell="A95" sqref="A95:XFD111"/>
    </sheetView>
  </sheetViews>
  <sheetFormatPr defaultColWidth="0" defaultRowHeight="11.25" zeroHeight="1" x14ac:dyDescent="0.15"/>
  <cols>
    <col min="1" max="1" width="1.7109375" style="5" customWidth="1"/>
    <col min="2" max="2" width="6.85546875" style="5" customWidth="1"/>
    <col min="3" max="3" width="9.28515625" style="5" bestFit="1" customWidth="1"/>
    <col min="4" max="4" width="40.42578125" style="5" customWidth="1"/>
    <col min="5" max="5" width="9.85546875" style="5" customWidth="1"/>
    <col min="6" max="6" width="12.7109375" style="5" hidden="1" customWidth="1"/>
    <col min="7" max="7" width="12" style="89" customWidth="1"/>
    <col min="8" max="8" width="13" style="5" customWidth="1"/>
    <col min="9" max="9" width="16.42578125" style="5" customWidth="1"/>
    <col min="10" max="10" width="10" style="89" customWidth="1"/>
    <col min="11" max="11" width="16" style="5" customWidth="1"/>
    <col min="12" max="12" width="13.7109375" style="89" customWidth="1"/>
    <col min="13" max="13" width="14" style="5" customWidth="1"/>
    <col min="14" max="14" width="2.42578125" style="5" customWidth="1"/>
    <col min="15" max="255" width="11.28515625" style="5" hidden="1" customWidth="1"/>
    <col min="256" max="16384" width="9.140625" style="5" hidden="1"/>
  </cols>
  <sheetData>
    <row r="1" spans="2:19" s="366" customFormat="1" hidden="1" x14ac:dyDescent="0.15">
      <c r="B1" s="255" t="b">
        <v>1</v>
      </c>
      <c r="C1" s="130" t="s">
        <v>116</v>
      </c>
      <c r="D1" s="101"/>
      <c r="E1" s="101"/>
      <c r="F1" s="101"/>
      <c r="G1" s="381"/>
      <c r="I1" s="339">
        <v>11.86</v>
      </c>
      <c r="J1" s="381"/>
      <c r="K1" s="102"/>
      <c r="L1" s="381"/>
      <c r="M1" s="101"/>
    </row>
    <row r="2" spans="2:19" s="366" customFormat="1" hidden="1" x14ac:dyDescent="0.15">
      <c r="B2" s="256">
        <v>6</v>
      </c>
      <c r="C2" s="102">
        <v>6.43</v>
      </c>
      <c r="D2" s="101">
        <v>8.43</v>
      </c>
      <c r="E2" s="101">
        <v>14.86</v>
      </c>
      <c r="F2" s="101">
        <v>22.57</v>
      </c>
      <c r="G2" s="381">
        <v>11.86</v>
      </c>
      <c r="I2" s="101">
        <v>11</v>
      </c>
      <c r="J2" s="381">
        <v>11.14</v>
      </c>
      <c r="K2" s="102">
        <v>11.43</v>
      </c>
      <c r="L2" s="381">
        <v>13</v>
      </c>
      <c r="M2" s="102">
        <v>5</v>
      </c>
    </row>
    <row r="3" spans="2:19" s="401" customFormat="1" x14ac:dyDescent="0.15">
      <c r="B3" s="369"/>
      <c r="C3" s="370"/>
      <c r="D3" s="371"/>
      <c r="E3" s="371"/>
      <c r="F3" s="371"/>
      <c r="G3" s="400"/>
      <c r="I3" s="371"/>
      <c r="J3" s="400"/>
      <c r="K3" s="370"/>
      <c r="L3" s="400"/>
      <c r="M3" s="349" t="str">
        <f>"Pagina "&amp;O4&amp;""</f>
        <v>Pagina 12</v>
      </c>
    </row>
    <row r="4" spans="2:19" x14ac:dyDescent="0.15">
      <c r="B4" s="284" t="s">
        <v>171</v>
      </c>
      <c r="C4" s="195" t="s">
        <v>5</v>
      </c>
      <c r="G4" s="382"/>
      <c r="H4" s="142"/>
      <c r="K4" s="372" t="b">
        <f>Rentecalc.!J4</f>
        <v>1</v>
      </c>
      <c r="O4" s="5">
        <v>12</v>
      </c>
    </row>
    <row r="5" spans="2:19" x14ac:dyDescent="0.15">
      <c r="D5" s="47"/>
      <c r="E5" s="94"/>
      <c r="F5" s="94"/>
      <c r="G5" s="94"/>
      <c r="H5" s="94"/>
      <c r="I5" s="94"/>
      <c r="J5" s="94"/>
      <c r="K5" s="94"/>
      <c r="L5" s="176"/>
    </row>
    <row r="6" spans="2:19" x14ac:dyDescent="0.15">
      <c r="B6" s="93" t="s">
        <v>306</v>
      </c>
      <c r="C6" s="93"/>
      <c r="D6" s="47"/>
      <c r="E6" s="94"/>
      <c r="F6" s="94"/>
      <c r="G6" s="94"/>
      <c r="H6" s="94"/>
      <c r="I6" s="94"/>
      <c r="J6" s="94"/>
      <c r="K6" s="94"/>
      <c r="L6" s="176"/>
    </row>
    <row r="7" spans="2:19" x14ac:dyDescent="0.15">
      <c r="B7" s="93"/>
      <c r="D7" s="47"/>
      <c r="E7" s="94"/>
      <c r="F7" s="94"/>
      <c r="G7" s="94"/>
      <c r="H7" s="94"/>
      <c r="I7" s="94"/>
      <c r="J7" s="94"/>
      <c r="K7" s="94"/>
      <c r="L7" s="176"/>
    </row>
    <row r="8" spans="2:19" x14ac:dyDescent="0.15">
      <c r="B8" s="93"/>
      <c r="C8" s="560" t="s">
        <v>297</v>
      </c>
      <c r="D8" s="47"/>
      <c r="E8" s="94"/>
      <c r="F8" s="94"/>
      <c r="G8" s="94"/>
      <c r="H8" s="94"/>
      <c r="I8" s="94"/>
      <c r="J8" s="94"/>
      <c r="K8" s="94"/>
      <c r="L8" s="176"/>
    </row>
    <row r="9" spans="2:19" x14ac:dyDescent="0.15">
      <c r="B9" s="93"/>
      <c r="C9" s="560" t="s">
        <v>296</v>
      </c>
      <c r="D9" s="47"/>
      <c r="E9" s="94"/>
      <c r="F9" s="94"/>
      <c r="G9" s="94"/>
      <c r="H9" s="94"/>
      <c r="I9" s="94"/>
      <c r="J9" s="94"/>
      <c r="K9" s="94"/>
      <c r="L9" s="176"/>
    </row>
    <row r="10" spans="2:19" x14ac:dyDescent="0.15">
      <c r="B10" s="93"/>
      <c r="C10" s="93"/>
      <c r="D10" s="47"/>
      <c r="E10" s="94"/>
      <c r="F10" s="94"/>
      <c r="G10" s="94"/>
      <c r="H10" s="94"/>
      <c r="I10" s="94"/>
      <c r="J10" s="94"/>
      <c r="K10" s="94"/>
      <c r="L10" s="176"/>
    </row>
    <row r="11" spans="2:19" x14ac:dyDescent="0.15">
      <c r="B11" s="685"/>
      <c r="C11" s="686" t="s">
        <v>237</v>
      </c>
      <c r="D11" s="687"/>
      <c r="E11" s="687"/>
      <c r="F11" s="390"/>
      <c r="G11" s="692" t="s">
        <v>211</v>
      </c>
      <c r="H11" s="242" t="s">
        <v>138</v>
      </c>
      <c r="I11" s="242" t="s">
        <v>195</v>
      </c>
      <c r="J11" s="242" t="s">
        <v>84</v>
      </c>
      <c r="K11" s="672" t="s">
        <v>212</v>
      </c>
      <c r="L11" s="682" t="s">
        <v>69</v>
      </c>
      <c r="M11" s="672" t="s">
        <v>213</v>
      </c>
    </row>
    <row r="12" spans="2:19" ht="11.25" customHeight="1" x14ac:dyDescent="0.15">
      <c r="B12" s="685"/>
      <c r="C12" s="688"/>
      <c r="D12" s="689"/>
      <c r="E12" s="689"/>
      <c r="F12" s="391"/>
      <c r="G12" s="683"/>
      <c r="H12" s="243" t="s">
        <v>139</v>
      </c>
      <c r="I12" s="243" t="s">
        <v>307</v>
      </c>
      <c r="J12" s="243" t="s">
        <v>140</v>
      </c>
      <c r="K12" s="684"/>
      <c r="L12" s="683"/>
      <c r="M12" s="684"/>
    </row>
    <row r="13" spans="2:19" ht="11.25" customHeight="1" x14ac:dyDescent="0.15">
      <c r="B13" s="685"/>
      <c r="C13" s="690"/>
      <c r="D13" s="691"/>
      <c r="E13" s="691"/>
      <c r="F13" s="363"/>
      <c r="G13" s="681"/>
      <c r="H13" s="243" t="s">
        <v>141</v>
      </c>
      <c r="I13" s="243" t="s">
        <v>308</v>
      </c>
      <c r="J13" s="243" t="s">
        <v>142</v>
      </c>
      <c r="K13" s="673"/>
      <c r="L13" s="681"/>
      <c r="M13" s="673"/>
    </row>
    <row r="14" spans="2:19" x14ac:dyDescent="0.15">
      <c r="B14" s="226">
        <v>1201</v>
      </c>
      <c r="C14" s="221" t="s">
        <v>143</v>
      </c>
      <c r="D14" s="251"/>
      <c r="E14" s="43"/>
      <c r="F14" s="43"/>
      <c r="G14" s="383">
        <v>2007</v>
      </c>
      <c r="H14" s="61"/>
      <c r="I14" s="61"/>
      <c r="J14" s="393">
        <v>18.47</v>
      </c>
      <c r="K14" s="476" t="str">
        <f t="shared" ref="K14:K23" si="0">IF((H14+I14)=0,"",ROUND(+(H14+I14)*J14,0))</f>
        <v/>
      </c>
      <c r="L14" s="393">
        <v>0.05</v>
      </c>
      <c r="M14" s="480" t="str">
        <f>IF(K14="","",+ROUND(K14*L14,0))</f>
        <v/>
      </c>
      <c r="P14" s="393">
        <v>17.510000000000002</v>
      </c>
      <c r="Q14" s="393">
        <v>17.760000000000002</v>
      </c>
      <c r="R14" s="393">
        <v>18.2</v>
      </c>
      <c r="S14" s="393">
        <v>18.47</v>
      </c>
    </row>
    <row r="15" spans="2:19" x14ac:dyDescent="0.15">
      <c r="B15" s="226">
        <f>B14+1</f>
        <v>1202</v>
      </c>
      <c r="C15" s="158" t="s">
        <v>144</v>
      </c>
      <c r="D15" s="251"/>
      <c r="E15" s="43"/>
      <c r="F15" s="43"/>
      <c r="G15" s="383">
        <f>G14+1</f>
        <v>2008</v>
      </c>
      <c r="H15" s="61"/>
      <c r="I15" s="61"/>
      <c r="J15" s="393">
        <v>18.96</v>
      </c>
      <c r="K15" s="476" t="str">
        <f t="shared" si="0"/>
        <v/>
      </c>
      <c r="L15" s="393">
        <v>0.15</v>
      </c>
      <c r="M15" s="480" t="str">
        <f t="shared" ref="M15:M63" si="1">IF(K15="","",+ROUND(K15*L15,0))</f>
        <v/>
      </c>
      <c r="P15" s="393">
        <v>17.760000000000002</v>
      </c>
      <c r="Q15" s="393">
        <v>18.2</v>
      </c>
      <c r="R15" s="393">
        <v>18.47</v>
      </c>
      <c r="S15" s="393">
        <v>18.96</v>
      </c>
    </row>
    <row r="16" spans="2:19" x14ac:dyDescent="0.15">
      <c r="B16" s="226">
        <f t="shared" ref="B16:B64" si="2">B15+1</f>
        <v>1203</v>
      </c>
      <c r="C16" s="158"/>
      <c r="D16" s="251"/>
      <c r="E16" s="43"/>
      <c r="F16" s="43"/>
      <c r="G16" s="383">
        <f t="shared" ref="G16:G22" si="3">G15+1</f>
        <v>2009</v>
      </c>
      <c r="H16" s="61"/>
      <c r="I16" s="61"/>
      <c r="J16" s="393">
        <v>19.13</v>
      </c>
      <c r="K16" s="476" t="str">
        <f t="shared" si="0"/>
        <v/>
      </c>
      <c r="L16" s="393">
        <v>0.25</v>
      </c>
      <c r="M16" s="480" t="str">
        <f t="shared" si="1"/>
        <v/>
      </c>
      <c r="P16" s="393">
        <v>18.2</v>
      </c>
      <c r="Q16" s="393">
        <v>18.47</v>
      </c>
      <c r="R16" s="393">
        <v>18.96</v>
      </c>
      <c r="S16" s="393">
        <v>19.13</v>
      </c>
    </row>
    <row r="17" spans="2:19" x14ac:dyDescent="0.15">
      <c r="B17" s="226">
        <f t="shared" si="2"/>
        <v>1204</v>
      </c>
      <c r="C17" s="158"/>
      <c r="D17" s="251"/>
      <c r="E17" s="43"/>
      <c r="F17" s="43"/>
      <c r="G17" s="383">
        <f t="shared" si="3"/>
        <v>2010</v>
      </c>
      <c r="H17" s="61"/>
      <c r="I17" s="61"/>
      <c r="J17" s="393">
        <v>19.07</v>
      </c>
      <c r="K17" s="476" t="str">
        <f t="shared" si="0"/>
        <v/>
      </c>
      <c r="L17" s="393">
        <v>0.35</v>
      </c>
      <c r="M17" s="480" t="str">
        <f t="shared" si="1"/>
        <v/>
      </c>
      <c r="P17" s="393">
        <v>18.47</v>
      </c>
      <c r="Q17" s="393">
        <v>18.96</v>
      </c>
      <c r="R17" s="393">
        <v>19.13</v>
      </c>
      <c r="S17" s="393">
        <v>19.07</v>
      </c>
    </row>
    <row r="18" spans="2:19" ht="12.75" customHeight="1" x14ac:dyDescent="0.15">
      <c r="B18" s="226">
        <f t="shared" si="2"/>
        <v>1205</v>
      </c>
      <c r="C18" s="158"/>
      <c r="D18" s="251"/>
      <c r="E18" s="43"/>
      <c r="F18" s="43"/>
      <c r="G18" s="383">
        <f t="shared" si="3"/>
        <v>2011</v>
      </c>
      <c r="H18" s="61"/>
      <c r="I18" s="61"/>
      <c r="J18" s="393">
        <v>19.45</v>
      </c>
      <c r="K18" s="476" t="str">
        <f t="shared" si="0"/>
        <v/>
      </c>
      <c r="L18" s="393">
        <v>0.45</v>
      </c>
      <c r="M18" s="480" t="str">
        <f t="shared" si="1"/>
        <v/>
      </c>
      <c r="P18" s="393">
        <v>18.96</v>
      </c>
      <c r="Q18" s="393">
        <v>19.13</v>
      </c>
      <c r="R18" s="393">
        <v>19.07</v>
      </c>
      <c r="S18" s="393">
        <v>19.45</v>
      </c>
    </row>
    <row r="19" spans="2:19" x14ac:dyDescent="0.15">
      <c r="B19" s="226">
        <f t="shared" si="2"/>
        <v>1206</v>
      </c>
      <c r="C19" s="158"/>
      <c r="D19" s="251"/>
      <c r="E19" s="43"/>
      <c r="F19" s="43"/>
      <c r="G19" s="383">
        <f t="shared" si="3"/>
        <v>2012</v>
      </c>
      <c r="H19" s="61"/>
      <c r="I19" s="61"/>
      <c r="J19" s="393">
        <v>19.920000000000002</v>
      </c>
      <c r="K19" s="476" t="str">
        <f t="shared" si="0"/>
        <v/>
      </c>
      <c r="L19" s="393">
        <v>0.55000000000000004</v>
      </c>
      <c r="M19" s="480" t="str">
        <f t="shared" si="1"/>
        <v/>
      </c>
      <c r="P19" s="393">
        <v>19.13</v>
      </c>
      <c r="Q19" s="393">
        <v>19.07</v>
      </c>
      <c r="R19" s="393">
        <v>19.45</v>
      </c>
      <c r="S19" s="393">
        <v>19.920000000000002</v>
      </c>
    </row>
    <row r="20" spans="2:19" x14ac:dyDescent="0.15">
      <c r="B20" s="226">
        <f t="shared" si="2"/>
        <v>1207</v>
      </c>
      <c r="C20" s="158"/>
      <c r="D20" s="251"/>
      <c r="E20" s="43"/>
      <c r="F20" s="43"/>
      <c r="G20" s="383">
        <f t="shared" si="3"/>
        <v>2013</v>
      </c>
      <c r="H20" s="61"/>
      <c r="I20" s="61"/>
      <c r="J20" s="393">
        <v>20.49</v>
      </c>
      <c r="K20" s="476" t="str">
        <f t="shared" si="0"/>
        <v/>
      </c>
      <c r="L20" s="393">
        <v>0.65</v>
      </c>
      <c r="M20" s="480" t="str">
        <f t="shared" si="1"/>
        <v/>
      </c>
      <c r="P20" s="393">
        <v>19.07</v>
      </c>
      <c r="Q20" s="393">
        <v>19.45</v>
      </c>
      <c r="R20" s="393">
        <v>19.920000000000002</v>
      </c>
      <c r="S20" s="393">
        <v>20.49</v>
      </c>
    </row>
    <row r="21" spans="2:19" x14ac:dyDescent="0.15">
      <c r="B21" s="226">
        <f t="shared" si="2"/>
        <v>1208</v>
      </c>
      <c r="C21" s="158"/>
      <c r="D21" s="251"/>
      <c r="E21" s="43"/>
      <c r="F21" s="43"/>
      <c r="G21" s="383">
        <f t="shared" si="3"/>
        <v>2014</v>
      </c>
      <c r="H21" s="61"/>
      <c r="I21" s="61"/>
      <c r="J21" s="393">
        <v>20.71</v>
      </c>
      <c r="K21" s="476" t="str">
        <f t="shared" si="0"/>
        <v/>
      </c>
      <c r="L21" s="393">
        <v>0.75</v>
      </c>
      <c r="M21" s="480" t="str">
        <f t="shared" si="1"/>
        <v/>
      </c>
      <c r="P21" s="393">
        <v>19.45</v>
      </c>
      <c r="Q21" s="393">
        <v>19.920000000000002</v>
      </c>
      <c r="R21" s="394">
        <v>20.49</v>
      </c>
      <c r="S21" s="394">
        <v>20.71</v>
      </c>
    </row>
    <row r="22" spans="2:19" x14ac:dyDescent="0.15">
      <c r="B22" s="226">
        <f t="shared" si="2"/>
        <v>1209</v>
      </c>
      <c r="C22" s="158"/>
      <c r="D22" s="251"/>
      <c r="E22" s="43"/>
      <c r="F22" s="43"/>
      <c r="G22" s="383">
        <f t="shared" si="3"/>
        <v>2015</v>
      </c>
      <c r="H22" s="61"/>
      <c r="I22" s="61"/>
      <c r="J22" s="393">
        <v>20.77</v>
      </c>
      <c r="K22" s="476" t="str">
        <f t="shared" si="0"/>
        <v/>
      </c>
      <c r="L22" s="393">
        <v>0.85</v>
      </c>
      <c r="M22" s="480" t="str">
        <f t="shared" si="1"/>
        <v/>
      </c>
      <c r="P22" s="393">
        <v>19.920000000000002</v>
      </c>
      <c r="Q22" s="394">
        <v>20.49</v>
      </c>
      <c r="R22" s="394">
        <v>20.71</v>
      </c>
      <c r="S22" s="394">
        <v>20.77</v>
      </c>
    </row>
    <row r="23" spans="2:19" x14ac:dyDescent="0.15">
      <c r="B23" s="397">
        <f t="shared" si="2"/>
        <v>1210</v>
      </c>
      <c r="C23" s="288"/>
      <c r="D23" s="289"/>
      <c r="E23" s="373"/>
      <c r="F23" s="373"/>
      <c r="G23" s="384">
        <f>G22+1</f>
        <v>2016</v>
      </c>
      <c r="H23" s="475"/>
      <c r="I23" s="475"/>
      <c r="J23" s="394">
        <v>20.85</v>
      </c>
      <c r="K23" s="477" t="str">
        <f t="shared" si="0"/>
        <v/>
      </c>
      <c r="L23" s="394">
        <v>0.95</v>
      </c>
      <c r="M23" s="481" t="str">
        <f t="shared" si="1"/>
        <v/>
      </c>
      <c r="P23" s="394">
        <v>20.49</v>
      </c>
      <c r="Q23" s="394">
        <v>20.71</v>
      </c>
      <c r="R23" s="394">
        <v>20.77</v>
      </c>
      <c r="S23" s="394">
        <v>20.85</v>
      </c>
    </row>
    <row r="24" spans="2:19" x14ac:dyDescent="0.15">
      <c r="B24" s="398">
        <f t="shared" si="2"/>
        <v>1211</v>
      </c>
      <c r="C24" s="286" t="s">
        <v>145</v>
      </c>
      <c r="D24" s="287"/>
      <c r="E24" s="84"/>
      <c r="F24" s="374"/>
      <c r="G24" s="383">
        <f>G14</f>
        <v>2007</v>
      </c>
      <c r="H24" s="331"/>
      <c r="I24" s="331"/>
      <c r="J24" s="393">
        <v>13.71</v>
      </c>
      <c r="K24" s="478" t="str">
        <f t="shared" ref="K24:K63" si="4">IF((H24+I24)=0,"",ROUND(+(H24+I24)*J24,0))</f>
        <v/>
      </c>
      <c r="L24" s="395">
        <v>0.05</v>
      </c>
      <c r="M24" s="482" t="str">
        <f t="shared" si="1"/>
        <v/>
      </c>
      <c r="P24" s="393">
        <v>13</v>
      </c>
      <c r="Q24" s="393">
        <v>13.18</v>
      </c>
      <c r="R24" s="393">
        <v>13.51</v>
      </c>
      <c r="S24" s="393">
        <v>13.71</v>
      </c>
    </row>
    <row r="25" spans="2:19" x14ac:dyDescent="0.15">
      <c r="B25" s="164">
        <f t="shared" si="2"/>
        <v>1212</v>
      </c>
      <c r="C25" s="158" t="s">
        <v>146</v>
      </c>
      <c r="D25" s="251"/>
      <c r="E25" s="43"/>
      <c r="F25" s="161"/>
      <c r="G25" s="383">
        <f>G24+1</f>
        <v>2008</v>
      </c>
      <c r="H25" s="61"/>
      <c r="I25" s="61"/>
      <c r="J25" s="393">
        <v>14.08</v>
      </c>
      <c r="K25" s="476" t="str">
        <f t="shared" si="4"/>
        <v/>
      </c>
      <c r="L25" s="393">
        <v>0.15</v>
      </c>
      <c r="M25" s="480" t="str">
        <f t="shared" si="1"/>
        <v/>
      </c>
      <c r="P25" s="393">
        <v>13.18</v>
      </c>
      <c r="Q25" s="393">
        <v>13.51</v>
      </c>
      <c r="R25" s="393">
        <v>13.71</v>
      </c>
      <c r="S25" s="393">
        <v>14.08</v>
      </c>
    </row>
    <row r="26" spans="2:19" x14ac:dyDescent="0.15">
      <c r="B26" s="164">
        <f t="shared" si="2"/>
        <v>1213</v>
      </c>
      <c r="C26" s="158" t="s">
        <v>144</v>
      </c>
      <c r="D26" s="251"/>
      <c r="E26" s="43"/>
      <c r="F26" s="161"/>
      <c r="G26" s="383">
        <f t="shared" ref="G26:G32" si="5">G25+1</f>
        <v>2009</v>
      </c>
      <c r="H26" s="61"/>
      <c r="I26" s="61"/>
      <c r="J26" s="393">
        <v>14.2</v>
      </c>
      <c r="K26" s="476" t="str">
        <f t="shared" si="4"/>
        <v/>
      </c>
      <c r="L26" s="393">
        <v>0.25</v>
      </c>
      <c r="M26" s="480" t="str">
        <f t="shared" si="1"/>
        <v/>
      </c>
      <c r="P26" s="393">
        <v>13.51</v>
      </c>
      <c r="Q26" s="393">
        <v>13.71</v>
      </c>
      <c r="R26" s="393">
        <v>14.08</v>
      </c>
      <c r="S26" s="393">
        <v>14.2</v>
      </c>
    </row>
    <row r="27" spans="2:19" x14ac:dyDescent="0.15">
      <c r="B27" s="164">
        <f t="shared" si="2"/>
        <v>1214</v>
      </c>
      <c r="C27" s="158" t="s">
        <v>147</v>
      </c>
      <c r="D27" s="251"/>
      <c r="E27" s="43"/>
      <c r="F27" s="161"/>
      <c r="G27" s="383">
        <f t="shared" si="5"/>
        <v>2010</v>
      </c>
      <c r="H27" s="61"/>
      <c r="I27" s="61"/>
      <c r="J27" s="393">
        <v>14.16</v>
      </c>
      <c r="K27" s="476" t="str">
        <f t="shared" si="4"/>
        <v/>
      </c>
      <c r="L27" s="393">
        <v>0.35</v>
      </c>
      <c r="M27" s="480" t="str">
        <f t="shared" si="1"/>
        <v/>
      </c>
      <c r="P27" s="393">
        <v>13.71</v>
      </c>
      <c r="Q27" s="393">
        <v>14.08</v>
      </c>
      <c r="R27" s="393">
        <v>14.2</v>
      </c>
      <c r="S27" s="393">
        <v>14.16</v>
      </c>
    </row>
    <row r="28" spans="2:19" x14ac:dyDescent="0.15">
      <c r="B28" s="164">
        <f t="shared" si="2"/>
        <v>1215</v>
      </c>
      <c r="C28" s="158"/>
      <c r="D28" s="251"/>
      <c r="E28" s="43"/>
      <c r="F28" s="161"/>
      <c r="G28" s="383">
        <f t="shared" si="5"/>
        <v>2011</v>
      </c>
      <c r="H28" s="61"/>
      <c r="I28" s="61"/>
      <c r="J28" s="393">
        <v>14.44</v>
      </c>
      <c r="K28" s="476" t="str">
        <f t="shared" si="4"/>
        <v/>
      </c>
      <c r="L28" s="393">
        <v>0.45</v>
      </c>
      <c r="M28" s="480" t="str">
        <f t="shared" si="1"/>
        <v/>
      </c>
      <c r="P28" s="393">
        <v>14.08</v>
      </c>
      <c r="Q28" s="393">
        <v>14.2</v>
      </c>
      <c r="R28" s="393">
        <v>14.16</v>
      </c>
      <c r="S28" s="393">
        <v>14.44</v>
      </c>
    </row>
    <row r="29" spans="2:19" x14ac:dyDescent="0.15">
      <c r="B29" s="164">
        <f t="shared" si="2"/>
        <v>1216</v>
      </c>
      <c r="C29" s="158"/>
      <c r="D29" s="251"/>
      <c r="E29" s="43"/>
      <c r="F29" s="161"/>
      <c r="G29" s="383">
        <f t="shared" si="5"/>
        <v>2012</v>
      </c>
      <c r="H29" s="61"/>
      <c r="I29" s="61"/>
      <c r="J29" s="393">
        <v>14.79</v>
      </c>
      <c r="K29" s="476" t="str">
        <f t="shared" si="4"/>
        <v/>
      </c>
      <c r="L29" s="393">
        <v>0.55000000000000004</v>
      </c>
      <c r="M29" s="480" t="str">
        <f t="shared" si="1"/>
        <v/>
      </c>
      <c r="P29" s="393">
        <v>14.2</v>
      </c>
      <c r="Q29" s="393">
        <v>14.16</v>
      </c>
      <c r="R29" s="393">
        <v>14.44</v>
      </c>
      <c r="S29" s="393">
        <v>14.79</v>
      </c>
    </row>
    <row r="30" spans="2:19" x14ac:dyDescent="0.15">
      <c r="B30" s="164">
        <f t="shared" si="2"/>
        <v>1217</v>
      </c>
      <c r="C30" s="158"/>
      <c r="D30" s="251"/>
      <c r="E30" s="43"/>
      <c r="F30" s="161"/>
      <c r="G30" s="383">
        <f t="shared" si="5"/>
        <v>2013</v>
      </c>
      <c r="H30" s="61"/>
      <c r="I30" s="61"/>
      <c r="J30" s="393">
        <v>15.21</v>
      </c>
      <c r="K30" s="476" t="str">
        <f t="shared" si="4"/>
        <v/>
      </c>
      <c r="L30" s="393">
        <v>0.65</v>
      </c>
      <c r="M30" s="480" t="str">
        <f t="shared" si="1"/>
        <v/>
      </c>
      <c r="P30" s="393">
        <v>14.16</v>
      </c>
      <c r="Q30" s="393">
        <v>14.44</v>
      </c>
      <c r="R30" s="393">
        <v>14.79</v>
      </c>
      <c r="S30" s="393">
        <v>15.21</v>
      </c>
    </row>
    <row r="31" spans="2:19" x14ac:dyDescent="0.15">
      <c r="B31" s="164">
        <f t="shared" si="2"/>
        <v>1218</v>
      </c>
      <c r="C31" s="158"/>
      <c r="D31" s="251"/>
      <c r="E31" s="43"/>
      <c r="F31" s="161"/>
      <c r="G31" s="383">
        <f t="shared" si="5"/>
        <v>2014</v>
      </c>
      <c r="H31" s="61"/>
      <c r="I31" s="61"/>
      <c r="J31" s="393">
        <v>15.37</v>
      </c>
      <c r="K31" s="476" t="str">
        <f t="shared" si="4"/>
        <v/>
      </c>
      <c r="L31" s="393">
        <v>0.75</v>
      </c>
      <c r="M31" s="480" t="str">
        <f t="shared" si="1"/>
        <v/>
      </c>
      <c r="P31" s="393">
        <v>14.44</v>
      </c>
      <c r="Q31" s="393">
        <v>14.79</v>
      </c>
      <c r="R31" s="394">
        <v>15.21</v>
      </c>
      <c r="S31" s="394">
        <v>15.37</v>
      </c>
    </row>
    <row r="32" spans="2:19" x14ac:dyDescent="0.15">
      <c r="B32" s="164">
        <f t="shared" si="2"/>
        <v>1219</v>
      </c>
      <c r="C32" s="158"/>
      <c r="D32" s="251"/>
      <c r="E32" s="43"/>
      <c r="F32" s="161"/>
      <c r="G32" s="383">
        <f t="shared" si="5"/>
        <v>2015</v>
      </c>
      <c r="H32" s="61"/>
      <c r="I32" s="61"/>
      <c r="J32" s="393">
        <v>15.42</v>
      </c>
      <c r="K32" s="476" t="str">
        <f t="shared" si="4"/>
        <v/>
      </c>
      <c r="L32" s="393">
        <v>0.85</v>
      </c>
      <c r="M32" s="480" t="str">
        <f t="shared" si="1"/>
        <v/>
      </c>
      <c r="P32" s="393">
        <v>14.79</v>
      </c>
      <c r="Q32" s="394">
        <v>15.21</v>
      </c>
      <c r="R32" s="394">
        <v>15.37</v>
      </c>
      <c r="S32" s="394">
        <v>15.42</v>
      </c>
    </row>
    <row r="33" spans="2:19" x14ac:dyDescent="0.15">
      <c r="B33" s="397">
        <f t="shared" si="2"/>
        <v>1220</v>
      </c>
      <c r="C33" s="288"/>
      <c r="D33" s="289"/>
      <c r="E33" s="373"/>
      <c r="F33" s="373"/>
      <c r="G33" s="384">
        <f>G32+1</f>
        <v>2016</v>
      </c>
      <c r="H33" s="475"/>
      <c r="I33" s="475"/>
      <c r="J33" s="394">
        <v>15.48</v>
      </c>
      <c r="K33" s="477" t="str">
        <f t="shared" si="4"/>
        <v/>
      </c>
      <c r="L33" s="394">
        <v>0.95</v>
      </c>
      <c r="M33" s="481" t="str">
        <f t="shared" si="1"/>
        <v/>
      </c>
      <c r="P33" s="394">
        <v>15.21</v>
      </c>
      <c r="Q33" s="394">
        <v>15.37</v>
      </c>
      <c r="R33" s="394">
        <v>15.42</v>
      </c>
      <c r="S33" s="394">
        <v>15.48</v>
      </c>
    </row>
    <row r="34" spans="2:19" x14ac:dyDescent="0.15">
      <c r="B34" s="292">
        <f t="shared" si="2"/>
        <v>1221</v>
      </c>
      <c r="C34" s="252" t="s">
        <v>148</v>
      </c>
      <c r="D34" s="250"/>
      <c r="E34" s="375"/>
      <c r="F34" s="376"/>
      <c r="G34" s="383">
        <f>G24</f>
        <v>2007</v>
      </c>
      <c r="H34" s="61"/>
      <c r="I34" s="61"/>
      <c r="J34" s="393">
        <v>13.49</v>
      </c>
      <c r="K34" s="476" t="str">
        <f t="shared" si="4"/>
        <v/>
      </c>
      <c r="L34" s="393">
        <v>0.05</v>
      </c>
      <c r="M34" s="480" t="str">
        <f t="shared" si="1"/>
        <v/>
      </c>
      <c r="P34" s="393">
        <v>12.79</v>
      </c>
      <c r="Q34" s="393">
        <v>12.97</v>
      </c>
      <c r="R34" s="393">
        <v>13.29</v>
      </c>
      <c r="S34" s="393">
        <v>13.49</v>
      </c>
    </row>
    <row r="35" spans="2:19" x14ac:dyDescent="0.15">
      <c r="B35" s="164">
        <f t="shared" si="2"/>
        <v>1222</v>
      </c>
      <c r="C35" s="158" t="s">
        <v>149</v>
      </c>
      <c r="D35" s="251"/>
      <c r="E35" s="43"/>
      <c r="F35" s="161"/>
      <c r="G35" s="383">
        <f>G34+1</f>
        <v>2008</v>
      </c>
      <c r="H35" s="61"/>
      <c r="I35" s="61"/>
      <c r="J35" s="393">
        <v>13.85</v>
      </c>
      <c r="K35" s="476" t="str">
        <f t="shared" si="4"/>
        <v/>
      </c>
      <c r="L35" s="393">
        <v>0.15</v>
      </c>
      <c r="M35" s="480" t="str">
        <f t="shared" si="1"/>
        <v/>
      </c>
      <c r="P35" s="393">
        <v>12.97</v>
      </c>
      <c r="Q35" s="393">
        <v>13.29</v>
      </c>
      <c r="R35" s="393">
        <v>13.49</v>
      </c>
      <c r="S35" s="393">
        <v>13.85</v>
      </c>
    </row>
    <row r="36" spans="2:19" x14ac:dyDescent="0.15">
      <c r="B36" s="164">
        <f t="shared" si="2"/>
        <v>1223</v>
      </c>
      <c r="C36" s="158"/>
      <c r="D36" s="251"/>
      <c r="E36" s="43"/>
      <c r="F36" s="161"/>
      <c r="G36" s="383">
        <f t="shared" ref="G36:G42" si="6">G35+1</f>
        <v>2009</v>
      </c>
      <c r="H36" s="61"/>
      <c r="I36" s="61"/>
      <c r="J36" s="393">
        <v>13.97</v>
      </c>
      <c r="K36" s="476" t="str">
        <f t="shared" si="4"/>
        <v/>
      </c>
      <c r="L36" s="393">
        <v>0.25</v>
      </c>
      <c r="M36" s="480" t="str">
        <f t="shared" si="1"/>
        <v/>
      </c>
      <c r="P36" s="393">
        <v>13.29</v>
      </c>
      <c r="Q36" s="393">
        <v>13.49</v>
      </c>
      <c r="R36" s="393">
        <v>13.85</v>
      </c>
      <c r="S36" s="393">
        <v>13.97</v>
      </c>
    </row>
    <row r="37" spans="2:19" x14ac:dyDescent="0.15">
      <c r="B37" s="164">
        <f t="shared" si="2"/>
        <v>1224</v>
      </c>
      <c r="C37" s="158"/>
      <c r="D37" s="251"/>
      <c r="E37" s="43"/>
      <c r="F37" s="161"/>
      <c r="G37" s="383">
        <f t="shared" si="6"/>
        <v>2010</v>
      </c>
      <c r="H37" s="61"/>
      <c r="I37" s="61"/>
      <c r="J37" s="393">
        <v>13.93</v>
      </c>
      <c r="K37" s="476" t="str">
        <f t="shared" si="4"/>
        <v/>
      </c>
      <c r="L37" s="393">
        <v>0.35</v>
      </c>
      <c r="M37" s="480" t="str">
        <f t="shared" si="1"/>
        <v/>
      </c>
      <c r="P37" s="393">
        <v>13.49</v>
      </c>
      <c r="Q37" s="393">
        <v>13.85</v>
      </c>
      <c r="R37" s="393">
        <v>13.97</v>
      </c>
      <c r="S37" s="393">
        <v>13.93</v>
      </c>
    </row>
    <row r="38" spans="2:19" x14ac:dyDescent="0.15">
      <c r="B38" s="164">
        <f t="shared" si="2"/>
        <v>1225</v>
      </c>
      <c r="C38" s="158"/>
      <c r="D38" s="251"/>
      <c r="E38" s="43"/>
      <c r="F38" s="161"/>
      <c r="G38" s="383">
        <f t="shared" si="6"/>
        <v>2011</v>
      </c>
      <c r="H38" s="61"/>
      <c r="I38" s="61"/>
      <c r="J38" s="393">
        <v>14.21</v>
      </c>
      <c r="K38" s="476" t="str">
        <f t="shared" si="4"/>
        <v/>
      </c>
      <c r="L38" s="393">
        <v>0.45</v>
      </c>
      <c r="M38" s="480" t="str">
        <f t="shared" si="1"/>
        <v/>
      </c>
      <c r="P38" s="393">
        <v>13.85</v>
      </c>
      <c r="Q38" s="393">
        <v>13.97</v>
      </c>
      <c r="R38" s="393">
        <v>13.93</v>
      </c>
      <c r="S38" s="393">
        <v>14.21</v>
      </c>
    </row>
    <row r="39" spans="2:19" x14ac:dyDescent="0.15">
      <c r="B39" s="164">
        <f t="shared" si="2"/>
        <v>1226</v>
      </c>
      <c r="C39" s="158"/>
      <c r="D39" s="251"/>
      <c r="E39" s="43"/>
      <c r="F39" s="161"/>
      <c r="G39" s="383">
        <f t="shared" si="6"/>
        <v>2012</v>
      </c>
      <c r="H39" s="61"/>
      <c r="I39" s="61"/>
      <c r="J39" s="393">
        <v>14.55</v>
      </c>
      <c r="K39" s="476" t="str">
        <f t="shared" si="4"/>
        <v/>
      </c>
      <c r="L39" s="393">
        <v>0.55000000000000004</v>
      </c>
      <c r="M39" s="480" t="str">
        <f t="shared" si="1"/>
        <v/>
      </c>
      <c r="P39" s="393">
        <v>13.97</v>
      </c>
      <c r="Q39" s="393">
        <v>13.93</v>
      </c>
      <c r="R39" s="393">
        <v>14.21</v>
      </c>
      <c r="S39" s="393">
        <v>14.55</v>
      </c>
    </row>
    <row r="40" spans="2:19" x14ac:dyDescent="0.15">
      <c r="B40" s="164">
        <f t="shared" si="2"/>
        <v>1227</v>
      </c>
      <c r="C40" s="158"/>
      <c r="D40" s="251"/>
      <c r="E40" s="43"/>
      <c r="F40" s="161"/>
      <c r="G40" s="383">
        <f t="shared" si="6"/>
        <v>2013</v>
      </c>
      <c r="H40" s="61"/>
      <c r="I40" s="61"/>
      <c r="J40" s="393">
        <v>14.97</v>
      </c>
      <c r="K40" s="476" t="str">
        <f t="shared" si="4"/>
        <v/>
      </c>
      <c r="L40" s="393">
        <v>0.65</v>
      </c>
      <c r="M40" s="480" t="str">
        <f t="shared" si="1"/>
        <v/>
      </c>
      <c r="P40" s="393">
        <v>13.93</v>
      </c>
      <c r="Q40" s="393">
        <v>14.21</v>
      </c>
      <c r="R40" s="393">
        <v>14.55</v>
      </c>
      <c r="S40" s="393">
        <v>14.97</v>
      </c>
    </row>
    <row r="41" spans="2:19" x14ac:dyDescent="0.15">
      <c r="B41" s="164">
        <f t="shared" si="2"/>
        <v>1228</v>
      </c>
      <c r="C41" s="158"/>
      <c r="D41" s="251"/>
      <c r="E41" s="43"/>
      <c r="F41" s="161"/>
      <c r="G41" s="383">
        <f t="shared" si="6"/>
        <v>2014</v>
      </c>
      <c r="H41" s="61"/>
      <c r="I41" s="61"/>
      <c r="J41" s="393">
        <v>15.13</v>
      </c>
      <c r="K41" s="476" t="str">
        <f t="shared" si="4"/>
        <v/>
      </c>
      <c r="L41" s="393">
        <v>0.75</v>
      </c>
      <c r="M41" s="480" t="str">
        <f t="shared" si="1"/>
        <v/>
      </c>
      <c r="P41" s="393">
        <v>14.21</v>
      </c>
      <c r="Q41" s="393">
        <v>14.55</v>
      </c>
      <c r="R41" s="394">
        <v>14.97</v>
      </c>
      <c r="S41" s="394">
        <v>15.13</v>
      </c>
    </row>
    <row r="42" spans="2:19" x14ac:dyDescent="0.15">
      <c r="B42" s="164">
        <f t="shared" si="2"/>
        <v>1229</v>
      </c>
      <c r="C42" s="158"/>
      <c r="D42" s="251"/>
      <c r="E42" s="43"/>
      <c r="F42" s="161"/>
      <c r="G42" s="383">
        <f t="shared" si="6"/>
        <v>2015</v>
      </c>
      <c r="H42" s="61"/>
      <c r="I42" s="61"/>
      <c r="J42" s="393">
        <v>15.18</v>
      </c>
      <c r="K42" s="476" t="str">
        <f t="shared" si="4"/>
        <v/>
      </c>
      <c r="L42" s="393">
        <v>0.85</v>
      </c>
      <c r="M42" s="480" t="str">
        <f t="shared" si="1"/>
        <v/>
      </c>
      <c r="P42" s="393">
        <v>14.55</v>
      </c>
      <c r="Q42" s="394">
        <v>14.97</v>
      </c>
      <c r="R42" s="393">
        <v>15.13</v>
      </c>
      <c r="S42" s="393">
        <v>15.18</v>
      </c>
    </row>
    <row r="43" spans="2:19" x14ac:dyDescent="0.15">
      <c r="B43" s="397">
        <f t="shared" si="2"/>
        <v>1230</v>
      </c>
      <c r="C43" s="288"/>
      <c r="D43" s="289"/>
      <c r="E43" s="373"/>
      <c r="F43" s="373"/>
      <c r="G43" s="384">
        <f>G42+1</f>
        <v>2016</v>
      </c>
      <c r="H43" s="475"/>
      <c r="I43" s="475"/>
      <c r="J43" s="394">
        <v>15.23</v>
      </c>
      <c r="K43" s="477" t="str">
        <f t="shared" si="4"/>
        <v/>
      </c>
      <c r="L43" s="394">
        <v>0.95</v>
      </c>
      <c r="M43" s="481" t="str">
        <f t="shared" si="1"/>
        <v/>
      </c>
      <c r="P43" s="394">
        <v>14.97</v>
      </c>
      <c r="Q43" s="393">
        <v>15.13</v>
      </c>
      <c r="R43" s="393">
        <v>15.18</v>
      </c>
      <c r="S43" s="393">
        <v>15.23</v>
      </c>
    </row>
    <row r="44" spans="2:19" x14ac:dyDescent="0.15">
      <c r="B44" s="292">
        <f t="shared" si="2"/>
        <v>1231</v>
      </c>
      <c r="C44" s="252" t="s">
        <v>150</v>
      </c>
      <c r="D44" s="250"/>
      <c r="E44" s="375"/>
      <c r="F44" s="376"/>
      <c r="G44" s="383">
        <f>G34</f>
        <v>2007</v>
      </c>
      <c r="H44" s="61"/>
      <c r="I44" s="61"/>
      <c r="J44" s="393">
        <v>29.68</v>
      </c>
      <c r="K44" s="476" t="str">
        <f t="shared" si="4"/>
        <v/>
      </c>
      <c r="L44" s="393">
        <v>0.05</v>
      </c>
      <c r="M44" s="480" t="str">
        <f t="shared" si="1"/>
        <v/>
      </c>
      <c r="P44" s="393">
        <v>28.14</v>
      </c>
      <c r="Q44" s="393">
        <v>28.54</v>
      </c>
      <c r="R44" s="393">
        <v>29.24</v>
      </c>
      <c r="S44" s="393">
        <v>29.68</v>
      </c>
    </row>
    <row r="45" spans="2:19" x14ac:dyDescent="0.15">
      <c r="B45" s="164">
        <f t="shared" si="2"/>
        <v>1232</v>
      </c>
      <c r="C45" s="158" t="s">
        <v>144</v>
      </c>
      <c r="D45" s="251"/>
      <c r="E45" s="43"/>
      <c r="F45" s="161"/>
      <c r="G45" s="383">
        <f>G44+1</f>
        <v>2008</v>
      </c>
      <c r="H45" s="61"/>
      <c r="I45" s="61"/>
      <c r="J45" s="393">
        <v>30.48</v>
      </c>
      <c r="K45" s="476" t="str">
        <f t="shared" si="4"/>
        <v/>
      </c>
      <c r="L45" s="393">
        <v>0.15</v>
      </c>
      <c r="M45" s="480" t="str">
        <f t="shared" si="1"/>
        <v/>
      </c>
      <c r="P45" s="393">
        <v>28.54</v>
      </c>
      <c r="Q45" s="393">
        <v>29.24</v>
      </c>
      <c r="R45" s="393">
        <v>29.68</v>
      </c>
      <c r="S45" s="393">
        <v>30.48</v>
      </c>
    </row>
    <row r="46" spans="2:19" x14ac:dyDescent="0.15">
      <c r="B46" s="164">
        <f t="shared" si="2"/>
        <v>1233</v>
      </c>
      <c r="C46" s="158"/>
      <c r="D46" s="251"/>
      <c r="E46" s="43"/>
      <c r="F46" s="161"/>
      <c r="G46" s="383">
        <f t="shared" ref="G46:G52" si="7">G45+1</f>
        <v>2009</v>
      </c>
      <c r="H46" s="61"/>
      <c r="I46" s="61"/>
      <c r="J46" s="393">
        <v>30.74</v>
      </c>
      <c r="K46" s="476" t="str">
        <f t="shared" si="4"/>
        <v/>
      </c>
      <c r="L46" s="393">
        <v>0.25</v>
      </c>
      <c r="M46" s="480" t="str">
        <f t="shared" si="1"/>
        <v/>
      </c>
      <c r="P46" s="393">
        <v>29.24</v>
      </c>
      <c r="Q46" s="393">
        <v>29.68</v>
      </c>
      <c r="R46" s="393">
        <v>30.48</v>
      </c>
      <c r="S46" s="393">
        <v>30.74</v>
      </c>
    </row>
    <row r="47" spans="2:19" x14ac:dyDescent="0.15">
      <c r="B47" s="164">
        <f t="shared" si="2"/>
        <v>1234</v>
      </c>
      <c r="C47" s="158"/>
      <c r="D47" s="251"/>
      <c r="E47" s="43"/>
      <c r="F47" s="161"/>
      <c r="G47" s="383">
        <f t="shared" si="7"/>
        <v>2010</v>
      </c>
      <c r="H47" s="61"/>
      <c r="I47" s="61"/>
      <c r="J47" s="393">
        <v>30.64</v>
      </c>
      <c r="K47" s="476" t="str">
        <f t="shared" si="4"/>
        <v/>
      </c>
      <c r="L47" s="393">
        <v>0.35</v>
      </c>
      <c r="M47" s="480" t="str">
        <f t="shared" si="1"/>
        <v/>
      </c>
      <c r="P47" s="393">
        <v>29.68</v>
      </c>
      <c r="Q47" s="393">
        <v>30.48</v>
      </c>
      <c r="R47" s="393">
        <v>30.74</v>
      </c>
      <c r="S47" s="393">
        <v>30.64</v>
      </c>
    </row>
    <row r="48" spans="2:19" x14ac:dyDescent="0.15">
      <c r="B48" s="164">
        <f t="shared" si="2"/>
        <v>1235</v>
      </c>
      <c r="C48" s="158"/>
      <c r="D48" s="251"/>
      <c r="E48" s="43"/>
      <c r="F48" s="161"/>
      <c r="G48" s="383">
        <f t="shared" si="7"/>
        <v>2011</v>
      </c>
      <c r="H48" s="61"/>
      <c r="I48" s="61"/>
      <c r="J48" s="393">
        <v>31.25</v>
      </c>
      <c r="K48" s="476" t="str">
        <f t="shared" si="4"/>
        <v/>
      </c>
      <c r="L48" s="393">
        <v>0.45</v>
      </c>
      <c r="M48" s="480" t="str">
        <f t="shared" si="1"/>
        <v/>
      </c>
      <c r="P48" s="393">
        <v>30.48</v>
      </c>
      <c r="Q48" s="393">
        <v>30.74</v>
      </c>
      <c r="R48" s="393">
        <v>30.64</v>
      </c>
      <c r="S48" s="393">
        <v>31.25</v>
      </c>
    </row>
    <row r="49" spans="2:19" x14ac:dyDescent="0.15">
      <c r="B49" s="164">
        <f t="shared" si="2"/>
        <v>1236</v>
      </c>
      <c r="C49" s="158"/>
      <c r="D49" s="251"/>
      <c r="E49" s="43"/>
      <c r="F49" s="161"/>
      <c r="G49" s="383">
        <f t="shared" si="7"/>
        <v>2012</v>
      </c>
      <c r="H49" s="61"/>
      <c r="I49" s="61"/>
      <c r="J49" s="393">
        <v>32</v>
      </c>
      <c r="K49" s="476" t="str">
        <f t="shared" si="4"/>
        <v/>
      </c>
      <c r="L49" s="393">
        <v>0.55000000000000004</v>
      </c>
      <c r="M49" s="480" t="str">
        <f t="shared" si="1"/>
        <v/>
      </c>
      <c r="P49" s="393">
        <v>30.74</v>
      </c>
      <c r="Q49" s="393">
        <v>30.64</v>
      </c>
      <c r="R49" s="393">
        <v>31.25</v>
      </c>
      <c r="S49" s="393">
        <v>32</v>
      </c>
    </row>
    <row r="50" spans="2:19" x14ac:dyDescent="0.15">
      <c r="B50" s="164">
        <f t="shared" si="2"/>
        <v>1237</v>
      </c>
      <c r="C50" s="158"/>
      <c r="D50" s="251"/>
      <c r="E50" s="43"/>
      <c r="F50" s="161"/>
      <c r="G50" s="383">
        <f t="shared" si="7"/>
        <v>2013</v>
      </c>
      <c r="H50" s="61"/>
      <c r="I50" s="61"/>
      <c r="J50" s="393">
        <v>32.92</v>
      </c>
      <c r="K50" s="476" t="str">
        <f t="shared" si="4"/>
        <v/>
      </c>
      <c r="L50" s="393">
        <v>0.65</v>
      </c>
      <c r="M50" s="480" t="str">
        <f t="shared" si="1"/>
        <v/>
      </c>
      <c r="P50" s="393">
        <v>30.64</v>
      </c>
      <c r="Q50" s="393">
        <v>31.25</v>
      </c>
      <c r="R50" s="393">
        <v>32</v>
      </c>
      <c r="S50" s="393">
        <v>32.92</v>
      </c>
    </row>
    <row r="51" spans="2:19" x14ac:dyDescent="0.15">
      <c r="B51" s="164">
        <f t="shared" si="2"/>
        <v>1238</v>
      </c>
      <c r="C51" s="158"/>
      <c r="D51" s="251"/>
      <c r="E51" s="43"/>
      <c r="F51" s="161"/>
      <c r="G51" s="383">
        <f t="shared" si="7"/>
        <v>2014</v>
      </c>
      <c r="H51" s="61"/>
      <c r="I51" s="61"/>
      <c r="J51" s="393">
        <v>33.270000000000003</v>
      </c>
      <c r="K51" s="476" t="str">
        <f t="shared" si="4"/>
        <v/>
      </c>
      <c r="L51" s="393">
        <v>0.75</v>
      </c>
      <c r="M51" s="480" t="str">
        <f t="shared" si="1"/>
        <v/>
      </c>
      <c r="P51" s="393">
        <v>31.25</v>
      </c>
      <c r="Q51" s="393">
        <v>32</v>
      </c>
      <c r="R51" s="394">
        <v>32.92</v>
      </c>
      <c r="S51" s="394">
        <v>33.270000000000003</v>
      </c>
    </row>
    <row r="52" spans="2:19" x14ac:dyDescent="0.15">
      <c r="B52" s="164">
        <f t="shared" si="2"/>
        <v>1239</v>
      </c>
      <c r="C52" s="158"/>
      <c r="D52" s="251"/>
      <c r="E52" s="43"/>
      <c r="F52" s="161"/>
      <c r="G52" s="383">
        <f t="shared" si="7"/>
        <v>2015</v>
      </c>
      <c r="H52" s="61"/>
      <c r="I52" s="61"/>
      <c r="J52" s="393">
        <v>33.369999999999997</v>
      </c>
      <c r="K52" s="476" t="str">
        <f t="shared" si="4"/>
        <v/>
      </c>
      <c r="L52" s="393">
        <v>0.85</v>
      </c>
      <c r="M52" s="480" t="str">
        <f t="shared" si="1"/>
        <v/>
      </c>
      <c r="P52" s="393">
        <v>32</v>
      </c>
      <c r="Q52" s="394">
        <v>32.92</v>
      </c>
      <c r="R52" s="393">
        <v>33.270000000000003</v>
      </c>
      <c r="S52" s="393">
        <v>33.369999999999997</v>
      </c>
    </row>
    <row r="53" spans="2:19" x14ac:dyDescent="0.15">
      <c r="B53" s="397">
        <f t="shared" si="2"/>
        <v>1240</v>
      </c>
      <c r="C53" s="288"/>
      <c r="D53" s="289"/>
      <c r="E53" s="373"/>
      <c r="F53" s="373"/>
      <c r="G53" s="384">
        <f>G52+1</f>
        <v>2016</v>
      </c>
      <c r="H53" s="475"/>
      <c r="I53" s="475"/>
      <c r="J53" s="394">
        <v>33.5</v>
      </c>
      <c r="K53" s="477" t="str">
        <f t="shared" si="4"/>
        <v/>
      </c>
      <c r="L53" s="394">
        <v>0.95</v>
      </c>
      <c r="M53" s="481" t="str">
        <f t="shared" si="1"/>
        <v/>
      </c>
      <c r="P53" s="394">
        <v>32.92</v>
      </c>
      <c r="Q53" s="393">
        <v>33.270000000000003</v>
      </c>
      <c r="R53" s="393">
        <v>33.369999999999997</v>
      </c>
      <c r="S53" s="393">
        <v>33.5</v>
      </c>
    </row>
    <row r="54" spans="2:19" x14ac:dyDescent="0.15">
      <c r="B54" s="292">
        <f t="shared" si="2"/>
        <v>1241</v>
      </c>
      <c r="C54" s="252" t="s">
        <v>151</v>
      </c>
      <c r="D54" s="250"/>
      <c r="E54" s="375"/>
      <c r="F54" s="376"/>
      <c r="G54" s="383">
        <f>G44</f>
        <v>2007</v>
      </c>
      <c r="H54" s="61"/>
      <c r="I54" s="61"/>
      <c r="J54" s="393">
        <v>24.41</v>
      </c>
      <c r="K54" s="476" t="str">
        <f t="shared" si="4"/>
        <v/>
      </c>
      <c r="L54" s="393">
        <v>0.05</v>
      </c>
      <c r="M54" s="480" t="str">
        <f t="shared" si="1"/>
        <v/>
      </c>
      <c r="P54" s="393">
        <v>23.14</v>
      </c>
      <c r="Q54" s="393">
        <v>23.47</v>
      </c>
      <c r="R54" s="393">
        <v>24.05</v>
      </c>
      <c r="S54" s="393">
        <v>24.41</v>
      </c>
    </row>
    <row r="55" spans="2:19" x14ac:dyDescent="0.15">
      <c r="B55" s="164">
        <f t="shared" si="2"/>
        <v>1242</v>
      </c>
      <c r="C55" s="158" t="s">
        <v>144</v>
      </c>
      <c r="D55" s="251"/>
      <c r="E55" s="43"/>
      <c r="F55" s="161"/>
      <c r="G55" s="383">
        <f>G54+1</f>
        <v>2008</v>
      </c>
      <c r="H55" s="61"/>
      <c r="I55" s="61"/>
      <c r="J55" s="393">
        <v>25.06</v>
      </c>
      <c r="K55" s="476" t="str">
        <f t="shared" si="4"/>
        <v/>
      </c>
      <c r="L55" s="393">
        <v>0.15</v>
      </c>
      <c r="M55" s="480" t="str">
        <f t="shared" si="1"/>
        <v/>
      </c>
      <c r="P55" s="393">
        <v>23.47</v>
      </c>
      <c r="Q55" s="393">
        <v>24.05</v>
      </c>
      <c r="R55" s="393">
        <v>24.41</v>
      </c>
      <c r="S55" s="393">
        <v>25.06</v>
      </c>
    </row>
    <row r="56" spans="2:19" x14ac:dyDescent="0.15">
      <c r="B56" s="164">
        <f t="shared" si="2"/>
        <v>1243</v>
      </c>
      <c r="C56" s="158"/>
      <c r="D56" s="251"/>
      <c r="E56" s="43"/>
      <c r="F56" s="161"/>
      <c r="G56" s="383">
        <f t="shared" ref="G56:G62" si="8">G55+1</f>
        <v>2009</v>
      </c>
      <c r="H56" s="61"/>
      <c r="I56" s="61"/>
      <c r="J56" s="393">
        <v>25.29</v>
      </c>
      <c r="K56" s="476" t="str">
        <f t="shared" si="4"/>
        <v/>
      </c>
      <c r="L56" s="393">
        <v>0.25</v>
      </c>
      <c r="M56" s="480" t="str">
        <f t="shared" si="1"/>
        <v/>
      </c>
      <c r="P56" s="393">
        <v>24.05</v>
      </c>
      <c r="Q56" s="393">
        <v>24.41</v>
      </c>
      <c r="R56" s="393">
        <v>25.06</v>
      </c>
      <c r="S56" s="393">
        <v>25.29</v>
      </c>
    </row>
    <row r="57" spans="2:19" x14ac:dyDescent="0.15">
      <c r="B57" s="164">
        <f t="shared" si="2"/>
        <v>1244</v>
      </c>
      <c r="C57" s="158"/>
      <c r="D57" s="251"/>
      <c r="E57" s="43"/>
      <c r="F57" s="161"/>
      <c r="G57" s="383">
        <f t="shared" si="8"/>
        <v>2010</v>
      </c>
      <c r="H57" s="61"/>
      <c r="I57" s="61"/>
      <c r="J57" s="393">
        <v>25.21</v>
      </c>
      <c r="K57" s="476" t="str">
        <f t="shared" si="4"/>
        <v/>
      </c>
      <c r="L57" s="393">
        <v>0.35</v>
      </c>
      <c r="M57" s="480" t="str">
        <f t="shared" si="1"/>
        <v/>
      </c>
      <c r="P57" s="393">
        <v>24.41</v>
      </c>
      <c r="Q57" s="393">
        <v>25.06</v>
      </c>
      <c r="R57" s="393">
        <v>25.29</v>
      </c>
      <c r="S57" s="393">
        <v>25.21</v>
      </c>
    </row>
    <row r="58" spans="2:19" x14ac:dyDescent="0.15">
      <c r="B58" s="164">
        <f t="shared" si="2"/>
        <v>1245</v>
      </c>
      <c r="C58" s="158"/>
      <c r="D58" s="251"/>
      <c r="E58" s="43"/>
      <c r="F58" s="161"/>
      <c r="G58" s="383">
        <f t="shared" si="8"/>
        <v>2011</v>
      </c>
      <c r="H58" s="61"/>
      <c r="I58" s="61"/>
      <c r="J58" s="393">
        <v>25.71</v>
      </c>
      <c r="K58" s="476" t="str">
        <f t="shared" si="4"/>
        <v/>
      </c>
      <c r="L58" s="393">
        <v>0.45</v>
      </c>
      <c r="M58" s="480" t="str">
        <f t="shared" si="1"/>
        <v/>
      </c>
      <c r="P58" s="393">
        <v>25.06</v>
      </c>
      <c r="Q58" s="393">
        <v>25.29</v>
      </c>
      <c r="R58" s="393">
        <v>25.21</v>
      </c>
      <c r="S58" s="393">
        <v>25.71</v>
      </c>
    </row>
    <row r="59" spans="2:19" x14ac:dyDescent="0.15">
      <c r="B59" s="164">
        <f t="shared" si="2"/>
        <v>1246</v>
      </c>
      <c r="C59" s="158"/>
      <c r="D59" s="251"/>
      <c r="E59" s="43"/>
      <c r="F59" s="161"/>
      <c r="G59" s="383">
        <f t="shared" si="8"/>
        <v>2012</v>
      </c>
      <c r="H59" s="61"/>
      <c r="I59" s="61"/>
      <c r="J59" s="393">
        <v>26.33</v>
      </c>
      <c r="K59" s="476" t="str">
        <f t="shared" si="4"/>
        <v/>
      </c>
      <c r="L59" s="393">
        <v>0.55000000000000004</v>
      </c>
      <c r="M59" s="480" t="str">
        <f t="shared" si="1"/>
        <v/>
      </c>
      <c r="P59" s="393">
        <v>25.29</v>
      </c>
      <c r="Q59" s="393">
        <v>25.21</v>
      </c>
      <c r="R59" s="580">
        <v>25.71</v>
      </c>
      <c r="S59" s="580">
        <v>26.33</v>
      </c>
    </row>
    <row r="60" spans="2:19" x14ac:dyDescent="0.15">
      <c r="B60" s="164">
        <f t="shared" si="2"/>
        <v>1247</v>
      </c>
      <c r="C60" s="158"/>
      <c r="D60" s="251"/>
      <c r="E60" s="43"/>
      <c r="F60" s="161"/>
      <c r="G60" s="383">
        <f t="shared" si="8"/>
        <v>2013</v>
      </c>
      <c r="H60" s="61"/>
      <c r="I60" s="61"/>
      <c r="J60" s="393">
        <v>27.09</v>
      </c>
      <c r="K60" s="476" t="str">
        <f t="shared" si="4"/>
        <v/>
      </c>
      <c r="L60" s="393">
        <v>0.65</v>
      </c>
      <c r="M60" s="480" t="str">
        <f t="shared" si="1"/>
        <v/>
      </c>
      <c r="P60" s="393">
        <v>25.21</v>
      </c>
      <c r="Q60" s="580">
        <v>25.71</v>
      </c>
      <c r="R60" s="580">
        <v>26.33</v>
      </c>
      <c r="S60" s="580">
        <v>27.09</v>
      </c>
    </row>
    <row r="61" spans="2:19" x14ac:dyDescent="0.15">
      <c r="B61" s="164">
        <f t="shared" si="2"/>
        <v>1248</v>
      </c>
      <c r="C61" s="158"/>
      <c r="D61" s="251"/>
      <c r="E61" s="43"/>
      <c r="F61" s="161"/>
      <c r="G61" s="383">
        <f t="shared" si="8"/>
        <v>2014</v>
      </c>
      <c r="H61" s="61"/>
      <c r="I61" s="61"/>
      <c r="J61" s="580">
        <v>27.37</v>
      </c>
      <c r="K61" s="476" t="str">
        <f t="shared" si="4"/>
        <v/>
      </c>
      <c r="L61" s="393">
        <v>0.75</v>
      </c>
      <c r="M61" s="480" t="str">
        <f t="shared" si="1"/>
        <v/>
      </c>
      <c r="P61" s="580">
        <v>25.71</v>
      </c>
      <c r="Q61" s="580">
        <v>26.33</v>
      </c>
      <c r="R61" s="393">
        <v>27.09</v>
      </c>
      <c r="S61" s="393">
        <v>27.37</v>
      </c>
    </row>
    <row r="62" spans="2:19" x14ac:dyDescent="0.15">
      <c r="B62" s="164">
        <f t="shared" si="2"/>
        <v>1249</v>
      </c>
      <c r="C62" s="158"/>
      <c r="D62" s="251"/>
      <c r="E62" s="43"/>
      <c r="F62" s="161"/>
      <c r="G62" s="383">
        <f t="shared" si="8"/>
        <v>2015</v>
      </c>
      <c r="H62" s="61"/>
      <c r="I62" s="61"/>
      <c r="J62" s="580">
        <v>27.46</v>
      </c>
      <c r="K62" s="476" t="str">
        <f t="shared" si="4"/>
        <v/>
      </c>
      <c r="L62" s="393">
        <v>0.85</v>
      </c>
      <c r="M62" s="480" t="str">
        <f t="shared" si="1"/>
        <v/>
      </c>
      <c r="P62" s="580">
        <v>26.33</v>
      </c>
      <c r="Q62" s="393">
        <v>27.09</v>
      </c>
      <c r="R62" s="393">
        <v>27.37</v>
      </c>
      <c r="S62" s="393">
        <v>27.46</v>
      </c>
    </row>
    <row r="63" spans="2:19" x14ac:dyDescent="0.15">
      <c r="B63" s="164">
        <f t="shared" si="2"/>
        <v>1250</v>
      </c>
      <c r="C63" s="158"/>
      <c r="D63" s="251"/>
      <c r="E63" s="43"/>
      <c r="F63" s="43"/>
      <c r="G63" s="383">
        <f>G62+1</f>
        <v>2016</v>
      </c>
      <c r="H63" s="61"/>
      <c r="I63" s="61"/>
      <c r="J63" s="393">
        <v>27.56</v>
      </c>
      <c r="K63" s="476" t="str">
        <f t="shared" si="4"/>
        <v/>
      </c>
      <c r="L63" s="393">
        <v>0.95</v>
      </c>
      <c r="M63" s="480" t="str">
        <f t="shared" si="1"/>
        <v/>
      </c>
      <c r="P63" s="393">
        <v>27.09</v>
      </c>
      <c r="Q63" s="393">
        <v>27.37</v>
      </c>
      <c r="R63" s="393">
        <v>27.46</v>
      </c>
      <c r="S63" s="393">
        <v>27.56</v>
      </c>
    </row>
    <row r="64" spans="2:19" x14ac:dyDescent="0.15">
      <c r="B64" s="164">
        <f t="shared" si="2"/>
        <v>1251</v>
      </c>
      <c r="C64" s="290" t="str">
        <f>"Totaal (regel "&amp;B14&amp;" t/m regel "&amp;B63&amp;")"</f>
        <v>Totaal (regel 1201 t/m regel 1250)</v>
      </c>
      <c r="D64" s="291"/>
      <c r="E64" s="291"/>
      <c r="F64" s="291"/>
      <c r="G64" s="291"/>
      <c r="H64" s="271"/>
      <c r="I64" s="271"/>
      <c r="J64" s="271"/>
      <c r="K64" s="479"/>
      <c r="L64" s="274"/>
      <c r="M64" s="483">
        <f>SUM(M14:M63)</f>
        <v>0</v>
      </c>
    </row>
    <row r="65" spans="2:20" s="29" customFormat="1" x14ac:dyDescent="0.15">
      <c r="B65" s="228"/>
      <c r="C65" s="216"/>
      <c r="D65" s="228"/>
      <c r="E65" s="228"/>
      <c r="F65" s="228"/>
      <c r="G65" s="228"/>
      <c r="H65" s="228"/>
      <c r="I65" s="228"/>
      <c r="J65" s="228"/>
      <c r="K65" s="228"/>
      <c r="L65" s="228"/>
      <c r="M65" s="380"/>
    </row>
    <row r="66" spans="2:20" x14ac:dyDescent="0.15">
      <c r="B66" s="46"/>
      <c r="C66" s="46"/>
      <c r="D66" s="46"/>
      <c r="E66" s="46"/>
      <c r="F66" s="46"/>
      <c r="G66" s="121"/>
      <c r="H66" s="46"/>
      <c r="I66" s="46"/>
      <c r="J66" s="121"/>
      <c r="M66" s="349" t="str">
        <f>"Pagina "&amp;O66&amp;""</f>
        <v>Pagina 13</v>
      </c>
      <c r="O66" s="2">
        <f>+O4+1</f>
        <v>13</v>
      </c>
      <c r="P66" s="145"/>
      <c r="Q66" s="145"/>
      <c r="R66" s="145"/>
    </row>
    <row r="67" spans="2:20" ht="12.75" x14ac:dyDescent="0.2">
      <c r="P67" s="585" t="s">
        <v>260</v>
      </c>
      <c r="Q67" s="585"/>
      <c r="R67" s="585"/>
      <c r="S67"/>
      <c r="T67"/>
    </row>
    <row r="68" spans="2:20" ht="12.75" x14ac:dyDescent="0.2">
      <c r="B68" s="92" t="s">
        <v>165</v>
      </c>
      <c r="P68" s="585" t="s">
        <v>261</v>
      </c>
      <c r="Q68" s="585"/>
      <c r="R68" s="585"/>
      <c r="S68" s="585" t="s">
        <v>262</v>
      </c>
      <c r="T68" s="585" t="s">
        <v>267</v>
      </c>
    </row>
    <row r="69" spans="2:20" ht="12.75" x14ac:dyDescent="0.2">
      <c r="C69" s="92"/>
      <c r="D69" s="97"/>
      <c r="E69" s="97"/>
      <c r="F69" s="97"/>
      <c r="G69" s="385"/>
      <c r="H69" s="97"/>
      <c r="K69" s="242" t="s">
        <v>108</v>
      </c>
      <c r="L69" s="242" t="s">
        <v>110</v>
      </c>
      <c r="M69" s="242" t="s">
        <v>106</v>
      </c>
      <c r="P69" s="585" t="s">
        <v>263</v>
      </c>
      <c r="Q69" s="585" t="s">
        <v>264</v>
      </c>
      <c r="R69" s="585" t="s">
        <v>265</v>
      </c>
      <c r="S69" s="585" t="s">
        <v>266</v>
      </c>
      <c r="T69" s="585" t="s">
        <v>107</v>
      </c>
    </row>
    <row r="70" spans="2:20" ht="11.25" customHeight="1" x14ac:dyDescent="0.2">
      <c r="B70" s="99"/>
      <c r="C70" s="99"/>
      <c r="D70" s="97"/>
      <c r="E70" s="97"/>
      <c r="F70" s="97"/>
      <c r="G70" s="385"/>
      <c r="H70" s="97"/>
      <c r="K70" s="243" t="s">
        <v>111</v>
      </c>
      <c r="L70" s="243" t="s">
        <v>152</v>
      </c>
      <c r="M70" s="243" t="s">
        <v>107</v>
      </c>
      <c r="P70"/>
      <c r="Q70"/>
      <c r="R70"/>
      <c r="S70"/>
      <c r="T70"/>
    </row>
    <row r="71" spans="2:20" ht="12" customHeight="1" x14ac:dyDescent="0.2">
      <c r="B71" s="377"/>
      <c r="C71" s="377"/>
      <c r="D71" s="46"/>
      <c r="E71" s="46"/>
      <c r="F71" s="377"/>
      <c r="G71" s="385"/>
      <c r="H71" s="97"/>
      <c r="K71" s="392" t="s">
        <v>153</v>
      </c>
      <c r="L71" s="243" t="s">
        <v>154</v>
      </c>
      <c r="M71" s="243"/>
      <c r="P71"/>
      <c r="Q71"/>
      <c r="R71"/>
      <c r="S71"/>
      <c r="T71"/>
    </row>
    <row r="72" spans="2:20" ht="12.75" x14ac:dyDescent="0.2">
      <c r="B72" s="164">
        <v>1301</v>
      </c>
      <c r="C72" s="378" t="s">
        <v>257</v>
      </c>
      <c r="D72" s="72"/>
      <c r="E72" s="72"/>
      <c r="F72" s="379"/>
      <c r="G72" s="386"/>
      <c r="H72" s="100"/>
      <c r="I72" s="43"/>
      <c r="J72" s="422"/>
      <c r="K72" s="484"/>
      <c r="L72" s="571">
        <f>ROUND(T72,2)</f>
        <v>3104.35</v>
      </c>
      <c r="M72" s="480" t="str">
        <f>IF(K72="","",+ROUND(K72*L72,0))</f>
        <v/>
      </c>
      <c r="P72">
        <v>13.21</v>
      </c>
      <c r="Q72">
        <v>47</v>
      </c>
      <c r="R72">
        <f>P72*Q72</f>
        <v>620.87</v>
      </c>
      <c r="S72" s="584">
        <f>R72*10</f>
        <v>6208.7</v>
      </c>
      <c r="T72" s="584">
        <f>S72/2</f>
        <v>3104.35</v>
      </c>
    </row>
    <row r="73" spans="2:20" ht="12.75" x14ac:dyDescent="0.2">
      <c r="B73" s="164">
        <f>B72+1</f>
        <v>1302</v>
      </c>
      <c r="C73" s="377" t="s">
        <v>258</v>
      </c>
      <c r="D73" s="46"/>
      <c r="E73" s="46"/>
      <c r="F73" s="377"/>
      <c r="G73" s="385"/>
      <c r="H73" s="100"/>
      <c r="I73" s="43"/>
      <c r="J73" s="422"/>
      <c r="K73" s="61"/>
      <c r="L73" s="571">
        <f>ROUND(T73,2)</f>
        <v>4927.5</v>
      </c>
      <c r="M73" s="480" t="str">
        <f>IF(K73="","",+ROUND(K73*L73,0))</f>
        <v/>
      </c>
      <c r="P73">
        <v>18.25</v>
      </c>
      <c r="Q73">
        <v>54</v>
      </c>
      <c r="R73">
        <f>P73*Q73</f>
        <v>985.5</v>
      </c>
      <c r="S73" s="584">
        <f>R73*10</f>
        <v>9855</v>
      </c>
      <c r="T73" s="584">
        <f>S73/2</f>
        <v>4927.5</v>
      </c>
    </row>
    <row r="74" spans="2:20" ht="12.75" x14ac:dyDescent="0.2">
      <c r="B74" s="164">
        <f>B73+1</f>
        <v>1303</v>
      </c>
      <c r="C74" s="378" t="s">
        <v>259</v>
      </c>
      <c r="D74" s="72"/>
      <c r="E74" s="72"/>
      <c r="F74" s="379"/>
      <c r="G74" s="386"/>
      <c r="H74" s="100"/>
      <c r="I74" s="43"/>
      <c r="J74" s="422"/>
      <c r="K74" s="484"/>
      <c r="L74" s="571">
        <f>ROUND(T74,2)</f>
        <v>5016</v>
      </c>
      <c r="M74" s="480" t="str">
        <f>IF(K74="","",+ROUND(K74*L74,0))</f>
        <v/>
      </c>
      <c r="P74">
        <v>20.9</v>
      </c>
      <c r="Q74">
        <v>48</v>
      </c>
      <c r="R74">
        <f>P74*Q74</f>
        <v>1003.1999999999999</v>
      </c>
      <c r="S74" s="584">
        <f>R74*10</f>
        <v>10032</v>
      </c>
      <c r="T74" s="584">
        <f>S74/2</f>
        <v>5016</v>
      </c>
    </row>
    <row r="75" spans="2:20" x14ac:dyDescent="0.15">
      <c r="B75" s="164">
        <f>B74+1</f>
        <v>1304</v>
      </c>
      <c r="C75" s="273" t="str">
        <f>"Totaal (regel "&amp;B72&amp;" t/m regel "&amp;B74&amp;")"</f>
        <v>Totaal (regel 1301 t/m regel 1303)</v>
      </c>
      <c r="D75" s="271"/>
      <c r="E75" s="271"/>
      <c r="F75" s="271"/>
      <c r="G75" s="271"/>
      <c r="H75" s="271"/>
      <c r="I75" s="271"/>
      <c r="J75" s="271"/>
      <c r="K75" s="271"/>
      <c r="L75" s="274"/>
      <c r="M75" s="483">
        <f>SUM(M72:M74)</f>
        <v>0</v>
      </c>
    </row>
    <row r="76" spans="2:20" x14ac:dyDescent="0.15">
      <c r="B76" s="272"/>
      <c r="C76" s="377"/>
      <c r="D76" s="377"/>
      <c r="E76" s="377"/>
      <c r="F76" s="377"/>
      <c r="G76" s="385"/>
      <c r="H76" s="97"/>
      <c r="K76" s="97"/>
      <c r="L76" s="385"/>
      <c r="M76" s="97"/>
    </row>
    <row r="77" spans="2:20" x14ac:dyDescent="0.15">
      <c r="B77" s="164">
        <f>B75+1</f>
        <v>1305</v>
      </c>
      <c r="C77" s="273" t="s">
        <v>155</v>
      </c>
      <c r="D77" s="271"/>
      <c r="E77" s="271"/>
      <c r="F77" s="271"/>
      <c r="G77" s="271"/>
      <c r="H77" s="271"/>
      <c r="I77" s="271"/>
      <c r="J77" s="271"/>
      <c r="K77" s="271"/>
      <c r="L77" s="274"/>
      <c r="M77" s="483">
        <f>M64+M75</f>
        <v>0</v>
      </c>
    </row>
    <row r="78" spans="2:20" s="29" customFormat="1" x14ac:dyDescent="0.15">
      <c r="B78" s="228"/>
      <c r="C78" s="216"/>
      <c r="D78" s="228"/>
      <c r="E78" s="228"/>
      <c r="F78" s="228"/>
      <c r="G78" s="228"/>
      <c r="H78" s="228"/>
      <c r="I78" s="228"/>
      <c r="J78" s="228"/>
      <c r="K78" s="228"/>
      <c r="L78" s="228"/>
      <c r="M78" s="380"/>
    </row>
    <row r="79" spans="2:20" s="29" customFormat="1" x14ac:dyDescent="0.15">
      <c r="C79" s="216"/>
      <c r="D79" s="228"/>
      <c r="E79" s="228"/>
      <c r="F79" s="228"/>
      <c r="G79" s="228"/>
      <c r="H79" s="228"/>
      <c r="I79" s="228"/>
      <c r="J79" s="228"/>
      <c r="K79" s="228"/>
      <c r="L79" s="228"/>
      <c r="M79" s="380"/>
    </row>
    <row r="80" spans="2:20" x14ac:dyDescent="0.15">
      <c r="B80" s="92" t="s">
        <v>164</v>
      </c>
    </row>
    <row r="81" spans="2:13" x14ac:dyDescent="0.15">
      <c r="C81" s="275"/>
      <c r="D81" s="276"/>
      <c r="E81" s="276"/>
      <c r="F81" s="46"/>
      <c r="G81" s="121"/>
      <c r="H81" s="46"/>
      <c r="I81" s="46"/>
      <c r="J81" s="121"/>
      <c r="K81" s="242" t="s">
        <v>157</v>
      </c>
      <c r="L81" s="242" t="s">
        <v>69</v>
      </c>
      <c r="M81" s="242" t="s">
        <v>110</v>
      </c>
    </row>
    <row r="82" spans="2:13" x14ac:dyDescent="0.15">
      <c r="B82" s="277" t="s">
        <v>199</v>
      </c>
      <c r="D82" s="276"/>
      <c r="E82" s="276"/>
      <c r="F82" s="46"/>
      <c r="G82" s="121"/>
      <c r="H82" s="46"/>
      <c r="I82" s="46"/>
      <c r="J82" s="121"/>
      <c r="K82" s="248" t="s">
        <v>112</v>
      </c>
      <c r="L82" s="248"/>
      <c r="M82" s="248" t="s">
        <v>107</v>
      </c>
    </row>
    <row r="83" spans="2:13" x14ac:dyDescent="0.15">
      <c r="B83" s="304">
        <f>B77+1</f>
        <v>1306</v>
      </c>
      <c r="C83" s="278">
        <f>G14</f>
        <v>2007</v>
      </c>
      <c r="D83" s="279"/>
      <c r="E83" s="279"/>
      <c r="F83" s="72"/>
      <c r="G83" s="387"/>
      <c r="H83" s="72"/>
      <c r="I83" s="72"/>
      <c r="J83" s="423"/>
      <c r="K83" s="486"/>
      <c r="L83" s="280">
        <v>0.05</v>
      </c>
      <c r="M83" s="485" t="str">
        <f t="shared" ref="M83:M92" si="9">IF(K83="","",+ROUND(K83*L83,0))</f>
        <v/>
      </c>
    </row>
    <row r="84" spans="2:13" x14ac:dyDescent="0.15">
      <c r="B84" s="304">
        <f>B83+1</f>
        <v>1307</v>
      </c>
      <c r="C84" s="281">
        <f>C83+1</f>
        <v>2008</v>
      </c>
      <c r="D84" s="279"/>
      <c r="E84" s="279"/>
      <c r="F84" s="72"/>
      <c r="G84" s="387"/>
      <c r="H84" s="72"/>
      <c r="I84" s="72"/>
      <c r="J84" s="423"/>
      <c r="K84" s="484"/>
      <c r="L84" s="119">
        <v>0.15</v>
      </c>
      <c r="M84" s="485" t="str">
        <f t="shared" si="9"/>
        <v/>
      </c>
    </row>
    <row r="85" spans="2:13" x14ac:dyDescent="0.15">
      <c r="B85" s="304">
        <f>B84+1</f>
        <v>1308</v>
      </c>
      <c r="C85" s="281">
        <f>C84+1</f>
        <v>2009</v>
      </c>
      <c r="D85" s="279"/>
      <c r="E85" s="279"/>
      <c r="F85" s="72"/>
      <c r="G85" s="387"/>
      <c r="H85" s="72"/>
      <c r="I85" s="72"/>
      <c r="J85" s="423"/>
      <c r="K85" s="484"/>
      <c r="L85" s="119">
        <v>0.25</v>
      </c>
      <c r="M85" s="485" t="str">
        <f t="shared" si="9"/>
        <v/>
      </c>
    </row>
    <row r="86" spans="2:13" x14ac:dyDescent="0.15">
      <c r="B86" s="304">
        <f t="shared" ref="B86:B93" si="10">+B85+1</f>
        <v>1309</v>
      </c>
      <c r="C86" s="281">
        <f t="shared" ref="C86:C92" si="11">C85+1</f>
        <v>2010</v>
      </c>
      <c r="D86" s="279"/>
      <c r="E86" s="279"/>
      <c r="F86" s="72"/>
      <c r="G86" s="387"/>
      <c r="H86" s="72"/>
      <c r="I86" s="72"/>
      <c r="J86" s="423"/>
      <c r="K86" s="484"/>
      <c r="L86" s="119">
        <f t="shared" ref="L86:L92" si="12">+L85+0.1</f>
        <v>0.35</v>
      </c>
      <c r="M86" s="485" t="str">
        <f t="shared" si="9"/>
        <v/>
      </c>
    </row>
    <row r="87" spans="2:13" x14ac:dyDescent="0.15">
      <c r="B87" s="304">
        <f t="shared" si="10"/>
        <v>1310</v>
      </c>
      <c r="C87" s="281">
        <f t="shared" si="11"/>
        <v>2011</v>
      </c>
      <c r="D87" s="279"/>
      <c r="E87" s="279"/>
      <c r="F87" s="72"/>
      <c r="G87" s="387"/>
      <c r="H87" s="72"/>
      <c r="I87" s="72"/>
      <c r="J87" s="423"/>
      <c r="K87" s="484"/>
      <c r="L87" s="119">
        <f t="shared" si="12"/>
        <v>0.44999999999999996</v>
      </c>
      <c r="M87" s="485" t="str">
        <f t="shared" si="9"/>
        <v/>
      </c>
    </row>
    <row r="88" spans="2:13" x14ac:dyDescent="0.15">
      <c r="B88" s="304">
        <f t="shared" si="10"/>
        <v>1311</v>
      </c>
      <c r="C88" s="281">
        <f t="shared" si="11"/>
        <v>2012</v>
      </c>
      <c r="D88" s="279"/>
      <c r="E88" s="279"/>
      <c r="F88" s="72"/>
      <c r="G88" s="387"/>
      <c r="H88" s="72"/>
      <c r="I88" s="72"/>
      <c r="J88" s="423"/>
      <c r="K88" s="484"/>
      <c r="L88" s="119">
        <f t="shared" si="12"/>
        <v>0.54999999999999993</v>
      </c>
      <c r="M88" s="485" t="str">
        <f t="shared" si="9"/>
        <v/>
      </c>
    </row>
    <row r="89" spans="2:13" x14ac:dyDescent="0.15">
      <c r="B89" s="304">
        <f>+B88+1</f>
        <v>1312</v>
      </c>
      <c r="C89" s="281">
        <f>C88+1</f>
        <v>2013</v>
      </c>
      <c r="D89" s="279"/>
      <c r="E89" s="279"/>
      <c r="F89" s="72"/>
      <c r="G89" s="387"/>
      <c r="H89" s="72"/>
      <c r="I89" s="72"/>
      <c r="J89" s="423"/>
      <c r="K89" s="484"/>
      <c r="L89" s="119">
        <f>+L88+0.1</f>
        <v>0.64999999999999991</v>
      </c>
      <c r="M89" s="485" t="str">
        <f t="shared" si="9"/>
        <v/>
      </c>
    </row>
    <row r="90" spans="2:13" x14ac:dyDescent="0.15">
      <c r="B90" s="304">
        <f>+B89+1</f>
        <v>1313</v>
      </c>
      <c r="C90" s="281">
        <f>C89+1</f>
        <v>2014</v>
      </c>
      <c r="D90" s="279"/>
      <c r="E90" s="279"/>
      <c r="F90" s="72"/>
      <c r="G90" s="387"/>
      <c r="H90" s="72"/>
      <c r="I90" s="72"/>
      <c r="J90" s="423"/>
      <c r="K90" s="484"/>
      <c r="L90" s="119">
        <f>+L89+0.1</f>
        <v>0.74999999999999989</v>
      </c>
      <c r="M90" s="485" t="str">
        <f t="shared" si="9"/>
        <v/>
      </c>
    </row>
    <row r="91" spans="2:13" x14ac:dyDescent="0.15">
      <c r="B91" s="304">
        <f t="shared" si="10"/>
        <v>1314</v>
      </c>
      <c r="C91" s="281">
        <f t="shared" si="11"/>
        <v>2015</v>
      </c>
      <c r="D91" s="279"/>
      <c r="E91" s="279"/>
      <c r="F91" s="72"/>
      <c r="G91" s="387"/>
      <c r="H91" s="72"/>
      <c r="I91" s="72"/>
      <c r="J91" s="423"/>
      <c r="K91" s="484"/>
      <c r="L91" s="119">
        <f t="shared" si="12"/>
        <v>0.84999999999999987</v>
      </c>
      <c r="M91" s="485" t="str">
        <f t="shared" si="9"/>
        <v/>
      </c>
    </row>
    <row r="92" spans="2:13" x14ac:dyDescent="0.15">
      <c r="B92" s="304">
        <f t="shared" si="10"/>
        <v>1315</v>
      </c>
      <c r="C92" s="282">
        <f t="shared" si="11"/>
        <v>2016</v>
      </c>
      <c r="D92" s="283"/>
      <c r="E92" s="283"/>
      <c r="F92" s="159"/>
      <c r="G92" s="388"/>
      <c r="H92" s="159"/>
      <c r="I92" s="159"/>
      <c r="J92" s="424"/>
      <c r="K92" s="484"/>
      <c r="L92" s="303">
        <f t="shared" si="12"/>
        <v>0.94999999999999984</v>
      </c>
      <c r="M92" s="485" t="str">
        <f t="shared" si="9"/>
        <v/>
      </c>
    </row>
    <row r="93" spans="2:13" x14ac:dyDescent="0.15">
      <c r="B93" s="304">
        <f t="shared" si="10"/>
        <v>1316</v>
      </c>
      <c r="C93" s="305" t="str">
        <f>"Totaal (regel "&amp;B83&amp;" t/m regel "&amp;B92&amp;")"</f>
        <v>Totaal (regel 1306 t/m regel 1315)</v>
      </c>
      <c r="D93" s="182"/>
      <c r="E93" s="182"/>
      <c r="F93" s="182"/>
      <c r="G93" s="389"/>
      <c r="H93" s="182"/>
      <c r="I93" s="306"/>
      <c r="J93" s="425"/>
      <c r="K93" s="479">
        <f>SUM(K83:K92)</f>
        <v>0</v>
      </c>
      <c r="L93" s="396"/>
      <c r="M93" s="487">
        <f>SUM(M83:M92)</f>
        <v>0</v>
      </c>
    </row>
    <row r="94" spans="2:13" x14ac:dyDescent="0.15"/>
    <row r="95" spans="2:13" ht="9.75" hidden="1" customHeight="1" x14ac:dyDescent="0.15"/>
    <row r="96" spans="2:13"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sheetData>
  <sheetProtection password="CA4A" sheet="1" objects="1" scenarios="1"/>
  <mergeCells count="6">
    <mergeCell ref="L11:L13"/>
    <mergeCell ref="M11:M13"/>
    <mergeCell ref="B11:B13"/>
    <mergeCell ref="C11:E13"/>
    <mergeCell ref="G11:G13"/>
    <mergeCell ref="K11:K13"/>
  </mergeCells>
  <phoneticPr fontId="18" type="noConversion"/>
  <conditionalFormatting sqref="K83:K92 K72:K74 H14:I63">
    <cfRule type="expression" dxfId="1" priority="1" stopIfTrue="1">
      <formula>$K$4=TRUE</formula>
    </cfRule>
  </conditionalFormatting>
  <dataValidations count="2">
    <dataValidation type="custom" allowBlank="1" showInputMessage="1" showErrorMessage="1" errorTitle="Onjuiste invoer" error="Hier kan alleen een geheel bedrag worden ingevuld." sqref="K83:K92">
      <formula1>AND($C$1="ja",K83=ROUND(K83,0))</formula1>
    </dataValidation>
    <dataValidation type="custom" allowBlank="1" showInputMessage="1" showErrorMessage="1" errorTitle="Onjuiste invoer" error="Hier kan alleen een positief geheel aantal worden ingevuld." sqref="H14:I63 K72:K74">
      <formula1>AND(H14&gt;=0,H14=ROUND(H14,0))</formula1>
    </dataValidation>
  </dataValidations>
  <pageMargins left="0.39370078740157483" right="0.39370078740157483" top="0.78740157480314965" bottom="0.39370078740157483" header="0.51181102362204722" footer="0.51181102362204722"/>
  <pageSetup paperSize="9" scale="72" firstPageNumber="5" orientation="landscape" useFirstPageNumber="1" r:id="rId1"/>
  <headerFooter alignWithMargins="0">
    <oddHeader>&amp;LWLZ-BREED CALCULATIEMODEL RENTEKOSTEN 2016
&amp;R&amp;G</oddHeader>
  </headerFooter>
  <rowBreaks count="1" manualBreakCount="1">
    <brk id="65" max="16383" man="1"/>
  </rowBreaks>
  <ignoredErrors>
    <ignoredError sqref="G54 G44 G34 G24" 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IU111"/>
  <sheetViews>
    <sheetView showGridLines="0" topLeftCell="A3" zoomScale="110" zoomScaleNormal="110" zoomScaleSheetLayoutView="75" workbookViewId="0">
      <selection activeCell="L73" sqref="L73"/>
    </sheetView>
  </sheetViews>
  <sheetFormatPr defaultColWidth="0" defaultRowHeight="12.75" customHeight="1" zeroHeight="1" x14ac:dyDescent="0.15"/>
  <cols>
    <col min="1" max="1" width="2.85546875" style="46" customWidth="1"/>
    <col min="2" max="2" width="7" style="46" customWidth="1"/>
    <col min="3" max="4" width="7.140625" style="46" customWidth="1"/>
    <col min="5" max="5" width="7.7109375" style="46" customWidth="1"/>
    <col min="6" max="6" width="12.140625" style="46" customWidth="1"/>
    <col min="7" max="7" width="10.7109375" style="46" customWidth="1"/>
    <col min="8" max="8" width="20.28515625" style="46" customWidth="1"/>
    <col min="9" max="9" width="16" style="46" customWidth="1"/>
    <col min="10" max="10" width="15.28515625" style="46" customWidth="1"/>
    <col min="11" max="11" width="13.28515625" style="46" customWidth="1"/>
    <col min="12" max="12" width="10.140625" style="46" customWidth="1"/>
    <col min="13" max="13" width="14.7109375" style="46" customWidth="1"/>
    <col min="14" max="14" width="2.42578125" style="46" customWidth="1"/>
    <col min="15" max="16" width="9.140625" style="46" hidden="1" customWidth="1"/>
    <col min="17" max="17" width="12.140625" style="46" hidden="1" customWidth="1"/>
    <col min="18" max="18" width="12.85546875" style="46" hidden="1" customWidth="1"/>
    <col min="19" max="19" width="9.5703125" style="46" hidden="1" customWidth="1"/>
    <col min="20" max="20" width="9.42578125" style="46" hidden="1" customWidth="1"/>
    <col min="21" max="255" width="10.7109375" style="46" hidden="1" customWidth="1"/>
    <col min="256" max="16384" width="9.140625" style="46" hidden="1"/>
  </cols>
  <sheetData>
    <row r="1" spans="1:19" s="368" customFormat="1" ht="12" hidden="1" x14ac:dyDescent="0.2">
      <c r="A1" s="607"/>
      <c r="B1" s="255" t="b">
        <v>1</v>
      </c>
      <c r="C1" s="130" t="s">
        <v>116</v>
      </c>
      <c r="D1" s="101"/>
      <c r="E1" s="101"/>
      <c r="F1" s="101"/>
      <c r="G1" s="101"/>
      <c r="H1" s="143"/>
      <c r="I1" s="339">
        <v>11.86</v>
      </c>
      <c r="J1" s="101"/>
      <c r="K1" s="102"/>
      <c r="L1" s="102"/>
      <c r="M1" s="101"/>
      <c r="N1" s="143"/>
    </row>
    <row r="2" spans="1:19" s="368" customFormat="1" ht="12" hidden="1" x14ac:dyDescent="0.2">
      <c r="A2" s="607"/>
      <c r="B2" s="608">
        <v>6</v>
      </c>
      <c r="C2" s="102">
        <v>6.43</v>
      </c>
      <c r="D2" s="101">
        <v>8.43</v>
      </c>
      <c r="E2" s="101">
        <v>14.86</v>
      </c>
      <c r="F2" s="101">
        <v>22.57</v>
      </c>
      <c r="G2" s="101">
        <v>11.86</v>
      </c>
      <c r="H2" s="143"/>
      <c r="I2" s="101">
        <v>11</v>
      </c>
      <c r="J2" s="101">
        <v>11.14</v>
      </c>
      <c r="K2" s="102">
        <v>11.43</v>
      </c>
      <c r="L2" s="102">
        <v>13</v>
      </c>
      <c r="M2" s="102">
        <v>5</v>
      </c>
      <c r="N2" s="143"/>
    </row>
    <row r="3" spans="1:19" s="368" customFormat="1" ht="12" x14ac:dyDescent="0.2">
      <c r="A3" s="609"/>
      <c r="B3" s="610"/>
      <c r="C3" s="370"/>
      <c r="D3" s="371"/>
      <c r="E3" s="371"/>
      <c r="F3" s="371"/>
      <c r="G3" s="371"/>
      <c r="I3" s="371"/>
      <c r="J3" s="371"/>
      <c r="K3" s="370"/>
      <c r="L3" s="370"/>
      <c r="M3" s="349" t="str">
        <f>"Pagina "&amp;O3&amp;""</f>
        <v>Pagina 14</v>
      </c>
      <c r="O3" s="46">
        <f>+GHZ!O66+1</f>
        <v>14</v>
      </c>
    </row>
    <row r="4" spans="1:19" s="368" customFormat="1" ht="12" x14ac:dyDescent="0.2">
      <c r="A4" s="609"/>
      <c r="B4" s="99" t="s">
        <v>172</v>
      </c>
      <c r="C4" s="92" t="s">
        <v>205</v>
      </c>
      <c r="D4" s="371"/>
      <c r="E4" s="371"/>
      <c r="F4" s="371"/>
      <c r="G4" s="371"/>
      <c r="I4" s="371"/>
      <c r="J4" s="371"/>
      <c r="K4" s="370"/>
      <c r="L4" s="370"/>
      <c r="M4" s="349"/>
    </row>
    <row r="5" spans="1:19" s="368" customFormat="1" ht="12" x14ac:dyDescent="0.2">
      <c r="A5" s="609"/>
      <c r="B5" s="610"/>
      <c r="C5" s="370"/>
      <c r="D5" s="371"/>
      <c r="E5" s="371"/>
      <c r="F5" s="371"/>
      <c r="G5" s="371"/>
      <c r="I5" s="371"/>
      <c r="J5" s="371"/>
      <c r="K5" s="370"/>
      <c r="L5" s="370"/>
      <c r="M5" s="349"/>
    </row>
    <row r="6" spans="1:19" ht="12.75" customHeight="1" x14ac:dyDescent="0.2">
      <c r="B6" s="611" t="s">
        <v>105</v>
      </c>
      <c r="C6" s="99" t="s">
        <v>309</v>
      </c>
      <c r="D6" s="408"/>
      <c r="E6" s="408"/>
      <c r="F6" s="408"/>
      <c r="G6" s="408"/>
      <c r="H6" s="408"/>
      <c r="J6" s="225"/>
      <c r="K6" s="225"/>
      <c r="L6" s="225"/>
    </row>
    <row r="7" spans="1:19" ht="12.75" customHeight="1" x14ac:dyDescent="0.2">
      <c r="B7" s="47"/>
      <c r="C7" s="343"/>
      <c r="D7" s="343"/>
      <c r="E7" s="343"/>
      <c r="F7" s="343"/>
      <c r="G7" s="343"/>
      <c r="H7" s="343"/>
      <c r="I7" s="259" t="b">
        <f>Rentecalc.!J4</f>
        <v>1</v>
      </c>
      <c r="J7" s="225"/>
      <c r="K7" s="225"/>
      <c r="L7" s="225"/>
      <c r="M7" s="225"/>
    </row>
    <row r="8" spans="1:19" ht="12.75" customHeight="1" x14ac:dyDescent="0.2">
      <c r="B8" s="47"/>
      <c r="C8" s="560" t="s">
        <v>297</v>
      </c>
      <c r="D8" s="343"/>
      <c r="E8" s="343"/>
      <c r="F8" s="343"/>
      <c r="G8" s="343"/>
      <c r="H8" s="343"/>
      <c r="I8" s="259"/>
      <c r="J8" s="225"/>
      <c r="K8" s="225"/>
      <c r="L8" s="225"/>
      <c r="M8" s="225"/>
    </row>
    <row r="9" spans="1:19" ht="12.75" customHeight="1" x14ac:dyDescent="0.2">
      <c r="B9" s="47"/>
      <c r="C9" s="560" t="s">
        <v>296</v>
      </c>
      <c r="D9" s="568"/>
      <c r="E9" s="568"/>
      <c r="F9" s="568"/>
      <c r="G9" s="568"/>
      <c r="H9" s="568"/>
      <c r="I9" s="569"/>
      <c r="J9" s="225"/>
      <c r="K9" s="225"/>
      <c r="L9" s="225"/>
      <c r="M9" s="225"/>
    </row>
    <row r="10" spans="1:19" ht="12.75" customHeight="1" x14ac:dyDescent="0.15">
      <c r="B10" s="98"/>
      <c r="C10" s="93"/>
      <c r="D10" s="47"/>
      <c r="E10" s="47"/>
      <c r="F10" s="94"/>
      <c r="G10" s="94"/>
      <c r="H10" s="94"/>
      <c r="I10" s="697" t="s">
        <v>310</v>
      </c>
      <c r="J10" s="672" t="s">
        <v>214</v>
      </c>
      <c r="K10" s="672" t="s">
        <v>212</v>
      </c>
      <c r="L10" s="672" t="s">
        <v>69</v>
      </c>
      <c r="M10" s="672" t="s">
        <v>215</v>
      </c>
      <c r="P10" s="586"/>
      <c r="Q10" s="586"/>
    </row>
    <row r="11" spans="1:19" ht="12.75" customHeight="1" x14ac:dyDescent="0.15">
      <c r="B11" s="98"/>
      <c r="C11" s="93"/>
      <c r="D11" s="47"/>
      <c r="E11" s="47"/>
      <c r="F11" s="94"/>
      <c r="G11" s="94"/>
      <c r="H11" s="94"/>
      <c r="I11" s="698"/>
      <c r="J11" s="684"/>
      <c r="K11" s="684"/>
      <c r="L11" s="684"/>
      <c r="M11" s="684"/>
      <c r="P11" s="586"/>
      <c r="Q11" s="586"/>
    </row>
    <row r="12" spans="1:19" ht="12.75" customHeight="1" x14ac:dyDescent="0.15">
      <c r="B12" s="98"/>
      <c r="C12" s="93"/>
      <c r="D12" s="47"/>
      <c r="E12" s="47"/>
      <c r="F12" s="94"/>
      <c r="G12" s="94"/>
      <c r="H12" s="94"/>
      <c r="I12" s="698"/>
      <c r="J12" s="684"/>
      <c r="K12" s="684"/>
      <c r="L12" s="684"/>
      <c r="M12" s="684"/>
      <c r="P12" s="586"/>
      <c r="Q12" s="586"/>
    </row>
    <row r="13" spans="1:19" ht="11.25" x14ac:dyDescent="0.15">
      <c r="I13" s="699"/>
      <c r="J13" s="673"/>
      <c r="K13" s="673"/>
      <c r="L13" s="673"/>
      <c r="M13" s="673"/>
      <c r="P13" s="586"/>
      <c r="Q13" s="586"/>
    </row>
    <row r="14" spans="1:19" ht="12.75" customHeight="1" x14ac:dyDescent="0.15">
      <c r="B14" s="253">
        <f>1400+1</f>
        <v>1401</v>
      </c>
      <c r="C14" s="229">
        <f>GHZ!G14</f>
        <v>2007</v>
      </c>
      <c r="D14" s="230"/>
      <c r="E14" s="230"/>
      <c r="F14" s="230"/>
      <c r="G14" s="230"/>
      <c r="H14" s="72"/>
      <c r="I14" s="488"/>
      <c r="J14" s="581">
        <v>14.79</v>
      </c>
      <c r="K14" s="489">
        <f>+I14*J14</f>
        <v>0</v>
      </c>
      <c r="L14" s="231">
        <v>0.05</v>
      </c>
      <c r="M14" s="489" t="str">
        <f>IF(I14=0,"",K14*L14)</f>
        <v/>
      </c>
      <c r="P14" s="586"/>
      <c r="Q14" s="581">
        <v>14.22</v>
      </c>
      <c r="R14" s="581">
        <v>14.57</v>
      </c>
      <c r="S14" s="581">
        <v>14.79</v>
      </c>
    </row>
    <row r="15" spans="1:19" ht="12.75" customHeight="1" x14ac:dyDescent="0.15">
      <c r="B15" s="253">
        <f t="shared" ref="B15:B22" si="0">B14+1</f>
        <v>1402</v>
      </c>
      <c r="C15" s="229">
        <f>C14+1</f>
        <v>2008</v>
      </c>
      <c r="D15" s="230"/>
      <c r="E15" s="230"/>
      <c r="F15" s="230"/>
      <c r="G15" s="230"/>
      <c r="H15" s="72"/>
      <c r="I15" s="488"/>
      <c r="J15" s="581">
        <v>15.19</v>
      </c>
      <c r="K15" s="489">
        <f t="shared" ref="K15:K23" si="1">+I15*J15</f>
        <v>0</v>
      </c>
      <c r="L15" s="231">
        <v>0.15</v>
      </c>
      <c r="M15" s="489" t="str">
        <f t="shared" ref="M15:M23" si="2">IF(I15=0,"",K15*L15)</f>
        <v/>
      </c>
      <c r="P15" s="586"/>
      <c r="Q15" s="581">
        <v>14.57</v>
      </c>
      <c r="R15" s="581">
        <v>14.79</v>
      </c>
      <c r="S15" s="581">
        <v>15.19</v>
      </c>
    </row>
    <row r="16" spans="1:19" ht="12.75" customHeight="1" x14ac:dyDescent="0.15">
      <c r="B16" s="253">
        <f t="shared" si="0"/>
        <v>1403</v>
      </c>
      <c r="C16" s="229">
        <f t="shared" ref="C16:C23" si="3">C15+1</f>
        <v>2009</v>
      </c>
      <c r="D16" s="230"/>
      <c r="E16" s="230"/>
      <c r="F16" s="230"/>
      <c r="G16" s="230"/>
      <c r="H16" s="72"/>
      <c r="I16" s="488"/>
      <c r="J16" s="581">
        <v>15.32</v>
      </c>
      <c r="K16" s="489">
        <f t="shared" si="1"/>
        <v>0</v>
      </c>
      <c r="L16" s="231">
        <v>0.25</v>
      </c>
      <c r="M16" s="489" t="str">
        <f t="shared" si="2"/>
        <v/>
      </c>
      <c r="Q16" s="581">
        <v>14.79</v>
      </c>
      <c r="R16" s="581">
        <v>15.19</v>
      </c>
      <c r="S16" s="581">
        <v>15.32</v>
      </c>
    </row>
    <row r="17" spans="2:19" ht="12.75" customHeight="1" x14ac:dyDescent="0.15">
      <c r="B17" s="253">
        <f t="shared" si="0"/>
        <v>1404</v>
      </c>
      <c r="C17" s="229">
        <f t="shared" si="3"/>
        <v>2010</v>
      </c>
      <c r="D17" s="230"/>
      <c r="E17" s="230"/>
      <c r="F17" s="230"/>
      <c r="G17" s="230"/>
      <c r="H17" s="72"/>
      <c r="I17" s="488"/>
      <c r="J17" s="581">
        <v>15.27</v>
      </c>
      <c r="K17" s="489">
        <f t="shared" si="1"/>
        <v>0</v>
      </c>
      <c r="L17" s="231">
        <v>0.35</v>
      </c>
      <c r="M17" s="489" t="str">
        <f t="shared" si="2"/>
        <v/>
      </c>
      <c r="Q17" s="581">
        <v>15.19</v>
      </c>
      <c r="R17" s="581">
        <v>15.32</v>
      </c>
      <c r="S17" s="581">
        <v>15.27</v>
      </c>
    </row>
    <row r="18" spans="2:19" ht="12.75" customHeight="1" x14ac:dyDescent="0.15">
      <c r="B18" s="253">
        <f t="shared" si="0"/>
        <v>1405</v>
      </c>
      <c r="C18" s="229">
        <f t="shared" si="3"/>
        <v>2011</v>
      </c>
      <c r="D18" s="230"/>
      <c r="E18" s="230"/>
      <c r="F18" s="230"/>
      <c r="G18" s="230"/>
      <c r="H18" s="72"/>
      <c r="I18" s="488"/>
      <c r="J18" s="581">
        <v>15.57</v>
      </c>
      <c r="K18" s="489">
        <f t="shared" si="1"/>
        <v>0</v>
      </c>
      <c r="L18" s="231">
        <v>0.45</v>
      </c>
      <c r="M18" s="489" t="str">
        <f t="shared" si="2"/>
        <v/>
      </c>
      <c r="Q18" s="581">
        <v>15.32</v>
      </c>
      <c r="R18" s="581">
        <v>15.27</v>
      </c>
      <c r="S18" s="581">
        <v>15.57</v>
      </c>
    </row>
    <row r="19" spans="2:19" ht="12.75" customHeight="1" x14ac:dyDescent="0.15">
      <c r="B19" s="253">
        <f t="shared" si="0"/>
        <v>1406</v>
      </c>
      <c r="C19" s="229">
        <f t="shared" si="3"/>
        <v>2012</v>
      </c>
      <c r="D19" s="230"/>
      <c r="E19" s="230"/>
      <c r="F19" s="230"/>
      <c r="G19" s="230"/>
      <c r="H19" s="72"/>
      <c r="I19" s="488"/>
      <c r="J19" s="581">
        <v>15.95</v>
      </c>
      <c r="K19" s="489">
        <f t="shared" si="1"/>
        <v>0</v>
      </c>
      <c r="L19" s="231">
        <v>0.55000000000000004</v>
      </c>
      <c r="M19" s="489" t="str">
        <f t="shared" si="2"/>
        <v/>
      </c>
      <c r="Q19" s="581">
        <v>15.27</v>
      </c>
      <c r="R19" s="581">
        <v>15.57</v>
      </c>
      <c r="S19" s="581">
        <v>15.95</v>
      </c>
    </row>
    <row r="20" spans="2:19" ht="12.75" customHeight="1" x14ac:dyDescent="0.15">
      <c r="B20" s="253">
        <f t="shared" si="0"/>
        <v>1407</v>
      </c>
      <c r="C20" s="229">
        <f t="shared" si="3"/>
        <v>2013</v>
      </c>
      <c r="D20" s="230"/>
      <c r="E20" s="230"/>
      <c r="F20" s="230"/>
      <c r="G20" s="230"/>
      <c r="H20" s="72"/>
      <c r="I20" s="488"/>
      <c r="J20" s="581">
        <v>16.399999999999999</v>
      </c>
      <c r="K20" s="489">
        <f t="shared" si="1"/>
        <v>0</v>
      </c>
      <c r="L20" s="231">
        <v>0.65</v>
      </c>
      <c r="M20" s="489" t="str">
        <f t="shared" si="2"/>
        <v/>
      </c>
      <c r="Q20" s="581">
        <v>15.57</v>
      </c>
      <c r="R20" s="581">
        <v>15.95</v>
      </c>
      <c r="S20" s="581">
        <v>16.399999999999999</v>
      </c>
    </row>
    <row r="21" spans="2:19" ht="12.75" customHeight="1" x14ac:dyDescent="0.15">
      <c r="B21" s="254">
        <f>B20+1</f>
        <v>1408</v>
      </c>
      <c r="C21" s="229">
        <f t="shared" si="3"/>
        <v>2014</v>
      </c>
      <c r="D21" s="232"/>
      <c r="E21" s="232"/>
      <c r="F21" s="232"/>
      <c r="G21" s="232"/>
      <c r="H21" s="233"/>
      <c r="I21" s="488"/>
      <c r="J21" s="581">
        <v>16.579999999999998</v>
      </c>
      <c r="K21" s="489">
        <f t="shared" si="1"/>
        <v>0</v>
      </c>
      <c r="L21" s="231">
        <v>0.75</v>
      </c>
      <c r="M21" s="489" t="str">
        <f t="shared" si="2"/>
        <v/>
      </c>
      <c r="Q21" s="581">
        <v>15.95</v>
      </c>
      <c r="R21" s="581">
        <v>16.399999999999999</v>
      </c>
      <c r="S21" s="581">
        <v>16.579999999999998</v>
      </c>
    </row>
    <row r="22" spans="2:19" ht="12.75" customHeight="1" x14ac:dyDescent="0.15">
      <c r="B22" s="253">
        <f t="shared" si="0"/>
        <v>1409</v>
      </c>
      <c r="C22" s="229">
        <f t="shared" si="3"/>
        <v>2015</v>
      </c>
      <c r="D22" s="232"/>
      <c r="E22" s="232"/>
      <c r="F22" s="232"/>
      <c r="G22" s="232"/>
      <c r="H22" s="233"/>
      <c r="I22" s="488"/>
      <c r="J22" s="581">
        <v>16.63</v>
      </c>
      <c r="K22" s="489">
        <f t="shared" si="1"/>
        <v>0</v>
      </c>
      <c r="L22" s="231">
        <v>0.85</v>
      </c>
      <c r="M22" s="489" t="str">
        <f t="shared" si="2"/>
        <v/>
      </c>
      <c r="Q22" s="581">
        <v>16.399999999999999</v>
      </c>
      <c r="R22" s="581">
        <v>16.579999999999998</v>
      </c>
      <c r="S22" s="581">
        <v>16.63</v>
      </c>
    </row>
    <row r="23" spans="2:19" ht="12.75" customHeight="1" x14ac:dyDescent="0.15">
      <c r="B23" s="253">
        <f>B22+1</f>
        <v>1410</v>
      </c>
      <c r="C23" s="229">
        <f t="shared" si="3"/>
        <v>2016</v>
      </c>
      <c r="D23" s="232"/>
      <c r="E23" s="232"/>
      <c r="F23" s="232"/>
      <c r="G23" s="232"/>
      <c r="H23" s="233"/>
      <c r="I23" s="488"/>
      <c r="J23" s="581">
        <v>16.690000000000001</v>
      </c>
      <c r="K23" s="489">
        <f t="shared" si="1"/>
        <v>0</v>
      </c>
      <c r="L23" s="231">
        <v>0.95</v>
      </c>
      <c r="M23" s="490" t="str">
        <f t="shared" si="2"/>
        <v/>
      </c>
      <c r="Q23" s="581">
        <v>16.579999999999998</v>
      </c>
      <c r="R23" s="581">
        <v>16.63</v>
      </c>
      <c r="S23" s="581">
        <v>16.690000000000001</v>
      </c>
    </row>
    <row r="24" spans="2:19" ht="12.75" customHeight="1" x14ac:dyDescent="0.15">
      <c r="B24" s="253">
        <f>B23+1</f>
        <v>1411</v>
      </c>
      <c r="C24" s="244" t="str">
        <f>"Totaal (regels "&amp;B14&amp;" t/m "&amp;B22&amp;")"</f>
        <v>Totaal (regels 1401 t/m 1409)</v>
      </c>
      <c r="D24" s="245"/>
      <c r="E24" s="246"/>
      <c r="F24" s="245"/>
      <c r="G24" s="247"/>
      <c r="H24" s="182"/>
      <c r="I24" s="246"/>
      <c r="J24" s="246"/>
      <c r="K24" s="246"/>
      <c r="L24" s="246"/>
      <c r="M24" s="491">
        <f>SUM(M14:M23)</f>
        <v>0</v>
      </c>
    </row>
    <row r="25" spans="2:19" ht="12.75" customHeight="1" x14ac:dyDescent="0.15">
      <c r="B25" s="98"/>
      <c r="C25" s="93"/>
      <c r="D25" s="234"/>
      <c r="E25" s="235"/>
      <c r="F25" s="234"/>
      <c r="G25" s="236"/>
      <c r="H25" s="47"/>
      <c r="I25" s="235"/>
      <c r="J25" s="235"/>
      <c r="K25" s="235"/>
      <c r="L25" s="235"/>
      <c r="M25" s="426"/>
    </row>
    <row r="26" spans="2:19" ht="12.75" customHeight="1" x14ac:dyDescent="0.15">
      <c r="B26" s="611" t="s">
        <v>109</v>
      </c>
      <c r="C26" s="427" t="s">
        <v>162</v>
      </c>
      <c r="D26" s="428"/>
      <c r="E26" s="428"/>
      <c r="F26" s="428"/>
      <c r="G26" s="428"/>
      <c r="H26" s="428"/>
      <c r="I26" s="235"/>
      <c r="J26" s="235"/>
      <c r="K26" s="235"/>
      <c r="L26" s="235"/>
      <c r="M26" s="426"/>
    </row>
    <row r="27" spans="2:19" ht="12.75" customHeight="1" x14ac:dyDescent="0.15">
      <c r="B27" s="98"/>
      <c r="C27" s="93"/>
      <c r="D27" s="234"/>
      <c r="E27" s="235"/>
      <c r="F27" s="234"/>
      <c r="G27" s="236"/>
      <c r="H27" s="47"/>
      <c r="I27" s="235"/>
      <c r="J27" s="235"/>
      <c r="K27" s="235"/>
      <c r="L27" s="235"/>
      <c r="M27" s="104"/>
    </row>
    <row r="28" spans="2:19" ht="12.75" customHeight="1" x14ac:dyDescent="0.15">
      <c r="B28" s="98"/>
      <c r="C28" s="93"/>
      <c r="D28" s="234"/>
      <c r="E28" s="235"/>
      <c r="F28" s="234"/>
      <c r="G28" s="236"/>
      <c r="H28" s="47"/>
      <c r="I28" s="697" t="s">
        <v>311</v>
      </c>
      <c r="J28" s="672" t="s">
        <v>214</v>
      </c>
      <c r="K28" s="672" t="s">
        <v>212</v>
      </c>
      <c r="L28" s="672" t="s">
        <v>69</v>
      </c>
      <c r="M28" s="672" t="s">
        <v>215</v>
      </c>
    </row>
    <row r="29" spans="2:19" ht="12.75" customHeight="1" x14ac:dyDescent="0.15">
      <c r="B29" s="98"/>
      <c r="C29" s="93"/>
      <c r="D29" s="234"/>
      <c r="E29" s="235"/>
      <c r="F29" s="234"/>
      <c r="G29" s="236"/>
      <c r="H29" s="47"/>
      <c r="I29" s="698"/>
      <c r="J29" s="684"/>
      <c r="K29" s="684"/>
      <c r="L29" s="684"/>
      <c r="M29" s="684"/>
    </row>
    <row r="30" spans="2:19" ht="12.75" customHeight="1" x14ac:dyDescent="0.15">
      <c r="B30" s="98"/>
      <c r="C30" s="93"/>
      <c r="D30" s="234"/>
      <c r="E30" s="235"/>
      <c r="F30" s="234"/>
      <c r="G30" s="236"/>
      <c r="H30" s="47"/>
      <c r="I30" s="698"/>
      <c r="J30" s="684"/>
      <c r="K30" s="684"/>
      <c r="L30" s="684"/>
      <c r="M30" s="684"/>
    </row>
    <row r="31" spans="2:19" ht="11.25" customHeight="1" x14ac:dyDescent="0.15">
      <c r="I31" s="699"/>
      <c r="J31" s="673"/>
      <c r="K31" s="673"/>
      <c r="L31" s="673"/>
      <c r="M31" s="673"/>
      <c r="N31" s="29"/>
      <c r="O31" s="29"/>
    </row>
    <row r="32" spans="2:19" ht="12.75" customHeight="1" x14ac:dyDescent="0.15">
      <c r="B32" s="253">
        <f>B24+1</f>
        <v>1412</v>
      </c>
      <c r="C32" s="229" t="s">
        <v>135</v>
      </c>
      <c r="D32" s="230"/>
      <c r="E32" s="230"/>
      <c r="F32" s="230"/>
      <c r="G32" s="230"/>
      <c r="H32" s="72"/>
      <c r="I32" s="488"/>
      <c r="J32" s="581">
        <f>J14*6</f>
        <v>88.74</v>
      </c>
      <c r="K32" s="489">
        <f>I32*J32</f>
        <v>0</v>
      </c>
      <c r="L32" s="237"/>
      <c r="M32" s="238"/>
    </row>
    <row r="33" spans="2:18" ht="12.75" customHeight="1" x14ac:dyDescent="0.15">
      <c r="B33" s="253">
        <f t="shared" ref="B33:B42" si="4">B32+1</f>
        <v>1413</v>
      </c>
      <c r="C33" s="229" t="s">
        <v>136</v>
      </c>
      <c r="D33" s="230"/>
      <c r="E33" s="230"/>
      <c r="F33" s="230"/>
      <c r="G33" s="230"/>
      <c r="H33" s="72"/>
      <c r="I33" s="488"/>
      <c r="J33" s="581">
        <f t="shared" ref="J33:J41" si="5">J15*6</f>
        <v>91.14</v>
      </c>
      <c r="K33" s="489">
        <f t="shared" ref="K33:K41" si="6">I33*J33</f>
        <v>0</v>
      </c>
      <c r="L33" s="239"/>
      <c r="M33" s="240"/>
      <c r="P33" s="586"/>
      <c r="Q33" s="586"/>
    </row>
    <row r="34" spans="2:18" ht="12.75" customHeight="1" x14ac:dyDescent="0.15">
      <c r="B34" s="253">
        <f t="shared" si="4"/>
        <v>1414</v>
      </c>
      <c r="C34" s="229" t="s">
        <v>137</v>
      </c>
      <c r="D34" s="230"/>
      <c r="E34" s="230"/>
      <c r="F34" s="230"/>
      <c r="G34" s="230"/>
      <c r="H34" s="72"/>
      <c r="I34" s="488"/>
      <c r="J34" s="581">
        <f t="shared" si="5"/>
        <v>91.92</v>
      </c>
      <c r="K34" s="489">
        <f t="shared" si="6"/>
        <v>0</v>
      </c>
      <c r="L34" s="239"/>
      <c r="M34" s="240"/>
      <c r="P34" s="586"/>
      <c r="Q34" s="586"/>
    </row>
    <row r="35" spans="2:18" ht="12.75" customHeight="1" x14ac:dyDescent="0.15">
      <c r="B35" s="253">
        <f t="shared" si="4"/>
        <v>1415</v>
      </c>
      <c r="C35" s="229" t="s">
        <v>161</v>
      </c>
      <c r="D35" s="230"/>
      <c r="E35" s="230"/>
      <c r="F35" s="230"/>
      <c r="G35" s="230"/>
      <c r="H35" s="72"/>
      <c r="I35" s="488"/>
      <c r="J35" s="581">
        <f t="shared" si="5"/>
        <v>91.62</v>
      </c>
      <c r="K35" s="489">
        <f t="shared" si="6"/>
        <v>0</v>
      </c>
      <c r="L35" s="239"/>
      <c r="M35" s="240"/>
      <c r="P35" s="586"/>
      <c r="Q35" s="586"/>
    </row>
    <row r="36" spans="2:18" ht="12.75" customHeight="1" x14ac:dyDescent="0.15">
      <c r="B36" s="253">
        <f t="shared" si="4"/>
        <v>1416</v>
      </c>
      <c r="C36" s="229" t="s">
        <v>236</v>
      </c>
      <c r="D36" s="230"/>
      <c r="E36" s="230"/>
      <c r="F36" s="230"/>
      <c r="G36" s="230"/>
      <c r="H36" s="72"/>
      <c r="I36" s="488"/>
      <c r="J36" s="581">
        <f t="shared" si="5"/>
        <v>93.42</v>
      </c>
      <c r="K36" s="489">
        <f t="shared" si="6"/>
        <v>0</v>
      </c>
      <c r="L36" s="239"/>
      <c r="M36" s="240"/>
      <c r="P36" s="587"/>
      <c r="Q36" s="586"/>
    </row>
    <row r="37" spans="2:18" ht="12.75" customHeight="1" x14ac:dyDescent="0.15">
      <c r="B37" s="253">
        <f t="shared" si="4"/>
        <v>1417</v>
      </c>
      <c r="C37" s="229" t="s">
        <v>246</v>
      </c>
      <c r="D37" s="230"/>
      <c r="E37" s="230"/>
      <c r="F37" s="230"/>
      <c r="G37" s="230"/>
      <c r="H37" s="72"/>
      <c r="I37" s="488"/>
      <c r="J37" s="582">
        <f t="shared" si="5"/>
        <v>95.699999999999989</v>
      </c>
      <c r="K37" s="489">
        <f t="shared" si="6"/>
        <v>0</v>
      </c>
      <c r="L37" s="239"/>
      <c r="M37" s="240"/>
      <c r="P37" s="587"/>
      <c r="Q37" s="586"/>
    </row>
    <row r="38" spans="2:18" ht="12.75" customHeight="1" x14ac:dyDescent="0.15">
      <c r="B38" s="253">
        <f t="shared" si="4"/>
        <v>1418</v>
      </c>
      <c r="C38" s="229" t="s">
        <v>254</v>
      </c>
      <c r="D38" s="230"/>
      <c r="E38" s="230"/>
      <c r="F38" s="230"/>
      <c r="G38" s="230"/>
      <c r="H38" s="72"/>
      <c r="I38" s="488"/>
      <c r="J38" s="582">
        <f t="shared" si="5"/>
        <v>98.399999999999991</v>
      </c>
      <c r="K38" s="489">
        <f t="shared" si="6"/>
        <v>0</v>
      </c>
      <c r="L38" s="239"/>
      <c r="M38" s="240"/>
      <c r="P38" s="587"/>
      <c r="Q38" s="586"/>
    </row>
    <row r="39" spans="2:18" ht="12.75" customHeight="1" x14ac:dyDescent="0.15">
      <c r="B39" s="253">
        <f>B38+1</f>
        <v>1419</v>
      </c>
      <c r="C39" s="229" t="s">
        <v>270</v>
      </c>
      <c r="D39" s="230"/>
      <c r="E39" s="230"/>
      <c r="F39" s="230"/>
      <c r="G39" s="230"/>
      <c r="H39" s="72"/>
      <c r="I39" s="488"/>
      <c r="J39" s="582">
        <f t="shared" si="5"/>
        <v>99.47999999999999</v>
      </c>
      <c r="K39" s="489">
        <f t="shared" si="6"/>
        <v>0</v>
      </c>
      <c r="L39" s="241"/>
      <c r="M39" s="249"/>
      <c r="P39" s="587"/>
      <c r="Q39" s="586"/>
    </row>
    <row r="40" spans="2:18" ht="12.75" customHeight="1" x14ac:dyDescent="0.15">
      <c r="B40" s="253">
        <f t="shared" si="4"/>
        <v>1420</v>
      </c>
      <c r="C40" s="229" t="s">
        <v>271</v>
      </c>
      <c r="D40" s="230"/>
      <c r="E40" s="230"/>
      <c r="F40" s="230"/>
      <c r="G40" s="230"/>
      <c r="H40" s="72"/>
      <c r="I40" s="488"/>
      <c r="J40" s="582">
        <f t="shared" si="5"/>
        <v>99.78</v>
      </c>
      <c r="K40" s="489">
        <f t="shared" si="6"/>
        <v>0</v>
      </c>
      <c r="L40" s="241"/>
      <c r="M40" s="249"/>
      <c r="P40" s="587"/>
      <c r="Q40" s="586"/>
    </row>
    <row r="41" spans="2:18" ht="12.75" customHeight="1" x14ac:dyDescent="0.15">
      <c r="B41" s="253">
        <f>B40+1</f>
        <v>1421</v>
      </c>
      <c r="C41" s="229" t="s">
        <v>273</v>
      </c>
      <c r="D41" s="230"/>
      <c r="E41" s="230"/>
      <c r="F41" s="230"/>
      <c r="G41" s="230"/>
      <c r="H41" s="72"/>
      <c r="I41" s="488"/>
      <c r="J41" s="582">
        <f t="shared" si="5"/>
        <v>100.14000000000001</v>
      </c>
      <c r="K41" s="489">
        <f t="shared" si="6"/>
        <v>0</v>
      </c>
      <c r="L41" s="241"/>
      <c r="M41" s="249"/>
      <c r="P41" s="587"/>
      <c r="Q41" s="586"/>
    </row>
    <row r="42" spans="2:18" ht="12.75" customHeight="1" x14ac:dyDescent="0.15">
      <c r="B42" s="253">
        <f t="shared" si="4"/>
        <v>1422</v>
      </c>
      <c r="C42" s="244" t="str">
        <f>"Totaal (regels "&amp;B32&amp;" t/m "&amp;B41&amp;")"</f>
        <v>Totaal (regels 1412 t/m 1421)</v>
      </c>
      <c r="D42" s="245"/>
      <c r="E42" s="246"/>
      <c r="F42" s="245"/>
      <c r="G42" s="247"/>
      <c r="H42" s="182"/>
      <c r="I42" s="182"/>
      <c r="J42" s="246"/>
      <c r="K42" s="492">
        <f>SUM(K32:K41)</f>
        <v>0</v>
      </c>
      <c r="L42" s="338">
        <v>0.5</v>
      </c>
      <c r="M42" s="491">
        <f>IF(K42*L42=0,0,K42*L42)</f>
        <v>0</v>
      </c>
      <c r="P42" s="587"/>
      <c r="Q42" s="586"/>
    </row>
    <row r="43" spans="2:18" ht="12.75" customHeight="1" x14ac:dyDescent="0.15">
      <c r="B43" s="694"/>
      <c r="C43" s="695"/>
      <c r="D43" s="695"/>
      <c r="E43" s="695"/>
      <c r="F43" s="695"/>
      <c r="G43" s="695"/>
      <c r="H43" s="695"/>
      <c r="I43" s="695"/>
      <c r="J43" s="695"/>
      <c r="K43" s="695"/>
      <c r="L43" s="695"/>
      <c r="M43" s="91"/>
      <c r="P43" s="587"/>
      <c r="Q43" s="588">
        <f>B54</f>
        <v>1501</v>
      </c>
    </row>
    <row r="44" spans="2:18" ht="12.75" customHeight="1" x14ac:dyDescent="0.15">
      <c r="B44" s="696"/>
      <c r="C44" s="696"/>
      <c r="D44" s="696"/>
      <c r="E44" s="696"/>
      <c r="F44" s="696"/>
      <c r="G44" s="696"/>
      <c r="H44" s="696"/>
      <c r="I44" s="696"/>
      <c r="J44" s="696"/>
      <c r="K44" s="696"/>
      <c r="L44" s="696"/>
      <c r="P44" s="587">
        <f>Rentecalc.!O1-9</f>
        <v>2007</v>
      </c>
      <c r="Q44" s="46">
        <v>4438</v>
      </c>
      <c r="R44" s="46">
        <v>4438</v>
      </c>
    </row>
    <row r="45" spans="2:18" ht="12.75" customHeight="1" x14ac:dyDescent="0.15">
      <c r="B45" s="228"/>
      <c r="C45" s="228"/>
      <c r="D45" s="228"/>
      <c r="E45" s="228"/>
      <c r="F45" s="228"/>
      <c r="G45" s="228"/>
      <c r="H45" s="228"/>
      <c r="I45" s="228"/>
      <c r="J45" s="228"/>
      <c r="K45" s="228"/>
      <c r="L45" s="228"/>
      <c r="M45" s="228"/>
      <c r="N45" s="94"/>
      <c r="O45" s="104"/>
      <c r="P45" s="587">
        <f t="shared" ref="P45:P53" si="7">P44+1</f>
        <v>2008</v>
      </c>
      <c r="Q45" s="46">
        <v>4557</v>
      </c>
      <c r="R45" s="46">
        <v>4557</v>
      </c>
    </row>
    <row r="46" spans="2:18" ht="12.75" customHeight="1" x14ac:dyDescent="0.15">
      <c r="B46" s="98"/>
      <c r="C46" s="93"/>
      <c r="D46" s="47"/>
      <c r="E46" s="47"/>
      <c r="F46" s="94"/>
      <c r="G46" s="94"/>
      <c r="H46" s="94"/>
      <c r="I46" s="94"/>
      <c r="J46" s="94"/>
      <c r="K46" s="94"/>
      <c r="L46" s="94"/>
      <c r="M46" s="349" t="str">
        <f>"Pagina "&amp;O46&amp;""</f>
        <v>Pagina 15</v>
      </c>
      <c r="N46" s="94"/>
      <c r="O46" s="589">
        <f>+O3+1</f>
        <v>15</v>
      </c>
      <c r="P46" s="587">
        <f t="shared" si="7"/>
        <v>2009</v>
      </c>
      <c r="Q46" s="46">
        <v>4597</v>
      </c>
      <c r="R46" s="46">
        <v>4597</v>
      </c>
    </row>
    <row r="47" spans="2:18" ht="12.75" customHeight="1" x14ac:dyDescent="0.15">
      <c r="B47" s="99" t="s">
        <v>134</v>
      </c>
      <c r="C47" s="92" t="s">
        <v>216</v>
      </c>
      <c r="D47" s="113"/>
      <c r="E47" s="98"/>
      <c r="F47" s="98"/>
      <c r="G47" s="113"/>
      <c r="H47" s="113"/>
      <c r="I47" s="94"/>
      <c r="J47" s="94"/>
      <c r="K47" s="94"/>
      <c r="L47" s="94"/>
      <c r="M47" s="349"/>
      <c r="N47" s="94"/>
      <c r="O47" s="589"/>
      <c r="P47" s="587">
        <f t="shared" si="7"/>
        <v>2010</v>
      </c>
      <c r="Q47" s="46">
        <v>4583</v>
      </c>
      <c r="R47" s="46">
        <v>4583</v>
      </c>
    </row>
    <row r="48" spans="2:18" ht="12.75" customHeight="1" x14ac:dyDescent="0.15">
      <c r="B48" s="427"/>
      <c r="C48" s="108"/>
      <c r="D48" s="113"/>
      <c r="E48" s="98"/>
      <c r="F48" s="98"/>
      <c r="G48" s="113"/>
      <c r="I48" s="111"/>
      <c r="P48" s="587">
        <f t="shared" si="7"/>
        <v>2011</v>
      </c>
      <c r="Q48" s="46">
        <v>4673.74</v>
      </c>
      <c r="R48" s="46">
        <v>4673.74</v>
      </c>
    </row>
    <row r="49" spans="2:23" ht="12.75" customHeight="1" x14ac:dyDescent="0.15">
      <c r="B49" s="95"/>
      <c r="C49" s="96"/>
      <c r="D49" s="97"/>
      <c r="E49" s="97"/>
      <c r="F49" s="97"/>
      <c r="G49" s="97"/>
      <c r="H49" s="112"/>
      <c r="I49" s="672" t="s">
        <v>312</v>
      </c>
      <c r="J49" s="672" t="s">
        <v>217</v>
      </c>
      <c r="K49" s="693" t="s">
        <v>218</v>
      </c>
      <c r="L49" s="672" t="s">
        <v>69</v>
      </c>
      <c r="M49" s="672" t="s">
        <v>219</v>
      </c>
      <c r="P49" s="587">
        <f t="shared" si="7"/>
        <v>2012</v>
      </c>
      <c r="Q49" s="590">
        <v>4786.38</v>
      </c>
      <c r="R49" s="590">
        <v>4786.38</v>
      </c>
    </row>
    <row r="50" spans="2:23" ht="12.75" customHeight="1" x14ac:dyDescent="0.15">
      <c r="B50" s="95"/>
      <c r="C50" s="96"/>
      <c r="D50" s="97"/>
      <c r="E50" s="97"/>
      <c r="F50" s="97"/>
      <c r="G50" s="97"/>
      <c r="H50" s="112"/>
      <c r="I50" s="684"/>
      <c r="J50" s="684"/>
      <c r="K50" s="684"/>
      <c r="L50" s="684"/>
      <c r="M50" s="684"/>
      <c r="P50" s="587">
        <f t="shared" si="7"/>
        <v>2013</v>
      </c>
      <c r="Q50" s="590">
        <v>4924.22</v>
      </c>
      <c r="R50" s="590">
        <v>4924.22</v>
      </c>
    </row>
    <row r="51" spans="2:23" ht="12.75" customHeight="1" x14ac:dyDescent="0.15">
      <c r="H51" s="113"/>
      <c r="I51" s="684"/>
      <c r="J51" s="684"/>
      <c r="K51" s="684"/>
      <c r="L51" s="684"/>
      <c r="M51" s="684"/>
      <c r="P51" s="587">
        <f t="shared" si="7"/>
        <v>2014</v>
      </c>
      <c r="Q51" s="590">
        <v>4975.4399999999996</v>
      </c>
      <c r="R51" s="590">
        <v>4975.4399999999996</v>
      </c>
    </row>
    <row r="52" spans="2:23" ht="12.75" customHeight="1" x14ac:dyDescent="0.15">
      <c r="I52" s="684"/>
      <c r="J52" s="684"/>
      <c r="K52" s="684"/>
      <c r="L52" s="684"/>
      <c r="M52" s="684"/>
      <c r="P52" s="587">
        <f t="shared" si="7"/>
        <v>2015</v>
      </c>
      <c r="Q52" s="590">
        <v>4991.3599999999997</v>
      </c>
      <c r="R52" s="590">
        <v>4991.3599999999997</v>
      </c>
    </row>
    <row r="53" spans="2:23" ht="11.25" customHeight="1" thickBot="1" x14ac:dyDescent="0.2">
      <c r="I53" s="673"/>
      <c r="J53" s="673"/>
      <c r="K53" s="673"/>
      <c r="L53" s="673"/>
      <c r="M53" s="673"/>
      <c r="P53" s="587">
        <f t="shared" si="7"/>
        <v>2016</v>
      </c>
      <c r="Q53" s="590">
        <v>5010.33</v>
      </c>
      <c r="R53" s="590">
        <v>5010.33</v>
      </c>
      <c r="T53" s="587"/>
      <c r="U53" s="588">
        <f>B59</f>
        <v>1503</v>
      </c>
      <c r="V53" s="46">
        <v>362.03</v>
      </c>
    </row>
    <row r="54" spans="2:23" ht="12.75" customHeight="1" thickBot="1" x14ac:dyDescent="0.2">
      <c r="B54" s="164">
        <v>1501</v>
      </c>
      <c r="C54" s="114" t="s">
        <v>274</v>
      </c>
      <c r="D54" s="100"/>
      <c r="E54" s="72"/>
      <c r="F54" s="72"/>
      <c r="G54" s="72"/>
      <c r="H54" s="72"/>
      <c r="I54" s="488"/>
      <c r="J54" s="110">
        <f>Q54</f>
        <v>4753.6499999999996</v>
      </c>
      <c r="K54" s="490">
        <f>IF(OR(I54*J54=0,I54="",J54=""),0,ROUND(I54*J54,0))</f>
        <v>0</v>
      </c>
      <c r="L54" s="115">
        <v>0.5</v>
      </c>
      <c r="M54" s="489" t="str">
        <f>IF(OR(K54*L54=0,K54="",L54=""),"",ROUND(K54*L54,0))</f>
        <v/>
      </c>
      <c r="P54" s="586"/>
      <c r="Q54" s="591">
        <f>ROUND(SUM(Q44:Q53)/10,2)</f>
        <v>4753.6499999999996</v>
      </c>
      <c r="T54" s="587">
        <f>P49</f>
        <v>2012</v>
      </c>
      <c r="U54" s="46">
        <v>370.75</v>
      </c>
      <c r="V54" s="46">
        <v>370.75</v>
      </c>
    </row>
    <row r="55" spans="2:23" ht="12.75" customHeight="1" x14ac:dyDescent="0.15">
      <c r="B55" s="164">
        <f>B54+1</f>
        <v>1502</v>
      </c>
      <c r="C55" s="114" t="s">
        <v>275</v>
      </c>
      <c r="D55" s="100"/>
      <c r="E55" s="100"/>
      <c r="F55" s="31"/>
      <c r="G55" s="31"/>
      <c r="H55" s="31"/>
      <c r="I55" s="31"/>
      <c r="J55" s="31"/>
      <c r="K55" s="488"/>
      <c r="L55" s="115">
        <v>0.05</v>
      </c>
      <c r="M55" s="489" t="str">
        <f>IF(OR(K55*L55=0,K55="",L55=""),"",ROUND(K55*L55,0))</f>
        <v/>
      </c>
      <c r="P55" s="586"/>
      <c r="Q55" s="586"/>
      <c r="T55" s="587">
        <f>T54+1</f>
        <v>2013</v>
      </c>
      <c r="U55" s="590">
        <v>381.43</v>
      </c>
      <c r="V55" s="46">
        <v>381.43</v>
      </c>
    </row>
    <row r="56" spans="2:23" ht="12.75" customHeight="1" x14ac:dyDescent="0.15">
      <c r="B56" s="105"/>
      <c r="C56" s="106"/>
      <c r="D56" s="107"/>
      <c r="E56" s="107"/>
      <c r="F56" s="107"/>
      <c r="G56" s="107"/>
      <c r="H56" s="107"/>
      <c r="I56" s="107"/>
      <c r="J56" s="107"/>
      <c r="K56" s="116"/>
      <c r="L56" s="29"/>
      <c r="M56" s="29"/>
      <c r="P56" s="586"/>
      <c r="Q56" s="586"/>
      <c r="T56" s="587">
        <f>T55+1</f>
        <v>2014</v>
      </c>
      <c r="U56" s="590">
        <v>385.4</v>
      </c>
      <c r="V56" s="46">
        <v>385.4</v>
      </c>
    </row>
    <row r="57" spans="2:23" ht="12.75" customHeight="1" x14ac:dyDescent="0.15">
      <c r="B57" s="611" t="s">
        <v>196</v>
      </c>
      <c r="C57" s="427" t="s">
        <v>198</v>
      </c>
      <c r="D57" s="107"/>
      <c r="E57" s="107"/>
      <c r="F57" s="107"/>
      <c r="G57" s="107"/>
      <c r="H57" s="107"/>
      <c r="I57" s="107"/>
      <c r="J57" s="107"/>
      <c r="K57" s="116"/>
      <c r="L57" s="29"/>
      <c r="M57" s="29"/>
      <c r="P57" s="586"/>
      <c r="Q57" s="586"/>
      <c r="T57" s="587">
        <f>T56+1</f>
        <v>2015</v>
      </c>
      <c r="U57" s="590">
        <v>386.63</v>
      </c>
      <c r="V57" s="46">
        <v>386.63</v>
      </c>
    </row>
    <row r="58" spans="2:23" ht="13.5" thickBot="1" x14ac:dyDescent="0.2">
      <c r="D58" s="429"/>
      <c r="E58" s="429"/>
      <c r="F58" s="429"/>
      <c r="G58" s="429"/>
      <c r="H58" s="429"/>
      <c r="I58" s="109"/>
      <c r="J58" s="109"/>
      <c r="K58" s="109"/>
      <c r="L58" s="29"/>
      <c r="M58" s="29"/>
      <c r="P58" s="586"/>
      <c r="Q58" s="586"/>
      <c r="T58" s="587">
        <f>T57+1</f>
        <v>2016</v>
      </c>
      <c r="U58" s="590">
        <v>388.1</v>
      </c>
    </row>
    <row r="59" spans="2:23" ht="12.75" customHeight="1" thickBot="1" x14ac:dyDescent="0.2">
      <c r="B59" s="164">
        <f>B55+1</f>
        <v>1503</v>
      </c>
      <c r="C59" s="114" t="s">
        <v>276</v>
      </c>
      <c r="D59" s="100"/>
      <c r="E59" s="72"/>
      <c r="F59" s="72"/>
      <c r="G59" s="72"/>
      <c r="H59" s="72"/>
      <c r="I59" s="117">
        <f>I54</f>
        <v>0</v>
      </c>
      <c r="J59" s="110">
        <f>U59</f>
        <v>382.46</v>
      </c>
      <c r="K59" s="490">
        <f>IF(OR(I59*J59=0,I59="",J59=""),0,ROUND(I59*J59,0))</f>
        <v>0</v>
      </c>
      <c r="L59" s="115">
        <v>0.5</v>
      </c>
      <c r="M59" s="490" t="str">
        <f>IF(OR(K59*L59=0,K59="",L59=""),"",ROUND(K59*L59,0))</f>
        <v/>
      </c>
      <c r="Q59" s="588">
        <f>B70</f>
        <v>1506</v>
      </c>
      <c r="U59" s="591">
        <f>ROUND(SUM(U54:U58)/5,2)</f>
        <v>382.46</v>
      </c>
      <c r="W59" s="46" t="s">
        <v>268</v>
      </c>
    </row>
    <row r="60" spans="2:23" ht="12.75" customHeight="1" x14ac:dyDescent="0.15">
      <c r="B60" s="164">
        <f>B59+1</f>
        <v>1504</v>
      </c>
      <c r="C60" s="227" t="str">
        <f>"Totaal (regels "&amp;B54&amp;" t/m "&amp;B59&amp;")"</f>
        <v>Totaal (regels 1501 t/m 1503)</v>
      </c>
      <c r="D60" s="164"/>
      <c r="E60" s="164"/>
      <c r="F60" s="226"/>
      <c r="G60" s="271"/>
      <c r="H60" s="271"/>
      <c r="I60" s="271"/>
      <c r="J60" s="271"/>
      <c r="K60" s="271"/>
      <c r="L60" s="274"/>
      <c r="M60" s="491">
        <f>SUM(M54:M59)</f>
        <v>0</v>
      </c>
      <c r="P60" s="587">
        <f>Rentecalc.!O1-9</f>
        <v>2007</v>
      </c>
      <c r="Q60" s="592">
        <v>788.05</v>
      </c>
      <c r="S60" s="588">
        <f>B71</f>
        <v>1507</v>
      </c>
      <c r="U60" s="121" t="s">
        <v>269</v>
      </c>
      <c r="V60" s="588">
        <f>B73</f>
        <v>1509</v>
      </c>
    </row>
    <row r="61" spans="2:23" ht="12.75" customHeight="1" x14ac:dyDescent="0.15">
      <c r="C61" s="29"/>
      <c r="D61" s="29"/>
      <c r="E61" s="29"/>
      <c r="F61" s="29"/>
      <c r="G61" s="29"/>
      <c r="H61" s="29"/>
      <c r="I61" s="29"/>
      <c r="J61" s="29"/>
      <c r="K61" s="29"/>
      <c r="L61" s="29"/>
      <c r="M61" s="29"/>
      <c r="P61" s="587">
        <f>P60+1</f>
        <v>2008</v>
      </c>
      <c r="Q61" s="592">
        <v>851.02</v>
      </c>
      <c r="R61" s="587">
        <f>Rentecalc.!O1-9</f>
        <v>2007</v>
      </c>
      <c r="S61" s="592">
        <v>394.18</v>
      </c>
      <c r="T61" s="587">
        <v>2006</v>
      </c>
      <c r="U61" s="121">
        <v>47.5</v>
      </c>
      <c r="V61" s="46">
        <v>2866</v>
      </c>
    </row>
    <row r="62" spans="2:23" ht="12.75" customHeight="1" x14ac:dyDescent="0.15">
      <c r="B62" s="164">
        <f>B60+1</f>
        <v>1505</v>
      </c>
      <c r="C62" s="227" t="s">
        <v>115</v>
      </c>
      <c r="D62" s="164"/>
      <c r="E62" s="164"/>
      <c r="F62" s="164"/>
      <c r="G62" s="164"/>
      <c r="H62" s="164"/>
      <c r="I62" s="164"/>
      <c r="J62" s="164"/>
      <c r="K62" s="226"/>
      <c r="L62" s="274"/>
      <c r="M62" s="491">
        <f>M24+M42+M60</f>
        <v>0</v>
      </c>
      <c r="P62" s="587">
        <f t="shared" ref="P62:R70" si="8">P61+1</f>
        <v>2009</v>
      </c>
      <c r="Q62" s="592">
        <v>872.89</v>
      </c>
      <c r="R62" s="587">
        <f>R61+1</f>
        <v>2008</v>
      </c>
      <c r="S62" s="592">
        <v>425.67</v>
      </c>
      <c r="T62" s="587">
        <v>2007</v>
      </c>
      <c r="U62" s="121">
        <v>52.5</v>
      </c>
      <c r="V62" s="46">
        <v>2937</v>
      </c>
    </row>
    <row r="63" spans="2:23" ht="12.75" customHeight="1" x14ac:dyDescent="0.15">
      <c r="C63" s="29"/>
      <c r="D63" s="29"/>
      <c r="E63" s="128"/>
      <c r="F63" s="29"/>
      <c r="G63" s="29"/>
      <c r="H63" s="29"/>
      <c r="I63" s="29"/>
      <c r="J63" s="29"/>
      <c r="K63" s="29"/>
      <c r="L63" s="29"/>
      <c r="M63" s="29"/>
      <c r="P63" s="587">
        <f t="shared" si="8"/>
        <v>2010</v>
      </c>
      <c r="Q63" s="592">
        <v>887.64</v>
      </c>
      <c r="R63" s="587">
        <f t="shared" si="8"/>
        <v>2009</v>
      </c>
      <c r="S63" s="592">
        <v>436.61</v>
      </c>
      <c r="T63" s="587">
        <v>2008</v>
      </c>
      <c r="U63" s="121">
        <v>57.5</v>
      </c>
      <c r="V63" s="592">
        <v>3171.67</v>
      </c>
    </row>
    <row r="64" spans="2:23" ht="12.75" customHeight="1" x14ac:dyDescent="0.15">
      <c r="B64" s="99" t="s">
        <v>197</v>
      </c>
      <c r="C64" s="359" t="s">
        <v>220</v>
      </c>
      <c r="D64" s="29"/>
      <c r="E64" s="128"/>
      <c r="F64" s="29"/>
      <c r="G64" s="29"/>
      <c r="H64" s="29"/>
      <c r="I64" s="29"/>
      <c r="J64" s="29"/>
      <c r="K64" s="29"/>
      <c r="L64" s="29"/>
      <c r="M64" s="29"/>
      <c r="P64" s="587">
        <f t="shared" si="8"/>
        <v>2011</v>
      </c>
      <c r="Q64" s="592">
        <v>904.15</v>
      </c>
      <c r="R64" s="587">
        <f t="shared" si="8"/>
        <v>2010</v>
      </c>
      <c r="S64" s="592">
        <v>443.99</v>
      </c>
      <c r="T64" s="46">
        <v>2009</v>
      </c>
      <c r="U64" s="121">
        <v>62.5</v>
      </c>
      <c r="V64" s="592">
        <v>3253.18</v>
      </c>
    </row>
    <row r="65" spans="2:28" ht="12.75" customHeight="1" x14ac:dyDescent="0.15">
      <c r="C65" s="29"/>
      <c r="D65" s="29"/>
      <c r="E65" s="29"/>
      <c r="F65" s="29"/>
      <c r="G65" s="29"/>
      <c r="I65" s="29"/>
      <c r="K65" s="29"/>
      <c r="L65" s="29"/>
      <c r="M65" s="29"/>
      <c r="N65" s="29"/>
      <c r="O65" s="29"/>
      <c r="P65" s="587">
        <f t="shared" si="8"/>
        <v>2012</v>
      </c>
      <c r="Q65" s="592">
        <v>919.16</v>
      </c>
      <c r="R65" s="587">
        <f t="shared" si="8"/>
        <v>2011</v>
      </c>
      <c r="S65" s="592">
        <v>452.25</v>
      </c>
      <c r="T65" s="587">
        <v>2010</v>
      </c>
      <c r="U65" s="121">
        <v>67.5</v>
      </c>
      <c r="V65" s="592">
        <v>3308.16</v>
      </c>
    </row>
    <row r="66" spans="2:28" ht="12.75" customHeight="1" x14ac:dyDescent="0.2">
      <c r="D66" s="29"/>
      <c r="E66" s="29"/>
      <c r="F66" s="29"/>
      <c r="G66" s="29"/>
      <c r="I66" s="672" t="s">
        <v>313</v>
      </c>
      <c r="J66" s="672" t="s">
        <v>221</v>
      </c>
      <c r="K66" s="672" t="s">
        <v>222</v>
      </c>
      <c r="L66" s="672" t="s">
        <v>69</v>
      </c>
      <c r="M66" s="672" t="s">
        <v>219</v>
      </c>
      <c r="N66" s="29"/>
      <c r="O66" s="29"/>
      <c r="P66" s="587">
        <f t="shared" si="8"/>
        <v>2013</v>
      </c>
      <c r="Q66" s="592">
        <v>942.6</v>
      </c>
      <c r="R66" s="587">
        <f t="shared" si="8"/>
        <v>2012</v>
      </c>
      <c r="S66" s="592">
        <v>459.76</v>
      </c>
      <c r="T66" s="587">
        <v>2011</v>
      </c>
      <c r="U66" s="121">
        <v>72.5</v>
      </c>
      <c r="V66" s="46">
        <v>3369.69</v>
      </c>
      <c r="W66" s="595" t="s">
        <v>253</v>
      </c>
      <c r="X66" s="568"/>
      <c r="Y66" s="568"/>
      <c r="Z66" s="568"/>
      <c r="AA66" s="568"/>
      <c r="AB66" s="568"/>
    </row>
    <row r="67" spans="2:28" ht="12.75" customHeight="1" x14ac:dyDescent="0.2">
      <c r="D67" s="29"/>
      <c r="E67" s="29"/>
      <c r="F67" s="29"/>
      <c r="G67" s="29"/>
      <c r="I67" s="684"/>
      <c r="J67" s="684"/>
      <c r="K67" s="684"/>
      <c r="L67" s="684"/>
      <c r="M67" s="684"/>
      <c r="N67" s="29"/>
      <c r="O67" s="29"/>
      <c r="P67" s="587">
        <f t="shared" si="8"/>
        <v>2014</v>
      </c>
      <c r="Q67" s="46">
        <v>950.23</v>
      </c>
      <c r="R67" s="587">
        <f t="shared" si="8"/>
        <v>2013</v>
      </c>
      <c r="S67" s="592">
        <v>471.48</v>
      </c>
      <c r="T67" s="587">
        <v>2012</v>
      </c>
      <c r="U67" s="121">
        <v>77.5</v>
      </c>
      <c r="V67" s="592">
        <v>3425.63</v>
      </c>
      <c r="W67" s="568"/>
      <c r="X67" s="568"/>
      <c r="Y67" s="568"/>
      <c r="Z67" s="568"/>
      <c r="AA67" s="568"/>
      <c r="AB67" s="568"/>
    </row>
    <row r="68" spans="2:28" ht="12.75" customHeight="1" x14ac:dyDescent="0.15">
      <c r="D68" s="97"/>
      <c r="E68" s="97"/>
      <c r="F68" s="97"/>
      <c r="G68" s="97"/>
      <c r="I68" s="684"/>
      <c r="J68" s="684"/>
      <c r="K68" s="684"/>
      <c r="L68" s="684"/>
      <c r="M68" s="684"/>
      <c r="N68" s="29"/>
      <c r="O68" s="29"/>
      <c r="P68" s="587">
        <f t="shared" si="8"/>
        <v>2015</v>
      </c>
      <c r="Q68" s="46">
        <v>946.53</v>
      </c>
      <c r="R68" s="587">
        <f t="shared" si="8"/>
        <v>2014</v>
      </c>
      <c r="S68" s="46">
        <v>475.3</v>
      </c>
      <c r="T68" s="587">
        <v>2013</v>
      </c>
      <c r="U68" s="121">
        <v>82.5</v>
      </c>
      <c r="V68" s="592">
        <v>3512.98</v>
      </c>
    </row>
    <row r="69" spans="2:28" ht="12.75" customHeight="1" thickBot="1" x14ac:dyDescent="0.2">
      <c r="C69" s="92"/>
      <c r="I69" s="673"/>
      <c r="J69" s="673"/>
      <c r="K69" s="673"/>
      <c r="L69" s="673"/>
      <c r="M69" s="673"/>
      <c r="N69" s="97"/>
      <c r="O69" s="97"/>
      <c r="P69" s="587">
        <f t="shared" si="8"/>
        <v>2016</v>
      </c>
      <c r="Q69" s="46">
        <v>949.46</v>
      </c>
      <c r="R69" s="587">
        <f t="shared" si="8"/>
        <v>2015</v>
      </c>
      <c r="S69" s="46">
        <v>473.45</v>
      </c>
      <c r="T69" s="587">
        <v>2014</v>
      </c>
      <c r="U69" s="121">
        <v>87.5</v>
      </c>
      <c r="V69" s="592">
        <v>3541.44</v>
      </c>
    </row>
    <row r="70" spans="2:28" ht="12.75" customHeight="1" thickBot="1" x14ac:dyDescent="0.2">
      <c r="B70" s="164">
        <f>B62+1</f>
        <v>1506</v>
      </c>
      <c r="C70" s="118" t="s">
        <v>277</v>
      </c>
      <c r="D70" s="100"/>
      <c r="E70" s="72"/>
      <c r="F70" s="72"/>
      <c r="G70" s="72"/>
      <c r="H70" s="72"/>
      <c r="I70" s="488"/>
      <c r="J70" s="570">
        <f>Q70</f>
        <v>9011.73</v>
      </c>
      <c r="K70" s="489">
        <f>IF(OR(I70*J70=0,I70="",J70=""),0,ROUND(I70*J70,0))</f>
        <v>0</v>
      </c>
      <c r="L70" s="119">
        <v>0.45</v>
      </c>
      <c r="M70" s="489" t="str">
        <f>IF(OR(K70*L70=0,K70="",L70=""),"",ROUND(K70*L70,0))</f>
        <v/>
      </c>
      <c r="Q70" s="591">
        <f>ROUND(SUM(Q60:Q69),2)</f>
        <v>9011.73</v>
      </c>
      <c r="R70" s="587">
        <f t="shared" si="8"/>
        <v>2016</v>
      </c>
      <c r="S70" s="46">
        <v>474.91</v>
      </c>
      <c r="T70" s="587">
        <f t="shared" ref="T70" si="9">T69+1</f>
        <v>2015</v>
      </c>
      <c r="U70" s="121">
        <v>92.5</v>
      </c>
      <c r="V70" s="46">
        <v>3527.62</v>
      </c>
    </row>
    <row r="71" spans="2:28" ht="12.75" customHeight="1" thickBot="1" x14ac:dyDescent="0.2">
      <c r="B71" s="164">
        <f>B70+1</f>
        <v>1507</v>
      </c>
      <c r="C71" s="118" t="s">
        <v>278</v>
      </c>
      <c r="D71" s="100"/>
      <c r="E71" s="72"/>
      <c r="F71" s="72"/>
      <c r="G71" s="72"/>
      <c r="H71" s="72"/>
      <c r="I71" s="488"/>
      <c r="J71" s="570">
        <f>S71</f>
        <v>4507.6000000000004</v>
      </c>
      <c r="K71" s="489">
        <f>IF(OR(I71*J71=0,I71="",J71=""),0,ROUND(I71*J71,0))</f>
        <v>0</v>
      </c>
      <c r="L71" s="119">
        <v>0.45</v>
      </c>
      <c r="M71" s="489" t="str">
        <f>IF(OR(K71*L71=0,K71="",L71=""),"",ROUND(K71*L71,0))</f>
        <v/>
      </c>
      <c r="Q71" s="586"/>
      <c r="S71" s="591">
        <f>ROUND(SUM(S61:S70),2)</f>
        <v>4507.6000000000004</v>
      </c>
      <c r="T71" s="46">
        <v>2016</v>
      </c>
      <c r="U71" s="121">
        <v>97.5</v>
      </c>
      <c r="V71" s="46">
        <v>3538.56</v>
      </c>
      <c r="Y71" s="46">
        <v>97.5</v>
      </c>
    </row>
    <row r="72" spans="2:28" ht="12.75" customHeight="1" thickBot="1" x14ac:dyDescent="0.2">
      <c r="B72" s="164">
        <f>B71+1</f>
        <v>1508</v>
      </c>
      <c r="C72" s="583" t="s">
        <v>279</v>
      </c>
      <c r="D72" s="100"/>
      <c r="E72" s="120"/>
      <c r="F72" s="72"/>
      <c r="G72" s="72"/>
      <c r="H72" s="72"/>
      <c r="I72" s="72"/>
      <c r="J72" s="72"/>
      <c r="K72" s="488"/>
      <c r="L72" s="119">
        <v>0.05</v>
      </c>
      <c r="M72" s="489" t="str">
        <f>IF(OR(K72*L72=0,K72="",L72=""),"",ROUND(K72*L72,0))</f>
        <v/>
      </c>
      <c r="Q72" s="586"/>
      <c r="U72" s="121"/>
    </row>
    <row r="73" spans="2:28" ht="12.75" customHeight="1" thickBot="1" x14ac:dyDescent="0.2">
      <c r="B73" s="164">
        <f>B72+1</f>
        <v>1509</v>
      </c>
      <c r="C73" s="118" t="s">
        <v>113</v>
      </c>
      <c r="D73" s="100"/>
      <c r="E73" s="120"/>
      <c r="F73" s="72"/>
      <c r="G73" s="72"/>
      <c r="H73" s="72"/>
      <c r="I73" s="488"/>
      <c r="J73" s="570">
        <f>V73</f>
        <v>36451.93</v>
      </c>
      <c r="K73" s="489">
        <f>IF(OR(I73*J73=0,I73="",J73=""),0,ROUND(I73*J73,0))</f>
        <v>0</v>
      </c>
      <c r="L73" s="613">
        <f>U73/100</f>
        <v>0.72499999999999998</v>
      </c>
      <c r="M73" s="490" t="str">
        <f>IF(OR(K73*L73=0,K73="",L73=""),"",ROUND(K73*L73,0))</f>
        <v/>
      </c>
      <c r="Q73" s="586"/>
      <c r="U73" s="596">
        <f>SUM(U61:U71)/COUNT(U61:U71)</f>
        <v>72.5</v>
      </c>
      <c r="V73" s="591">
        <f>SUM(V61:V72)</f>
        <v>36451.93</v>
      </c>
    </row>
    <row r="74" spans="2:28" ht="12.75" customHeight="1" x14ac:dyDescent="0.15">
      <c r="B74" s="164">
        <f>B73+1</f>
        <v>1510</v>
      </c>
      <c r="C74" s="227" t="str">
        <f>"Totaal (regels "&amp;B70&amp;" t/m "&amp;B73&amp;")"</f>
        <v>Totaal (regels 1506 t/m 1509)</v>
      </c>
      <c r="D74" s="164"/>
      <c r="E74" s="164"/>
      <c r="F74" s="226"/>
      <c r="G74" s="271"/>
      <c r="H74" s="271"/>
      <c r="I74" s="271"/>
      <c r="J74" s="271"/>
      <c r="K74" s="271"/>
      <c r="L74" s="274"/>
      <c r="M74" s="491">
        <f>SUM(M70:M73)</f>
        <v>0</v>
      </c>
      <c r="Q74" s="586"/>
    </row>
    <row r="75" spans="2:28" ht="12.75" customHeight="1" x14ac:dyDescent="0.15">
      <c r="B75" s="228"/>
      <c r="C75" s="29"/>
      <c r="D75" s="29"/>
      <c r="E75" s="29"/>
      <c r="F75" s="29"/>
      <c r="G75" s="29"/>
      <c r="H75" s="29"/>
      <c r="I75" s="29"/>
      <c r="J75" s="29"/>
      <c r="K75" s="29"/>
      <c r="L75" s="29"/>
      <c r="M75" s="29"/>
      <c r="Q75" s="586"/>
    </row>
    <row r="76" spans="2:28" ht="12.75" customHeight="1" x14ac:dyDescent="0.15">
      <c r="C76" s="121"/>
      <c r="D76" s="121"/>
      <c r="H76" s="121"/>
      <c r="I76" s="121"/>
      <c r="J76" s="122"/>
      <c r="K76" s="123"/>
      <c r="L76" s="124"/>
      <c r="M76" s="125"/>
      <c r="Q76" s="586"/>
      <c r="T76" s="46">
        <v>2014</v>
      </c>
      <c r="V76" s="46">
        <v>3541.44</v>
      </c>
    </row>
    <row r="77" spans="2:28" ht="12.75" customHeight="1" x14ac:dyDescent="0.15">
      <c r="C77" s="121"/>
      <c r="D77" s="121"/>
      <c r="H77" s="121"/>
      <c r="I77" s="121"/>
      <c r="J77" s="122"/>
      <c r="K77" s="123"/>
      <c r="L77" s="124"/>
      <c r="M77" s="125"/>
      <c r="Q77" s="586"/>
      <c r="T77" s="46">
        <v>2015</v>
      </c>
      <c r="V77" s="46">
        <v>3527.62</v>
      </c>
    </row>
    <row r="78" spans="2:28" ht="12.75" hidden="1" customHeight="1" x14ac:dyDescent="0.15">
      <c r="C78" s="99"/>
      <c r="H78" s="126"/>
      <c r="I78" s="126"/>
      <c r="J78" s="126"/>
      <c r="K78" s="126"/>
      <c r="L78" s="126"/>
      <c r="M78" s="126"/>
    </row>
    <row r="79" spans="2:28" ht="12.75" hidden="1" customHeight="1" x14ac:dyDescent="0.15">
      <c r="C79" s="121"/>
      <c r="D79" s="121"/>
      <c r="H79" s="121"/>
      <c r="I79" s="121"/>
      <c r="J79" s="122"/>
      <c r="K79" s="123"/>
      <c r="L79" s="124"/>
      <c r="M79" s="125"/>
      <c r="P79" s="586"/>
      <c r="Q79" s="586"/>
      <c r="S79" s="593"/>
    </row>
    <row r="80" spans="2:28" ht="12.75" hidden="1" customHeight="1" x14ac:dyDescent="0.15">
      <c r="C80" s="121"/>
      <c r="D80" s="121"/>
      <c r="H80" s="121"/>
      <c r="I80" s="121"/>
      <c r="J80" s="122"/>
      <c r="K80" s="123"/>
      <c r="L80" s="124"/>
      <c r="M80" s="125"/>
      <c r="P80" s="586"/>
      <c r="Q80" s="586"/>
      <c r="S80" s="593"/>
    </row>
    <row r="81" spans="3:19" ht="12.75" hidden="1" customHeight="1" x14ac:dyDescent="0.15">
      <c r="C81" s="121"/>
      <c r="D81" s="121"/>
      <c r="H81" s="121"/>
      <c r="I81" s="121"/>
      <c r="J81" s="122"/>
      <c r="K81" s="123"/>
      <c r="L81" s="124"/>
      <c r="M81" s="125"/>
      <c r="P81" s="586"/>
      <c r="Q81" s="586"/>
      <c r="S81" s="593"/>
    </row>
    <row r="82" spans="3:19" ht="12.75" hidden="1" customHeight="1" x14ac:dyDescent="0.15">
      <c r="C82" s="121"/>
      <c r="D82" s="121"/>
      <c r="H82" s="121"/>
      <c r="I82" s="121"/>
      <c r="J82" s="122"/>
      <c r="K82" s="123"/>
      <c r="L82" s="124"/>
      <c r="M82" s="125"/>
      <c r="P82" s="586"/>
      <c r="Q82" s="586"/>
      <c r="S82" s="593"/>
    </row>
    <row r="83" spans="3:19" ht="12.75" hidden="1" customHeight="1" x14ac:dyDescent="0.15">
      <c r="C83" s="121"/>
      <c r="D83" s="121"/>
      <c r="H83" s="121"/>
      <c r="I83" s="121"/>
      <c r="J83" s="122"/>
      <c r="K83" s="123"/>
      <c r="L83" s="124"/>
      <c r="M83" s="125"/>
      <c r="P83" s="586"/>
      <c r="Q83" s="586"/>
      <c r="S83" s="593"/>
    </row>
    <row r="84" spans="3:19" ht="12.75" hidden="1" customHeight="1" x14ac:dyDescent="0.15">
      <c r="C84" s="121"/>
      <c r="D84" s="121"/>
      <c r="H84" s="121"/>
      <c r="I84" s="121"/>
      <c r="J84" s="122"/>
      <c r="K84" s="123"/>
      <c r="L84" s="124"/>
      <c r="M84" s="125"/>
      <c r="P84" s="586"/>
      <c r="Q84" s="586"/>
      <c r="S84" s="593"/>
    </row>
    <row r="85" spans="3:19" ht="12.75" hidden="1" customHeight="1" x14ac:dyDescent="0.15">
      <c r="C85" s="121"/>
      <c r="D85" s="121"/>
      <c r="H85" s="121"/>
      <c r="I85" s="121"/>
      <c r="J85" s="122"/>
      <c r="K85" s="123"/>
      <c r="L85" s="124"/>
      <c r="M85" s="125"/>
      <c r="P85" s="586"/>
      <c r="Q85" s="586"/>
      <c r="S85" s="593"/>
    </row>
    <row r="86" spans="3:19" ht="12.75" hidden="1" customHeight="1" x14ac:dyDescent="0.15">
      <c r="C86" s="121"/>
      <c r="D86" s="121"/>
      <c r="H86" s="121"/>
      <c r="I86" s="121"/>
      <c r="J86" s="122"/>
      <c r="K86" s="123"/>
      <c r="L86" s="124"/>
      <c r="M86" s="125"/>
      <c r="P86" s="586"/>
      <c r="Q86" s="586"/>
      <c r="S86" s="593"/>
    </row>
    <row r="87" spans="3:19" ht="12.75" hidden="1" customHeight="1" x14ac:dyDescent="0.15">
      <c r="C87" s="121"/>
      <c r="D87" s="121"/>
      <c r="H87" s="121"/>
      <c r="I87" s="121"/>
      <c r="J87" s="122"/>
      <c r="K87" s="123"/>
      <c r="L87" s="124"/>
      <c r="M87" s="125"/>
      <c r="P87" s="586"/>
      <c r="Q87" s="586"/>
      <c r="S87" s="593"/>
    </row>
    <row r="88" spans="3:19" ht="12.75" hidden="1" customHeight="1" x14ac:dyDescent="0.15">
      <c r="C88" s="126"/>
      <c r="D88" s="99"/>
      <c r="M88" s="127"/>
    </row>
    <row r="89" spans="3:19" ht="12.75" hidden="1" customHeight="1" x14ac:dyDescent="0.15">
      <c r="C89" s="121"/>
    </row>
    <row r="90" spans="3:19" ht="12.75" hidden="1" customHeight="1" x14ac:dyDescent="0.15">
      <c r="C90" s="99"/>
    </row>
    <row r="91" spans="3:19" ht="12.75" hidden="1" customHeight="1" x14ac:dyDescent="0.15">
      <c r="C91" s="121"/>
      <c r="D91" s="121"/>
      <c r="H91" s="121"/>
      <c r="I91" s="121"/>
      <c r="J91" s="122"/>
      <c r="K91" s="123"/>
      <c r="L91" s="124"/>
      <c r="M91" s="125"/>
      <c r="P91" s="586"/>
      <c r="Q91" s="586"/>
    </row>
    <row r="92" spans="3:19" ht="12.75" hidden="1" customHeight="1" x14ac:dyDescent="0.15">
      <c r="C92" s="121"/>
      <c r="D92" s="121"/>
      <c r="H92" s="121"/>
      <c r="I92" s="121"/>
      <c r="J92" s="122"/>
      <c r="K92" s="123"/>
      <c r="L92" s="124"/>
      <c r="M92" s="125"/>
      <c r="P92" s="586"/>
      <c r="Q92" s="586"/>
    </row>
    <row r="93" spans="3:19" ht="12.75" hidden="1" customHeight="1" x14ac:dyDescent="0.15">
      <c r="C93" s="121"/>
      <c r="D93" s="121"/>
      <c r="H93" s="121"/>
      <c r="I93" s="121"/>
      <c r="J93" s="122"/>
      <c r="K93" s="123"/>
      <c r="L93" s="124"/>
      <c r="M93" s="125"/>
      <c r="P93" s="586"/>
      <c r="Q93" s="586"/>
    </row>
    <row r="94" spans="3:19" ht="12.75" hidden="1" customHeight="1" x14ac:dyDescent="0.15">
      <c r="C94" s="121"/>
      <c r="D94" s="121"/>
      <c r="H94" s="121"/>
      <c r="I94" s="121"/>
      <c r="J94" s="122"/>
      <c r="K94" s="123"/>
      <c r="L94" s="124"/>
      <c r="M94" s="125"/>
      <c r="P94" s="586"/>
      <c r="Q94" s="586"/>
      <c r="S94" s="593"/>
    </row>
    <row r="95" spans="3:19" ht="12.75" hidden="1" customHeight="1" x14ac:dyDescent="0.15">
      <c r="C95" s="126"/>
      <c r="D95" s="99"/>
      <c r="M95" s="127"/>
    </row>
    <row r="96" spans="3:19" ht="12.75" hidden="1" customHeight="1" x14ac:dyDescent="0.15">
      <c r="C96" s="121"/>
    </row>
    <row r="97" spans="3:20" ht="12.75" hidden="1" customHeight="1" x14ac:dyDescent="0.15">
      <c r="C97" s="99"/>
      <c r="S97" s="594"/>
      <c r="T97" s="594"/>
    </row>
    <row r="98" spans="3:20" ht="12.75" hidden="1" customHeight="1" x14ac:dyDescent="0.15">
      <c r="C98" s="121"/>
      <c r="D98" s="121"/>
      <c r="H98" s="121"/>
      <c r="I98" s="121"/>
      <c r="J98" s="122"/>
      <c r="K98" s="123"/>
      <c r="L98" s="124"/>
      <c r="M98" s="125"/>
      <c r="P98" s="586"/>
      <c r="Q98" s="586"/>
      <c r="S98" s="595"/>
      <c r="T98" s="593"/>
    </row>
    <row r="99" spans="3:20" ht="12.75" hidden="1" customHeight="1" x14ac:dyDescent="0.15">
      <c r="C99" s="121"/>
      <c r="D99" s="121"/>
      <c r="H99" s="121"/>
      <c r="I99" s="121"/>
      <c r="J99" s="122"/>
      <c r="K99" s="123"/>
      <c r="L99" s="124"/>
      <c r="M99" s="125"/>
      <c r="P99" s="586"/>
      <c r="Q99" s="586"/>
      <c r="S99" s="595"/>
      <c r="T99" s="593"/>
    </row>
    <row r="100" spans="3:20" ht="12.75" hidden="1" customHeight="1" x14ac:dyDescent="0.15">
      <c r="C100" s="121"/>
      <c r="D100" s="121"/>
      <c r="H100" s="121"/>
      <c r="I100" s="121"/>
      <c r="J100" s="122"/>
      <c r="K100" s="123"/>
      <c r="L100" s="124"/>
      <c r="M100" s="125"/>
      <c r="P100" s="586"/>
      <c r="Q100" s="586"/>
      <c r="S100" s="595"/>
      <c r="T100" s="593"/>
    </row>
    <row r="101" spans="3:20" ht="12.75" hidden="1" customHeight="1" x14ac:dyDescent="0.15">
      <c r="C101" s="121"/>
      <c r="D101" s="121"/>
      <c r="H101" s="121"/>
      <c r="I101" s="121"/>
      <c r="J101" s="122"/>
      <c r="K101" s="123"/>
      <c r="L101" s="124"/>
      <c r="M101" s="125"/>
      <c r="P101" s="586"/>
      <c r="Q101" s="586"/>
      <c r="S101" s="595"/>
      <c r="T101" s="593"/>
    </row>
    <row r="102" spans="3:20" ht="12.75" hidden="1" customHeight="1" x14ac:dyDescent="0.15">
      <c r="C102" s="121"/>
      <c r="D102" s="121"/>
      <c r="H102" s="121"/>
      <c r="I102" s="121"/>
      <c r="J102" s="122"/>
      <c r="K102" s="123"/>
      <c r="L102" s="124"/>
      <c r="M102" s="125"/>
      <c r="P102" s="586"/>
      <c r="Q102" s="586"/>
      <c r="S102" s="595"/>
      <c r="T102" s="593"/>
    </row>
    <row r="103" spans="3:20" ht="12.75" hidden="1" customHeight="1" x14ac:dyDescent="0.15">
      <c r="C103" s="121"/>
      <c r="D103" s="121"/>
      <c r="H103" s="121"/>
      <c r="I103" s="121"/>
      <c r="J103" s="122"/>
      <c r="K103" s="123"/>
      <c r="L103" s="124"/>
      <c r="M103" s="125"/>
      <c r="P103" s="586"/>
      <c r="Q103" s="586"/>
      <c r="S103" s="595"/>
      <c r="T103" s="593"/>
    </row>
    <row r="104" spans="3:20" ht="12.75" hidden="1" customHeight="1" x14ac:dyDescent="0.15">
      <c r="C104" s="121"/>
      <c r="D104" s="121"/>
      <c r="H104" s="121"/>
      <c r="I104" s="121"/>
      <c r="J104" s="122"/>
      <c r="K104" s="123"/>
      <c r="L104" s="124"/>
      <c r="M104" s="125"/>
      <c r="P104" s="586"/>
      <c r="Q104" s="586"/>
      <c r="S104" s="595"/>
      <c r="T104" s="593"/>
    </row>
    <row r="105" spans="3:20" ht="12.75" hidden="1" customHeight="1" x14ac:dyDescent="0.15">
      <c r="C105" s="121"/>
      <c r="D105" s="121"/>
      <c r="H105" s="121"/>
      <c r="I105" s="121"/>
      <c r="J105" s="122"/>
      <c r="K105" s="123"/>
      <c r="L105" s="124"/>
      <c r="M105" s="125"/>
      <c r="P105" s="586"/>
      <c r="Q105" s="586"/>
      <c r="S105" s="595"/>
      <c r="T105" s="593"/>
    </row>
    <row r="106" spans="3:20" ht="12.75" hidden="1" customHeight="1" x14ac:dyDescent="0.15">
      <c r="C106" s="126"/>
      <c r="D106" s="99"/>
      <c r="M106" s="127"/>
    </row>
    <row r="107" spans="3:20" ht="12.75" hidden="1" customHeight="1" x14ac:dyDescent="0.15">
      <c r="C107" s="121"/>
    </row>
    <row r="108" spans="3:20" ht="12.75" hidden="1" customHeight="1" x14ac:dyDescent="0.15">
      <c r="C108" s="99"/>
    </row>
    <row r="109" spans="3:20" ht="12.75" hidden="1" customHeight="1" x14ac:dyDescent="0.15">
      <c r="C109" s="121"/>
      <c r="D109" s="121"/>
      <c r="H109" s="121"/>
      <c r="I109" s="121"/>
      <c r="J109" s="122"/>
      <c r="K109" s="123"/>
      <c r="L109" s="124"/>
      <c r="M109" s="127"/>
      <c r="P109" s="586"/>
      <c r="Q109" s="586"/>
    </row>
    <row r="110" spans="3:20" ht="12.75" hidden="1" customHeight="1" x14ac:dyDescent="0.15">
      <c r="C110" s="121"/>
    </row>
    <row r="111" spans="3:20" ht="12.75" hidden="1" customHeight="1" x14ac:dyDescent="0.15">
      <c r="C111" s="126"/>
      <c r="D111" s="47"/>
      <c r="M111" s="127"/>
    </row>
  </sheetData>
  <sheetProtection password="CA4A" sheet="1" objects="1" scenarios="1"/>
  <mergeCells count="21">
    <mergeCell ref="I66:I69"/>
    <mergeCell ref="L10:L13"/>
    <mergeCell ref="K28:K31"/>
    <mergeCell ref="J10:J13"/>
    <mergeCell ref="I10:I13"/>
    <mergeCell ref="M10:M13"/>
    <mergeCell ref="J28:J31"/>
    <mergeCell ref="K10:K13"/>
    <mergeCell ref="L28:L31"/>
    <mergeCell ref="K66:K69"/>
    <mergeCell ref="K49:K53"/>
    <mergeCell ref="M49:M53"/>
    <mergeCell ref="B43:L44"/>
    <mergeCell ref="I28:I31"/>
    <mergeCell ref="J49:J53"/>
    <mergeCell ref="M66:M69"/>
    <mergeCell ref="M28:M31"/>
    <mergeCell ref="J66:J69"/>
    <mergeCell ref="L49:L53"/>
    <mergeCell ref="L66:L69"/>
    <mergeCell ref="I49:I53"/>
  </mergeCells>
  <phoneticPr fontId="18" type="noConversion"/>
  <conditionalFormatting sqref="I73 I70:I71 K72 I54 K55 I32:I41 I14:I23">
    <cfRule type="expression" dxfId="0" priority="1" stopIfTrue="1">
      <formula>$I$7=TRUE</formula>
    </cfRule>
  </conditionalFormatting>
  <dataValidations count="4">
    <dataValidation allowBlank="1" showInputMessage="1" showErrorMessage="1" errorTitle="Onjuiste invoer" error="De invoer moet een geheel getal zijn._x000a_" sqref="T55:T58 P45:P53 P6:IV13 T65:T70 S45:IV47 Q44:R44 R62:R70 T62 P61:P69"/>
    <dataValidation type="custom" allowBlank="1" showInputMessage="1" showErrorMessage="1" errorTitle="Onjuiste invoer" error="Hier kan alleen een geheel positief aantal worden ingevuld." sqref="I73 I32:I41 I70:I71 K55 I54 K72">
      <formula1>AND($C$1="ja",I32=ROUND(I32,0),I32&gt;=0)</formula1>
    </dataValidation>
    <dataValidation type="decimal" operator="greaterThanOrEqual" allowBlank="1" showInputMessage="1" showErrorMessage="1" errorTitle="Onjuiste invoer." error="Voor de invoer in deze cel geldt:_x000a__x000a_- het getal mag niet negatief zijn._x000a_" sqref="I59:I60">
      <formula1>0</formula1>
    </dataValidation>
    <dataValidation type="custom" allowBlank="1" showInputMessage="1" showErrorMessage="1" errorTitle="Onjuiste invoer" error="Hier kan alleen een geheel positief aantal worden ingevuld." sqref="I14:I23">
      <formula1>AND(I14=ROUND(I14,0),I14&gt;=0)</formula1>
    </dataValidation>
  </dataValidations>
  <pageMargins left="0.39370078740157483" right="0.39370078740157483" top="0.78740157480314965" bottom="0.39370078740157483" header="0.51181102362204722" footer="0.51181102362204722"/>
  <pageSetup paperSize="9" scale="86" firstPageNumber="5" orientation="landscape" useFirstPageNumber="1" r:id="rId1"/>
  <headerFooter alignWithMargins="0">
    <oddHeader>&amp;LWLZ-BREED CALCULATIEMODEL RENTEKOSTEN 2016&amp;R&amp;G</oddHeader>
  </headerFooter>
  <rowBreaks count="1" manualBreakCount="1">
    <brk id="45" min="1" max="13" man="1"/>
  </rowBreaks>
  <ignoredErrors>
    <ignoredError sqref="K70:K71 K54 K73 M70:M71 M72:M73" emptyCellReference="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K17"/>
  <sheetViews>
    <sheetView topLeftCell="B1" zoomScaleNormal="100" workbookViewId="0">
      <selection activeCell="B10" sqref="B10"/>
    </sheetView>
  </sheetViews>
  <sheetFormatPr defaultColWidth="0" defaultRowHeight="12.75" customHeight="1" zeroHeight="1" x14ac:dyDescent="0.2"/>
  <cols>
    <col min="1" max="1" width="0.140625" style="496" customWidth="1"/>
    <col min="2" max="3" width="12.28515625" style="496" customWidth="1"/>
    <col min="4" max="4" width="14.28515625" style="496" customWidth="1"/>
    <col min="5" max="5" width="12.28515625" style="496" customWidth="1"/>
    <col min="6" max="6" width="65.85546875" style="497" customWidth="1"/>
    <col min="7" max="7" width="42.5703125" style="498" customWidth="1"/>
    <col min="8" max="8" width="2.140625" style="496" customWidth="1"/>
    <col min="9" max="11" width="12.28515625" style="496" hidden="1" customWidth="1"/>
    <col min="12" max="16384" width="9.140625" style="496" hidden="1"/>
  </cols>
  <sheetData>
    <row r="1" spans="2:10" ht="12.75" customHeight="1" x14ac:dyDescent="0.2"/>
    <row r="2" spans="2:10" x14ac:dyDescent="0.2">
      <c r="B2" s="499" t="s">
        <v>227</v>
      </c>
      <c r="C2" s="499"/>
    </row>
    <row r="3" spans="2:10" x14ac:dyDescent="0.2">
      <c r="B3" s="497"/>
      <c r="C3" s="497"/>
    </row>
    <row r="4" spans="2:10" x14ac:dyDescent="0.2">
      <c r="B4" s="500" t="s">
        <v>315</v>
      </c>
      <c r="C4" s="500"/>
    </row>
    <row r="5" spans="2:10" x14ac:dyDescent="0.2">
      <c r="B5" s="500" t="s">
        <v>228</v>
      </c>
      <c r="C5" s="500"/>
    </row>
    <row r="6" spans="2:10" ht="12.75" customHeight="1" x14ac:dyDescent="0.2"/>
    <row r="7" spans="2:10" ht="22.5" x14ac:dyDescent="0.3">
      <c r="B7" s="612"/>
      <c r="C7" s="612"/>
      <c r="F7" s="601"/>
    </row>
    <row r="8" spans="2:10" ht="12.75" customHeight="1" x14ac:dyDescent="0.2"/>
    <row r="9" spans="2:10" s="501" customFormat="1" x14ac:dyDescent="0.2">
      <c r="B9" s="509" t="s">
        <v>229</v>
      </c>
      <c r="C9" s="509" t="s">
        <v>82</v>
      </c>
      <c r="D9" s="509" t="s">
        <v>230</v>
      </c>
      <c r="E9" s="510" t="s">
        <v>231</v>
      </c>
      <c r="F9" s="509" t="s">
        <v>232</v>
      </c>
      <c r="G9" s="510" t="s">
        <v>233</v>
      </c>
      <c r="H9" s="502"/>
      <c r="I9" s="502"/>
      <c r="J9" s="502"/>
    </row>
    <row r="10" spans="2:10" ht="36" customHeight="1" x14ac:dyDescent="0.2">
      <c r="B10" s="604" t="s">
        <v>316</v>
      </c>
      <c r="C10" s="604">
        <v>42740</v>
      </c>
      <c r="D10" s="606"/>
      <c r="E10" s="505"/>
      <c r="F10" s="602"/>
      <c r="G10" s="603" t="s">
        <v>317</v>
      </c>
      <c r="H10" s="508"/>
      <c r="I10" s="508"/>
      <c r="J10" s="508"/>
    </row>
    <row r="11" spans="2:10" ht="29.25" customHeight="1" x14ac:dyDescent="0.2">
      <c r="B11" s="604"/>
      <c r="C11" s="604"/>
      <c r="D11" s="606"/>
      <c r="E11" s="605"/>
      <c r="F11" s="602"/>
      <c r="G11" s="603"/>
      <c r="H11" s="508"/>
      <c r="I11" s="508"/>
      <c r="J11" s="508"/>
    </row>
    <row r="12" spans="2:10" ht="49.5" customHeight="1" x14ac:dyDescent="0.2">
      <c r="B12" s="604"/>
      <c r="C12" s="604"/>
      <c r="D12" s="606"/>
      <c r="E12" s="605"/>
      <c r="F12" s="602"/>
      <c r="G12" s="603"/>
      <c r="H12" s="508"/>
      <c r="I12" s="508"/>
      <c r="J12" s="508"/>
    </row>
    <row r="13" spans="2:10" ht="18.75" customHeight="1" x14ac:dyDescent="0.2">
      <c r="B13" s="503"/>
      <c r="C13" s="503"/>
      <c r="D13" s="504"/>
      <c r="E13" s="505"/>
      <c r="F13" s="506"/>
      <c r="G13" s="507"/>
      <c r="H13" s="508"/>
      <c r="I13" s="508"/>
      <c r="J13" s="508"/>
    </row>
    <row r="14" spans="2:10" ht="18.75" customHeight="1" x14ac:dyDescent="0.2">
      <c r="B14" s="503"/>
      <c r="C14" s="503"/>
      <c r="D14" s="504"/>
      <c r="E14" s="505"/>
      <c r="F14" s="506"/>
      <c r="G14" s="507"/>
      <c r="H14" s="508"/>
      <c r="I14" s="508"/>
      <c r="J14" s="508"/>
    </row>
    <row r="15" spans="2:10" ht="18.75" customHeight="1" x14ac:dyDescent="0.2">
      <c r="B15" s="503"/>
      <c r="C15" s="503"/>
      <c r="D15" s="504"/>
      <c r="E15" s="505"/>
      <c r="F15" s="506"/>
      <c r="G15" s="507"/>
    </row>
    <row r="16" spans="2:10" ht="12.75" customHeight="1" x14ac:dyDescent="0.2"/>
    <row r="17" ht="12.75" customHeight="1" x14ac:dyDescent="0.2"/>
  </sheetData>
  <sheetProtection password="CA4A" sheet="1" objects="1" scenarios="1"/>
  <phoneticPr fontId="18" type="noConversion"/>
  <pageMargins left="0.74803149606299213" right="0.74803149606299213" top="0.98425196850393704" bottom="0.98425196850393704" header="0.51181102362204722" footer="0.51181102362204722"/>
  <pageSetup paperSize="9" scale="88" orientation="landscape" r:id="rId1"/>
  <headerFooter alignWithMargins="0">
    <oddHeader>&amp;LWLZ-BREED CALCULATIEMODEL RENTEKOSTEN 2016
&amp;R&amp;G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indexed="43"/>
  </sheetPr>
  <dimension ref="A1:N101"/>
  <sheetViews>
    <sheetView showGridLines="0" zoomScale="95" zoomScaleNormal="95" zoomScaleSheetLayoutView="95" workbookViewId="0">
      <selection activeCell="B3" sqref="B3"/>
    </sheetView>
  </sheetViews>
  <sheetFormatPr defaultColWidth="0" defaultRowHeight="12.75" zeroHeight="1" x14ac:dyDescent="0.2"/>
  <cols>
    <col min="1" max="1" width="4.28515625" style="8" customWidth="1"/>
    <col min="2" max="2" width="5.5703125" style="22" customWidth="1"/>
    <col min="3" max="3" width="60.85546875" style="9" customWidth="1"/>
    <col min="4" max="4" width="9.140625" style="225" customWidth="1"/>
    <col min="5" max="5" width="14.28515625" style="9" customWidth="1"/>
    <col min="6" max="6" width="2.85546875" style="9" customWidth="1"/>
    <col min="7" max="7" width="13.7109375" style="225" customWidth="1"/>
    <col min="8" max="8" width="2" style="225" customWidth="1"/>
    <col min="9" max="9" width="6.85546875" style="9" customWidth="1"/>
    <col min="10" max="10" width="2.42578125" style="9" customWidth="1"/>
    <col min="11" max="14" width="0" style="9" hidden="1" customWidth="1"/>
    <col min="15" max="16384" width="9.140625" style="9" hidden="1"/>
  </cols>
  <sheetData>
    <row r="1" spans="1:14" x14ac:dyDescent="0.2">
      <c r="B1" s="9"/>
      <c r="E1" s="10"/>
      <c r="F1" s="8"/>
      <c r="I1" s="10"/>
    </row>
    <row r="2" spans="1:14" s="14" customFormat="1" ht="22.5" customHeight="1" x14ac:dyDescent="0.15">
      <c r="A2" s="3"/>
    </row>
    <row r="3" spans="1:14" s="3" customFormat="1" ht="12.75" customHeight="1" x14ac:dyDescent="0.15">
      <c r="A3" s="1"/>
      <c r="B3" s="1" t="s">
        <v>98</v>
      </c>
      <c r="I3" s="342" t="s">
        <v>166</v>
      </c>
      <c r="J3" s="262"/>
    </row>
    <row r="4" spans="1:14" s="3" customFormat="1" ht="12.75" customHeight="1" x14ac:dyDescent="0.15">
      <c r="A4" s="15"/>
      <c r="B4" s="1"/>
      <c r="C4" s="1"/>
      <c r="E4" s="1"/>
      <c r="F4" s="1"/>
      <c r="I4" s="13"/>
    </row>
    <row r="5" spans="1:14" s="3" customFormat="1" ht="12.75" customHeight="1" x14ac:dyDescent="0.15">
      <c r="A5" s="15"/>
      <c r="B5" s="261"/>
      <c r="C5" s="403" t="s">
        <v>234</v>
      </c>
      <c r="D5" s="14"/>
      <c r="E5" s="14"/>
      <c r="F5" s="14"/>
      <c r="G5" s="14"/>
      <c r="H5" s="14"/>
      <c r="I5" s="262">
        <v>2</v>
      </c>
      <c r="J5" s="263"/>
    </row>
    <row r="6" spans="1:14" s="3" customFormat="1" ht="12.75" customHeight="1" x14ac:dyDescent="0.15">
      <c r="B6" s="261"/>
      <c r="C6" s="15"/>
      <c r="I6" s="262"/>
    </row>
    <row r="7" spans="1:14" ht="12.75" customHeight="1" x14ac:dyDescent="0.15">
      <c r="A7" s="3"/>
      <c r="B7" s="17" t="str">
        <f>'A-D'!B2</f>
        <v>A.</v>
      </c>
      <c r="C7" s="17" t="str">
        <f>'A-D'!C2</f>
        <v xml:space="preserve">Boekwaarde investeringen vaste activa </v>
      </c>
      <c r="D7" s="3"/>
      <c r="E7" s="3"/>
      <c r="F7" s="3"/>
      <c r="G7" s="3"/>
      <c r="H7" s="3"/>
      <c r="I7" s="262">
        <v>5</v>
      </c>
      <c r="J7" s="263"/>
      <c r="K7" s="16"/>
      <c r="L7" s="16"/>
      <c r="M7" s="16"/>
      <c r="N7" s="16"/>
    </row>
    <row r="8" spans="1:14" s="14" customFormat="1" ht="12.75" customHeight="1" x14ac:dyDescent="0.15">
      <c r="A8" s="3"/>
      <c r="B8" s="17" t="str">
        <f>'A-D'!B24</f>
        <v>B.</v>
      </c>
      <c r="C8" s="264" t="str">
        <f>'A-D'!C24</f>
        <v xml:space="preserve">Onderhanden bouwprojecten </v>
      </c>
      <c r="D8" s="3"/>
      <c r="E8" s="3"/>
      <c r="F8" s="3"/>
      <c r="G8" s="3"/>
      <c r="H8" s="3"/>
      <c r="I8" s="262">
        <v>5</v>
      </c>
      <c r="J8" s="262"/>
    </row>
    <row r="9" spans="1:14" s="14" customFormat="1" ht="12.75" customHeight="1" x14ac:dyDescent="0.15">
      <c r="A9" s="9"/>
      <c r="B9" s="17" t="str">
        <f>'A-D'!B49</f>
        <v>C.</v>
      </c>
      <c r="C9" s="265" t="str">
        <f>'A-D'!C49</f>
        <v>Werkelijke boekwaarde instandhoudingsinvesteringen</v>
      </c>
      <c r="D9" s="3"/>
      <c r="E9" s="3"/>
      <c r="F9" s="3"/>
      <c r="G9" s="3"/>
      <c r="H9" s="3"/>
      <c r="I9" s="262">
        <v>6</v>
      </c>
      <c r="J9" s="262"/>
    </row>
    <row r="10" spans="1:14" ht="12.75" customHeight="1" x14ac:dyDescent="0.2">
      <c r="A10" s="3"/>
      <c r="B10" s="17" t="str">
        <f>'A-D'!B74</f>
        <v>D.</v>
      </c>
      <c r="C10" s="17" t="str">
        <f>'A-D'!C74</f>
        <v>Normatief werkkapitaal</v>
      </c>
      <c r="F10" s="3"/>
      <c r="I10" s="262">
        <v>6</v>
      </c>
      <c r="J10" s="262"/>
    </row>
    <row r="11" spans="1:14" ht="12.75" customHeight="1" x14ac:dyDescent="0.15">
      <c r="A11" s="3"/>
      <c r="B11" s="17" t="str">
        <f>E!B2</f>
        <v xml:space="preserve">E. </v>
      </c>
      <c r="C11" s="266" t="s">
        <v>251</v>
      </c>
      <c r="D11" s="14"/>
      <c r="E11" s="14"/>
      <c r="F11" s="17"/>
      <c r="G11" s="14"/>
      <c r="H11" s="14"/>
      <c r="I11" s="262">
        <v>7</v>
      </c>
    </row>
    <row r="12" spans="1:14" ht="12.75" customHeight="1" x14ac:dyDescent="0.15">
      <c r="A12" s="14"/>
      <c r="B12" s="17" t="str">
        <f>'F-G'!B2</f>
        <v>F.</v>
      </c>
      <c r="C12" s="267" t="str">
        <f>'F-G'!C2</f>
        <v>Eigen vermogen</v>
      </c>
      <c r="D12" s="14"/>
      <c r="E12" s="14"/>
      <c r="F12" s="17"/>
      <c r="G12" s="14"/>
      <c r="H12" s="14"/>
      <c r="I12" s="262">
        <v>9</v>
      </c>
    </row>
    <row r="13" spans="1:14" ht="12.75" customHeight="1" x14ac:dyDescent="0.2">
      <c r="B13" s="17" t="str">
        <f>'F-G'!B25</f>
        <v xml:space="preserve">G. </v>
      </c>
      <c r="C13" s="17" t="str">
        <f>'F-G'!C25</f>
        <v>Rentekosten langlopende leningen</v>
      </c>
      <c r="F13" s="15"/>
      <c r="I13" s="3">
        <v>9</v>
      </c>
      <c r="J13" s="14"/>
    </row>
    <row r="14" spans="1:14" ht="12.75" customHeight="1" x14ac:dyDescent="0.2">
      <c r="B14" s="22" t="str">
        <f>H!B4</f>
        <v xml:space="preserve">H. </v>
      </c>
      <c r="C14" s="9" t="str">
        <f>H!C4</f>
        <v>Toerekening aanvaardbare rentekosten naar zorgaanbieder</v>
      </c>
      <c r="I14" s="145">
        <v>10</v>
      </c>
      <c r="J14" s="14"/>
    </row>
    <row r="15" spans="1:14" ht="12.75" customHeight="1" x14ac:dyDescent="0.2">
      <c r="J15" s="14"/>
    </row>
    <row r="16" spans="1:14" ht="12.75" customHeight="1" x14ac:dyDescent="0.2">
      <c r="C16" s="129" t="s">
        <v>114</v>
      </c>
      <c r="J16" s="14"/>
    </row>
    <row r="17" spans="1:10" ht="12.75" customHeight="1" x14ac:dyDescent="0.15">
      <c r="B17" s="22" t="str">
        <f>GGZ!B2</f>
        <v>I.1</v>
      </c>
      <c r="C17" s="572" t="str">
        <f>GGZ!C2</f>
        <v xml:space="preserve">GGZ: Normatieve boekwaarde medische en overige inventarissen </v>
      </c>
      <c r="D17" s="341"/>
      <c r="E17" s="341"/>
      <c r="F17" s="341"/>
      <c r="G17" s="341"/>
      <c r="H17" s="341"/>
      <c r="I17" s="145">
        <v>11</v>
      </c>
    </row>
    <row r="18" spans="1:10" ht="12.75" customHeight="1" x14ac:dyDescent="0.15">
      <c r="A18" s="9"/>
      <c r="B18" s="22" t="str">
        <f>GHZ!B4</f>
        <v>I.2</v>
      </c>
      <c r="C18" s="572" t="str">
        <f>GHZ!C4</f>
        <v>GHZ: Normatieve boekwaarde medische en overige inventarissen en instandhouding</v>
      </c>
      <c r="D18" s="341"/>
      <c r="E18" s="341"/>
      <c r="F18" s="341"/>
      <c r="G18" s="341"/>
      <c r="H18" s="341"/>
      <c r="I18" s="145">
        <v>12</v>
      </c>
    </row>
    <row r="19" spans="1:10" s="14" customFormat="1" ht="12.75" customHeight="1" x14ac:dyDescent="0.2">
      <c r="A19" s="9"/>
      <c r="B19" s="17" t="str">
        <f>'V&amp;V'!B4</f>
        <v>I.3</v>
      </c>
      <c r="C19" s="17" t="str">
        <f>CONCATENATE('V&amp;V'!C4)</f>
        <v>V&amp;V: Normatieve boekwaarde med. en overige inventarissen en instandhouding</v>
      </c>
      <c r="D19" s="225"/>
      <c r="E19" s="9"/>
      <c r="F19" s="18"/>
      <c r="G19" s="225"/>
      <c r="H19" s="225"/>
      <c r="I19" s="262">
        <v>14</v>
      </c>
      <c r="J19" s="9"/>
    </row>
    <row r="20" spans="1:10" ht="12.75" customHeight="1" x14ac:dyDescent="0.15">
      <c r="A20" s="9"/>
      <c r="D20" s="14"/>
      <c r="E20" s="14"/>
      <c r="F20" s="19"/>
      <c r="G20" s="14"/>
      <c r="H20" s="14"/>
    </row>
    <row r="21" spans="1:10" s="14" customFormat="1" hidden="1" x14ac:dyDescent="0.2">
      <c r="A21" s="15"/>
      <c r="C21" s="261"/>
      <c r="D21" s="225"/>
      <c r="E21" s="9"/>
      <c r="F21" s="9"/>
      <c r="G21" s="225"/>
      <c r="H21" s="225"/>
      <c r="I21" s="262"/>
    </row>
    <row r="22" spans="1:10" ht="11.25" hidden="1" x14ac:dyDescent="0.15">
      <c r="A22" s="15"/>
      <c r="B22" s="17"/>
      <c r="C22" s="17"/>
      <c r="D22" s="14"/>
      <c r="E22" s="14"/>
      <c r="F22" s="19"/>
      <c r="G22" s="14"/>
      <c r="H22" s="14"/>
      <c r="I22" s="262"/>
    </row>
    <row r="23" spans="1:10" hidden="1" x14ac:dyDescent="0.2">
      <c r="A23" s="15"/>
      <c r="B23" s="17"/>
      <c r="C23" s="17"/>
      <c r="I23" s="262"/>
      <c r="J23" s="262"/>
    </row>
    <row r="24" spans="1:10" hidden="1" x14ac:dyDescent="0.2">
      <c r="A24" s="3"/>
      <c r="B24" s="17"/>
      <c r="C24" s="17"/>
      <c r="I24" s="262"/>
      <c r="J24" s="262"/>
    </row>
    <row r="25" spans="1:10" hidden="1" x14ac:dyDescent="0.2">
      <c r="I25" s="262"/>
      <c r="J25" s="262"/>
    </row>
    <row r="26" spans="1:10" hidden="1" x14ac:dyDescent="0.2">
      <c r="J26" s="262"/>
    </row>
    <row r="27" spans="1:10" hidden="1" x14ac:dyDescent="0.2">
      <c r="I27" s="268"/>
      <c r="J27" s="262"/>
    </row>
    <row r="28" spans="1:10" hidden="1" x14ac:dyDescent="0.2">
      <c r="I28" s="268"/>
      <c r="J28" s="12"/>
    </row>
    <row r="29" spans="1:10" s="3" customFormat="1" hidden="1" x14ac:dyDescent="0.2">
      <c r="A29" s="8"/>
      <c r="B29" s="22"/>
      <c r="C29" s="9"/>
      <c r="D29" s="225"/>
      <c r="E29" s="9"/>
      <c r="F29" s="9"/>
      <c r="G29" s="225"/>
      <c r="H29" s="225"/>
      <c r="I29" s="268"/>
      <c r="J29" s="12"/>
    </row>
    <row r="30" spans="1:10" s="14" customFormat="1" ht="11.25" hidden="1" x14ac:dyDescent="0.15">
      <c r="A30" s="3"/>
      <c r="B30" s="3"/>
      <c r="C30" s="3"/>
      <c r="D30" s="3"/>
      <c r="E30" s="5"/>
      <c r="F30" s="3"/>
      <c r="G30" s="3"/>
      <c r="H30" s="3"/>
      <c r="I30" s="269"/>
      <c r="J30" s="12"/>
    </row>
    <row r="31" spans="1:10" s="3" customFormat="1" ht="11.25" hidden="1" x14ac:dyDescent="0.15">
      <c r="A31" s="14"/>
      <c r="B31" s="14"/>
      <c r="C31" s="14"/>
      <c r="D31" s="14"/>
      <c r="E31" s="5"/>
      <c r="F31" s="19"/>
      <c r="G31" s="14"/>
      <c r="H31" s="14"/>
      <c r="I31" s="269"/>
      <c r="J31" s="12"/>
    </row>
    <row r="32" spans="1:10" s="3" customFormat="1" ht="11.25" hidden="1" x14ac:dyDescent="0.15">
      <c r="E32" s="5"/>
      <c r="F32" s="20"/>
      <c r="I32" s="270"/>
      <c r="J32" s="12"/>
    </row>
    <row r="33" spans="1:10" s="3" customFormat="1" ht="11.25" hidden="1" x14ac:dyDescent="0.15">
      <c r="E33" s="5"/>
      <c r="I33" s="269"/>
      <c r="J33" s="12"/>
    </row>
    <row r="34" spans="1:10" s="3" customFormat="1" ht="11.25" hidden="1" x14ac:dyDescent="0.15">
      <c r="E34" s="5"/>
      <c r="I34" s="269"/>
    </row>
    <row r="35" spans="1:10" s="3" customFormat="1" ht="11.25" hidden="1" x14ac:dyDescent="0.15"/>
    <row r="36" spans="1:10" s="3" customFormat="1" ht="11.25" hidden="1" x14ac:dyDescent="0.15"/>
    <row r="37" spans="1:10" s="3" customFormat="1" ht="11.25" hidden="1" x14ac:dyDescent="0.15"/>
    <row r="38" spans="1:10" s="3" customFormat="1" ht="11.25" hidden="1" x14ac:dyDescent="0.15"/>
    <row r="39" spans="1:10" s="3" customFormat="1" ht="11.25" hidden="1" x14ac:dyDescent="0.15"/>
    <row r="40" spans="1:10" s="3" customFormat="1" ht="11.25" hidden="1" x14ac:dyDescent="0.15">
      <c r="B40" s="11"/>
    </row>
    <row r="41" spans="1:10" s="3" customFormat="1" ht="146.25" hidden="1" customHeight="1" x14ac:dyDescent="0.15">
      <c r="B41" s="11"/>
    </row>
    <row r="42" spans="1:10" s="3" customFormat="1" ht="11.25" hidden="1" x14ac:dyDescent="0.15">
      <c r="A42" s="1"/>
      <c r="B42" s="11"/>
    </row>
    <row r="43" spans="1:10" s="3" customFormat="1" ht="11.25" hidden="1" x14ac:dyDescent="0.15">
      <c r="A43" s="1"/>
      <c r="B43" s="11"/>
    </row>
    <row r="44" spans="1:10" s="3" customFormat="1" ht="11.25" hidden="1" x14ac:dyDescent="0.15">
      <c r="A44" s="1"/>
      <c r="B44" s="11"/>
    </row>
    <row r="45" spans="1:10" s="3" customFormat="1" ht="11.25" hidden="1" x14ac:dyDescent="0.15">
      <c r="A45" s="1"/>
      <c r="B45" s="11"/>
    </row>
    <row r="46" spans="1:10" s="3" customFormat="1" ht="11.25" hidden="1" x14ac:dyDescent="0.15">
      <c r="A46" s="1"/>
      <c r="B46" s="11"/>
    </row>
    <row r="47" spans="1:10" s="3" customFormat="1" ht="11.25" hidden="1" x14ac:dyDescent="0.15">
      <c r="A47" s="1"/>
      <c r="B47" s="11"/>
    </row>
    <row r="48" spans="1:10" s="3" customFormat="1" ht="11.25" hidden="1" x14ac:dyDescent="0.15">
      <c r="A48" s="1"/>
      <c r="B48" s="11"/>
    </row>
    <row r="49" spans="1:2" s="3" customFormat="1" ht="11.25" hidden="1" x14ac:dyDescent="0.15">
      <c r="A49" s="1"/>
      <c r="B49" s="11"/>
    </row>
    <row r="50" spans="1:2" s="3" customFormat="1" ht="11.25" hidden="1" x14ac:dyDescent="0.15">
      <c r="A50" s="1"/>
      <c r="B50" s="11"/>
    </row>
    <row r="51" spans="1:2" s="3" customFormat="1" ht="11.25" hidden="1" x14ac:dyDescent="0.15">
      <c r="A51" s="1"/>
      <c r="B51" s="11"/>
    </row>
    <row r="52" spans="1:2" s="3" customFormat="1" ht="11.25" hidden="1" x14ac:dyDescent="0.15">
      <c r="A52" s="1"/>
      <c r="B52" s="11"/>
    </row>
    <row r="53" spans="1:2" s="3" customFormat="1" ht="11.25" hidden="1" x14ac:dyDescent="0.15">
      <c r="A53" s="1"/>
      <c r="B53" s="11"/>
    </row>
    <row r="54" spans="1:2" s="3" customFormat="1" ht="11.25" hidden="1" x14ac:dyDescent="0.15">
      <c r="A54" s="1"/>
      <c r="B54" s="11"/>
    </row>
    <row r="55" spans="1:2" s="3" customFormat="1" ht="11.25" hidden="1" x14ac:dyDescent="0.15">
      <c r="A55" s="1"/>
      <c r="B55" s="11"/>
    </row>
    <row r="56" spans="1:2" s="3" customFormat="1" ht="11.25" hidden="1" x14ac:dyDescent="0.15">
      <c r="A56" s="1"/>
      <c r="B56" s="11"/>
    </row>
    <row r="57" spans="1:2" s="3" customFormat="1" ht="11.25" hidden="1" x14ac:dyDescent="0.15">
      <c r="A57" s="1"/>
      <c r="B57" s="11"/>
    </row>
    <row r="58" spans="1:2" s="3" customFormat="1" ht="11.25" hidden="1" x14ac:dyDescent="0.15">
      <c r="A58" s="1"/>
      <c r="B58" s="11"/>
    </row>
    <row r="59" spans="1:2" s="3" customFormat="1" ht="11.25" hidden="1" x14ac:dyDescent="0.15">
      <c r="A59" s="1"/>
      <c r="B59" s="11"/>
    </row>
    <row r="60" spans="1:2" s="3" customFormat="1" ht="11.25" hidden="1" x14ac:dyDescent="0.15">
      <c r="A60" s="1"/>
      <c r="B60" s="11"/>
    </row>
    <row r="61" spans="1:2" s="3" customFormat="1" ht="11.25" hidden="1" x14ac:dyDescent="0.15">
      <c r="A61" s="1"/>
      <c r="B61" s="11"/>
    </row>
    <row r="62" spans="1:2" s="3" customFormat="1" ht="11.25" hidden="1" x14ac:dyDescent="0.15">
      <c r="A62" s="1"/>
      <c r="B62" s="11"/>
    </row>
    <row r="63" spans="1:2" s="3" customFormat="1" ht="11.25" hidden="1" x14ac:dyDescent="0.15">
      <c r="A63" s="1"/>
      <c r="B63" s="11"/>
    </row>
    <row r="64" spans="1:2" s="3" customFormat="1" ht="11.25" hidden="1" x14ac:dyDescent="0.15">
      <c r="A64" s="1"/>
      <c r="B64" s="11"/>
    </row>
    <row r="65" spans="1:2" s="3" customFormat="1" ht="11.25" hidden="1" x14ac:dyDescent="0.15">
      <c r="A65" s="1"/>
      <c r="B65" s="11"/>
    </row>
    <row r="66" spans="1:2" s="3" customFormat="1" ht="11.25" hidden="1" x14ac:dyDescent="0.15">
      <c r="A66" s="1"/>
      <c r="B66" s="11"/>
    </row>
    <row r="67" spans="1:2" s="3" customFormat="1" ht="11.25" hidden="1" x14ac:dyDescent="0.15">
      <c r="A67" s="1"/>
      <c r="B67" s="11"/>
    </row>
    <row r="68" spans="1:2" s="3" customFormat="1" ht="11.25" hidden="1" x14ac:dyDescent="0.15">
      <c r="A68" s="1"/>
      <c r="B68" s="11"/>
    </row>
    <row r="69" spans="1:2" s="3" customFormat="1" ht="11.25" hidden="1" x14ac:dyDescent="0.15">
      <c r="A69" s="1"/>
      <c r="B69" s="11"/>
    </row>
    <row r="70" spans="1:2" s="3" customFormat="1" ht="11.25" hidden="1" x14ac:dyDescent="0.15">
      <c r="A70" s="1"/>
      <c r="B70" s="11"/>
    </row>
    <row r="71" spans="1:2" s="3" customFormat="1" ht="11.25" hidden="1" x14ac:dyDescent="0.15">
      <c r="A71" s="1"/>
      <c r="B71" s="11"/>
    </row>
    <row r="72" spans="1:2" s="3" customFormat="1" ht="11.25" hidden="1" x14ac:dyDescent="0.15">
      <c r="A72" s="1"/>
      <c r="B72" s="11"/>
    </row>
    <row r="73" spans="1:2" s="3" customFormat="1" ht="11.25" hidden="1" x14ac:dyDescent="0.15">
      <c r="A73" s="1"/>
      <c r="B73" s="11"/>
    </row>
    <row r="74" spans="1:2" s="3" customFormat="1" ht="11.25" hidden="1" x14ac:dyDescent="0.15">
      <c r="A74" s="1"/>
      <c r="B74" s="11"/>
    </row>
    <row r="75" spans="1:2" s="3" customFormat="1" ht="11.25" hidden="1" x14ac:dyDescent="0.15">
      <c r="A75" s="1"/>
      <c r="B75" s="11"/>
    </row>
    <row r="76" spans="1:2" s="3" customFormat="1" ht="11.25" hidden="1" x14ac:dyDescent="0.15">
      <c r="A76" s="1"/>
      <c r="B76" s="11"/>
    </row>
    <row r="77" spans="1:2" s="3" customFormat="1" ht="11.25" hidden="1" x14ac:dyDescent="0.15">
      <c r="A77" s="1"/>
      <c r="B77" s="11"/>
    </row>
    <row r="78" spans="1:2" s="3" customFormat="1" ht="11.25" hidden="1" x14ac:dyDescent="0.15">
      <c r="A78" s="1"/>
      <c r="B78" s="11"/>
    </row>
    <row r="79" spans="1:2" s="3" customFormat="1" ht="11.25" hidden="1" x14ac:dyDescent="0.15">
      <c r="A79" s="1"/>
      <c r="B79" s="11"/>
    </row>
    <row r="80" spans="1:2" s="3" customFormat="1" ht="11.25" hidden="1" x14ac:dyDescent="0.15">
      <c r="A80" s="1"/>
      <c r="B80" s="11"/>
    </row>
    <row r="81" spans="1:2" s="3" customFormat="1" ht="11.25" hidden="1" x14ac:dyDescent="0.15">
      <c r="A81" s="1"/>
      <c r="B81" s="11"/>
    </row>
    <row r="82" spans="1:2" s="3" customFormat="1" ht="11.25" hidden="1" x14ac:dyDescent="0.15">
      <c r="A82" s="1"/>
      <c r="B82" s="11"/>
    </row>
    <row r="83" spans="1:2" s="3" customFormat="1" ht="11.25" hidden="1" x14ac:dyDescent="0.15">
      <c r="A83" s="1"/>
      <c r="B83" s="11"/>
    </row>
    <row r="84" spans="1:2" s="3" customFormat="1" ht="11.25" hidden="1" x14ac:dyDescent="0.15">
      <c r="A84" s="1"/>
      <c r="B84" s="11"/>
    </row>
    <row r="85" spans="1:2" s="3" customFormat="1" ht="11.25" hidden="1" x14ac:dyDescent="0.15">
      <c r="A85" s="1"/>
      <c r="B85" s="11"/>
    </row>
    <row r="86" spans="1:2" s="3" customFormat="1" ht="11.25" hidden="1" x14ac:dyDescent="0.15">
      <c r="A86" s="1"/>
      <c r="B86" s="11"/>
    </row>
    <row r="87" spans="1:2" s="3" customFormat="1" ht="11.25" hidden="1" x14ac:dyDescent="0.15">
      <c r="A87" s="1"/>
      <c r="B87" s="11"/>
    </row>
    <row r="88" spans="1:2" s="3" customFormat="1" ht="11.25" hidden="1" x14ac:dyDescent="0.15">
      <c r="A88" s="1"/>
      <c r="B88" s="11"/>
    </row>
    <row r="89" spans="1:2" s="3" customFormat="1" ht="11.25" hidden="1" x14ac:dyDescent="0.15">
      <c r="A89" s="1"/>
      <c r="B89" s="11"/>
    </row>
    <row r="90" spans="1:2" s="3" customFormat="1" ht="11.25" hidden="1" x14ac:dyDescent="0.15">
      <c r="A90" s="1"/>
      <c r="B90" s="11"/>
    </row>
    <row r="91" spans="1:2" s="3" customFormat="1" ht="11.25" hidden="1" x14ac:dyDescent="0.15">
      <c r="A91" s="1"/>
      <c r="B91" s="11"/>
    </row>
    <row r="92" spans="1:2" s="3" customFormat="1" ht="11.25" hidden="1" x14ac:dyDescent="0.15">
      <c r="A92" s="1"/>
      <c r="B92" s="11"/>
    </row>
    <row r="93" spans="1:2" s="3" customFormat="1" ht="11.25" hidden="1" x14ac:dyDescent="0.15">
      <c r="A93" s="1"/>
      <c r="B93" s="11"/>
    </row>
    <row r="94" spans="1:2" s="3" customFormat="1" ht="11.25" hidden="1" x14ac:dyDescent="0.15">
      <c r="A94" s="1"/>
      <c r="B94" s="11"/>
    </row>
    <row r="95" spans="1:2" s="3" customFormat="1" ht="11.25" hidden="1" x14ac:dyDescent="0.15">
      <c r="A95" s="1"/>
      <c r="B95" s="11"/>
    </row>
    <row r="96" spans="1:2" s="3" customFormat="1" ht="11.25" hidden="1" x14ac:dyDescent="0.15">
      <c r="A96" s="1"/>
      <c r="B96" s="11"/>
    </row>
    <row r="97" spans="1:9" ht="11.25" hidden="1" x14ac:dyDescent="0.15">
      <c r="A97" s="1"/>
      <c r="B97" s="11"/>
      <c r="C97" s="3"/>
      <c r="D97" s="3"/>
      <c r="E97" s="3"/>
      <c r="F97" s="3"/>
      <c r="G97" s="3"/>
      <c r="H97" s="3"/>
      <c r="I97" s="3"/>
    </row>
    <row r="98" spans="1:9" hidden="1" x14ac:dyDescent="0.2">
      <c r="A98" s="1"/>
    </row>
    <row r="99" spans="1:9" ht="24.75" hidden="1" customHeight="1" x14ac:dyDescent="0.2">
      <c r="A99" s="1"/>
    </row>
    <row r="100" spans="1:9" x14ac:dyDescent="0.2"/>
    <row r="101" spans="1:9" x14ac:dyDescent="0.2"/>
  </sheetData>
  <sheetProtection password="CA4A" sheet="1" objects="1" scenarios="1"/>
  <phoneticPr fontId="0" type="noConversion"/>
  <pageMargins left="0.39370078740157483" right="0.39370078740157483" top="0.39370078740157483" bottom="0.39370078740157483" header="0.51181102362204722" footer="0.51181102362204722"/>
  <pageSetup paperSize="9" scale="95" pageOrder="overThenDown" orientation="landscape" useFirstPageNumber="1" horizontalDpi="300" verticalDpi="300" r:id="rId1"/>
  <headerFooter alignWithMargins="0">
    <oddHeader>&amp;LWLZ-BREED CALCULATIEMODEL RENTEKOSTEN 2016
&amp;R&amp;G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indexed="43"/>
  </sheetPr>
  <dimension ref="A1:IU139"/>
  <sheetViews>
    <sheetView showGridLines="0" zoomScale="110" zoomScaleNormal="110" zoomScaleSheetLayoutView="110" workbookViewId="0">
      <selection activeCell="B67" sqref="B67:N72"/>
    </sheetView>
  </sheetViews>
  <sheetFormatPr defaultColWidth="0" defaultRowHeight="11.25" customHeight="1" zeroHeight="1" x14ac:dyDescent="0.15"/>
  <cols>
    <col min="1" max="1" width="2.7109375" style="21" customWidth="1"/>
    <col min="2" max="14" width="9.140625" style="21" customWidth="1"/>
    <col min="15" max="15" width="9.42578125" style="21" customWidth="1"/>
    <col min="16" max="16" width="4.28515625" style="21" customWidth="1"/>
    <col min="17" max="255" width="9.140625" style="21" hidden="1" customWidth="1"/>
    <col min="256" max="16384" width="13.140625" style="21" hidden="1"/>
  </cols>
  <sheetData>
    <row r="1" spans="2:17" ht="11.25" customHeight="1" x14ac:dyDescent="0.15">
      <c r="O1" s="349" t="str">
        <f>"Pagina "&amp;$Q$1&amp;""</f>
        <v>Pagina 2</v>
      </c>
      <c r="Q1" s="21">
        <v>2</v>
      </c>
    </row>
    <row r="2" spans="2:17" ht="11.25" customHeight="1" x14ac:dyDescent="0.15">
      <c r="B2" s="575" t="s">
        <v>127</v>
      </c>
    </row>
    <row r="3" spans="2:17" ht="11.25" customHeight="1" x14ac:dyDescent="0.15"/>
    <row r="4" spans="2:17" ht="11.25" customHeight="1" x14ac:dyDescent="0.15">
      <c r="B4" s="636" t="s">
        <v>280</v>
      </c>
      <c r="C4" s="636"/>
      <c r="D4" s="636"/>
      <c r="E4" s="636"/>
      <c r="F4" s="636"/>
      <c r="G4" s="636"/>
      <c r="H4" s="636"/>
      <c r="I4" s="636"/>
      <c r="J4" s="636"/>
      <c r="K4" s="636"/>
      <c r="L4" s="636"/>
      <c r="M4" s="636"/>
      <c r="N4" s="636"/>
    </row>
    <row r="5" spans="2:17" ht="11.25" customHeight="1" x14ac:dyDescent="0.15">
      <c r="B5" s="636"/>
      <c r="C5" s="636"/>
      <c r="D5" s="636"/>
      <c r="E5" s="636"/>
      <c r="F5" s="636"/>
      <c r="G5" s="636"/>
      <c r="H5" s="636"/>
      <c r="I5" s="636"/>
      <c r="J5" s="636"/>
      <c r="K5" s="636"/>
      <c r="L5" s="636"/>
      <c r="M5" s="636"/>
      <c r="N5" s="636"/>
    </row>
    <row r="6" spans="2:17" ht="11.25" customHeight="1" x14ac:dyDescent="0.15">
      <c r="B6" s="636"/>
      <c r="C6" s="636"/>
      <c r="D6" s="636"/>
      <c r="E6" s="636"/>
      <c r="F6" s="636"/>
      <c r="G6" s="636"/>
      <c r="H6" s="636"/>
      <c r="I6" s="636"/>
      <c r="J6" s="636"/>
      <c r="K6" s="636"/>
      <c r="L6" s="636"/>
      <c r="M6" s="636"/>
      <c r="N6" s="636"/>
    </row>
    <row r="7" spans="2:17" ht="11.25" customHeight="1" x14ac:dyDescent="0.15">
      <c r="B7" s="636"/>
      <c r="C7" s="636"/>
      <c r="D7" s="636"/>
      <c r="E7" s="636"/>
      <c r="F7" s="636"/>
      <c r="G7" s="636"/>
      <c r="H7" s="636"/>
      <c r="I7" s="636"/>
      <c r="J7" s="636"/>
      <c r="K7" s="636"/>
      <c r="L7" s="636"/>
      <c r="M7" s="636"/>
      <c r="N7" s="636"/>
    </row>
    <row r="8" spans="2:17" x14ac:dyDescent="0.15">
      <c r="B8" s="638"/>
      <c r="C8" s="638"/>
      <c r="D8" s="638"/>
      <c r="E8" s="638"/>
      <c r="F8" s="638"/>
      <c r="G8" s="638"/>
      <c r="H8" s="638"/>
      <c r="I8" s="638"/>
      <c r="J8" s="638"/>
      <c r="K8" s="638"/>
      <c r="L8" s="638"/>
      <c r="M8" s="638"/>
      <c r="N8" s="638"/>
    </row>
    <row r="9" spans="2:17" ht="25.5" customHeight="1" x14ac:dyDescent="0.15">
      <c r="B9" s="636" t="s">
        <v>281</v>
      </c>
      <c r="C9" s="636"/>
      <c r="D9" s="636"/>
      <c r="E9" s="636"/>
      <c r="F9" s="636"/>
      <c r="G9" s="636"/>
      <c r="H9" s="636"/>
      <c r="I9" s="636"/>
      <c r="J9" s="636"/>
      <c r="K9" s="636"/>
      <c r="L9" s="636"/>
      <c r="M9" s="636"/>
      <c r="N9" s="636"/>
    </row>
    <row r="10" spans="2:17" x14ac:dyDescent="0.15">
      <c r="B10" s="576"/>
      <c r="C10" s="576"/>
      <c r="D10" s="576"/>
      <c r="E10" s="576"/>
      <c r="F10" s="576"/>
      <c r="G10" s="576"/>
      <c r="H10" s="576"/>
      <c r="I10" s="576"/>
      <c r="J10" s="576"/>
      <c r="K10" s="576"/>
      <c r="L10" s="576"/>
      <c r="M10" s="576"/>
      <c r="N10" s="576"/>
    </row>
    <row r="11" spans="2:17" ht="11.25" customHeight="1" x14ac:dyDescent="0.15">
      <c r="B11" s="636" t="s">
        <v>282</v>
      </c>
      <c r="C11" s="636"/>
      <c r="D11" s="636"/>
      <c r="E11" s="636"/>
      <c r="F11" s="636"/>
      <c r="G11" s="636"/>
      <c r="H11" s="636"/>
      <c r="I11" s="636"/>
      <c r="J11" s="636"/>
      <c r="K11" s="636"/>
      <c r="L11" s="636"/>
      <c r="M11" s="636"/>
      <c r="N11" s="636"/>
    </row>
    <row r="12" spans="2:17" ht="11.25" customHeight="1" x14ac:dyDescent="0.15">
      <c r="B12" s="636"/>
      <c r="C12" s="636"/>
      <c r="D12" s="636"/>
      <c r="E12" s="636"/>
      <c r="F12" s="636"/>
      <c r="G12" s="636"/>
      <c r="H12" s="636"/>
      <c r="I12" s="636"/>
      <c r="J12" s="636"/>
      <c r="K12" s="636"/>
      <c r="L12" s="636"/>
      <c r="M12" s="636"/>
      <c r="N12" s="636"/>
    </row>
    <row r="13" spans="2:17" x14ac:dyDescent="0.15">
      <c r="B13" s="636"/>
      <c r="C13" s="636"/>
      <c r="D13" s="636"/>
      <c r="E13" s="636"/>
      <c r="F13" s="636"/>
      <c r="G13" s="636"/>
      <c r="H13" s="636"/>
      <c r="I13" s="636"/>
      <c r="J13" s="636"/>
      <c r="K13" s="636"/>
      <c r="L13" s="636"/>
      <c r="M13" s="636"/>
      <c r="N13" s="636"/>
    </row>
    <row r="14" spans="2:17" ht="11.25" customHeight="1" x14ac:dyDescent="0.15">
      <c r="B14" s="636" t="s">
        <v>283</v>
      </c>
      <c r="C14" s="636"/>
      <c r="D14" s="636"/>
      <c r="E14" s="636"/>
      <c r="F14" s="636"/>
      <c r="G14" s="636"/>
      <c r="H14" s="636"/>
      <c r="I14" s="636"/>
      <c r="J14" s="636"/>
      <c r="K14" s="636"/>
      <c r="L14" s="636"/>
      <c r="M14" s="636"/>
      <c r="N14" s="636"/>
    </row>
    <row r="15" spans="2:17" ht="11.25" customHeight="1" x14ac:dyDescent="0.15">
      <c r="B15" s="576"/>
      <c r="C15" s="576"/>
      <c r="D15" s="576"/>
      <c r="E15" s="576"/>
      <c r="F15" s="576"/>
      <c r="G15" s="576"/>
      <c r="H15" s="576"/>
      <c r="I15" s="576"/>
      <c r="J15" s="576"/>
      <c r="K15" s="576"/>
      <c r="L15" s="576"/>
      <c r="M15" s="576"/>
      <c r="N15" s="576"/>
    </row>
    <row r="16" spans="2:17" ht="11.25" customHeight="1" x14ac:dyDescent="0.15">
      <c r="B16" s="636" t="s">
        <v>272</v>
      </c>
      <c r="C16" s="636"/>
      <c r="D16" s="636"/>
      <c r="E16" s="636"/>
      <c r="F16" s="636"/>
      <c r="G16" s="636"/>
      <c r="H16" s="636"/>
      <c r="I16" s="636"/>
      <c r="J16" s="636"/>
      <c r="K16" s="636"/>
      <c r="L16" s="636"/>
      <c r="M16" s="636"/>
      <c r="N16" s="636"/>
    </row>
    <row r="17" spans="2:14" ht="24" customHeight="1" x14ac:dyDescent="0.15">
      <c r="B17" s="636"/>
      <c r="C17" s="636"/>
      <c r="D17" s="636"/>
      <c r="E17" s="636"/>
      <c r="F17" s="636"/>
      <c r="G17" s="636"/>
      <c r="H17" s="636"/>
      <c r="I17" s="636"/>
      <c r="J17" s="636"/>
      <c r="K17" s="636"/>
      <c r="L17" s="636"/>
      <c r="M17" s="636"/>
      <c r="N17" s="636"/>
    </row>
    <row r="18" spans="2:14" x14ac:dyDescent="0.15">
      <c r="B18" s="576"/>
      <c r="C18" s="576"/>
      <c r="D18" s="576"/>
      <c r="E18" s="576"/>
      <c r="F18" s="576"/>
      <c r="G18" s="576"/>
      <c r="H18" s="576"/>
      <c r="I18" s="576"/>
      <c r="J18" s="576"/>
      <c r="K18" s="576"/>
      <c r="L18" s="576"/>
      <c r="M18" s="576"/>
      <c r="N18" s="576"/>
    </row>
    <row r="19" spans="2:14" ht="11.25" customHeight="1" x14ac:dyDescent="0.15">
      <c r="B19" s="638" t="s">
        <v>223</v>
      </c>
      <c r="C19" s="638"/>
      <c r="D19" s="638"/>
      <c r="E19" s="638"/>
      <c r="F19" s="638"/>
      <c r="G19" s="638"/>
      <c r="H19" s="638"/>
      <c r="I19" s="638"/>
      <c r="J19" s="638"/>
      <c r="K19" s="638"/>
      <c r="L19" s="638"/>
      <c r="M19" s="638"/>
      <c r="N19" s="638"/>
    </row>
    <row r="20" spans="2:14" ht="11.25" customHeight="1" x14ac:dyDescent="0.15">
      <c r="B20" s="21" t="s">
        <v>204</v>
      </c>
    </row>
    <row r="21" spans="2:14" ht="11.25" customHeight="1" x14ac:dyDescent="0.15">
      <c r="B21" s="21" t="s">
        <v>203</v>
      </c>
    </row>
    <row r="22" spans="2:14" ht="11.25" customHeight="1" x14ac:dyDescent="0.15"/>
    <row r="23" spans="2:14" ht="11.25" customHeight="1" x14ac:dyDescent="0.15">
      <c r="B23" s="575" t="s">
        <v>128</v>
      </c>
    </row>
    <row r="24" spans="2:14" ht="11.25" customHeight="1" x14ac:dyDescent="0.15">
      <c r="B24" s="575"/>
    </row>
    <row r="25" spans="2:14" ht="11.25" customHeight="1" x14ac:dyDescent="0.15">
      <c r="B25" s="636" t="s">
        <v>284</v>
      </c>
      <c r="C25" s="636"/>
      <c r="D25" s="636"/>
      <c r="E25" s="636"/>
      <c r="F25" s="636"/>
      <c r="G25" s="636"/>
      <c r="H25" s="636"/>
      <c r="I25" s="636"/>
      <c r="J25" s="636"/>
      <c r="K25" s="636"/>
      <c r="L25" s="636"/>
      <c r="M25" s="636"/>
      <c r="N25" s="636"/>
    </row>
    <row r="26" spans="2:14" ht="11.25" customHeight="1" x14ac:dyDescent="0.15">
      <c r="B26" s="636"/>
      <c r="C26" s="636"/>
      <c r="D26" s="636"/>
      <c r="E26" s="636"/>
      <c r="F26" s="636"/>
      <c r="G26" s="636"/>
      <c r="H26" s="636"/>
      <c r="I26" s="636"/>
      <c r="J26" s="636"/>
      <c r="K26" s="636"/>
      <c r="L26" s="636"/>
      <c r="M26" s="636"/>
      <c r="N26" s="636"/>
    </row>
    <row r="27" spans="2:14" ht="11.25" customHeight="1" x14ac:dyDescent="0.15">
      <c r="B27" s="636"/>
      <c r="C27" s="636"/>
      <c r="D27" s="636"/>
      <c r="E27" s="636"/>
      <c r="F27" s="636"/>
      <c r="G27" s="636"/>
      <c r="H27" s="636"/>
      <c r="I27" s="636"/>
      <c r="J27" s="636"/>
      <c r="K27" s="636"/>
      <c r="L27" s="636"/>
      <c r="M27" s="636"/>
      <c r="N27" s="636"/>
    </row>
    <row r="28" spans="2:14" ht="11.25" customHeight="1" x14ac:dyDescent="0.15">
      <c r="B28" s="636"/>
      <c r="C28" s="636"/>
      <c r="D28" s="636"/>
      <c r="E28" s="636"/>
      <c r="F28" s="636"/>
      <c r="G28" s="636"/>
      <c r="H28" s="636"/>
      <c r="I28" s="636"/>
      <c r="J28" s="636"/>
      <c r="K28" s="636"/>
      <c r="L28" s="636"/>
      <c r="M28" s="636"/>
      <c r="N28" s="636"/>
    </row>
    <row r="29" spans="2:14" ht="11.25" customHeight="1" x14ac:dyDescent="0.15">
      <c r="B29" s="575" t="s">
        <v>202</v>
      </c>
    </row>
    <row r="30" spans="2:14" ht="11.25" customHeight="1" x14ac:dyDescent="0.15">
      <c r="B30" s="636" t="s">
        <v>285</v>
      </c>
      <c r="C30" s="636"/>
      <c r="D30" s="636"/>
      <c r="E30" s="636"/>
      <c r="F30" s="636"/>
      <c r="G30" s="636"/>
      <c r="H30" s="636"/>
      <c r="I30" s="636"/>
      <c r="J30" s="636"/>
      <c r="K30" s="636"/>
      <c r="L30" s="636"/>
      <c r="M30" s="636"/>
      <c r="N30" s="636"/>
    </row>
    <row r="31" spans="2:14" ht="11.25" customHeight="1" x14ac:dyDescent="0.15">
      <c r="B31" s="636"/>
      <c r="C31" s="636"/>
      <c r="D31" s="636"/>
      <c r="E31" s="636"/>
      <c r="F31" s="636"/>
      <c r="G31" s="636"/>
      <c r="H31" s="636"/>
      <c r="I31" s="636"/>
      <c r="J31" s="636"/>
      <c r="K31" s="636"/>
      <c r="L31" s="636"/>
      <c r="M31" s="636"/>
      <c r="N31" s="636"/>
    </row>
    <row r="32" spans="2:14" ht="11.25" customHeight="1" x14ac:dyDescent="0.15">
      <c r="B32" s="636"/>
      <c r="C32" s="636"/>
      <c r="D32" s="636"/>
      <c r="E32" s="636"/>
      <c r="F32" s="636"/>
      <c r="G32" s="636"/>
      <c r="H32" s="636"/>
      <c r="I32" s="636"/>
      <c r="J32" s="636"/>
      <c r="K32" s="636"/>
      <c r="L32" s="636"/>
      <c r="M32" s="636"/>
      <c r="N32" s="636"/>
    </row>
    <row r="33" spans="2:15" ht="29.25" customHeight="1" x14ac:dyDescent="0.15">
      <c r="B33" s="636"/>
      <c r="C33" s="636"/>
      <c r="D33" s="636"/>
      <c r="E33" s="636"/>
      <c r="F33" s="636"/>
      <c r="G33" s="636"/>
      <c r="H33" s="636"/>
      <c r="I33" s="636"/>
      <c r="J33" s="636"/>
      <c r="K33" s="636"/>
      <c r="L33" s="636"/>
      <c r="M33" s="636"/>
      <c r="N33" s="636"/>
    </row>
    <row r="34" spans="2:15" ht="11.25" customHeight="1" x14ac:dyDescent="0.15"/>
    <row r="35" spans="2:15" ht="11.25" customHeight="1" x14ac:dyDescent="0.15">
      <c r="B35" s="575" t="s">
        <v>129</v>
      </c>
    </row>
    <row r="36" spans="2:15" ht="11.25" customHeight="1" x14ac:dyDescent="0.15">
      <c r="B36" s="636" t="s">
        <v>286</v>
      </c>
      <c r="C36" s="636"/>
      <c r="D36" s="636"/>
      <c r="E36" s="636"/>
      <c r="F36" s="636"/>
      <c r="G36" s="636"/>
      <c r="H36" s="636"/>
      <c r="I36" s="636"/>
      <c r="J36" s="636"/>
      <c r="K36" s="636"/>
      <c r="L36" s="636"/>
      <c r="M36" s="636"/>
      <c r="N36" s="636"/>
    </row>
    <row r="37" spans="2:15" ht="11.25" customHeight="1" x14ac:dyDescent="0.15">
      <c r="B37" s="636"/>
      <c r="C37" s="636"/>
      <c r="D37" s="636"/>
      <c r="E37" s="636"/>
      <c r="F37" s="636"/>
      <c r="G37" s="636"/>
      <c r="H37" s="636"/>
      <c r="I37" s="636"/>
      <c r="J37" s="636"/>
      <c r="K37" s="636"/>
      <c r="L37" s="636"/>
      <c r="M37" s="636"/>
      <c r="N37" s="636"/>
    </row>
    <row r="38" spans="2:15" ht="29.25" customHeight="1" x14ac:dyDescent="0.15">
      <c r="B38" s="636"/>
      <c r="C38" s="636"/>
      <c r="D38" s="636"/>
      <c r="E38" s="636"/>
      <c r="F38" s="636"/>
      <c r="G38" s="636"/>
      <c r="H38" s="636"/>
      <c r="I38" s="636"/>
      <c r="J38" s="636"/>
      <c r="K38" s="636"/>
      <c r="L38" s="636"/>
      <c r="M38" s="636"/>
      <c r="N38" s="636"/>
    </row>
    <row r="39" spans="2:15" ht="11.25" customHeight="1" x14ac:dyDescent="0.15"/>
    <row r="40" spans="2:15" ht="11.25" customHeight="1" x14ac:dyDescent="0.15">
      <c r="B40" s="575" t="s">
        <v>177</v>
      </c>
      <c r="O40" s="349" t="str">
        <f>"Pagina "&amp;$Q$49&amp;""</f>
        <v>Pagina 3</v>
      </c>
    </row>
    <row r="41" spans="2:15" ht="11.25" customHeight="1" x14ac:dyDescent="0.15">
      <c r="B41" s="636" t="s">
        <v>287</v>
      </c>
      <c r="C41" s="636"/>
      <c r="D41" s="636"/>
      <c r="E41" s="636"/>
      <c r="F41" s="636"/>
      <c r="G41" s="636"/>
      <c r="H41" s="636"/>
      <c r="I41" s="636"/>
      <c r="J41" s="636"/>
      <c r="K41" s="636"/>
      <c r="L41" s="636"/>
      <c r="M41" s="636"/>
      <c r="N41" s="636"/>
    </row>
    <row r="42" spans="2:15" ht="11.25" customHeight="1" x14ac:dyDescent="0.15">
      <c r="B42" s="636"/>
      <c r="C42" s="636"/>
      <c r="D42" s="636"/>
      <c r="E42" s="636"/>
      <c r="F42" s="636"/>
      <c r="G42" s="636"/>
      <c r="H42" s="636"/>
      <c r="I42" s="636"/>
      <c r="J42" s="636"/>
      <c r="K42" s="636"/>
      <c r="L42" s="636"/>
      <c r="M42" s="636"/>
      <c r="N42" s="636"/>
    </row>
    <row r="43" spans="2:15" ht="11.25" customHeight="1" x14ac:dyDescent="0.15">
      <c r="B43" s="636"/>
      <c r="C43" s="636"/>
      <c r="D43" s="636"/>
      <c r="E43" s="636"/>
      <c r="F43" s="636"/>
      <c r="G43" s="636"/>
      <c r="H43" s="636"/>
      <c r="I43" s="636"/>
      <c r="J43" s="636"/>
      <c r="K43" s="636"/>
      <c r="L43" s="636"/>
      <c r="M43" s="636"/>
      <c r="N43" s="636"/>
    </row>
    <row r="44" spans="2:15" ht="11.25" customHeight="1" x14ac:dyDescent="0.15">
      <c r="B44" s="636"/>
      <c r="C44" s="636"/>
      <c r="D44" s="636"/>
      <c r="E44" s="636"/>
      <c r="F44" s="636"/>
      <c r="G44" s="636"/>
      <c r="H44" s="636"/>
      <c r="I44" s="636"/>
      <c r="J44" s="636"/>
      <c r="K44" s="636"/>
      <c r="L44" s="636"/>
      <c r="M44" s="636"/>
      <c r="N44" s="636"/>
    </row>
    <row r="45" spans="2:15" ht="11.25" customHeight="1" x14ac:dyDescent="0.15">
      <c r="B45" s="636"/>
      <c r="C45" s="636"/>
      <c r="D45" s="636"/>
      <c r="E45" s="636"/>
      <c r="F45" s="636"/>
      <c r="G45" s="636"/>
      <c r="H45" s="636"/>
      <c r="I45" s="636"/>
      <c r="J45" s="636"/>
      <c r="K45" s="636"/>
      <c r="L45" s="636"/>
      <c r="M45" s="636"/>
      <c r="N45" s="636"/>
    </row>
    <row r="46" spans="2:15" ht="11.25" customHeight="1" x14ac:dyDescent="0.15">
      <c r="B46" s="636"/>
      <c r="C46" s="636"/>
      <c r="D46" s="636"/>
      <c r="E46" s="636"/>
      <c r="F46" s="636"/>
      <c r="G46" s="636"/>
      <c r="H46" s="636"/>
      <c r="I46" s="636"/>
      <c r="J46" s="636"/>
      <c r="K46" s="636"/>
      <c r="L46" s="636"/>
      <c r="M46" s="636"/>
      <c r="N46" s="636"/>
    </row>
    <row r="47" spans="2:15" ht="12.75" customHeight="1" x14ac:dyDescent="0.15">
      <c r="B47" s="636"/>
      <c r="C47" s="636"/>
      <c r="D47" s="636"/>
      <c r="E47" s="636"/>
      <c r="F47" s="636"/>
      <c r="G47" s="636"/>
      <c r="H47" s="636"/>
      <c r="I47" s="636"/>
      <c r="J47" s="636"/>
      <c r="K47" s="636"/>
      <c r="L47" s="636"/>
      <c r="M47" s="636"/>
      <c r="N47" s="636"/>
    </row>
    <row r="48" spans="2:15" ht="13.5" customHeight="1" x14ac:dyDescent="0.15">
      <c r="B48" s="636"/>
      <c r="C48" s="636"/>
      <c r="D48" s="636"/>
      <c r="E48" s="636"/>
      <c r="F48" s="636"/>
      <c r="G48" s="636"/>
      <c r="H48" s="636"/>
      <c r="I48" s="636"/>
      <c r="J48" s="636"/>
      <c r="K48" s="636"/>
      <c r="L48" s="636"/>
      <c r="M48" s="636"/>
      <c r="N48" s="636"/>
    </row>
    <row r="49" spans="2:17" ht="11.25" customHeight="1" x14ac:dyDescent="0.15">
      <c r="C49" s="577"/>
      <c r="D49" s="577"/>
      <c r="E49" s="577"/>
      <c r="F49" s="577"/>
      <c r="G49" s="577"/>
      <c r="H49" s="577"/>
      <c r="I49" s="577"/>
      <c r="J49" s="577"/>
      <c r="K49" s="577"/>
      <c r="L49" s="577"/>
      <c r="M49" s="577"/>
      <c r="N49" s="577"/>
      <c r="Q49" s="21">
        <f>Q1+1</f>
        <v>3</v>
      </c>
    </row>
    <row r="50" spans="2:17" ht="11.25" customHeight="1" x14ac:dyDescent="0.15">
      <c r="B50" s="575" t="s">
        <v>175</v>
      </c>
      <c r="C50" s="577"/>
      <c r="D50" s="577"/>
      <c r="E50" s="577"/>
      <c r="F50" s="577"/>
      <c r="G50" s="577"/>
      <c r="H50" s="577"/>
      <c r="I50" s="577"/>
      <c r="J50" s="577"/>
      <c r="K50" s="577"/>
      <c r="L50" s="577"/>
      <c r="M50" s="577"/>
      <c r="N50" s="577"/>
      <c r="O50" s="349"/>
    </row>
    <row r="51" spans="2:17" ht="11.25" customHeight="1" x14ac:dyDescent="0.15">
      <c r="B51" s="636" t="s">
        <v>288</v>
      </c>
      <c r="C51" s="636"/>
      <c r="D51" s="636"/>
      <c r="E51" s="636"/>
      <c r="F51" s="636"/>
      <c r="G51" s="636"/>
      <c r="H51" s="636"/>
      <c r="I51" s="636"/>
      <c r="J51" s="636"/>
      <c r="K51" s="636"/>
      <c r="L51" s="636"/>
      <c r="M51" s="636"/>
      <c r="N51" s="636"/>
    </row>
    <row r="52" spans="2:17" ht="11.25" customHeight="1" x14ac:dyDescent="0.15">
      <c r="B52" s="636"/>
      <c r="C52" s="636"/>
      <c r="D52" s="636"/>
      <c r="E52" s="636"/>
      <c r="F52" s="636"/>
      <c r="G52" s="636"/>
      <c r="H52" s="636"/>
      <c r="I52" s="636"/>
      <c r="J52" s="636"/>
      <c r="K52" s="636"/>
      <c r="L52" s="636"/>
      <c r="M52" s="636"/>
      <c r="N52" s="636"/>
    </row>
    <row r="53" spans="2:17" ht="11.25" customHeight="1" x14ac:dyDescent="0.15">
      <c r="B53" s="636" t="s">
        <v>224</v>
      </c>
      <c r="C53" s="636"/>
      <c r="D53" s="636"/>
      <c r="E53" s="636"/>
      <c r="F53" s="636"/>
      <c r="G53" s="636"/>
      <c r="H53" s="636"/>
      <c r="I53" s="636"/>
      <c r="J53" s="636"/>
      <c r="K53" s="636"/>
      <c r="L53" s="636"/>
      <c r="M53" s="636"/>
      <c r="N53" s="636"/>
    </row>
    <row r="54" spans="2:17" ht="12.75" customHeight="1" x14ac:dyDescent="0.15">
      <c r="B54" s="636"/>
      <c r="C54" s="636"/>
      <c r="D54" s="636"/>
      <c r="E54" s="636"/>
      <c r="F54" s="636"/>
      <c r="G54" s="636"/>
      <c r="H54" s="636"/>
      <c r="I54" s="636"/>
      <c r="J54" s="636"/>
      <c r="K54" s="636"/>
      <c r="L54" s="636"/>
      <c r="M54" s="636"/>
      <c r="N54" s="636"/>
    </row>
    <row r="55" spans="2:17" ht="11.25" customHeight="1" x14ac:dyDescent="0.15">
      <c r="B55" s="636" t="s">
        <v>289</v>
      </c>
      <c r="C55" s="636"/>
      <c r="D55" s="636"/>
      <c r="E55" s="636"/>
      <c r="F55" s="636"/>
      <c r="G55" s="636"/>
      <c r="H55" s="636"/>
      <c r="I55" s="636"/>
      <c r="J55" s="636"/>
      <c r="K55" s="636"/>
      <c r="L55" s="636"/>
      <c r="M55" s="636"/>
      <c r="N55" s="636"/>
    </row>
    <row r="56" spans="2:17" ht="11.25" customHeight="1" x14ac:dyDescent="0.15">
      <c r="B56" s="636"/>
      <c r="C56" s="636"/>
      <c r="D56" s="636"/>
      <c r="E56" s="636"/>
      <c r="F56" s="636"/>
      <c r="G56" s="636"/>
      <c r="H56" s="636"/>
      <c r="I56" s="636"/>
      <c r="J56" s="636"/>
      <c r="K56" s="636"/>
      <c r="L56" s="636"/>
      <c r="M56" s="636"/>
      <c r="N56" s="636"/>
    </row>
    <row r="57" spans="2:17" x14ac:dyDescent="0.15">
      <c r="B57" s="636"/>
      <c r="C57" s="636"/>
      <c r="D57" s="636"/>
      <c r="E57" s="636"/>
      <c r="F57" s="636"/>
      <c r="G57" s="636"/>
      <c r="H57" s="636"/>
      <c r="I57" s="636"/>
      <c r="J57" s="636"/>
      <c r="K57" s="636"/>
      <c r="L57" s="636"/>
      <c r="M57" s="636"/>
      <c r="N57" s="636"/>
    </row>
    <row r="58" spans="2:17" ht="11.25" customHeight="1" x14ac:dyDescent="0.15">
      <c r="B58" s="575" t="s">
        <v>0</v>
      </c>
    </row>
    <row r="59" spans="2:17" ht="11.25" customHeight="1" x14ac:dyDescent="0.15">
      <c r="B59" s="636" t="s">
        <v>238</v>
      </c>
      <c r="C59" s="636"/>
      <c r="D59" s="636"/>
      <c r="E59" s="636"/>
      <c r="F59" s="636"/>
      <c r="G59" s="636"/>
      <c r="H59" s="636"/>
      <c r="I59" s="636"/>
      <c r="J59" s="636"/>
      <c r="K59" s="636"/>
      <c r="L59" s="636"/>
      <c r="M59" s="636"/>
      <c r="N59" s="636"/>
    </row>
    <row r="60" spans="2:17" ht="11.25" customHeight="1" x14ac:dyDescent="0.15">
      <c r="B60" s="636"/>
      <c r="C60" s="636"/>
      <c r="D60" s="636"/>
      <c r="E60" s="636"/>
      <c r="F60" s="636"/>
      <c r="G60" s="636"/>
      <c r="H60" s="636"/>
      <c r="I60" s="636"/>
      <c r="J60" s="636"/>
      <c r="K60" s="636"/>
      <c r="L60" s="636"/>
      <c r="M60" s="636"/>
      <c r="N60" s="636"/>
    </row>
    <row r="61" spans="2:17" ht="33" customHeight="1" x14ac:dyDescent="0.15">
      <c r="B61" s="636"/>
      <c r="C61" s="636"/>
      <c r="D61" s="636"/>
      <c r="E61" s="636"/>
      <c r="F61" s="636"/>
      <c r="G61" s="636"/>
      <c r="H61" s="636"/>
      <c r="I61" s="636"/>
      <c r="J61" s="636"/>
      <c r="K61" s="636"/>
      <c r="L61" s="636"/>
      <c r="M61" s="636"/>
      <c r="N61" s="636"/>
    </row>
    <row r="62" spans="2:17" x14ac:dyDescent="0.15">
      <c r="B62" s="576"/>
      <c r="C62" s="576"/>
      <c r="D62" s="576"/>
      <c r="E62" s="576"/>
      <c r="F62" s="576"/>
      <c r="G62" s="576"/>
      <c r="H62" s="576"/>
      <c r="I62" s="576"/>
      <c r="J62" s="576"/>
      <c r="K62" s="576"/>
      <c r="L62" s="576"/>
      <c r="M62" s="576"/>
      <c r="N62" s="576"/>
    </row>
    <row r="63" spans="2:17" ht="11.25" customHeight="1" x14ac:dyDescent="0.15">
      <c r="B63" s="636" t="s">
        <v>290</v>
      </c>
      <c r="C63" s="636"/>
      <c r="D63" s="636"/>
      <c r="E63" s="636"/>
      <c r="F63" s="636"/>
      <c r="G63" s="636"/>
      <c r="H63" s="636"/>
      <c r="I63" s="636"/>
      <c r="J63" s="636"/>
      <c r="K63" s="636"/>
      <c r="L63" s="636"/>
      <c r="M63" s="636"/>
      <c r="N63" s="636"/>
    </row>
    <row r="64" spans="2:17" ht="11.25" customHeight="1" x14ac:dyDescent="0.15">
      <c r="B64" s="636"/>
      <c r="C64" s="636"/>
      <c r="D64" s="636"/>
      <c r="E64" s="636"/>
      <c r="F64" s="636"/>
      <c r="G64" s="636"/>
      <c r="H64" s="636"/>
      <c r="I64" s="636"/>
      <c r="J64" s="636"/>
      <c r="K64" s="636"/>
      <c r="L64" s="636"/>
      <c r="M64" s="636"/>
      <c r="N64" s="636"/>
    </row>
    <row r="65" spans="2:14" ht="15" customHeight="1" x14ac:dyDescent="0.15">
      <c r="B65" s="641"/>
      <c r="C65" s="641"/>
      <c r="D65" s="641"/>
      <c r="E65" s="641"/>
      <c r="F65" s="641"/>
      <c r="G65" s="641"/>
      <c r="H65" s="641"/>
      <c r="I65" s="641"/>
      <c r="J65" s="641"/>
      <c r="K65" s="641"/>
      <c r="L65" s="641"/>
      <c r="M65" s="641"/>
      <c r="N65" s="641"/>
    </row>
    <row r="66" spans="2:14" ht="15.75" customHeight="1" x14ac:dyDescent="0.15">
      <c r="B66" s="578"/>
      <c r="C66" s="578"/>
      <c r="D66" s="578"/>
      <c r="E66" s="578"/>
      <c r="F66" s="578"/>
      <c r="G66" s="578"/>
      <c r="H66" s="578"/>
      <c r="I66" s="578"/>
      <c r="J66" s="578"/>
      <c r="K66" s="578"/>
      <c r="L66" s="578"/>
      <c r="M66" s="578"/>
      <c r="N66" s="578"/>
    </row>
    <row r="67" spans="2:14" ht="11.25" customHeight="1" x14ac:dyDescent="0.15">
      <c r="B67" s="636" t="s">
        <v>294</v>
      </c>
      <c r="C67" s="636"/>
      <c r="D67" s="636"/>
      <c r="E67" s="636"/>
      <c r="F67" s="636"/>
      <c r="G67" s="636"/>
      <c r="H67" s="636"/>
      <c r="I67" s="636"/>
      <c r="J67" s="636"/>
      <c r="K67" s="636"/>
      <c r="L67" s="636"/>
      <c r="M67" s="636"/>
      <c r="N67" s="636"/>
    </row>
    <row r="68" spans="2:14" ht="11.25" customHeight="1" x14ac:dyDescent="0.15">
      <c r="B68" s="636"/>
      <c r="C68" s="636"/>
      <c r="D68" s="636"/>
      <c r="E68" s="636"/>
      <c r="F68" s="636"/>
      <c r="G68" s="636"/>
      <c r="H68" s="636"/>
      <c r="I68" s="636"/>
      <c r="J68" s="636"/>
      <c r="K68" s="636"/>
      <c r="L68" s="636"/>
      <c r="M68" s="636"/>
      <c r="N68" s="636"/>
    </row>
    <row r="69" spans="2:14" ht="11.25" customHeight="1" x14ac:dyDescent="0.15">
      <c r="B69" s="636"/>
      <c r="C69" s="636"/>
      <c r="D69" s="636"/>
      <c r="E69" s="636"/>
      <c r="F69" s="636"/>
      <c r="G69" s="636"/>
      <c r="H69" s="636"/>
      <c r="I69" s="636"/>
      <c r="J69" s="636"/>
      <c r="K69" s="636"/>
      <c r="L69" s="636"/>
      <c r="M69" s="636"/>
      <c r="N69" s="636"/>
    </row>
    <row r="70" spans="2:14" ht="11.25" customHeight="1" x14ac:dyDescent="0.15">
      <c r="B70" s="636"/>
      <c r="C70" s="636"/>
      <c r="D70" s="636"/>
      <c r="E70" s="636"/>
      <c r="F70" s="636"/>
      <c r="G70" s="636"/>
      <c r="H70" s="636"/>
      <c r="I70" s="636"/>
      <c r="J70" s="636"/>
      <c r="K70" s="636"/>
      <c r="L70" s="636"/>
      <c r="M70" s="636"/>
      <c r="N70" s="636"/>
    </row>
    <row r="71" spans="2:14" ht="11.25" customHeight="1" x14ac:dyDescent="0.15">
      <c r="B71" s="636"/>
      <c r="C71" s="636"/>
      <c r="D71" s="636"/>
      <c r="E71" s="636"/>
      <c r="F71" s="636"/>
      <c r="G71" s="636"/>
      <c r="H71" s="636"/>
      <c r="I71" s="636"/>
      <c r="J71" s="636"/>
      <c r="K71" s="636"/>
      <c r="L71" s="636"/>
      <c r="M71" s="636"/>
      <c r="N71" s="636"/>
    </row>
    <row r="72" spans="2:14" ht="42" customHeight="1" x14ac:dyDescent="0.15">
      <c r="B72" s="636"/>
      <c r="C72" s="636"/>
      <c r="D72" s="636"/>
      <c r="E72" s="636"/>
      <c r="F72" s="636"/>
      <c r="G72" s="636"/>
      <c r="H72" s="636"/>
      <c r="I72" s="636"/>
      <c r="J72" s="636"/>
      <c r="K72" s="636"/>
      <c r="L72" s="636"/>
      <c r="M72" s="636"/>
      <c r="N72" s="636"/>
    </row>
    <row r="73" spans="2:14" x14ac:dyDescent="0.15">
      <c r="B73" s="576"/>
      <c r="C73" s="576"/>
      <c r="D73" s="576"/>
      <c r="E73" s="576"/>
      <c r="F73" s="576"/>
      <c r="G73" s="576"/>
      <c r="H73" s="576"/>
      <c r="I73" s="576"/>
      <c r="J73" s="576"/>
      <c r="K73" s="576"/>
      <c r="L73" s="576"/>
      <c r="M73" s="576"/>
      <c r="N73" s="576"/>
    </row>
    <row r="74" spans="2:14" ht="11.25" customHeight="1" x14ac:dyDescent="0.15">
      <c r="B74" s="636" t="s">
        <v>130</v>
      </c>
      <c r="C74" s="636"/>
      <c r="D74" s="636"/>
      <c r="E74" s="636"/>
      <c r="F74" s="636"/>
      <c r="G74" s="636"/>
      <c r="H74" s="636"/>
      <c r="I74" s="636"/>
      <c r="J74" s="636"/>
      <c r="K74" s="636"/>
      <c r="L74" s="636"/>
      <c r="M74" s="636"/>
      <c r="N74" s="636"/>
    </row>
    <row r="75" spans="2:14" ht="11.25" customHeight="1" x14ac:dyDescent="0.15">
      <c r="B75" s="636"/>
      <c r="C75" s="636"/>
      <c r="D75" s="636"/>
      <c r="E75" s="636"/>
      <c r="F75" s="636"/>
      <c r="G75" s="636"/>
      <c r="H75" s="636"/>
      <c r="I75" s="636"/>
      <c r="J75" s="636"/>
      <c r="K75" s="636"/>
      <c r="L75" s="636"/>
      <c r="M75" s="636"/>
      <c r="N75" s="636"/>
    </row>
    <row r="76" spans="2:14" ht="11.25" customHeight="1" x14ac:dyDescent="0.15">
      <c r="B76" s="636"/>
      <c r="C76" s="636"/>
      <c r="D76" s="636"/>
      <c r="E76" s="636"/>
      <c r="F76" s="636"/>
      <c r="G76" s="636"/>
      <c r="H76" s="636"/>
      <c r="I76" s="636"/>
      <c r="J76" s="636"/>
      <c r="K76" s="636"/>
      <c r="L76" s="636"/>
      <c r="M76" s="636"/>
      <c r="N76" s="636"/>
    </row>
    <row r="77" spans="2:14" ht="13.5" customHeight="1" x14ac:dyDescent="0.15">
      <c r="B77" s="636"/>
      <c r="C77" s="636"/>
      <c r="D77" s="636"/>
      <c r="E77" s="636"/>
      <c r="F77" s="636"/>
      <c r="G77" s="636"/>
      <c r="H77" s="636"/>
      <c r="I77" s="636"/>
      <c r="J77" s="636"/>
      <c r="K77" s="636"/>
      <c r="L77" s="636"/>
      <c r="M77" s="636"/>
      <c r="N77" s="636"/>
    </row>
    <row r="78" spans="2:14" ht="11.25" customHeight="1" x14ac:dyDescent="0.15">
      <c r="B78" s="576"/>
      <c r="C78" s="576"/>
      <c r="D78" s="576"/>
      <c r="E78" s="576"/>
      <c r="F78" s="576"/>
      <c r="G78" s="576"/>
      <c r="H78" s="576"/>
      <c r="I78" s="576"/>
      <c r="J78" s="576"/>
      <c r="K78" s="576"/>
      <c r="L78" s="576"/>
      <c r="M78" s="576"/>
      <c r="N78" s="576"/>
    </row>
    <row r="79" spans="2:14" ht="11.25" customHeight="1" x14ac:dyDescent="0.15">
      <c r="B79" s="636" t="s">
        <v>255</v>
      </c>
      <c r="C79" s="636"/>
      <c r="D79" s="636"/>
      <c r="E79" s="636"/>
      <c r="F79" s="636"/>
      <c r="G79" s="636"/>
      <c r="H79" s="636"/>
      <c r="I79" s="636"/>
      <c r="J79" s="636"/>
      <c r="K79" s="636"/>
      <c r="L79" s="636"/>
      <c r="M79" s="636"/>
      <c r="N79" s="636"/>
    </row>
    <row r="80" spans="2:14" ht="11.25" customHeight="1" x14ac:dyDescent="0.15">
      <c r="B80" s="636"/>
      <c r="C80" s="636"/>
      <c r="D80" s="636"/>
      <c r="E80" s="636"/>
      <c r="F80" s="636"/>
      <c r="G80" s="636"/>
      <c r="H80" s="636"/>
      <c r="I80" s="636"/>
      <c r="J80" s="636"/>
      <c r="K80" s="636"/>
      <c r="L80" s="636"/>
      <c r="M80" s="636"/>
      <c r="N80" s="636"/>
    </row>
    <row r="81" spans="2:17" ht="11.25" customHeight="1" x14ac:dyDescent="0.15">
      <c r="B81" s="636"/>
      <c r="C81" s="636"/>
      <c r="D81" s="636"/>
      <c r="E81" s="636"/>
      <c r="F81" s="636"/>
      <c r="G81" s="636"/>
      <c r="H81" s="636"/>
      <c r="I81" s="636"/>
      <c r="J81" s="636"/>
      <c r="K81" s="636"/>
      <c r="L81" s="636"/>
      <c r="M81" s="636"/>
      <c r="N81" s="636"/>
    </row>
    <row r="82" spans="2:17" ht="11.25" customHeight="1" x14ac:dyDescent="0.15">
      <c r="B82" s="636"/>
      <c r="C82" s="636"/>
      <c r="D82" s="636"/>
      <c r="E82" s="636"/>
      <c r="F82" s="636"/>
      <c r="G82" s="636"/>
      <c r="H82" s="636"/>
      <c r="I82" s="636"/>
      <c r="J82" s="636"/>
      <c r="K82" s="636"/>
      <c r="L82" s="636"/>
      <c r="M82" s="636"/>
      <c r="N82" s="636"/>
    </row>
    <row r="83" spans="2:17" ht="11.25" customHeight="1" x14ac:dyDescent="0.15">
      <c r="B83" s="636"/>
      <c r="C83" s="636"/>
      <c r="D83" s="636"/>
      <c r="E83" s="636"/>
      <c r="F83" s="636"/>
      <c r="G83" s="636"/>
      <c r="H83" s="636"/>
      <c r="I83" s="636"/>
      <c r="J83" s="636"/>
      <c r="K83" s="636"/>
      <c r="L83" s="636"/>
      <c r="M83" s="636"/>
      <c r="N83" s="636"/>
    </row>
    <row r="84" spans="2:17" ht="11.25" customHeight="1" x14ac:dyDescent="0.15">
      <c r="B84" s="576"/>
      <c r="C84" s="576"/>
      <c r="D84" s="576"/>
      <c r="E84" s="576"/>
      <c r="F84" s="576"/>
      <c r="G84" s="576"/>
      <c r="H84" s="576"/>
      <c r="I84" s="576"/>
      <c r="J84" s="576"/>
      <c r="K84" s="576"/>
      <c r="L84" s="576"/>
      <c r="M84" s="576"/>
      <c r="N84" s="576"/>
    </row>
    <row r="85" spans="2:17" ht="11.25" customHeight="1" x14ac:dyDescent="0.15">
      <c r="B85" s="636" t="s">
        <v>291</v>
      </c>
      <c r="C85" s="636"/>
      <c r="D85" s="636"/>
      <c r="E85" s="636"/>
      <c r="F85" s="636"/>
      <c r="G85" s="636"/>
      <c r="H85" s="636"/>
      <c r="I85" s="636"/>
      <c r="J85" s="636"/>
      <c r="K85" s="636"/>
      <c r="L85" s="636"/>
      <c r="M85" s="636"/>
      <c r="N85" s="636"/>
      <c r="O85" s="349" t="str">
        <f>"Pagina "&amp;$Q$92&amp;""</f>
        <v>Pagina 4</v>
      </c>
    </row>
    <row r="86" spans="2:17" ht="11.25" customHeight="1" x14ac:dyDescent="0.15">
      <c r="B86" s="636"/>
      <c r="C86" s="636"/>
      <c r="D86" s="636"/>
      <c r="E86" s="636"/>
      <c r="F86" s="636"/>
      <c r="G86" s="636"/>
      <c r="H86" s="636"/>
      <c r="I86" s="636"/>
      <c r="J86" s="636"/>
      <c r="K86" s="636"/>
      <c r="L86" s="636"/>
      <c r="M86" s="636"/>
      <c r="N86" s="636"/>
    </row>
    <row r="87" spans="2:17" ht="11.25" customHeight="1" x14ac:dyDescent="0.15">
      <c r="B87" s="636"/>
      <c r="C87" s="636"/>
      <c r="D87" s="636"/>
      <c r="E87" s="636"/>
      <c r="F87" s="636"/>
      <c r="G87" s="636"/>
      <c r="H87" s="636"/>
      <c r="I87" s="636"/>
      <c r="J87" s="636"/>
      <c r="K87" s="636"/>
      <c r="L87" s="636"/>
      <c r="M87" s="636"/>
      <c r="N87" s="636"/>
    </row>
    <row r="88" spans="2:17" ht="11.25" customHeight="1" x14ac:dyDescent="0.15">
      <c r="B88" s="636"/>
      <c r="C88" s="636"/>
      <c r="D88" s="636"/>
      <c r="E88" s="636"/>
      <c r="F88" s="636"/>
      <c r="G88" s="636"/>
      <c r="H88" s="636"/>
      <c r="I88" s="636"/>
      <c r="J88" s="636"/>
      <c r="K88" s="636"/>
      <c r="L88" s="636"/>
      <c r="M88" s="636"/>
      <c r="N88" s="636"/>
    </row>
    <row r="89" spans="2:17" ht="11.25" customHeight="1" x14ac:dyDescent="0.15">
      <c r="B89" s="636"/>
      <c r="C89" s="636"/>
      <c r="D89" s="636"/>
      <c r="E89" s="636"/>
      <c r="F89" s="636"/>
      <c r="G89" s="636"/>
      <c r="H89" s="636"/>
      <c r="I89" s="636"/>
      <c r="J89" s="636"/>
      <c r="K89" s="636"/>
      <c r="L89" s="636"/>
      <c r="M89" s="636"/>
      <c r="N89" s="636"/>
    </row>
    <row r="90" spans="2:17" ht="11.25" customHeight="1" x14ac:dyDescent="0.15">
      <c r="B90" s="636" t="s">
        <v>131</v>
      </c>
      <c r="C90" s="636"/>
      <c r="D90" s="636"/>
      <c r="E90" s="636"/>
      <c r="F90" s="636"/>
      <c r="G90" s="636"/>
      <c r="H90" s="636"/>
      <c r="I90" s="636"/>
      <c r="J90" s="636"/>
      <c r="K90" s="636"/>
      <c r="L90" s="636"/>
      <c r="M90" s="636"/>
      <c r="N90" s="636"/>
    </row>
    <row r="91" spans="2:17" ht="16.5" customHeight="1" x14ac:dyDescent="0.15">
      <c r="B91" s="636"/>
      <c r="C91" s="636"/>
      <c r="D91" s="636"/>
      <c r="E91" s="636"/>
      <c r="F91" s="636"/>
      <c r="G91" s="636"/>
      <c r="H91" s="636"/>
      <c r="I91" s="636"/>
      <c r="J91" s="636"/>
      <c r="K91" s="636"/>
      <c r="L91" s="636"/>
      <c r="M91" s="636"/>
      <c r="N91" s="636"/>
    </row>
    <row r="92" spans="2:17" ht="11.25" customHeight="1" x14ac:dyDescent="0.15">
      <c r="Q92" s="21">
        <f>Q49+1</f>
        <v>4</v>
      </c>
    </row>
    <row r="93" spans="2:17" ht="11.25" customHeight="1" x14ac:dyDescent="0.15">
      <c r="B93" s="639" t="s">
        <v>235</v>
      </c>
      <c r="C93" s="636"/>
      <c r="D93" s="636"/>
      <c r="E93" s="636"/>
      <c r="F93" s="636"/>
      <c r="G93" s="636"/>
      <c r="H93" s="636"/>
      <c r="I93" s="636"/>
      <c r="J93" s="636"/>
      <c r="K93" s="636"/>
      <c r="L93" s="636"/>
      <c r="M93" s="636"/>
      <c r="N93" s="636"/>
    </row>
    <row r="94" spans="2:17" ht="11.25" customHeight="1" x14ac:dyDescent="0.15">
      <c r="B94" s="636" t="s">
        <v>292</v>
      </c>
      <c r="C94" s="640"/>
      <c r="D94" s="640"/>
      <c r="E94" s="640"/>
      <c r="F94" s="640"/>
      <c r="G94" s="640"/>
      <c r="H94" s="640"/>
      <c r="I94" s="640"/>
      <c r="J94" s="640"/>
      <c r="K94" s="640"/>
      <c r="L94" s="640"/>
      <c r="M94" s="640"/>
      <c r="N94" s="640"/>
    </row>
    <row r="95" spans="2:17" ht="11.25" customHeight="1" x14ac:dyDescent="0.15">
      <c r="B95" s="640"/>
      <c r="C95" s="640"/>
      <c r="D95" s="640"/>
      <c r="E95" s="640"/>
      <c r="F95" s="640"/>
      <c r="G95" s="640"/>
      <c r="H95" s="640"/>
      <c r="I95" s="640"/>
      <c r="J95" s="640"/>
      <c r="K95" s="640"/>
      <c r="L95" s="640"/>
      <c r="M95" s="640"/>
      <c r="N95" s="640"/>
    </row>
    <row r="96" spans="2:17" ht="15" customHeight="1" x14ac:dyDescent="0.15">
      <c r="B96" s="640"/>
      <c r="C96" s="640"/>
      <c r="D96" s="640"/>
      <c r="E96" s="640"/>
      <c r="F96" s="640"/>
      <c r="G96" s="640"/>
      <c r="H96" s="640"/>
      <c r="I96" s="640"/>
      <c r="J96" s="640"/>
      <c r="K96" s="640"/>
      <c r="L96" s="640"/>
      <c r="M96" s="640"/>
      <c r="N96" s="640"/>
    </row>
    <row r="97" spans="2:14" ht="11.25" customHeight="1" x14ac:dyDescent="0.15"/>
    <row r="98" spans="2:14" ht="11.25" customHeight="1" x14ac:dyDescent="0.15">
      <c r="B98" s="575" t="s">
        <v>176</v>
      </c>
    </row>
    <row r="99" spans="2:14" ht="11.25" customHeight="1" x14ac:dyDescent="0.15">
      <c r="B99" s="636" t="s">
        <v>293</v>
      </c>
      <c r="C99" s="636"/>
      <c r="D99" s="636"/>
      <c r="E99" s="636"/>
      <c r="F99" s="636"/>
      <c r="G99" s="636"/>
      <c r="H99" s="636"/>
      <c r="I99" s="636"/>
      <c r="J99" s="636"/>
      <c r="K99" s="636"/>
      <c r="L99" s="636"/>
      <c r="M99" s="636"/>
      <c r="N99" s="636"/>
    </row>
    <row r="100" spans="2:14" ht="11.25" customHeight="1" x14ac:dyDescent="0.15">
      <c r="B100" s="636"/>
      <c r="C100" s="636"/>
      <c r="D100" s="636"/>
      <c r="E100" s="636"/>
      <c r="F100" s="636"/>
      <c r="G100" s="636"/>
      <c r="H100" s="636"/>
      <c r="I100" s="636"/>
      <c r="J100" s="636"/>
      <c r="K100" s="636"/>
      <c r="L100" s="636"/>
      <c r="M100" s="636"/>
      <c r="N100" s="636"/>
    </row>
    <row r="101" spans="2:14" ht="15" customHeight="1" x14ac:dyDescent="0.15">
      <c r="B101" s="636"/>
      <c r="C101" s="636"/>
      <c r="D101" s="636"/>
      <c r="E101" s="636"/>
      <c r="F101" s="636"/>
      <c r="G101" s="636"/>
      <c r="H101" s="636"/>
      <c r="I101" s="636"/>
      <c r="J101" s="636"/>
      <c r="K101" s="636"/>
      <c r="L101" s="636"/>
      <c r="M101" s="636"/>
      <c r="N101" s="636"/>
    </row>
    <row r="102" spans="2:14" x14ac:dyDescent="0.15">
      <c r="B102" s="576"/>
      <c r="C102" s="576"/>
      <c r="D102" s="576"/>
      <c r="E102" s="576"/>
      <c r="F102" s="576"/>
      <c r="G102" s="576"/>
      <c r="H102" s="576"/>
      <c r="I102" s="576"/>
      <c r="J102" s="576"/>
      <c r="K102" s="576"/>
      <c r="L102" s="576"/>
      <c r="M102" s="576"/>
      <c r="N102" s="576"/>
    </row>
    <row r="103" spans="2:14" ht="11.25" customHeight="1" x14ac:dyDescent="0.15">
      <c r="B103" s="636" t="s">
        <v>256</v>
      </c>
      <c r="C103" s="636"/>
      <c r="D103" s="636"/>
      <c r="E103" s="636"/>
      <c r="F103" s="636"/>
      <c r="G103" s="636"/>
      <c r="H103" s="636"/>
      <c r="I103" s="636"/>
      <c r="J103" s="636"/>
      <c r="K103" s="636"/>
      <c r="L103" s="636"/>
      <c r="M103" s="636"/>
      <c r="N103" s="636"/>
    </row>
    <row r="104" spans="2:14" ht="11.25" customHeight="1" x14ac:dyDescent="0.15">
      <c r="B104" s="636"/>
      <c r="C104" s="636"/>
      <c r="D104" s="636"/>
      <c r="E104" s="636"/>
      <c r="F104" s="636"/>
      <c r="G104" s="636"/>
      <c r="H104" s="636"/>
      <c r="I104" s="636"/>
      <c r="J104" s="636"/>
      <c r="K104" s="636"/>
      <c r="L104" s="636"/>
      <c r="M104" s="636"/>
      <c r="N104" s="636"/>
    </row>
    <row r="105" spans="2:14" ht="11.25" customHeight="1" x14ac:dyDescent="0.15">
      <c r="B105" s="636"/>
      <c r="C105" s="636"/>
      <c r="D105" s="636"/>
      <c r="E105" s="636"/>
      <c r="F105" s="636"/>
      <c r="G105" s="636"/>
      <c r="H105" s="636"/>
      <c r="I105" s="636"/>
      <c r="J105" s="636"/>
      <c r="K105" s="636"/>
      <c r="L105" s="636"/>
      <c r="M105" s="636"/>
      <c r="N105" s="636"/>
    </row>
    <row r="106" spans="2:14" ht="11.25" customHeight="1" x14ac:dyDescent="0.15">
      <c r="B106" s="636"/>
      <c r="C106" s="636"/>
      <c r="D106" s="636"/>
      <c r="E106" s="636"/>
      <c r="F106" s="636"/>
      <c r="G106" s="636"/>
      <c r="H106" s="636"/>
      <c r="I106" s="636"/>
      <c r="J106" s="636"/>
      <c r="K106" s="636"/>
      <c r="L106" s="636"/>
      <c r="M106" s="636"/>
      <c r="N106" s="636"/>
    </row>
    <row r="107" spans="2:14" ht="11.25" customHeight="1" x14ac:dyDescent="0.15">
      <c r="B107" s="636"/>
      <c r="C107" s="636"/>
      <c r="D107" s="636"/>
      <c r="E107" s="636"/>
      <c r="F107" s="636"/>
      <c r="G107" s="636"/>
      <c r="H107" s="636"/>
      <c r="I107" s="636"/>
      <c r="J107" s="636"/>
      <c r="K107" s="636"/>
      <c r="L107" s="636"/>
      <c r="M107" s="636"/>
      <c r="N107" s="636"/>
    </row>
    <row r="108" spans="2:14" ht="15" customHeight="1" x14ac:dyDescent="0.15">
      <c r="B108" s="636"/>
      <c r="C108" s="636"/>
      <c r="D108" s="636"/>
      <c r="E108" s="636"/>
      <c r="F108" s="636"/>
      <c r="G108" s="636"/>
      <c r="H108" s="636"/>
      <c r="I108" s="636"/>
      <c r="J108" s="636"/>
      <c r="K108" s="636"/>
      <c r="L108" s="636"/>
      <c r="M108" s="636"/>
      <c r="N108" s="636"/>
    </row>
    <row r="109" spans="2:14" ht="11.25" customHeight="1" x14ac:dyDescent="0.15">
      <c r="B109" s="577"/>
      <c r="C109" s="577"/>
      <c r="D109" s="577"/>
      <c r="E109" s="577"/>
      <c r="F109" s="577"/>
      <c r="G109" s="577"/>
      <c r="H109" s="577"/>
      <c r="I109" s="577"/>
      <c r="J109" s="577"/>
      <c r="K109" s="577"/>
      <c r="L109" s="577"/>
      <c r="M109" s="577"/>
      <c r="N109" s="577"/>
    </row>
    <row r="110" spans="2:14" ht="11.25" customHeight="1" x14ac:dyDescent="0.15">
      <c r="B110" s="575" t="s">
        <v>3</v>
      </c>
    </row>
    <row r="111" spans="2:14" ht="11.25" customHeight="1" x14ac:dyDescent="0.15">
      <c r="B111" s="21" t="s">
        <v>132</v>
      </c>
    </row>
    <row r="112" spans="2:14" ht="11.25" customHeight="1" x14ac:dyDescent="0.15"/>
    <row r="113" spans="2:14" ht="11.25" customHeight="1" x14ac:dyDescent="0.15">
      <c r="B113" s="575" t="s">
        <v>4</v>
      </c>
    </row>
    <row r="114" spans="2:14" ht="11.25" customHeight="1" x14ac:dyDescent="0.15">
      <c r="B114" s="636" t="s">
        <v>133</v>
      </c>
      <c r="C114" s="636"/>
      <c r="D114" s="636"/>
      <c r="E114" s="636"/>
      <c r="F114" s="636"/>
      <c r="G114" s="636"/>
      <c r="H114" s="636"/>
      <c r="I114" s="636"/>
      <c r="J114" s="636"/>
      <c r="K114" s="636"/>
      <c r="L114" s="636"/>
      <c r="M114" s="636"/>
      <c r="N114" s="636"/>
    </row>
    <row r="115" spans="2:14" x14ac:dyDescent="0.15">
      <c r="B115" s="636"/>
      <c r="C115" s="636"/>
      <c r="D115" s="636"/>
      <c r="E115" s="636"/>
      <c r="F115" s="636"/>
      <c r="G115" s="636"/>
      <c r="H115" s="636"/>
      <c r="I115" s="636"/>
      <c r="J115" s="636"/>
      <c r="K115" s="636"/>
      <c r="L115" s="636"/>
      <c r="M115" s="636"/>
      <c r="N115" s="636"/>
    </row>
    <row r="116" spans="2:14" ht="11.25" customHeight="1" x14ac:dyDescent="0.2">
      <c r="B116" s="579"/>
      <c r="C116" s="579"/>
      <c r="D116" s="579"/>
      <c r="E116" s="579"/>
      <c r="F116" s="579"/>
      <c r="G116" s="579"/>
      <c r="H116" s="579"/>
      <c r="I116" s="579"/>
      <c r="J116" s="579"/>
      <c r="K116" s="579"/>
      <c r="L116" s="579"/>
      <c r="M116" s="579"/>
      <c r="N116" s="579"/>
    </row>
    <row r="117" spans="2:14" ht="11.25" customHeight="1" x14ac:dyDescent="0.15">
      <c r="B117" s="575" t="s">
        <v>6</v>
      </c>
    </row>
    <row r="118" spans="2:14" ht="11.25" customHeight="1" x14ac:dyDescent="0.15">
      <c r="B118" s="636" t="s">
        <v>299</v>
      </c>
      <c r="C118" s="636"/>
      <c r="D118" s="636"/>
      <c r="E118" s="636"/>
      <c r="F118" s="636"/>
      <c r="G118" s="636"/>
      <c r="H118" s="636"/>
      <c r="I118" s="636"/>
      <c r="J118" s="636"/>
      <c r="K118" s="636"/>
      <c r="L118" s="636"/>
      <c r="M118" s="636"/>
      <c r="N118" s="636"/>
    </row>
    <row r="119" spans="2:14" ht="35.25" customHeight="1" x14ac:dyDescent="0.15">
      <c r="B119" s="636"/>
      <c r="C119" s="636"/>
      <c r="D119" s="636"/>
      <c r="E119" s="636"/>
      <c r="F119" s="636"/>
      <c r="G119" s="636"/>
      <c r="H119" s="636"/>
      <c r="I119" s="636"/>
      <c r="J119" s="636"/>
      <c r="K119" s="636"/>
      <c r="L119" s="636"/>
      <c r="M119" s="636"/>
      <c r="N119" s="636"/>
    </row>
    <row r="120" spans="2:14" ht="11.25" customHeight="1" x14ac:dyDescent="0.15"/>
    <row r="121" spans="2:14" ht="11.25" customHeight="1" x14ac:dyDescent="0.15">
      <c r="B121" s="575" t="s">
        <v>7</v>
      </c>
    </row>
    <row r="122" spans="2:14" ht="11.25" customHeight="1" x14ac:dyDescent="0.15">
      <c r="B122" s="620" t="s">
        <v>300</v>
      </c>
    </row>
    <row r="123" spans="2:14" ht="11.25" customHeight="1" x14ac:dyDescent="0.15">
      <c r="B123" s="621" t="s">
        <v>301</v>
      </c>
    </row>
    <row r="124" spans="2:14" ht="11.25" customHeight="1" x14ac:dyDescent="0.15">
      <c r="B124" s="637" t="s">
        <v>318</v>
      </c>
      <c r="C124" s="637"/>
      <c r="D124" s="637"/>
      <c r="E124" s="637"/>
      <c r="F124" s="637"/>
      <c r="G124" s="637"/>
      <c r="H124" s="637"/>
      <c r="I124" s="637"/>
      <c r="J124" s="637"/>
      <c r="K124" s="637"/>
      <c r="L124" s="637"/>
      <c r="M124" s="637"/>
      <c r="N124" s="637"/>
    </row>
    <row r="125" spans="2:14" ht="15" customHeight="1" x14ac:dyDescent="0.15">
      <c r="B125" s="637"/>
      <c r="C125" s="637"/>
      <c r="D125" s="637"/>
      <c r="E125" s="637"/>
      <c r="F125" s="637"/>
      <c r="G125" s="637"/>
      <c r="H125" s="637"/>
      <c r="I125" s="637"/>
      <c r="J125" s="637"/>
      <c r="K125" s="637"/>
      <c r="L125" s="637"/>
      <c r="M125" s="637"/>
      <c r="N125" s="637"/>
    </row>
    <row r="126" spans="2:14" x14ac:dyDescent="0.15">
      <c r="B126" s="576"/>
      <c r="C126" s="576"/>
      <c r="D126" s="576"/>
      <c r="E126" s="576"/>
      <c r="F126" s="576"/>
      <c r="G126" s="576"/>
      <c r="H126" s="576"/>
      <c r="I126" s="576"/>
      <c r="J126" s="576"/>
      <c r="K126" s="576"/>
      <c r="L126" s="576"/>
      <c r="M126" s="576"/>
      <c r="N126" s="576"/>
    </row>
    <row r="127" spans="2:14" ht="15" customHeight="1" x14ac:dyDescent="0.15">
      <c r="B127" s="636" t="s">
        <v>160</v>
      </c>
      <c r="C127" s="636"/>
      <c r="D127" s="636"/>
      <c r="E127" s="636"/>
      <c r="F127" s="636"/>
      <c r="G127" s="636"/>
      <c r="H127" s="636"/>
      <c r="I127" s="636"/>
      <c r="J127" s="636"/>
      <c r="K127" s="636"/>
      <c r="L127" s="636"/>
      <c r="M127" s="636"/>
      <c r="N127" s="636"/>
    </row>
    <row r="128" spans="2:14" x14ac:dyDescent="0.15">
      <c r="B128" s="576"/>
      <c r="C128" s="576"/>
      <c r="D128" s="576"/>
      <c r="E128" s="576"/>
      <c r="F128" s="576"/>
      <c r="G128" s="576"/>
      <c r="H128" s="576"/>
      <c r="I128" s="576"/>
      <c r="J128" s="576"/>
      <c r="K128" s="576"/>
      <c r="L128" s="576"/>
      <c r="M128" s="576"/>
      <c r="N128" s="576"/>
    </row>
    <row r="129" spans="2:14" ht="11.25" customHeight="1" x14ac:dyDescent="0.15">
      <c r="B129" s="636" t="s">
        <v>159</v>
      </c>
      <c r="C129" s="636"/>
      <c r="D129" s="636"/>
      <c r="E129" s="636"/>
      <c r="F129" s="636"/>
      <c r="G129" s="636"/>
      <c r="H129" s="636"/>
      <c r="I129" s="636"/>
      <c r="J129" s="636"/>
      <c r="K129" s="636"/>
      <c r="L129" s="636"/>
      <c r="M129" s="636"/>
      <c r="N129" s="636"/>
    </row>
    <row r="130" spans="2:14" ht="13.5" customHeight="1" x14ac:dyDescent="0.15">
      <c r="B130" s="636"/>
      <c r="C130" s="636"/>
      <c r="D130" s="636"/>
      <c r="E130" s="636"/>
      <c r="F130" s="636"/>
      <c r="G130" s="636"/>
      <c r="H130" s="636"/>
      <c r="I130" s="636"/>
      <c r="J130" s="636"/>
      <c r="K130" s="636"/>
      <c r="L130" s="636"/>
      <c r="M130" s="636"/>
      <c r="N130" s="636"/>
    </row>
    <row r="131" spans="2:14" ht="11.25" customHeight="1" x14ac:dyDescent="0.15"/>
    <row r="132" spans="2:14" ht="11.25" customHeight="1" x14ac:dyDescent="0.15">
      <c r="B132" s="92" t="s">
        <v>1</v>
      </c>
    </row>
    <row r="133" spans="2:14" ht="11.25" customHeight="1" x14ac:dyDescent="0.15">
      <c r="B133" s="636" t="s">
        <v>2</v>
      </c>
      <c r="C133" s="636"/>
      <c r="D133" s="636"/>
      <c r="E133" s="636"/>
      <c r="F133" s="636"/>
      <c r="G133" s="636"/>
      <c r="H133" s="636"/>
      <c r="I133" s="636"/>
      <c r="J133" s="636"/>
      <c r="K133" s="636"/>
      <c r="L133" s="636"/>
      <c r="M133" s="636"/>
      <c r="N133" s="636"/>
    </row>
    <row r="134" spans="2:14" ht="11.25" customHeight="1" x14ac:dyDescent="0.15">
      <c r="B134" s="636"/>
      <c r="C134" s="636"/>
      <c r="D134" s="636"/>
      <c r="E134" s="636"/>
      <c r="F134" s="636"/>
      <c r="G134" s="636"/>
      <c r="H134" s="636"/>
      <c r="I134" s="636"/>
      <c r="J134" s="636"/>
      <c r="K134" s="636"/>
      <c r="L134" s="636"/>
      <c r="M134" s="636"/>
      <c r="N134" s="636"/>
    </row>
    <row r="135" spans="2:14" ht="15" customHeight="1" x14ac:dyDescent="0.15">
      <c r="B135" s="636"/>
      <c r="C135" s="636"/>
      <c r="D135" s="636"/>
      <c r="E135" s="636"/>
      <c r="F135" s="636"/>
      <c r="G135" s="636"/>
      <c r="H135" s="636"/>
      <c r="I135" s="636"/>
      <c r="J135" s="636"/>
      <c r="K135" s="636"/>
      <c r="L135" s="636"/>
      <c r="M135" s="636"/>
      <c r="N135" s="636"/>
    </row>
    <row r="136" spans="2:14" ht="11.25" customHeight="1" x14ac:dyDescent="0.15">
      <c r="B136" s="620" t="s">
        <v>300</v>
      </c>
      <c r="C136" s="576"/>
      <c r="D136" s="576"/>
      <c r="E136" s="576"/>
      <c r="F136" s="576"/>
      <c r="G136" s="576"/>
      <c r="H136" s="576"/>
      <c r="I136" s="576"/>
      <c r="J136" s="576"/>
      <c r="K136" s="576"/>
      <c r="L136" s="576"/>
      <c r="M136" s="576"/>
      <c r="N136" s="576"/>
    </row>
    <row r="137" spans="2:14" ht="11.25" customHeight="1" x14ac:dyDescent="0.15">
      <c r="B137" s="621" t="s">
        <v>301</v>
      </c>
    </row>
    <row r="138" spans="2:14" ht="11.25" customHeight="1" x14ac:dyDescent="0.15"/>
    <row r="139" spans="2:14" ht="11.25" customHeight="1" x14ac:dyDescent="0.15"/>
  </sheetData>
  <sheetProtection password="CA4A" sheet="1" objects="1" scenarios="1"/>
  <mergeCells count="30">
    <mergeCell ref="B99:N101"/>
    <mergeCell ref="B16:N17"/>
    <mergeCell ref="B30:N33"/>
    <mergeCell ref="B36:N38"/>
    <mergeCell ref="B41:N48"/>
    <mergeCell ref="B59:N61"/>
    <mergeCell ref="B67:N72"/>
    <mergeCell ref="B93:N93"/>
    <mergeCell ref="B74:N77"/>
    <mergeCell ref="B94:N96"/>
    <mergeCell ref="B90:N91"/>
    <mergeCell ref="B63:N65"/>
    <mergeCell ref="B79:N83"/>
    <mergeCell ref="B85:N89"/>
    <mergeCell ref="B19:N19"/>
    <mergeCell ref="B25:N28"/>
    <mergeCell ref="B4:N8"/>
    <mergeCell ref="B51:N52"/>
    <mergeCell ref="B53:N54"/>
    <mergeCell ref="B55:N57"/>
    <mergeCell ref="B9:N9"/>
    <mergeCell ref="B11:N13"/>
    <mergeCell ref="B14:N14"/>
    <mergeCell ref="B133:N135"/>
    <mergeCell ref="B103:N108"/>
    <mergeCell ref="B114:N115"/>
    <mergeCell ref="B127:N127"/>
    <mergeCell ref="B124:N125"/>
    <mergeCell ref="B129:N130"/>
    <mergeCell ref="B118:N119"/>
  </mergeCells>
  <phoneticPr fontId="18" type="noConversion"/>
  <pageMargins left="0.74803149606299213" right="0.74803149606299213" top="0.98425196850393704" bottom="0.98425196850393704" header="0.51181102362204722" footer="0.51181102362204722"/>
  <pageSetup paperSize="9" scale="71" firstPageNumber="2" orientation="landscape" useFirstPageNumber="1" r:id="rId1"/>
  <headerFooter alignWithMargins="0">
    <oddHeader>&amp;LWLZ-BREED CALCULATIEMODEL RENTEKOSTEN 2016
&amp;R&amp;G</oddHeader>
  </headerFooter>
  <rowBreaks count="2" manualBreakCount="2">
    <brk id="39" min="1" max="15" man="1"/>
    <brk id="84" min="1" max="15"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indexed="43"/>
  </sheetPr>
  <dimension ref="A1:Y141"/>
  <sheetViews>
    <sheetView showGridLines="0" zoomScale="110" zoomScaleNormal="110" zoomScaleSheetLayoutView="95" workbookViewId="0">
      <selection activeCell="E76" sqref="E76"/>
    </sheetView>
  </sheetViews>
  <sheetFormatPr defaultColWidth="0" defaultRowHeight="11.25" zeroHeight="1" x14ac:dyDescent="0.15"/>
  <cols>
    <col min="1" max="1" width="2.28515625" style="5" customWidth="1"/>
    <col min="2" max="2" width="5.7109375" style="33" customWidth="1"/>
    <col min="3" max="3" width="50.140625" style="5" customWidth="1"/>
    <col min="4" max="6" width="17.7109375" style="3" customWidth="1"/>
    <col min="7" max="7" width="18.42578125" style="3" customWidth="1"/>
    <col min="8" max="8" width="17.7109375" style="5" customWidth="1"/>
    <col min="9" max="9" width="2.5703125" style="5" customWidth="1"/>
    <col min="10" max="10" width="10.7109375" style="5" hidden="1" customWidth="1"/>
    <col min="11" max="11" width="10.7109375" style="6" hidden="1" customWidth="1"/>
    <col min="12" max="16" width="10.7109375" style="5" hidden="1" customWidth="1"/>
    <col min="17" max="24" width="9.140625" style="5" hidden="1" customWidth="1"/>
    <col min="25" max="25" width="1.7109375" style="5" hidden="1" customWidth="1"/>
    <col min="26" max="16384" width="9.140625" style="5" hidden="1"/>
  </cols>
  <sheetData>
    <row r="1" spans="2:11" ht="12.75" customHeight="1" x14ac:dyDescent="0.15">
      <c r="B1" s="15"/>
      <c r="D1" s="23"/>
      <c r="E1" s="23"/>
      <c r="F1" s="144" t="b">
        <f>Rentecalc.!J4</f>
        <v>1</v>
      </c>
      <c r="G1" s="23"/>
      <c r="H1" s="349" t="str">
        <f>"Pagina "&amp;$J$1&amp;""</f>
        <v>Pagina 5</v>
      </c>
      <c r="J1" s="5">
        <v>5</v>
      </c>
    </row>
    <row r="2" spans="2:11" ht="12.75" customHeight="1" x14ac:dyDescent="0.15">
      <c r="B2" s="183" t="s">
        <v>125</v>
      </c>
      <c r="C2" s="184" t="s">
        <v>126</v>
      </c>
      <c r="D2" s="23"/>
      <c r="E2" s="23"/>
      <c r="F2" s="23"/>
      <c r="G2" s="23"/>
    </row>
    <row r="3" spans="2:11" ht="12.75" customHeight="1" x14ac:dyDescent="0.15">
      <c r="B3" s="183"/>
      <c r="C3" s="5" t="s">
        <v>8</v>
      </c>
      <c r="D3" s="23"/>
      <c r="E3" s="23"/>
      <c r="F3" s="23"/>
      <c r="G3" s="23"/>
    </row>
    <row r="4" spans="2:11" s="7" customFormat="1" ht="12.75" customHeight="1" x14ac:dyDescent="0.2"/>
    <row r="5" spans="2:11" s="7" customFormat="1" ht="12.75" x14ac:dyDescent="0.2">
      <c r="B5" s="185"/>
      <c r="C5" s="347"/>
      <c r="D5" s="321" t="s">
        <v>92</v>
      </c>
      <c r="E5" s="322" t="s">
        <v>179</v>
      </c>
      <c r="F5" s="323" t="s">
        <v>87</v>
      </c>
      <c r="G5" s="642" t="s">
        <v>68</v>
      </c>
      <c r="H5" s="643"/>
    </row>
    <row r="6" spans="2:11" s="6" customFormat="1" ht="12.6" customHeight="1" x14ac:dyDescent="0.15">
      <c r="B6" s="183"/>
      <c r="C6" s="348"/>
      <c r="D6" s="324"/>
      <c r="E6" s="324"/>
      <c r="F6" s="324"/>
      <c r="G6" s="320" t="s">
        <v>86</v>
      </c>
      <c r="H6" s="304" t="s">
        <v>84</v>
      </c>
    </row>
    <row r="7" spans="2:11" ht="12.6" customHeight="1" x14ac:dyDescent="0.15">
      <c r="B7" s="164">
        <v>501</v>
      </c>
      <c r="C7" s="186" t="str">
        <f>CONCATENATE("Stand per 31-12-",Rentecalc.!O1-1)</f>
        <v>Stand per 31-12-2015</v>
      </c>
      <c r="D7" s="436"/>
      <c r="E7" s="437"/>
      <c r="F7" s="443">
        <f>D7-E7</f>
        <v>0</v>
      </c>
      <c r="G7" s="319">
        <v>1</v>
      </c>
      <c r="H7" s="447">
        <f>F7*G7</f>
        <v>0</v>
      </c>
      <c r="K7" s="5"/>
    </row>
    <row r="8" spans="2:11" ht="12.6" customHeight="1" x14ac:dyDescent="0.15">
      <c r="B8" s="164">
        <f t="shared" ref="B8:B21" si="0">B7+1</f>
        <v>502</v>
      </c>
      <c r="C8" s="188" t="str">
        <f>CONCATENATE("Geheel afgeschreven in ",Rentecalc.!O1-1)</f>
        <v>Geheel afgeschreven in 2015</v>
      </c>
      <c r="D8" s="438"/>
      <c r="E8" s="439"/>
      <c r="F8" s="444">
        <f>D8-E8</f>
        <v>0</v>
      </c>
      <c r="G8" s="189"/>
      <c r="H8" s="448"/>
      <c r="K8" s="5"/>
    </row>
    <row r="9" spans="2:11" ht="12.6" customHeight="1" x14ac:dyDescent="0.15">
      <c r="B9" s="164">
        <f t="shared" si="0"/>
        <v>503</v>
      </c>
      <c r="C9" s="188" t="s">
        <v>28</v>
      </c>
      <c r="D9" s="439"/>
      <c r="E9" s="440"/>
      <c r="F9" s="444">
        <f t="shared" ref="F9:F20" si="1">D9-E9</f>
        <v>0</v>
      </c>
      <c r="G9" s="187">
        <v>0.95830000000000004</v>
      </c>
      <c r="H9" s="448">
        <f t="shared" ref="H9:H20" si="2">F9*G9</f>
        <v>0</v>
      </c>
      <c r="K9" s="5"/>
    </row>
    <row r="10" spans="2:11" ht="12.6" customHeight="1" x14ac:dyDescent="0.15">
      <c r="B10" s="164">
        <f t="shared" si="0"/>
        <v>504</v>
      </c>
      <c r="C10" s="188" t="s">
        <v>29</v>
      </c>
      <c r="D10" s="439"/>
      <c r="E10" s="440"/>
      <c r="F10" s="444">
        <f t="shared" si="1"/>
        <v>0</v>
      </c>
      <c r="G10" s="187">
        <v>0.875</v>
      </c>
      <c r="H10" s="448">
        <f t="shared" si="2"/>
        <v>0</v>
      </c>
      <c r="K10" s="5"/>
    </row>
    <row r="11" spans="2:11" ht="12.6" customHeight="1" x14ac:dyDescent="0.15">
      <c r="B11" s="164">
        <f t="shared" si="0"/>
        <v>505</v>
      </c>
      <c r="C11" s="188" t="s">
        <v>30</v>
      </c>
      <c r="D11" s="439"/>
      <c r="E11" s="440"/>
      <c r="F11" s="444">
        <f t="shared" si="1"/>
        <v>0</v>
      </c>
      <c r="G11" s="187">
        <v>0.79169999999999996</v>
      </c>
      <c r="H11" s="448">
        <f t="shared" si="2"/>
        <v>0</v>
      </c>
      <c r="K11" s="5"/>
    </row>
    <row r="12" spans="2:11" ht="12.6" customHeight="1" x14ac:dyDescent="0.15">
      <c r="B12" s="164">
        <f t="shared" si="0"/>
        <v>506</v>
      </c>
      <c r="C12" s="188" t="s">
        <v>31</v>
      </c>
      <c r="D12" s="439"/>
      <c r="E12" s="440"/>
      <c r="F12" s="444">
        <f t="shared" si="1"/>
        <v>0</v>
      </c>
      <c r="G12" s="187">
        <v>0.70830000000000004</v>
      </c>
      <c r="H12" s="448">
        <f t="shared" si="2"/>
        <v>0</v>
      </c>
      <c r="K12" s="5"/>
    </row>
    <row r="13" spans="2:11" ht="12.6" customHeight="1" x14ac:dyDescent="0.15">
      <c r="B13" s="164">
        <f t="shared" si="0"/>
        <v>507</v>
      </c>
      <c r="C13" s="188" t="s">
        <v>32</v>
      </c>
      <c r="D13" s="439"/>
      <c r="E13" s="440"/>
      <c r="F13" s="444">
        <f t="shared" si="1"/>
        <v>0</v>
      </c>
      <c r="G13" s="187">
        <v>0.625</v>
      </c>
      <c r="H13" s="448">
        <f t="shared" si="2"/>
        <v>0</v>
      </c>
      <c r="K13" s="5"/>
    </row>
    <row r="14" spans="2:11" ht="12.6" customHeight="1" x14ac:dyDescent="0.15">
      <c r="B14" s="164">
        <f t="shared" si="0"/>
        <v>508</v>
      </c>
      <c r="C14" s="188" t="s">
        <v>33</v>
      </c>
      <c r="D14" s="439"/>
      <c r="E14" s="440"/>
      <c r="F14" s="444">
        <f t="shared" si="1"/>
        <v>0</v>
      </c>
      <c r="G14" s="187">
        <v>0.54169999999999996</v>
      </c>
      <c r="H14" s="448">
        <f t="shared" si="2"/>
        <v>0</v>
      </c>
      <c r="K14" s="5"/>
    </row>
    <row r="15" spans="2:11" ht="12.6" customHeight="1" x14ac:dyDescent="0.15">
      <c r="B15" s="164">
        <f t="shared" si="0"/>
        <v>509</v>
      </c>
      <c r="C15" s="188" t="s">
        <v>34</v>
      </c>
      <c r="D15" s="439"/>
      <c r="E15" s="440"/>
      <c r="F15" s="444">
        <f t="shared" si="1"/>
        <v>0</v>
      </c>
      <c r="G15" s="187">
        <v>0.45829999999999999</v>
      </c>
      <c r="H15" s="448">
        <f t="shared" si="2"/>
        <v>0</v>
      </c>
      <c r="K15" s="5"/>
    </row>
    <row r="16" spans="2:11" ht="12.6" customHeight="1" x14ac:dyDescent="0.15">
      <c r="B16" s="164">
        <f t="shared" si="0"/>
        <v>510</v>
      </c>
      <c r="C16" s="188" t="s">
        <v>35</v>
      </c>
      <c r="D16" s="439"/>
      <c r="E16" s="440"/>
      <c r="F16" s="444">
        <f t="shared" si="1"/>
        <v>0</v>
      </c>
      <c r="G16" s="187">
        <v>0.375</v>
      </c>
      <c r="H16" s="448">
        <f t="shared" si="2"/>
        <v>0</v>
      </c>
      <c r="K16" s="5"/>
    </row>
    <row r="17" spans="2:11" ht="12.6" customHeight="1" x14ac:dyDescent="0.15">
      <c r="B17" s="164">
        <f t="shared" si="0"/>
        <v>511</v>
      </c>
      <c r="C17" s="188" t="s">
        <v>36</v>
      </c>
      <c r="D17" s="439"/>
      <c r="E17" s="440"/>
      <c r="F17" s="444">
        <f t="shared" si="1"/>
        <v>0</v>
      </c>
      <c r="G17" s="187">
        <v>0.29170000000000001</v>
      </c>
      <c r="H17" s="448">
        <f t="shared" si="2"/>
        <v>0</v>
      </c>
      <c r="K17" s="5"/>
    </row>
    <row r="18" spans="2:11" ht="12.6" customHeight="1" x14ac:dyDescent="0.15">
      <c r="B18" s="164">
        <f t="shared" si="0"/>
        <v>512</v>
      </c>
      <c r="C18" s="188" t="s">
        <v>37</v>
      </c>
      <c r="D18" s="439"/>
      <c r="E18" s="440"/>
      <c r="F18" s="444">
        <f t="shared" si="1"/>
        <v>0</v>
      </c>
      <c r="G18" s="187">
        <v>0.20830000000000001</v>
      </c>
      <c r="H18" s="448">
        <f t="shared" si="2"/>
        <v>0</v>
      </c>
      <c r="K18" s="5"/>
    </row>
    <row r="19" spans="2:11" ht="12.6" customHeight="1" x14ac:dyDescent="0.15">
      <c r="B19" s="164">
        <f t="shared" si="0"/>
        <v>513</v>
      </c>
      <c r="C19" s="188" t="s">
        <v>38</v>
      </c>
      <c r="D19" s="439"/>
      <c r="E19" s="440"/>
      <c r="F19" s="444">
        <f t="shared" si="1"/>
        <v>0</v>
      </c>
      <c r="G19" s="187">
        <v>0.125</v>
      </c>
      <c r="H19" s="448">
        <f t="shared" si="2"/>
        <v>0</v>
      </c>
      <c r="K19" s="5"/>
    </row>
    <row r="20" spans="2:11" ht="12.6" customHeight="1" x14ac:dyDescent="0.15">
      <c r="B20" s="164">
        <f t="shared" si="0"/>
        <v>514</v>
      </c>
      <c r="C20" s="190" t="s">
        <v>39</v>
      </c>
      <c r="D20" s="441"/>
      <c r="E20" s="442"/>
      <c r="F20" s="445">
        <f t="shared" si="1"/>
        <v>0</v>
      </c>
      <c r="G20" s="191">
        <v>4.1700000000000001E-2</v>
      </c>
      <c r="H20" s="449">
        <f t="shared" si="2"/>
        <v>0</v>
      </c>
      <c r="K20" s="5"/>
    </row>
    <row r="21" spans="2:11" ht="12.6" customHeight="1" x14ac:dyDescent="0.15">
      <c r="B21" s="164">
        <f t="shared" si="0"/>
        <v>515</v>
      </c>
      <c r="C21" s="192" t="str">
        <f>CONCATENATE("Stand per 31-12-",Rentecalc.!$O$1," (regels ",B7," t/m ",B20,")")</f>
        <v>Stand per 31-12-2016 (regels 501 t/m 514)</v>
      </c>
      <c r="D21" s="451">
        <f>D7-D8+SUM(D9:D20)</f>
        <v>0</v>
      </c>
      <c r="E21" s="446">
        <f>E7-E8+SUM(E9:E20)</f>
        <v>0</v>
      </c>
      <c r="F21" s="446">
        <f>F7-F8+SUM(F9:F20)</f>
        <v>0</v>
      </c>
      <c r="G21" s="352"/>
      <c r="H21" s="450">
        <f>SUM(H7:H20)</f>
        <v>0</v>
      </c>
    </row>
    <row r="22" spans="2:11" x14ac:dyDescent="0.15">
      <c r="B22" s="351" t="s">
        <v>314</v>
      </c>
      <c r="G22" s="5"/>
    </row>
    <row r="23" spans="2:11" x14ac:dyDescent="0.15">
      <c r="B23" s="193"/>
    </row>
    <row r="24" spans="2:11" ht="12.6" customHeight="1" x14ac:dyDescent="0.15">
      <c r="B24" s="183" t="s">
        <v>94</v>
      </c>
      <c r="C24" s="574" t="s">
        <v>124</v>
      </c>
      <c r="D24" s="23"/>
    </row>
    <row r="25" spans="2:11" ht="12.6" customHeight="1" x14ac:dyDescent="0.15">
      <c r="B25" s="183"/>
      <c r="C25" s="5" t="s">
        <v>8</v>
      </c>
      <c r="D25" s="23"/>
    </row>
    <row r="26" spans="2:11" ht="12.6" customHeight="1" x14ac:dyDescent="0.15">
      <c r="B26" s="183"/>
      <c r="D26" s="23"/>
    </row>
    <row r="27" spans="2:11" ht="12.6" customHeight="1" x14ac:dyDescent="0.15">
      <c r="B27" s="185"/>
      <c r="C27" s="347"/>
      <c r="D27" s="650" t="s">
        <v>122</v>
      </c>
      <c r="E27" s="653" t="s">
        <v>123</v>
      </c>
      <c r="F27" s="646" t="s">
        <v>71</v>
      </c>
      <c r="G27" s="646"/>
      <c r="H27" s="647"/>
    </row>
    <row r="28" spans="2:11" ht="12.6" customHeight="1" x14ac:dyDescent="0.15">
      <c r="B28" s="183"/>
      <c r="C28" s="350"/>
      <c r="D28" s="651"/>
      <c r="E28" s="654"/>
      <c r="F28" s="648"/>
      <c r="G28" s="648"/>
      <c r="H28" s="649"/>
    </row>
    <row r="29" spans="2:11" ht="12.6" customHeight="1" x14ac:dyDescent="0.15">
      <c r="B29" s="183"/>
      <c r="C29" s="348"/>
      <c r="D29" s="652"/>
      <c r="E29" s="655"/>
      <c r="F29" s="320" t="s">
        <v>40</v>
      </c>
      <c r="G29" s="320" t="s">
        <v>41</v>
      </c>
      <c r="H29" s="304" t="s">
        <v>84</v>
      </c>
    </row>
    <row r="30" spans="2:11" ht="12.6" customHeight="1" x14ac:dyDescent="0.15">
      <c r="B30" s="164">
        <f>B21+1</f>
        <v>516</v>
      </c>
      <c r="C30" s="186" t="str">
        <f>CONCATENATE("Stand per 31-12-",Rentecalc.!O1-1)</f>
        <v>Stand per 31-12-2015</v>
      </c>
      <c r="D30" s="436"/>
      <c r="E30" s="5"/>
      <c r="F30" s="325">
        <v>1</v>
      </c>
      <c r="G30" s="326"/>
      <c r="H30" s="317">
        <f>D30*F30</f>
        <v>0</v>
      </c>
    </row>
    <row r="31" spans="2:11" ht="12.6" customHeight="1" x14ac:dyDescent="0.15">
      <c r="B31" s="164">
        <f>B30+1</f>
        <v>517</v>
      </c>
      <c r="C31" s="188" t="s">
        <v>42</v>
      </c>
      <c r="D31" s="439"/>
      <c r="E31" s="440"/>
      <c r="F31" s="194">
        <f>10.5/12</f>
        <v>0.875</v>
      </c>
      <c r="G31" s="194">
        <v>0.95830000000000004</v>
      </c>
      <c r="H31" s="39">
        <f>D31*F31-E31*G31</f>
        <v>0</v>
      </c>
    </row>
    <row r="32" spans="2:11" ht="12.6" customHeight="1" x14ac:dyDescent="0.15">
      <c r="B32" s="164">
        <f t="shared" ref="B32:B43" si="3">B31+1</f>
        <v>518</v>
      </c>
      <c r="C32" s="188" t="s">
        <v>43</v>
      </c>
      <c r="D32" s="439"/>
      <c r="E32" s="440"/>
      <c r="F32" s="194">
        <f>9.5/12</f>
        <v>0.79166666666666663</v>
      </c>
      <c r="G32" s="194">
        <v>0.875</v>
      </c>
      <c r="H32" s="39">
        <f t="shared" ref="H32:H42" si="4">D32*F32-E32*G32</f>
        <v>0</v>
      </c>
    </row>
    <row r="33" spans="2:14" ht="12.6" customHeight="1" x14ac:dyDescent="0.15">
      <c r="B33" s="164">
        <f t="shared" si="3"/>
        <v>519</v>
      </c>
      <c r="C33" s="188" t="s">
        <v>44</v>
      </c>
      <c r="D33" s="439"/>
      <c r="E33" s="440"/>
      <c r="F33" s="194">
        <f>8.5/12</f>
        <v>0.70833333333333337</v>
      </c>
      <c r="G33" s="194">
        <v>0.79169999999999996</v>
      </c>
      <c r="H33" s="39">
        <f t="shared" si="4"/>
        <v>0</v>
      </c>
    </row>
    <row r="34" spans="2:14" ht="12.6" customHeight="1" x14ac:dyDescent="0.15">
      <c r="B34" s="164">
        <f t="shared" si="3"/>
        <v>520</v>
      </c>
      <c r="C34" s="188" t="s">
        <v>45</v>
      </c>
      <c r="D34" s="439"/>
      <c r="E34" s="440"/>
      <c r="F34" s="194">
        <f>7.5/12</f>
        <v>0.625</v>
      </c>
      <c r="G34" s="194">
        <v>0.70830000000000004</v>
      </c>
      <c r="H34" s="39">
        <f t="shared" si="4"/>
        <v>0</v>
      </c>
    </row>
    <row r="35" spans="2:14" ht="12.6" customHeight="1" x14ac:dyDescent="0.15">
      <c r="B35" s="164">
        <f t="shared" si="3"/>
        <v>521</v>
      </c>
      <c r="C35" s="188" t="s">
        <v>46</v>
      </c>
      <c r="D35" s="439"/>
      <c r="E35" s="440"/>
      <c r="F35" s="194">
        <f>6.5/12</f>
        <v>0.54166666666666663</v>
      </c>
      <c r="G35" s="194">
        <v>0.625</v>
      </c>
      <c r="H35" s="39">
        <f t="shared" si="4"/>
        <v>0</v>
      </c>
    </row>
    <row r="36" spans="2:14" ht="12.6" customHeight="1" x14ac:dyDescent="0.15">
      <c r="B36" s="164">
        <f t="shared" si="3"/>
        <v>522</v>
      </c>
      <c r="C36" s="188" t="s">
        <v>47</v>
      </c>
      <c r="D36" s="439"/>
      <c r="E36" s="440"/>
      <c r="F36" s="194">
        <f>5.5/12</f>
        <v>0.45833333333333331</v>
      </c>
      <c r="G36" s="194">
        <v>0.54169999999999996</v>
      </c>
      <c r="H36" s="39">
        <f t="shared" si="4"/>
        <v>0</v>
      </c>
    </row>
    <row r="37" spans="2:14" ht="12.6" customHeight="1" x14ac:dyDescent="0.15">
      <c r="B37" s="164">
        <f t="shared" si="3"/>
        <v>523</v>
      </c>
      <c r="C37" s="188" t="s">
        <v>48</v>
      </c>
      <c r="D37" s="439"/>
      <c r="E37" s="440"/>
      <c r="F37" s="194">
        <f>4.5/12</f>
        <v>0.375</v>
      </c>
      <c r="G37" s="194">
        <v>0.45829999999999999</v>
      </c>
      <c r="H37" s="39">
        <f t="shared" si="4"/>
        <v>0</v>
      </c>
    </row>
    <row r="38" spans="2:14" ht="12.6" customHeight="1" x14ac:dyDescent="0.15">
      <c r="B38" s="164">
        <f t="shared" si="3"/>
        <v>524</v>
      </c>
      <c r="C38" s="188" t="s">
        <v>49</v>
      </c>
      <c r="D38" s="439"/>
      <c r="E38" s="440"/>
      <c r="F38" s="194">
        <f>3.5/12</f>
        <v>0.29166666666666669</v>
      </c>
      <c r="G38" s="194">
        <v>0.375</v>
      </c>
      <c r="H38" s="39">
        <f t="shared" si="4"/>
        <v>0</v>
      </c>
    </row>
    <row r="39" spans="2:14" ht="12.6" customHeight="1" x14ac:dyDescent="0.15">
      <c r="B39" s="164">
        <f t="shared" si="3"/>
        <v>525</v>
      </c>
      <c r="C39" s="188" t="s">
        <v>50</v>
      </c>
      <c r="D39" s="439"/>
      <c r="E39" s="440"/>
      <c r="F39" s="194">
        <f>2.5/12</f>
        <v>0.20833333333333334</v>
      </c>
      <c r="G39" s="194">
        <v>0.29170000000000001</v>
      </c>
      <c r="H39" s="39">
        <f t="shared" si="4"/>
        <v>0</v>
      </c>
    </row>
    <row r="40" spans="2:14" ht="12.6" customHeight="1" x14ac:dyDescent="0.15">
      <c r="B40" s="164">
        <f t="shared" si="3"/>
        <v>526</v>
      </c>
      <c r="C40" s="188" t="s">
        <v>51</v>
      </c>
      <c r="D40" s="439"/>
      <c r="E40" s="440"/>
      <c r="F40" s="194">
        <f>1.5/12</f>
        <v>0.125</v>
      </c>
      <c r="G40" s="194">
        <v>0.20830000000000001</v>
      </c>
      <c r="H40" s="39">
        <f t="shared" si="4"/>
        <v>0</v>
      </c>
    </row>
    <row r="41" spans="2:14" ht="12.6" customHeight="1" x14ac:dyDescent="0.15">
      <c r="B41" s="164">
        <f t="shared" si="3"/>
        <v>527</v>
      </c>
      <c r="C41" s="188" t="s">
        <v>52</v>
      </c>
      <c r="D41" s="439"/>
      <c r="E41" s="440"/>
      <c r="F41" s="194">
        <f>0.5/12</f>
        <v>4.1666666666666664E-2</v>
      </c>
      <c r="G41" s="194">
        <v>0.125</v>
      </c>
      <c r="H41" s="39">
        <f t="shared" si="4"/>
        <v>0</v>
      </c>
    </row>
    <row r="42" spans="2:14" ht="12.6" customHeight="1" x14ac:dyDescent="0.15">
      <c r="B42" s="164">
        <f t="shared" si="3"/>
        <v>528</v>
      </c>
      <c r="C42" s="188" t="s">
        <v>53</v>
      </c>
      <c r="D42" s="439"/>
      <c r="E42" s="440"/>
      <c r="F42" s="53">
        <f>-0.5/12</f>
        <v>-4.1666666666666664E-2</v>
      </c>
      <c r="G42" s="194">
        <v>4.1700000000000001E-2</v>
      </c>
      <c r="H42" s="39">
        <f t="shared" si="4"/>
        <v>0</v>
      </c>
    </row>
    <row r="43" spans="2:14" ht="12.6" customHeight="1" x14ac:dyDescent="0.15">
      <c r="B43" s="164">
        <f t="shared" si="3"/>
        <v>529</v>
      </c>
      <c r="C43" s="192" t="str">
        <f>CONCATENATE("Stand per 31-12-",Rentecalc.!$O$1," (regels ",B30," t/m ",B42,")")</f>
        <v>Stand per 31-12-2016 (regels 516 t/m 528)</v>
      </c>
      <c r="D43" s="452">
        <f>SUM(D30:D42)</f>
        <v>0</v>
      </c>
      <c r="E43" s="446">
        <f>SUM(E31:E42)</f>
        <v>0</v>
      </c>
      <c r="F43" s="5"/>
      <c r="G43" s="5"/>
      <c r="H43" s="452">
        <f>SUM(H30:H42)</f>
        <v>0</v>
      </c>
    </row>
    <row r="44" spans="2:14" ht="12.6" customHeight="1" x14ac:dyDescent="0.15">
      <c r="B44" s="164">
        <f>B43+1</f>
        <v>530</v>
      </c>
      <c r="C44" s="192" t="str">
        <f>CONCATENATE("Saldo per 31-12-",Rentecalc.!$O$1,)</f>
        <v>Saldo per 31-12-2016</v>
      </c>
      <c r="D44" s="452">
        <f>D43-E43</f>
        <v>0</v>
      </c>
      <c r="E44" s="5"/>
      <c r="F44" s="23"/>
    </row>
    <row r="45" spans="2:14" ht="12.6" customHeight="1" x14ac:dyDescent="0.15">
      <c r="B45" s="164">
        <f>B44+1</f>
        <v>531</v>
      </c>
      <c r="C45" s="192" t="str">
        <f>CONCATENATE("Totaal regels ",B9," t/m ",B20," (onderdeel A)")</f>
        <v>Totaal regels 503 t/m 514 (onderdeel A)</v>
      </c>
      <c r="D45" s="54"/>
      <c r="E45" s="452">
        <f>SUM(D9:D20)</f>
        <v>0</v>
      </c>
      <c r="F45" s="23"/>
      <c r="J45" s="3"/>
      <c r="K45" s="23"/>
      <c r="L45" s="3"/>
      <c r="M45" s="3"/>
      <c r="N45" s="3"/>
    </row>
    <row r="46" spans="2:14" ht="12.75" x14ac:dyDescent="0.15">
      <c r="B46" s="164">
        <f>B45+1</f>
        <v>532</v>
      </c>
      <c r="C46" s="192" t="s">
        <v>180</v>
      </c>
      <c r="D46" s="55"/>
      <c r="E46" s="453">
        <f>E43-E45</f>
        <v>0</v>
      </c>
      <c r="F46" s="38">
        <f>F43-F44</f>
        <v>0</v>
      </c>
      <c r="J46" s="3"/>
      <c r="K46" s="23"/>
      <c r="L46" s="3"/>
      <c r="M46" s="3"/>
      <c r="N46" s="3"/>
    </row>
    <row r="47" spans="2:14" ht="23.25" customHeight="1" x14ac:dyDescent="0.2">
      <c r="B47" s="656" t="s">
        <v>181</v>
      </c>
      <c r="C47" s="635"/>
      <c r="D47" s="635"/>
      <c r="E47" s="635"/>
      <c r="F47" s="635"/>
      <c r="G47" s="635"/>
      <c r="H47" s="635"/>
      <c r="J47" s="3"/>
      <c r="K47" s="23"/>
      <c r="L47" s="3"/>
      <c r="M47" s="3"/>
      <c r="N47" s="3"/>
    </row>
    <row r="48" spans="2:14" ht="12.6" customHeight="1" x14ac:dyDescent="0.15">
      <c r="B48" s="89"/>
      <c r="C48" s="199"/>
      <c r="D48" s="5"/>
      <c r="E48" s="5"/>
      <c r="F48" s="5"/>
      <c r="G48" s="327">
        <f>IF(Rentecalc.!D4=650,1,0)</f>
        <v>0</v>
      </c>
      <c r="H48" s="349" t="str">
        <f>"Pagina "&amp;$J$48&amp;""</f>
        <v>Pagina 6</v>
      </c>
      <c r="J48" s="3">
        <f>J1+1</f>
        <v>6</v>
      </c>
      <c r="K48" s="23"/>
      <c r="L48" s="3"/>
      <c r="M48" s="3"/>
      <c r="N48" s="3"/>
    </row>
    <row r="49" spans="2:14" ht="12.6" customHeight="1" x14ac:dyDescent="0.15">
      <c r="B49" s="183" t="s">
        <v>167</v>
      </c>
      <c r="C49" s="184" t="s">
        <v>158</v>
      </c>
      <c r="D49" s="5"/>
      <c r="E49" s="5"/>
      <c r="F49" s="5"/>
      <c r="G49" s="5"/>
      <c r="J49" s="156"/>
      <c r="K49" s="156"/>
      <c r="L49" s="156"/>
      <c r="M49" s="156"/>
      <c r="N49" s="156"/>
    </row>
    <row r="50" spans="2:14" ht="12.6" customHeight="1" x14ac:dyDescent="0.15">
      <c r="B50" s="5"/>
      <c r="C50" s="284" t="s">
        <v>206</v>
      </c>
      <c r="D50" s="23"/>
      <c r="J50" s="156"/>
      <c r="L50" s="156"/>
      <c r="M50" s="156"/>
      <c r="N50" s="156"/>
    </row>
    <row r="51" spans="2:14" ht="12.6" customHeight="1" x14ac:dyDescent="0.15">
      <c r="B51" s="183"/>
      <c r="C51" s="5" t="s">
        <v>8</v>
      </c>
      <c r="D51" s="23"/>
      <c r="J51" s="3"/>
      <c r="K51" s="23"/>
      <c r="L51" s="3"/>
      <c r="M51" s="3"/>
      <c r="N51" s="3"/>
    </row>
    <row r="52" spans="2:14" ht="12.6" customHeight="1" x14ac:dyDescent="0.15">
      <c r="B52" s="183"/>
      <c r="D52" s="23"/>
      <c r="J52" s="3"/>
      <c r="K52" s="23"/>
      <c r="L52" s="3"/>
      <c r="M52" s="3"/>
      <c r="N52" s="3"/>
    </row>
    <row r="53" spans="2:14" ht="12.6" customHeight="1" x14ac:dyDescent="0.15">
      <c r="B53" s="183"/>
      <c r="C53" s="353"/>
      <c r="D53" s="323" t="s">
        <v>92</v>
      </c>
      <c r="E53" s="323" t="s">
        <v>93</v>
      </c>
      <c r="F53" s="242" t="s">
        <v>87</v>
      </c>
      <c r="G53" s="644" t="s">
        <v>68</v>
      </c>
      <c r="H53" s="645"/>
      <c r="J53" s="3"/>
      <c r="K53" s="23"/>
      <c r="L53" s="3"/>
      <c r="M53" s="3"/>
      <c r="N53" s="3"/>
    </row>
    <row r="54" spans="2:14" ht="12.6" customHeight="1" x14ac:dyDescent="0.15">
      <c r="B54" s="88"/>
      <c r="C54" s="354"/>
      <c r="D54" s="324"/>
      <c r="E54" s="324"/>
      <c r="F54" s="324"/>
      <c r="G54" s="320" t="s">
        <v>86</v>
      </c>
      <c r="H54" s="304" t="s">
        <v>84</v>
      </c>
      <c r="J54" s="3"/>
      <c r="K54" s="23"/>
      <c r="L54" s="3"/>
      <c r="M54" s="3"/>
      <c r="N54" s="3"/>
    </row>
    <row r="55" spans="2:14" ht="12.6" customHeight="1" x14ac:dyDescent="0.15">
      <c r="B55" s="164">
        <f>600+1</f>
        <v>601</v>
      </c>
      <c r="C55" s="186" t="str">
        <f>CONCATENATE("Stand per 31-12-",Rentecalc.!O1-1)</f>
        <v>Stand per 31-12-2015</v>
      </c>
      <c r="D55" s="436"/>
      <c r="E55" s="454"/>
      <c r="F55" s="455">
        <f>D55-E55</f>
        <v>0</v>
      </c>
      <c r="G55" s="330">
        <v>1</v>
      </c>
      <c r="H55" s="447">
        <f>F55*G55</f>
        <v>0</v>
      </c>
      <c r="J55" s="3"/>
      <c r="K55" s="23"/>
      <c r="L55" s="3"/>
      <c r="M55" s="3"/>
      <c r="N55" s="3"/>
    </row>
    <row r="56" spans="2:14" ht="12.6" customHeight="1" x14ac:dyDescent="0.15">
      <c r="B56" s="164">
        <f t="shared" ref="B56:B72" si="5">B55+1</f>
        <v>602</v>
      </c>
      <c r="C56" s="188" t="str">
        <f>CONCATENATE("Geheel afgeschreven in ",Rentecalc.!O1-1)</f>
        <v>Geheel afgeschreven in 2015</v>
      </c>
      <c r="D56" s="438"/>
      <c r="E56" s="439"/>
      <c r="F56" s="444">
        <f>D56-E56</f>
        <v>0</v>
      </c>
      <c r="G56" s="200"/>
      <c r="H56" s="448"/>
      <c r="J56" s="3"/>
      <c r="K56" s="23"/>
      <c r="L56" s="3"/>
      <c r="M56" s="3"/>
      <c r="N56" s="3"/>
    </row>
    <row r="57" spans="2:14" ht="12.6" customHeight="1" x14ac:dyDescent="0.15">
      <c r="B57" s="164">
        <f t="shared" si="5"/>
        <v>603</v>
      </c>
      <c r="C57" s="188" t="str">
        <f>CONCATENATE("Onderhanden werk per  31-12-",Rentecalc.!O1-1)</f>
        <v>Onderhanden werk per  31-12-2015</v>
      </c>
      <c r="D57" s="439"/>
      <c r="E57" s="5"/>
      <c r="F57" s="456">
        <f>D57</f>
        <v>0</v>
      </c>
      <c r="G57" s="200">
        <v>1</v>
      </c>
      <c r="H57" s="448">
        <f t="shared" ref="H57:H70" si="6">F57*G57</f>
        <v>0</v>
      </c>
      <c r="J57" s="3"/>
      <c r="K57" s="23"/>
      <c r="L57" s="3"/>
      <c r="M57" s="3"/>
      <c r="N57" s="3"/>
    </row>
    <row r="58" spans="2:14" ht="12.6" customHeight="1" x14ac:dyDescent="0.15">
      <c r="B58" s="164">
        <f t="shared" si="5"/>
        <v>604</v>
      </c>
      <c r="C58" s="188" t="s">
        <v>54</v>
      </c>
      <c r="D58" s="439"/>
      <c r="E58" s="5"/>
      <c r="F58" s="456">
        <f t="shared" ref="F58:F68" si="7">D58</f>
        <v>0</v>
      </c>
      <c r="G58" s="194">
        <f>10.5/12</f>
        <v>0.875</v>
      </c>
      <c r="H58" s="448">
        <f t="shared" si="6"/>
        <v>0</v>
      </c>
      <c r="J58" s="3"/>
      <c r="K58" s="23"/>
      <c r="L58" s="3"/>
      <c r="M58" s="3"/>
      <c r="N58" s="3"/>
    </row>
    <row r="59" spans="2:14" ht="12.6" customHeight="1" x14ac:dyDescent="0.15">
      <c r="B59" s="164">
        <f t="shared" si="5"/>
        <v>605</v>
      </c>
      <c r="C59" s="188" t="s">
        <v>55</v>
      </c>
      <c r="D59" s="439"/>
      <c r="E59" s="5"/>
      <c r="F59" s="456">
        <f t="shared" si="7"/>
        <v>0</v>
      </c>
      <c r="G59" s="194">
        <f>9.5/12</f>
        <v>0.79166666666666663</v>
      </c>
      <c r="H59" s="448">
        <f t="shared" si="6"/>
        <v>0</v>
      </c>
      <c r="J59" s="3"/>
      <c r="K59" s="23"/>
      <c r="L59" s="3"/>
      <c r="M59" s="3"/>
      <c r="N59" s="3"/>
    </row>
    <row r="60" spans="2:14" ht="12.6" customHeight="1" x14ac:dyDescent="0.15">
      <c r="B60" s="164">
        <f t="shared" si="5"/>
        <v>606</v>
      </c>
      <c r="C60" s="188" t="s">
        <v>56</v>
      </c>
      <c r="D60" s="439"/>
      <c r="E60" s="5"/>
      <c r="F60" s="456">
        <f t="shared" si="7"/>
        <v>0</v>
      </c>
      <c r="G60" s="194">
        <f>8.5/12</f>
        <v>0.70833333333333337</v>
      </c>
      <c r="H60" s="448">
        <f t="shared" si="6"/>
        <v>0</v>
      </c>
      <c r="J60" s="3"/>
      <c r="K60" s="23"/>
      <c r="L60" s="3"/>
      <c r="M60" s="3"/>
      <c r="N60" s="3"/>
    </row>
    <row r="61" spans="2:14" ht="12.6" customHeight="1" x14ac:dyDescent="0.15">
      <c r="B61" s="164">
        <f t="shared" si="5"/>
        <v>607</v>
      </c>
      <c r="C61" s="188" t="s">
        <v>57</v>
      </c>
      <c r="D61" s="439"/>
      <c r="E61" s="5"/>
      <c r="F61" s="456">
        <f t="shared" si="7"/>
        <v>0</v>
      </c>
      <c r="G61" s="194">
        <f>7.5/12</f>
        <v>0.625</v>
      </c>
      <c r="H61" s="448">
        <f t="shared" si="6"/>
        <v>0</v>
      </c>
      <c r="J61" s="3"/>
      <c r="K61" s="23"/>
      <c r="L61" s="3"/>
      <c r="M61" s="3"/>
      <c r="N61" s="3"/>
    </row>
    <row r="62" spans="2:14" ht="12.6" customHeight="1" x14ac:dyDescent="0.15">
      <c r="B62" s="164">
        <f t="shared" si="5"/>
        <v>608</v>
      </c>
      <c r="C62" s="188" t="s">
        <v>58</v>
      </c>
      <c r="D62" s="439"/>
      <c r="E62" s="5"/>
      <c r="F62" s="456">
        <f t="shared" si="7"/>
        <v>0</v>
      </c>
      <c r="G62" s="194">
        <f>6.5/12</f>
        <v>0.54166666666666663</v>
      </c>
      <c r="H62" s="448">
        <f t="shared" si="6"/>
        <v>0</v>
      </c>
      <c r="J62" s="3"/>
      <c r="K62" s="23"/>
      <c r="L62" s="3"/>
      <c r="M62" s="3"/>
      <c r="N62" s="3"/>
    </row>
    <row r="63" spans="2:14" ht="12.6" customHeight="1" x14ac:dyDescent="0.15">
      <c r="B63" s="164">
        <f t="shared" si="5"/>
        <v>609</v>
      </c>
      <c r="C63" s="188" t="s">
        <v>59</v>
      </c>
      <c r="D63" s="439"/>
      <c r="E63" s="5"/>
      <c r="F63" s="456">
        <f t="shared" si="7"/>
        <v>0</v>
      </c>
      <c r="G63" s="194">
        <f>5.5/12</f>
        <v>0.45833333333333331</v>
      </c>
      <c r="H63" s="448">
        <f t="shared" si="6"/>
        <v>0</v>
      </c>
    </row>
    <row r="64" spans="2:14" x14ac:dyDescent="0.15">
      <c r="B64" s="164">
        <f t="shared" si="5"/>
        <v>610</v>
      </c>
      <c r="C64" s="188" t="s">
        <v>60</v>
      </c>
      <c r="D64" s="439"/>
      <c r="E64" s="5"/>
      <c r="F64" s="456">
        <f t="shared" si="7"/>
        <v>0</v>
      </c>
      <c r="G64" s="194">
        <f>4.5/12</f>
        <v>0.375</v>
      </c>
      <c r="H64" s="448">
        <f t="shared" si="6"/>
        <v>0</v>
      </c>
    </row>
    <row r="65" spans="2:8" x14ac:dyDescent="0.15">
      <c r="B65" s="164">
        <f t="shared" si="5"/>
        <v>611</v>
      </c>
      <c r="C65" s="188" t="s">
        <v>61</v>
      </c>
      <c r="D65" s="439"/>
      <c r="E65" s="5"/>
      <c r="F65" s="456">
        <f t="shared" si="7"/>
        <v>0</v>
      </c>
      <c r="G65" s="194">
        <f>3.5/12</f>
        <v>0.29166666666666669</v>
      </c>
      <c r="H65" s="448">
        <f t="shared" si="6"/>
        <v>0</v>
      </c>
    </row>
    <row r="66" spans="2:8" x14ac:dyDescent="0.15">
      <c r="B66" s="164">
        <f t="shared" si="5"/>
        <v>612</v>
      </c>
      <c r="C66" s="188" t="s">
        <v>62</v>
      </c>
      <c r="D66" s="439"/>
      <c r="E66" s="5"/>
      <c r="F66" s="456">
        <f t="shared" si="7"/>
        <v>0</v>
      </c>
      <c r="G66" s="194">
        <f>2.5/12</f>
        <v>0.20833333333333334</v>
      </c>
      <c r="H66" s="448">
        <f t="shared" si="6"/>
        <v>0</v>
      </c>
    </row>
    <row r="67" spans="2:8" x14ac:dyDescent="0.15">
      <c r="B67" s="164">
        <f t="shared" si="5"/>
        <v>613</v>
      </c>
      <c r="C67" s="188" t="s">
        <v>63</v>
      </c>
      <c r="D67" s="439"/>
      <c r="E67" s="5"/>
      <c r="F67" s="456">
        <f t="shared" si="7"/>
        <v>0</v>
      </c>
      <c r="G67" s="194">
        <f>1.5/12</f>
        <v>0.125</v>
      </c>
      <c r="H67" s="448">
        <f t="shared" si="6"/>
        <v>0</v>
      </c>
    </row>
    <row r="68" spans="2:8" ht="12" customHeight="1" x14ac:dyDescent="0.15">
      <c r="B68" s="164">
        <f t="shared" si="5"/>
        <v>614</v>
      </c>
      <c r="C68" s="188" t="s">
        <v>64</v>
      </c>
      <c r="D68" s="439"/>
      <c r="E68" s="5"/>
      <c r="F68" s="456">
        <f t="shared" si="7"/>
        <v>0</v>
      </c>
      <c r="G68" s="194">
        <f>0.5/12</f>
        <v>4.1666666666666664E-2</v>
      </c>
      <c r="H68" s="448">
        <f t="shared" si="6"/>
        <v>0</v>
      </c>
    </row>
    <row r="69" spans="2:8" ht="12.6" customHeight="1" x14ac:dyDescent="0.15">
      <c r="B69" s="164">
        <f t="shared" si="5"/>
        <v>615</v>
      </c>
      <c r="C69" s="188" t="s">
        <v>65</v>
      </c>
      <c r="D69" s="439"/>
      <c r="E69" s="5"/>
      <c r="F69" s="456">
        <f>D69</f>
        <v>0</v>
      </c>
      <c r="G69" s="53">
        <f>-0.5/12</f>
        <v>-4.1666666666666664E-2</v>
      </c>
      <c r="H69" s="448">
        <f t="shared" si="6"/>
        <v>0</v>
      </c>
    </row>
    <row r="70" spans="2:8" ht="12.6" customHeight="1" x14ac:dyDescent="0.15">
      <c r="B70" s="164">
        <f t="shared" si="5"/>
        <v>616</v>
      </c>
      <c r="C70" s="188" t="str">
        <f>CONCATENATE("Afschrijving ",Rentecalc.!O1)</f>
        <v>Afschrijving 2016</v>
      </c>
      <c r="D70" s="5"/>
      <c r="E70" s="438"/>
      <c r="F70" s="457">
        <f>E70</f>
        <v>0</v>
      </c>
      <c r="G70" s="200">
        <v>0.5</v>
      </c>
      <c r="H70" s="457">
        <f t="shared" si="6"/>
        <v>0</v>
      </c>
    </row>
    <row r="71" spans="2:8" ht="12.6" customHeight="1" x14ac:dyDescent="0.15">
      <c r="B71" s="164">
        <f t="shared" si="5"/>
        <v>617</v>
      </c>
      <c r="C71" s="188" t="str">
        <f>CONCATENATE("Onderhanden werk per  31-12-",Rentecalc.!O1)</f>
        <v>Onderhanden werk per  31-12-2016</v>
      </c>
      <c r="D71" s="438"/>
      <c r="E71" s="5"/>
      <c r="F71" s="457">
        <f>D71</f>
        <v>0</v>
      </c>
      <c r="G71" s="5"/>
    </row>
    <row r="72" spans="2:8" ht="12.6" customHeight="1" x14ac:dyDescent="0.15">
      <c r="B72" s="164">
        <f t="shared" si="5"/>
        <v>618</v>
      </c>
      <c r="C72" s="192" t="str">
        <f>CONCATENATE("Geactiveerd per 31-12-",Rentecalc.!O1," (regels ",B55," t/m ",B71,")")</f>
        <v>Geactiveerd per 31-12-2016 (regels 601 t/m 617)</v>
      </c>
      <c r="D72" s="452">
        <f>D55-D56+SUM(D57:D69)-D71</f>
        <v>0</v>
      </c>
      <c r="E72" s="458">
        <f>E55-E56+E70</f>
        <v>0</v>
      </c>
      <c r="F72" s="452">
        <f>F55+SUM(F57:F69)-F70-F71</f>
        <v>0</v>
      </c>
      <c r="G72" s="5"/>
      <c r="H72" s="452">
        <f>SUM(H55:H69)-H70</f>
        <v>0</v>
      </c>
    </row>
    <row r="73" spans="2:8" ht="12.6" customHeight="1" x14ac:dyDescent="0.15">
      <c r="B73" s="210"/>
    </row>
    <row r="74" spans="2:8" ht="12.6" customHeight="1" x14ac:dyDescent="0.15">
      <c r="B74" s="88" t="s">
        <v>100</v>
      </c>
      <c r="C74" s="201" t="s">
        <v>95</v>
      </c>
      <c r="D74" s="202"/>
      <c r="E74" s="203"/>
      <c r="F74" s="203"/>
    </row>
    <row r="75" spans="2:8" ht="12.6" customHeight="1" x14ac:dyDescent="0.15">
      <c r="B75" s="164">
        <f>B72+1</f>
        <v>619</v>
      </c>
      <c r="C75" s="71" t="str">
        <f>CONCATENATE("Aanvaardbare kosten op kasbasis volgens laatste beschikking ",Rentecalc.!$O$1," WLZ én Zvw (voor GGZ)" )</f>
        <v>Aanvaardbare kosten op kasbasis volgens laatste beschikking 2016 WLZ én Zvw (voor GGZ)</v>
      </c>
      <c r="D75" s="204"/>
      <c r="E75" s="204"/>
      <c r="F75" s="205"/>
      <c r="G75" s="52"/>
      <c r="H75" s="459"/>
    </row>
    <row r="76" spans="2:8" ht="12.6" customHeight="1" x14ac:dyDescent="0.15">
      <c r="B76" s="206">
        <f>B75+1</f>
        <v>620</v>
      </c>
      <c r="C76" s="87" t="s">
        <v>295</v>
      </c>
      <c r="D76" s="207"/>
      <c r="E76" s="207"/>
      <c r="F76" s="207"/>
      <c r="G76" s="207"/>
      <c r="H76" s="438"/>
    </row>
    <row r="77" spans="2:8" ht="12.6" customHeight="1" x14ac:dyDescent="0.15">
      <c r="B77" s="206">
        <f>B76+1</f>
        <v>621</v>
      </c>
      <c r="C77" s="79" t="s">
        <v>99</v>
      </c>
      <c r="D77" s="207"/>
      <c r="E77" s="207"/>
      <c r="F77" s="208"/>
      <c r="G77" s="209"/>
      <c r="H77" s="459"/>
    </row>
    <row r="78" spans="2:8" ht="12.6" customHeight="1" x14ac:dyDescent="0.15">
      <c r="B78" s="206">
        <f>B77+1</f>
        <v>622</v>
      </c>
      <c r="C78" s="404" t="str">
        <f>CONCATENATE("Normatief werkkapitaal (-/- 7,7% van (regel ",B75," -/- regel ",B76,")) + regel ",B77,")")</f>
        <v>Normatief werkkapitaal (-/- 7,7% van (regel 619 -/- regel 620)) + regel 621)</v>
      </c>
      <c r="D78" s="405"/>
      <c r="E78" s="405"/>
      <c r="F78" s="36"/>
      <c r="G78" s="37"/>
      <c r="H78" s="460">
        <f>(-0.077*(H75-H76))+H77</f>
        <v>0</v>
      </c>
    </row>
    <row r="79" spans="2:8" ht="12.6" customHeight="1" x14ac:dyDescent="0.15">
      <c r="B79" s="210"/>
      <c r="G79" s="5"/>
      <c r="H79" s="29"/>
    </row>
    <row r="80" spans="2:8" ht="12.6" hidden="1" customHeight="1" x14ac:dyDescent="0.15">
      <c r="H80" s="29"/>
    </row>
    <row r="81" spans="8:11" hidden="1" x14ac:dyDescent="0.15">
      <c r="H81" s="29"/>
      <c r="J81" s="6"/>
      <c r="K81" s="5"/>
    </row>
    <row r="82" spans="8:11" hidden="1" x14ac:dyDescent="0.15">
      <c r="H82" s="29"/>
      <c r="K82" s="5"/>
    </row>
    <row r="83" spans="8:11" hidden="1" x14ac:dyDescent="0.15">
      <c r="K83" s="5"/>
    </row>
    <row r="84" spans="8:11" hidden="1" x14ac:dyDescent="0.15">
      <c r="K84" s="58"/>
    </row>
    <row r="85" spans="8:11" hidden="1" x14ac:dyDescent="0.15">
      <c r="J85" s="3"/>
      <c r="K85" s="3"/>
    </row>
    <row r="86" spans="8:11" ht="12.6" hidden="1" customHeight="1" x14ac:dyDescent="0.15"/>
    <row r="87" spans="8:11" hidden="1" x14ac:dyDescent="0.15"/>
    <row r="88" spans="8:11" hidden="1" x14ac:dyDescent="0.15"/>
    <row r="89" spans="8:11" hidden="1" x14ac:dyDescent="0.15"/>
    <row r="90" spans="8:11" hidden="1" x14ac:dyDescent="0.15"/>
    <row r="91" spans="8:11" ht="11.45" hidden="1" customHeight="1" x14ac:dyDescent="0.15"/>
    <row r="92" spans="8:11" hidden="1" x14ac:dyDescent="0.15">
      <c r="I92" s="6"/>
      <c r="J92" s="6"/>
    </row>
    <row r="93" spans="8:11" hidden="1" x14ac:dyDescent="0.15"/>
    <row r="94" spans="8:11" hidden="1" x14ac:dyDescent="0.15"/>
    <row r="95" spans="8:11" hidden="1" x14ac:dyDescent="0.15"/>
    <row r="96" spans="8:11"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t="6" hidden="1" customHeight="1" x14ac:dyDescent="0.15"/>
  </sheetData>
  <sheetProtection password="CA4A" sheet="1" objects="1" scenarios="1"/>
  <mergeCells count="6">
    <mergeCell ref="G5:H5"/>
    <mergeCell ref="G53:H53"/>
    <mergeCell ref="F27:H28"/>
    <mergeCell ref="D27:D29"/>
    <mergeCell ref="E27:E29"/>
    <mergeCell ref="B47:H47"/>
  </mergeCells>
  <phoneticPr fontId="0" type="noConversion"/>
  <conditionalFormatting sqref="J49:N49">
    <cfRule type="expression" dxfId="14" priority="1" stopIfTrue="1">
      <formula>$M49&lt;&gt;""</formula>
    </cfRule>
  </conditionalFormatting>
  <conditionalFormatting sqref="H75:H77 D55:D69 D71 E55:E56 E70 D30:D42 D7:E20 E31:E42">
    <cfRule type="expression" dxfId="13" priority="2" stopIfTrue="1">
      <formula>$F$1=TRUE</formula>
    </cfRule>
  </conditionalFormatting>
  <conditionalFormatting sqref="J50">
    <cfRule type="expression" dxfId="12" priority="3" stopIfTrue="1">
      <formula>#REF!&lt;&gt;""</formula>
    </cfRule>
  </conditionalFormatting>
  <conditionalFormatting sqref="D46:F46">
    <cfRule type="cellIs" dxfId="11" priority="4" stopIfTrue="1" operator="notEqual">
      <formula>0</formula>
    </cfRule>
  </conditionalFormatting>
  <dataValidations xWindow="395" yWindow="386" count="1">
    <dataValidation type="custom" showInputMessage="1" showErrorMessage="1" errorTitle="Onjuiste invoer" error="Hier kan alleen een geheel bedrag worden ingevuld." sqref="D55:D69 H75:H77 E55:E56 E70 D71 E31:E42 D30:D42 D7:E20">
      <formula1>AND(D7=ROUND(D7,0))</formula1>
    </dataValidation>
  </dataValidations>
  <pageMargins left="0.39370078740157483" right="0.39370078740157483" top="0.78740157480314965" bottom="0.39370078740157483" header="0.51181102362204722" footer="0.51181102362204722"/>
  <pageSetup paperSize="9" scale="86" firstPageNumber="5" orientation="landscape" useFirstPageNumber="1" horizontalDpi="300" verticalDpi="300" r:id="rId1"/>
  <headerFooter alignWithMargins="0">
    <oddHeader>&amp;LWLZ-BREED CALCULATIEMODEL RENTEKOSTEN 2016&amp;R&amp;G</oddHeader>
  </headerFooter>
  <rowBreaks count="1" manualBreakCount="1">
    <brk id="47" min="1" max="8" man="1"/>
  </rowBreaks>
  <ignoredErrors>
    <ignoredError sqref="F7:F20 D21:E21 H30:H42 D43 E45:E46 F71 F46 D72:H72 F55:F69 H78 G21:H21" emptyCellReference="1"/>
    <ignoredError sqref="F70" formula="1" emptyCellReference="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indexed="43"/>
  </sheetPr>
  <dimension ref="A1:AP336"/>
  <sheetViews>
    <sheetView showGridLines="0" topLeftCell="A4" zoomScale="95" zoomScaleNormal="95" zoomScaleSheetLayoutView="110" workbookViewId="0">
      <selection activeCell="C6" sqref="C6"/>
    </sheetView>
  </sheetViews>
  <sheetFormatPr defaultColWidth="0" defaultRowHeight="11.25" zeroHeight="1" x14ac:dyDescent="0.15"/>
  <cols>
    <col min="1" max="1" width="5.140625" style="29" customWidth="1"/>
    <col min="2" max="2" width="5.140625" style="33" customWidth="1"/>
    <col min="3" max="3" width="16.140625" style="5" customWidth="1"/>
    <col min="4" max="4" width="11.5703125" style="5" customWidth="1"/>
    <col min="5" max="5" width="14.28515625" style="2" customWidth="1"/>
    <col min="6" max="7" width="5.85546875" style="5" customWidth="1"/>
    <col min="8" max="8" width="7.85546875" style="5" customWidth="1"/>
    <col min="9" max="9" width="12.140625" style="3" customWidth="1"/>
    <col min="10" max="10" width="10.7109375" style="3" customWidth="1"/>
    <col min="11" max="11" width="4.42578125" style="3" customWidth="1"/>
    <col min="12" max="17" width="2.7109375" style="3" customWidth="1"/>
    <col min="18" max="18" width="11.85546875" style="3" customWidth="1"/>
    <col min="19" max="19" width="11.28515625" style="3" customWidth="1"/>
    <col min="20" max="20" width="12.42578125" style="5" customWidth="1"/>
    <col min="21" max="21" width="14.5703125" style="5" customWidth="1"/>
    <col min="22" max="22" width="3.28515625" style="46" customWidth="1"/>
    <col min="23" max="24" width="4.28515625" style="148" hidden="1" customWidth="1"/>
    <col min="25" max="25" width="4.7109375" style="148" hidden="1" customWidth="1"/>
    <col min="26" max="28" width="4.5703125" style="148" hidden="1" customWidth="1"/>
    <col min="29" max="29" width="6.28515625" style="148" hidden="1" customWidth="1"/>
    <col min="30" max="30" width="10.42578125" style="148" hidden="1" customWidth="1"/>
    <col min="31" max="31" width="7.5703125" style="148" hidden="1" customWidth="1"/>
    <col min="32" max="32" width="13.7109375" style="148" hidden="1" customWidth="1"/>
    <col min="33" max="33" width="12.85546875" style="148" hidden="1" customWidth="1"/>
    <col min="34" max="34" width="13.28515625" style="148" hidden="1" customWidth="1"/>
    <col min="35" max="35" width="12.42578125" style="148" hidden="1" customWidth="1"/>
    <col min="36" max="36" width="12.85546875" style="148" hidden="1" customWidth="1"/>
    <col min="37" max="37" width="11.85546875" style="148" hidden="1" customWidth="1"/>
    <col min="38" max="39" width="10.28515625" style="148" hidden="1" customWidth="1"/>
    <col min="40" max="42" width="10.28515625" style="5" hidden="1" customWidth="1"/>
    <col min="43" max="16384" width="9.140625" style="5" hidden="1"/>
  </cols>
  <sheetData>
    <row r="1" spans="1:41" x14ac:dyDescent="0.15">
      <c r="U1" s="360" t="str">
        <f>"Pagina "&amp;X2&amp;""</f>
        <v>Pagina 7</v>
      </c>
      <c r="V1" s="409"/>
    </row>
    <row r="2" spans="1:41" s="59" customFormat="1" ht="12.75" customHeight="1" x14ac:dyDescent="0.15">
      <c r="A2" s="358"/>
      <c r="B2" s="88" t="s">
        <v>173</v>
      </c>
      <c r="C2" s="211" t="s">
        <v>225</v>
      </c>
      <c r="D2" s="60"/>
      <c r="E2" s="340"/>
      <c r="R2" s="144" t="b">
        <f>Rentecalc.!J4</f>
        <v>1</v>
      </c>
      <c r="V2" s="385"/>
      <c r="W2" s="146"/>
      <c r="X2" s="146">
        <f>'A-D'!J48+1</f>
        <v>7</v>
      </c>
      <c r="Y2" s="146"/>
      <c r="Z2" s="146"/>
      <c r="AA2" s="146"/>
      <c r="AB2" s="146"/>
      <c r="AC2" s="146"/>
      <c r="AD2" s="146"/>
      <c r="AE2" s="146"/>
      <c r="AF2" s="146"/>
      <c r="AG2" s="146"/>
      <c r="AH2" s="146"/>
      <c r="AI2" s="146"/>
      <c r="AJ2" s="146"/>
      <c r="AK2" s="146"/>
      <c r="AL2" s="146"/>
      <c r="AM2" s="146"/>
      <c r="AN2" s="60"/>
      <c r="AO2" s="60"/>
    </row>
    <row r="3" spans="1:41" s="59" customFormat="1" ht="12.75" customHeight="1" x14ac:dyDescent="0.15">
      <c r="A3" s="358"/>
      <c r="B3" s="88"/>
      <c r="C3" s="211"/>
      <c r="D3" s="60"/>
      <c r="E3" s="340"/>
      <c r="R3" s="494"/>
      <c r="S3" s="563" t="b">
        <f>Rentecalc.!J4</f>
        <v>1</v>
      </c>
      <c r="T3" s="358"/>
      <c r="U3" s="355"/>
      <c r="V3" s="410"/>
      <c r="W3" s="146"/>
      <c r="X3" s="146"/>
      <c r="Y3" s="146"/>
      <c r="Z3" s="146"/>
      <c r="AA3" s="146"/>
      <c r="AB3" s="146"/>
      <c r="AC3" s="146"/>
      <c r="AD3" s="146"/>
      <c r="AE3" s="146"/>
      <c r="AF3" s="146"/>
      <c r="AG3" s="146"/>
      <c r="AH3" s="146"/>
      <c r="AI3" s="146"/>
      <c r="AJ3" s="146"/>
      <c r="AK3" s="146"/>
      <c r="AL3" s="146"/>
      <c r="AM3" s="146"/>
      <c r="AN3" s="60"/>
      <c r="AO3" s="60"/>
    </row>
    <row r="4" spans="1:41" s="7" customFormat="1" ht="12.75" customHeight="1" x14ac:dyDescent="0.2">
      <c r="A4" s="35"/>
      <c r="B4" s="511"/>
      <c r="C4" s="332" t="s">
        <v>70</v>
      </c>
      <c r="D4" s="332" t="s">
        <v>82</v>
      </c>
      <c r="E4" s="332" t="s">
        <v>11</v>
      </c>
      <c r="F4" s="332" t="s">
        <v>83</v>
      </c>
      <c r="G4" s="332" t="s">
        <v>67</v>
      </c>
      <c r="H4" s="332" t="s">
        <v>14</v>
      </c>
      <c r="I4" s="332" t="s">
        <v>71</v>
      </c>
      <c r="J4" s="661" t="str">
        <f>CONCATENATE("Storting/Aflossing ",Rentecalc.!O1)</f>
        <v>Storting/Aflossing 2016</v>
      </c>
      <c r="K4" s="662"/>
      <c r="L4" s="662"/>
      <c r="M4" s="662"/>
      <c r="N4" s="662"/>
      <c r="O4" s="662"/>
      <c r="P4" s="662"/>
      <c r="Q4" s="662"/>
      <c r="R4" s="332" t="s">
        <v>71</v>
      </c>
      <c r="S4" s="332" t="s">
        <v>85</v>
      </c>
      <c r="T4" s="332" t="s">
        <v>19</v>
      </c>
      <c r="U4" s="333" t="s">
        <v>16</v>
      </c>
      <c r="V4" s="411"/>
      <c r="W4" s="147"/>
      <c r="X4" s="147"/>
      <c r="Y4" s="147"/>
      <c r="Z4" s="147"/>
      <c r="AA4" s="147"/>
      <c r="AB4" s="147"/>
      <c r="AC4" s="147"/>
      <c r="AD4" s="147"/>
      <c r="AE4" s="147"/>
      <c r="AF4" s="147"/>
      <c r="AG4" s="147"/>
      <c r="AH4" s="147"/>
      <c r="AI4" s="147"/>
      <c r="AJ4" s="147"/>
      <c r="AK4" s="147"/>
      <c r="AL4" s="147"/>
      <c r="AM4" s="147"/>
    </row>
    <row r="5" spans="1:41" ht="12.75" customHeight="1" x14ac:dyDescent="0.15">
      <c r="B5" s="512"/>
      <c r="C5" s="334"/>
      <c r="D5" s="335" t="s">
        <v>187</v>
      </c>
      <c r="E5" s="335" t="s">
        <v>188</v>
      </c>
      <c r="F5" s="335" t="s">
        <v>12</v>
      </c>
      <c r="G5" s="335" t="s">
        <v>13</v>
      </c>
      <c r="H5" s="335" t="s">
        <v>189</v>
      </c>
      <c r="I5" s="336" t="str">
        <f>CONCATENATE("31-12-",Rentecalc.!O1-1," ")</f>
        <v xml:space="preserve">31-12-2015 </v>
      </c>
      <c r="J5" s="335" t="s">
        <v>84</v>
      </c>
      <c r="K5" s="335" t="s">
        <v>190</v>
      </c>
      <c r="L5" s="667" t="s">
        <v>191</v>
      </c>
      <c r="M5" s="667"/>
      <c r="N5" s="667"/>
      <c r="O5" s="667"/>
      <c r="P5" s="667"/>
      <c r="Q5" s="667"/>
      <c r="R5" s="336" t="str">
        <f>CONCATENATE("31-12-",Rentecalc.!O1," ")</f>
        <v xml:space="preserve">31-12-2016 </v>
      </c>
      <c r="S5" s="337" t="s">
        <v>22</v>
      </c>
      <c r="T5" s="337" t="s">
        <v>15</v>
      </c>
      <c r="U5" s="337" t="s">
        <v>192</v>
      </c>
      <c r="V5" s="411"/>
    </row>
    <row r="6" spans="1:41" ht="12.75" customHeight="1" x14ac:dyDescent="0.15">
      <c r="B6" s="513">
        <f>X2*100+1</f>
        <v>701</v>
      </c>
      <c r="C6" s="514"/>
      <c r="D6" s="515"/>
      <c r="E6" s="515"/>
      <c r="F6" s="516"/>
      <c r="G6" s="516"/>
      <c r="H6" s="517"/>
      <c r="I6" s="518"/>
      <c r="J6" s="518"/>
      <c r="K6" s="519"/>
      <c r="L6" s="519"/>
      <c r="M6" s="519"/>
      <c r="N6" s="519"/>
      <c r="O6" s="519"/>
      <c r="P6" s="519"/>
      <c r="Q6" s="519"/>
      <c r="R6" s="520">
        <f t="shared" ref="R6:R32" si="0">I6-AD6</f>
        <v>0</v>
      </c>
      <c r="S6" s="564">
        <f t="shared" ref="S6:S32" si="1">S176</f>
        <v>0</v>
      </c>
      <c r="T6" s="520">
        <f t="shared" ref="T6:T32" si="2">S6*G6/100</f>
        <v>0</v>
      </c>
      <c r="U6" s="564">
        <f t="shared" ref="U6:U32" si="3">IF(H6="n",T6,F6/100*S6)</f>
        <v>0</v>
      </c>
      <c r="V6" s="417"/>
      <c r="W6" s="406">
        <f t="shared" ref="W6:AB6" si="4">IF(L6&gt;0,1,0)</f>
        <v>0</v>
      </c>
      <c r="X6" s="406">
        <f t="shared" si="4"/>
        <v>0</v>
      </c>
      <c r="Y6" s="406">
        <f t="shared" si="4"/>
        <v>0</v>
      </c>
      <c r="Z6" s="406">
        <f t="shared" si="4"/>
        <v>0</v>
      </c>
      <c r="AA6" s="406">
        <f t="shared" si="4"/>
        <v>0</v>
      </c>
      <c r="AB6" s="406">
        <f t="shared" si="4"/>
        <v>0</v>
      </c>
      <c r="AC6" s="406">
        <f>SUM(W6:AB6)</f>
        <v>0</v>
      </c>
      <c r="AD6" s="406">
        <f>AC6*J6</f>
        <v>0</v>
      </c>
      <c r="AL6" s="150"/>
      <c r="AM6" s="150"/>
      <c r="AN6" s="62"/>
      <c r="AO6" s="62"/>
    </row>
    <row r="7" spans="1:41" ht="12.75" customHeight="1" x14ac:dyDescent="0.15">
      <c r="B7" s="513">
        <f>B6+1</f>
        <v>702</v>
      </c>
      <c r="C7" s="521"/>
      <c r="D7" s="522"/>
      <c r="E7" s="522"/>
      <c r="F7" s="523"/>
      <c r="G7" s="523"/>
      <c r="H7" s="517"/>
      <c r="I7" s="524"/>
      <c r="J7" s="524"/>
      <c r="K7" s="525"/>
      <c r="L7" s="525"/>
      <c r="M7" s="525"/>
      <c r="N7" s="525"/>
      <c r="O7" s="525"/>
      <c r="P7" s="525"/>
      <c r="Q7" s="525"/>
      <c r="R7" s="526">
        <f t="shared" si="0"/>
        <v>0</v>
      </c>
      <c r="S7" s="564">
        <f t="shared" si="1"/>
        <v>0</v>
      </c>
      <c r="T7" s="526">
        <f t="shared" si="2"/>
        <v>0</v>
      </c>
      <c r="U7" s="564">
        <f t="shared" si="3"/>
        <v>0</v>
      </c>
      <c r="V7" s="417"/>
      <c r="W7" s="406">
        <f t="shared" ref="W7:W70" si="5">IF(L7&gt;0,1,0)</f>
        <v>0</v>
      </c>
      <c r="X7" s="406">
        <f t="shared" ref="X7:X70" si="6">IF(M7&gt;0,1,0)</f>
        <v>0</v>
      </c>
      <c r="Y7" s="406">
        <f t="shared" ref="Y7:Y70" si="7">IF(N7&gt;0,1,0)</f>
        <v>0</v>
      </c>
      <c r="Z7" s="406">
        <f t="shared" ref="Z7:Z70" si="8">IF(O7&gt;0,1,0)</f>
        <v>0</v>
      </c>
      <c r="AA7" s="406">
        <f t="shared" ref="AA7:AA70" si="9">IF(P7&gt;0,1,0)</f>
        <v>0</v>
      </c>
      <c r="AB7" s="406">
        <f t="shared" ref="AB7:AB70" si="10">IF(Q7&gt;0,1,0)</f>
        <v>0</v>
      </c>
      <c r="AC7" s="406">
        <f t="shared" ref="AC7:AC70" si="11">SUM(W7:AB7)</f>
        <v>0</v>
      </c>
      <c r="AD7" s="406">
        <f t="shared" ref="AD7:AD70" si="12">AC7*J7</f>
        <v>0</v>
      </c>
      <c r="AL7" s="150"/>
      <c r="AM7" s="150"/>
      <c r="AN7" s="62"/>
      <c r="AO7" s="62"/>
    </row>
    <row r="8" spans="1:41" ht="12.75" customHeight="1" x14ac:dyDescent="0.15">
      <c r="B8" s="513">
        <f t="shared" ref="B8:B163" si="13">B7+1</f>
        <v>703</v>
      </c>
      <c r="C8" s="521"/>
      <c r="D8" s="522"/>
      <c r="E8" s="522"/>
      <c r="F8" s="523"/>
      <c r="G8" s="523"/>
      <c r="H8" s="517"/>
      <c r="I8" s="524"/>
      <c r="J8" s="524"/>
      <c r="K8" s="525"/>
      <c r="L8" s="525"/>
      <c r="M8" s="525"/>
      <c r="N8" s="525"/>
      <c r="O8" s="525"/>
      <c r="P8" s="525"/>
      <c r="Q8" s="525"/>
      <c r="R8" s="526">
        <f t="shared" si="0"/>
        <v>0</v>
      </c>
      <c r="S8" s="564">
        <f t="shared" si="1"/>
        <v>0</v>
      </c>
      <c r="T8" s="526">
        <f t="shared" si="2"/>
        <v>0</v>
      </c>
      <c r="U8" s="564">
        <f t="shared" si="3"/>
        <v>0</v>
      </c>
      <c r="V8" s="417"/>
      <c r="W8" s="406">
        <f t="shared" si="5"/>
        <v>0</v>
      </c>
      <c r="X8" s="406">
        <f t="shared" si="6"/>
        <v>0</v>
      </c>
      <c r="Y8" s="406">
        <f t="shared" si="7"/>
        <v>0</v>
      </c>
      <c r="Z8" s="406">
        <f t="shared" si="8"/>
        <v>0</v>
      </c>
      <c r="AA8" s="406">
        <f t="shared" si="9"/>
        <v>0</v>
      </c>
      <c r="AB8" s="406">
        <f t="shared" si="10"/>
        <v>0</v>
      </c>
      <c r="AC8" s="406">
        <f t="shared" si="11"/>
        <v>0</v>
      </c>
      <c r="AD8" s="406">
        <f t="shared" si="12"/>
        <v>0</v>
      </c>
      <c r="AL8" s="150"/>
      <c r="AM8" s="150"/>
      <c r="AN8" s="62"/>
      <c r="AO8" s="62"/>
    </row>
    <row r="9" spans="1:41" ht="12.75" customHeight="1" x14ac:dyDescent="0.15">
      <c r="B9" s="513">
        <f t="shared" si="13"/>
        <v>704</v>
      </c>
      <c r="C9" s="521"/>
      <c r="D9" s="522"/>
      <c r="E9" s="522"/>
      <c r="F9" s="523"/>
      <c r="G9" s="523"/>
      <c r="H9" s="517"/>
      <c r="I9" s="524"/>
      <c r="J9" s="524"/>
      <c r="K9" s="525"/>
      <c r="L9" s="525"/>
      <c r="M9" s="525"/>
      <c r="N9" s="525"/>
      <c r="O9" s="525"/>
      <c r="P9" s="525"/>
      <c r="Q9" s="525"/>
      <c r="R9" s="526">
        <f t="shared" si="0"/>
        <v>0</v>
      </c>
      <c r="S9" s="564">
        <f t="shared" si="1"/>
        <v>0</v>
      </c>
      <c r="T9" s="526">
        <f t="shared" si="2"/>
        <v>0</v>
      </c>
      <c r="U9" s="564">
        <f t="shared" si="3"/>
        <v>0</v>
      </c>
      <c r="V9" s="417"/>
      <c r="W9" s="406">
        <f t="shared" si="5"/>
        <v>0</v>
      </c>
      <c r="X9" s="406">
        <f t="shared" si="6"/>
        <v>0</v>
      </c>
      <c r="Y9" s="406">
        <f t="shared" si="7"/>
        <v>0</v>
      </c>
      <c r="Z9" s="406">
        <f t="shared" si="8"/>
        <v>0</v>
      </c>
      <c r="AA9" s="406">
        <f t="shared" si="9"/>
        <v>0</v>
      </c>
      <c r="AB9" s="406">
        <f t="shared" si="10"/>
        <v>0</v>
      </c>
      <c r="AC9" s="406">
        <f t="shared" si="11"/>
        <v>0</v>
      </c>
      <c r="AD9" s="406">
        <f t="shared" si="12"/>
        <v>0</v>
      </c>
      <c r="AL9" s="150"/>
      <c r="AM9" s="150"/>
      <c r="AN9" s="62"/>
      <c r="AO9" s="62"/>
    </row>
    <row r="10" spans="1:41" ht="12.75" customHeight="1" x14ac:dyDescent="0.15">
      <c r="B10" s="513">
        <f t="shared" si="13"/>
        <v>705</v>
      </c>
      <c r="C10" s="521"/>
      <c r="D10" s="522"/>
      <c r="E10" s="522"/>
      <c r="F10" s="523"/>
      <c r="G10" s="523"/>
      <c r="H10" s="517"/>
      <c r="I10" s="524"/>
      <c r="J10" s="524"/>
      <c r="K10" s="525"/>
      <c r="L10" s="525"/>
      <c r="M10" s="525"/>
      <c r="N10" s="525"/>
      <c r="O10" s="525"/>
      <c r="P10" s="525"/>
      <c r="Q10" s="525"/>
      <c r="R10" s="526">
        <f t="shared" si="0"/>
        <v>0</v>
      </c>
      <c r="S10" s="564">
        <f t="shared" si="1"/>
        <v>0</v>
      </c>
      <c r="T10" s="526">
        <f t="shared" si="2"/>
        <v>0</v>
      </c>
      <c r="U10" s="564">
        <f t="shared" si="3"/>
        <v>0</v>
      </c>
      <c r="V10" s="417"/>
      <c r="W10" s="406">
        <f t="shared" si="5"/>
        <v>0</v>
      </c>
      <c r="X10" s="406">
        <f t="shared" si="6"/>
        <v>0</v>
      </c>
      <c r="Y10" s="406">
        <f t="shared" si="7"/>
        <v>0</v>
      </c>
      <c r="Z10" s="406">
        <f t="shared" si="8"/>
        <v>0</v>
      </c>
      <c r="AA10" s="406">
        <f t="shared" si="9"/>
        <v>0</v>
      </c>
      <c r="AB10" s="406">
        <f t="shared" si="10"/>
        <v>0</v>
      </c>
      <c r="AC10" s="406">
        <f t="shared" si="11"/>
        <v>0</v>
      </c>
      <c r="AD10" s="406">
        <f t="shared" si="12"/>
        <v>0</v>
      </c>
      <c r="AL10" s="150"/>
      <c r="AM10" s="150"/>
      <c r="AN10" s="62"/>
      <c r="AO10" s="62"/>
    </row>
    <row r="11" spans="1:41" ht="12.75" customHeight="1" x14ac:dyDescent="0.15">
      <c r="B11" s="513">
        <f t="shared" si="13"/>
        <v>706</v>
      </c>
      <c r="C11" s="521"/>
      <c r="D11" s="522"/>
      <c r="E11" s="522"/>
      <c r="F11" s="523"/>
      <c r="G11" s="523"/>
      <c r="H11" s="517"/>
      <c r="I11" s="524"/>
      <c r="J11" s="524"/>
      <c r="K11" s="525"/>
      <c r="L11" s="525"/>
      <c r="M11" s="525"/>
      <c r="N11" s="525"/>
      <c r="O11" s="525"/>
      <c r="P11" s="525"/>
      <c r="Q11" s="525"/>
      <c r="R11" s="526">
        <f t="shared" si="0"/>
        <v>0</v>
      </c>
      <c r="S11" s="564">
        <f t="shared" si="1"/>
        <v>0</v>
      </c>
      <c r="T11" s="526">
        <f t="shared" si="2"/>
        <v>0</v>
      </c>
      <c r="U11" s="564">
        <f t="shared" si="3"/>
        <v>0</v>
      </c>
      <c r="V11" s="417"/>
      <c r="W11" s="406">
        <f t="shared" si="5"/>
        <v>0</v>
      </c>
      <c r="X11" s="406">
        <f t="shared" si="6"/>
        <v>0</v>
      </c>
      <c r="Y11" s="406">
        <f t="shared" si="7"/>
        <v>0</v>
      </c>
      <c r="Z11" s="406">
        <f t="shared" si="8"/>
        <v>0</v>
      </c>
      <c r="AA11" s="406">
        <f t="shared" si="9"/>
        <v>0</v>
      </c>
      <c r="AB11" s="406">
        <f t="shared" si="10"/>
        <v>0</v>
      </c>
      <c r="AC11" s="406">
        <f t="shared" si="11"/>
        <v>0</v>
      </c>
      <c r="AD11" s="406">
        <f t="shared" si="12"/>
        <v>0</v>
      </c>
      <c r="AL11" s="150"/>
      <c r="AM11" s="150"/>
      <c r="AN11" s="62"/>
      <c r="AO11" s="62"/>
    </row>
    <row r="12" spans="1:41" ht="12.75" customHeight="1" x14ac:dyDescent="0.15">
      <c r="B12" s="513">
        <f t="shared" si="13"/>
        <v>707</v>
      </c>
      <c r="C12" s="521"/>
      <c r="D12" s="522"/>
      <c r="E12" s="522"/>
      <c r="F12" s="523"/>
      <c r="G12" s="523"/>
      <c r="H12" s="517"/>
      <c r="I12" s="524"/>
      <c r="J12" s="524"/>
      <c r="K12" s="525"/>
      <c r="L12" s="525"/>
      <c r="M12" s="525"/>
      <c r="N12" s="525"/>
      <c r="O12" s="525"/>
      <c r="P12" s="525"/>
      <c r="Q12" s="525"/>
      <c r="R12" s="526">
        <f t="shared" si="0"/>
        <v>0</v>
      </c>
      <c r="S12" s="564">
        <f t="shared" si="1"/>
        <v>0</v>
      </c>
      <c r="T12" s="526">
        <f t="shared" si="2"/>
        <v>0</v>
      </c>
      <c r="U12" s="564">
        <f t="shared" si="3"/>
        <v>0</v>
      </c>
      <c r="V12" s="417"/>
      <c r="W12" s="406">
        <f t="shared" si="5"/>
        <v>0</v>
      </c>
      <c r="X12" s="406">
        <f t="shared" si="6"/>
        <v>0</v>
      </c>
      <c r="Y12" s="406">
        <f t="shared" si="7"/>
        <v>0</v>
      </c>
      <c r="Z12" s="406">
        <f t="shared" si="8"/>
        <v>0</v>
      </c>
      <c r="AA12" s="406">
        <f t="shared" si="9"/>
        <v>0</v>
      </c>
      <c r="AB12" s="406">
        <f t="shared" si="10"/>
        <v>0</v>
      </c>
      <c r="AC12" s="406">
        <f t="shared" si="11"/>
        <v>0</v>
      </c>
      <c r="AD12" s="406">
        <f t="shared" si="12"/>
        <v>0</v>
      </c>
      <c r="AL12" s="150"/>
      <c r="AM12" s="150"/>
      <c r="AN12" s="62"/>
      <c r="AO12" s="62"/>
    </row>
    <row r="13" spans="1:41" ht="12.75" customHeight="1" x14ac:dyDescent="0.15">
      <c r="B13" s="513">
        <f t="shared" si="13"/>
        <v>708</v>
      </c>
      <c r="C13" s="521"/>
      <c r="D13" s="522"/>
      <c r="E13" s="522"/>
      <c r="F13" s="523"/>
      <c r="G13" s="523"/>
      <c r="H13" s="517"/>
      <c r="I13" s="524"/>
      <c r="J13" s="524"/>
      <c r="K13" s="525"/>
      <c r="L13" s="525"/>
      <c r="M13" s="525"/>
      <c r="N13" s="525"/>
      <c r="O13" s="525"/>
      <c r="P13" s="525"/>
      <c r="Q13" s="525"/>
      <c r="R13" s="526">
        <f t="shared" si="0"/>
        <v>0</v>
      </c>
      <c r="S13" s="564">
        <f t="shared" si="1"/>
        <v>0</v>
      </c>
      <c r="T13" s="526">
        <f t="shared" si="2"/>
        <v>0</v>
      </c>
      <c r="U13" s="564">
        <f t="shared" si="3"/>
        <v>0</v>
      </c>
      <c r="V13" s="417"/>
      <c r="W13" s="406">
        <f t="shared" si="5"/>
        <v>0</v>
      </c>
      <c r="X13" s="406">
        <f t="shared" si="6"/>
        <v>0</v>
      </c>
      <c r="Y13" s="406">
        <f t="shared" si="7"/>
        <v>0</v>
      </c>
      <c r="Z13" s="406">
        <f t="shared" si="8"/>
        <v>0</v>
      </c>
      <c r="AA13" s="406">
        <f t="shared" si="9"/>
        <v>0</v>
      </c>
      <c r="AB13" s="406">
        <f t="shared" si="10"/>
        <v>0</v>
      </c>
      <c r="AC13" s="406">
        <f t="shared" si="11"/>
        <v>0</v>
      </c>
      <c r="AD13" s="406">
        <f t="shared" si="12"/>
        <v>0</v>
      </c>
      <c r="AL13" s="150"/>
      <c r="AM13" s="150"/>
      <c r="AN13" s="62"/>
      <c r="AO13" s="62"/>
    </row>
    <row r="14" spans="1:41" ht="12.75" customHeight="1" x14ac:dyDescent="0.15">
      <c r="B14" s="513">
        <f t="shared" si="13"/>
        <v>709</v>
      </c>
      <c r="C14" s="521"/>
      <c r="D14" s="522"/>
      <c r="E14" s="522"/>
      <c r="F14" s="523"/>
      <c r="G14" s="523"/>
      <c r="H14" s="517"/>
      <c r="I14" s="524"/>
      <c r="J14" s="524"/>
      <c r="K14" s="525"/>
      <c r="L14" s="525"/>
      <c r="M14" s="525"/>
      <c r="N14" s="525"/>
      <c r="O14" s="525"/>
      <c r="P14" s="525"/>
      <c r="Q14" s="525"/>
      <c r="R14" s="526">
        <f t="shared" si="0"/>
        <v>0</v>
      </c>
      <c r="S14" s="564">
        <f t="shared" si="1"/>
        <v>0</v>
      </c>
      <c r="T14" s="526">
        <f t="shared" si="2"/>
        <v>0</v>
      </c>
      <c r="U14" s="564">
        <f t="shared" si="3"/>
        <v>0</v>
      </c>
      <c r="V14" s="417"/>
      <c r="W14" s="406">
        <f t="shared" si="5"/>
        <v>0</v>
      </c>
      <c r="X14" s="406">
        <f t="shared" si="6"/>
        <v>0</v>
      </c>
      <c r="Y14" s="406">
        <f t="shared" si="7"/>
        <v>0</v>
      </c>
      <c r="Z14" s="406">
        <f t="shared" si="8"/>
        <v>0</v>
      </c>
      <c r="AA14" s="406">
        <f t="shared" si="9"/>
        <v>0</v>
      </c>
      <c r="AB14" s="406">
        <f t="shared" si="10"/>
        <v>0</v>
      </c>
      <c r="AC14" s="406">
        <f t="shared" si="11"/>
        <v>0</v>
      </c>
      <c r="AD14" s="406">
        <f t="shared" si="12"/>
        <v>0</v>
      </c>
      <c r="AL14" s="150"/>
      <c r="AM14" s="150"/>
      <c r="AN14" s="62"/>
      <c r="AO14" s="62"/>
    </row>
    <row r="15" spans="1:41" ht="12.75" customHeight="1" x14ac:dyDescent="0.15">
      <c r="B15" s="513">
        <f t="shared" si="13"/>
        <v>710</v>
      </c>
      <c r="C15" s="521"/>
      <c r="D15" s="522"/>
      <c r="E15" s="522"/>
      <c r="F15" s="523"/>
      <c r="G15" s="523"/>
      <c r="H15" s="517"/>
      <c r="I15" s="524"/>
      <c r="J15" s="524"/>
      <c r="K15" s="525"/>
      <c r="L15" s="525"/>
      <c r="M15" s="525"/>
      <c r="N15" s="525"/>
      <c r="O15" s="525"/>
      <c r="P15" s="525"/>
      <c r="Q15" s="525"/>
      <c r="R15" s="526">
        <f t="shared" si="0"/>
        <v>0</v>
      </c>
      <c r="S15" s="564">
        <f t="shared" si="1"/>
        <v>0</v>
      </c>
      <c r="T15" s="526">
        <f t="shared" si="2"/>
        <v>0</v>
      </c>
      <c r="U15" s="564">
        <f t="shared" si="3"/>
        <v>0</v>
      </c>
      <c r="V15" s="417"/>
      <c r="W15" s="406">
        <f t="shared" si="5"/>
        <v>0</v>
      </c>
      <c r="X15" s="406">
        <f t="shared" si="6"/>
        <v>0</v>
      </c>
      <c r="Y15" s="406">
        <f t="shared" si="7"/>
        <v>0</v>
      </c>
      <c r="Z15" s="406">
        <f t="shared" si="8"/>
        <v>0</v>
      </c>
      <c r="AA15" s="406">
        <f t="shared" si="9"/>
        <v>0</v>
      </c>
      <c r="AB15" s="406">
        <f t="shared" si="10"/>
        <v>0</v>
      </c>
      <c r="AC15" s="406">
        <f t="shared" si="11"/>
        <v>0</v>
      </c>
      <c r="AD15" s="406">
        <f t="shared" si="12"/>
        <v>0</v>
      </c>
      <c r="AL15" s="150"/>
      <c r="AM15" s="150"/>
      <c r="AN15" s="62"/>
      <c r="AO15" s="62"/>
    </row>
    <row r="16" spans="1:41" ht="12.75" customHeight="1" x14ac:dyDescent="0.15">
      <c r="B16" s="513">
        <f t="shared" si="13"/>
        <v>711</v>
      </c>
      <c r="C16" s="521"/>
      <c r="D16" s="522"/>
      <c r="E16" s="522"/>
      <c r="F16" s="523"/>
      <c r="G16" s="523"/>
      <c r="H16" s="517"/>
      <c r="I16" s="524"/>
      <c r="J16" s="524"/>
      <c r="K16" s="525"/>
      <c r="L16" s="525"/>
      <c r="M16" s="525"/>
      <c r="N16" s="525"/>
      <c r="O16" s="525"/>
      <c r="P16" s="525"/>
      <c r="Q16" s="525"/>
      <c r="R16" s="526">
        <f t="shared" si="0"/>
        <v>0</v>
      </c>
      <c r="S16" s="564">
        <f t="shared" si="1"/>
        <v>0</v>
      </c>
      <c r="T16" s="526">
        <f t="shared" si="2"/>
        <v>0</v>
      </c>
      <c r="U16" s="564">
        <f t="shared" si="3"/>
        <v>0</v>
      </c>
      <c r="V16" s="417"/>
      <c r="W16" s="406">
        <f t="shared" si="5"/>
        <v>0</v>
      </c>
      <c r="X16" s="406">
        <f t="shared" si="6"/>
        <v>0</v>
      </c>
      <c r="Y16" s="406">
        <f t="shared" si="7"/>
        <v>0</v>
      </c>
      <c r="Z16" s="406">
        <f t="shared" si="8"/>
        <v>0</v>
      </c>
      <c r="AA16" s="406">
        <f t="shared" si="9"/>
        <v>0</v>
      </c>
      <c r="AB16" s="406">
        <f t="shared" si="10"/>
        <v>0</v>
      </c>
      <c r="AC16" s="406">
        <f t="shared" si="11"/>
        <v>0</v>
      </c>
      <c r="AD16" s="406">
        <f t="shared" si="12"/>
        <v>0</v>
      </c>
      <c r="AL16" s="150"/>
      <c r="AM16" s="150"/>
      <c r="AN16" s="62"/>
      <c r="AO16" s="62"/>
    </row>
    <row r="17" spans="2:41" ht="12.75" customHeight="1" x14ac:dyDescent="0.15">
      <c r="B17" s="513">
        <f t="shared" si="13"/>
        <v>712</v>
      </c>
      <c r="C17" s="521"/>
      <c r="D17" s="522"/>
      <c r="E17" s="522"/>
      <c r="F17" s="523"/>
      <c r="G17" s="523"/>
      <c r="H17" s="517"/>
      <c r="I17" s="524"/>
      <c r="J17" s="524"/>
      <c r="K17" s="525"/>
      <c r="L17" s="525"/>
      <c r="M17" s="525"/>
      <c r="N17" s="525"/>
      <c r="O17" s="525"/>
      <c r="P17" s="525"/>
      <c r="Q17" s="525"/>
      <c r="R17" s="526">
        <f t="shared" si="0"/>
        <v>0</v>
      </c>
      <c r="S17" s="564">
        <f t="shared" si="1"/>
        <v>0</v>
      </c>
      <c r="T17" s="526">
        <f t="shared" si="2"/>
        <v>0</v>
      </c>
      <c r="U17" s="564">
        <f t="shared" si="3"/>
        <v>0</v>
      </c>
      <c r="V17" s="417"/>
      <c r="W17" s="406">
        <f t="shared" si="5"/>
        <v>0</v>
      </c>
      <c r="X17" s="406">
        <f t="shared" si="6"/>
        <v>0</v>
      </c>
      <c r="Y17" s="406">
        <f t="shared" si="7"/>
        <v>0</v>
      </c>
      <c r="Z17" s="406">
        <f t="shared" si="8"/>
        <v>0</v>
      </c>
      <c r="AA17" s="406">
        <f t="shared" si="9"/>
        <v>0</v>
      </c>
      <c r="AB17" s="406">
        <f t="shared" si="10"/>
        <v>0</v>
      </c>
      <c r="AC17" s="406">
        <f t="shared" si="11"/>
        <v>0</v>
      </c>
      <c r="AD17" s="406">
        <f t="shared" si="12"/>
        <v>0</v>
      </c>
      <c r="AL17" s="150"/>
      <c r="AM17" s="150"/>
      <c r="AN17" s="62"/>
      <c r="AO17" s="62"/>
    </row>
    <row r="18" spans="2:41" ht="12.75" customHeight="1" x14ac:dyDescent="0.15">
      <c r="B18" s="513">
        <f t="shared" si="13"/>
        <v>713</v>
      </c>
      <c r="C18" s="521"/>
      <c r="D18" s="522"/>
      <c r="E18" s="522"/>
      <c r="F18" s="523"/>
      <c r="G18" s="523"/>
      <c r="H18" s="517"/>
      <c r="I18" s="524"/>
      <c r="J18" s="524"/>
      <c r="K18" s="525"/>
      <c r="L18" s="525"/>
      <c r="M18" s="525"/>
      <c r="N18" s="525"/>
      <c r="O18" s="525"/>
      <c r="P18" s="525"/>
      <c r="Q18" s="525"/>
      <c r="R18" s="526">
        <f t="shared" si="0"/>
        <v>0</v>
      </c>
      <c r="S18" s="564">
        <f t="shared" si="1"/>
        <v>0</v>
      </c>
      <c r="T18" s="526">
        <f t="shared" si="2"/>
        <v>0</v>
      </c>
      <c r="U18" s="564">
        <f t="shared" si="3"/>
        <v>0</v>
      </c>
      <c r="V18" s="417"/>
      <c r="W18" s="406">
        <f t="shared" si="5"/>
        <v>0</v>
      </c>
      <c r="X18" s="406">
        <f t="shared" si="6"/>
        <v>0</v>
      </c>
      <c r="Y18" s="406">
        <f t="shared" si="7"/>
        <v>0</v>
      </c>
      <c r="Z18" s="406">
        <f t="shared" si="8"/>
        <v>0</v>
      </c>
      <c r="AA18" s="406">
        <f t="shared" si="9"/>
        <v>0</v>
      </c>
      <c r="AB18" s="406">
        <f t="shared" si="10"/>
        <v>0</v>
      </c>
      <c r="AC18" s="406">
        <f t="shared" si="11"/>
        <v>0</v>
      </c>
      <c r="AD18" s="406">
        <f t="shared" si="12"/>
        <v>0</v>
      </c>
      <c r="AL18" s="150"/>
      <c r="AM18" s="150"/>
      <c r="AN18" s="62"/>
      <c r="AO18" s="62"/>
    </row>
    <row r="19" spans="2:41" ht="12.75" customHeight="1" x14ac:dyDescent="0.15">
      <c r="B19" s="513">
        <f t="shared" si="13"/>
        <v>714</v>
      </c>
      <c r="C19" s="521"/>
      <c r="D19" s="522"/>
      <c r="E19" s="522"/>
      <c r="F19" s="523"/>
      <c r="G19" s="523"/>
      <c r="H19" s="517"/>
      <c r="I19" s="524"/>
      <c r="J19" s="524"/>
      <c r="K19" s="525"/>
      <c r="L19" s="525"/>
      <c r="M19" s="525"/>
      <c r="N19" s="525"/>
      <c r="O19" s="525"/>
      <c r="P19" s="525"/>
      <c r="Q19" s="525"/>
      <c r="R19" s="526">
        <f t="shared" si="0"/>
        <v>0</v>
      </c>
      <c r="S19" s="564">
        <f t="shared" si="1"/>
        <v>0</v>
      </c>
      <c r="T19" s="526">
        <f t="shared" si="2"/>
        <v>0</v>
      </c>
      <c r="U19" s="564">
        <f t="shared" si="3"/>
        <v>0</v>
      </c>
      <c r="V19" s="417"/>
      <c r="W19" s="406">
        <f t="shared" si="5"/>
        <v>0</v>
      </c>
      <c r="X19" s="406">
        <f t="shared" si="6"/>
        <v>0</v>
      </c>
      <c r="Y19" s="406">
        <f t="shared" si="7"/>
        <v>0</v>
      </c>
      <c r="Z19" s="406">
        <f t="shared" si="8"/>
        <v>0</v>
      </c>
      <c r="AA19" s="406">
        <f t="shared" si="9"/>
        <v>0</v>
      </c>
      <c r="AB19" s="406">
        <f t="shared" si="10"/>
        <v>0</v>
      </c>
      <c r="AC19" s="406">
        <f t="shared" si="11"/>
        <v>0</v>
      </c>
      <c r="AD19" s="406">
        <f t="shared" si="12"/>
        <v>0</v>
      </c>
      <c r="AL19" s="150"/>
      <c r="AM19" s="150"/>
      <c r="AN19" s="62"/>
      <c r="AO19" s="62"/>
    </row>
    <row r="20" spans="2:41" ht="12.75" customHeight="1" x14ac:dyDescent="0.15">
      <c r="B20" s="513">
        <f t="shared" si="13"/>
        <v>715</v>
      </c>
      <c r="C20" s="521"/>
      <c r="D20" s="522"/>
      <c r="E20" s="522"/>
      <c r="F20" s="523"/>
      <c r="G20" s="523"/>
      <c r="H20" s="517"/>
      <c r="I20" s="524"/>
      <c r="J20" s="524"/>
      <c r="K20" s="525"/>
      <c r="L20" s="525"/>
      <c r="M20" s="525"/>
      <c r="N20" s="525"/>
      <c r="O20" s="525"/>
      <c r="P20" s="525"/>
      <c r="Q20" s="525"/>
      <c r="R20" s="526">
        <f t="shared" si="0"/>
        <v>0</v>
      </c>
      <c r="S20" s="564">
        <f t="shared" si="1"/>
        <v>0</v>
      </c>
      <c r="T20" s="526">
        <f t="shared" si="2"/>
        <v>0</v>
      </c>
      <c r="U20" s="564">
        <f t="shared" si="3"/>
        <v>0</v>
      </c>
      <c r="V20" s="417"/>
      <c r="W20" s="406">
        <f t="shared" si="5"/>
        <v>0</v>
      </c>
      <c r="X20" s="406">
        <f t="shared" si="6"/>
        <v>0</v>
      </c>
      <c r="Y20" s="406">
        <f t="shared" si="7"/>
        <v>0</v>
      </c>
      <c r="Z20" s="406">
        <f t="shared" si="8"/>
        <v>0</v>
      </c>
      <c r="AA20" s="406">
        <f t="shared" si="9"/>
        <v>0</v>
      </c>
      <c r="AB20" s="406">
        <f t="shared" si="10"/>
        <v>0</v>
      </c>
      <c r="AC20" s="406">
        <f t="shared" si="11"/>
        <v>0</v>
      </c>
      <c r="AD20" s="406">
        <f t="shared" si="12"/>
        <v>0</v>
      </c>
      <c r="AL20" s="150"/>
      <c r="AM20" s="150"/>
      <c r="AN20" s="62"/>
      <c r="AO20" s="62"/>
    </row>
    <row r="21" spans="2:41" ht="12.75" customHeight="1" x14ac:dyDescent="0.15">
      <c r="B21" s="513">
        <f t="shared" si="13"/>
        <v>716</v>
      </c>
      <c r="C21" s="521"/>
      <c r="D21" s="522"/>
      <c r="E21" s="522"/>
      <c r="F21" s="523"/>
      <c r="G21" s="523"/>
      <c r="H21" s="517"/>
      <c r="I21" s="524"/>
      <c r="J21" s="524"/>
      <c r="K21" s="525"/>
      <c r="L21" s="525"/>
      <c r="M21" s="525"/>
      <c r="N21" s="525"/>
      <c r="O21" s="525"/>
      <c r="P21" s="525"/>
      <c r="Q21" s="525"/>
      <c r="R21" s="526">
        <f t="shared" si="0"/>
        <v>0</v>
      </c>
      <c r="S21" s="564">
        <f t="shared" si="1"/>
        <v>0</v>
      </c>
      <c r="T21" s="526">
        <f t="shared" si="2"/>
        <v>0</v>
      </c>
      <c r="U21" s="564">
        <f t="shared" si="3"/>
        <v>0</v>
      </c>
      <c r="V21" s="417"/>
      <c r="W21" s="406">
        <f t="shared" si="5"/>
        <v>0</v>
      </c>
      <c r="X21" s="406">
        <f t="shared" si="6"/>
        <v>0</v>
      </c>
      <c r="Y21" s="406">
        <f t="shared" si="7"/>
        <v>0</v>
      </c>
      <c r="Z21" s="406">
        <f t="shared" si="8"/>
        <v>0</v>
      </c>
      <c r="AA21" s="406">
        <f t="shared" si="9"/>
        <v>0</v>
      </c>
      <c r="AB21" s="406">
        <f t="shared" si="10"/>
        <v>0</v>
      </c>
      <c r="AC21" s="406">
        <f t="shared" si="11"/>
        <v>0</v>
      </c>
      <c r="AD21" s="406">
        <f t="shared" si="12"/>
        <v>0</v>
      </c>
      <c r="AL21" s="150"/>
      <c r="AM21" s="150"/>
      <c r="AN21" s="62"/>
      <c r="AO21" s="62"/>
    </row>
    <row r="22" spans="2:41" ht="12.75" customHeight="1" x14ac:dyDescent="0.15">
      <c r="B22" s="513">
        <f t="shared" si="13"/>
        <v>717</v>
      </c>
      <c r="C22" s="521"/>
      <c r="D22" s="522"/>
      <c r="E22" s="522"/>
      <c r="F22" s="523"/>
      <c r="G22" s="523"/>
      <c r="H22" s="517"/>
      <c r="I22" s="524"/>
      <c r="J22" s="524"/>
      <c r="K22" s="525"/>
      <c r="L22" s="525"/>
      <c r="M22" s="525"/>
      <c r="N22" s="525"/>
      <c r="O22" s="525"/>
      <c r="P22" s="525"/>
      <c r="Q22" s="525"/>
      <c r="R22" s="526">
        <f t="shared" si="0"/>
        <v>0</v>
      </c>
      <c r="S22" s="564">
        <f t="shared" si="1"/>
        <v>0</v>
      </c>
      <c r="T22" s="526">
        <f t="shared" si="2"/>
        <v>0</v>
      </c>
      <c r="U22" s="564">
        <f t="shared" si="3"/>
        <v>0</v>
      </c>
      <c r="V22" s="417"/>
      <c r="W22" s="406">
        <f t="shared" si="5"/>
        <v>0</v>
      </c>
      <c r="X22" s="406">
        <f t="shared" si="6"/>
        <v>0</v>
      </c>
      <c r="Y22" s="406">
        <f t="shared" si="7"/>
        <v>0</v>
      </c>
      <c r="Z22" s="406">
        <f t="shared" si="8"/>
        <v>0</v>
      </c>
      <c r="AA22" s="406">
        <f t="shared" si="9"/>
        <v>0</v>
      </c>
      <c r="AB22" s="406">
        <f t="shared" si="10"/>
        <v>0</v>
      </c>
      <c r="AC22" s="406">
        <f t="shared" si="11"/>
        <v>0</v>
      </c>
      <c r="AD22" s="406">
        <f t="shared" si="12"/>
        <v>0</v>
      </c>
      <c r="AL22" s="150"/>
      <c r="AM22" s="150"/>
      <c r="AN22" s="62"/>
      <c r="AO22" s="62"/>
    </row>
    <row r="23" spans="2:41" ht="12.75" customHeight="1" x14ac:dyDescent="0.15">
      <c r="B23" s="513">
        <f t="shared" si="13"/>
        <v>718</v>
      </c>
      <c r="C23" s="521"/>
      <c r="D23" s="522"/>
      <c r="E23" s="522"/>
      <c r="F23" s="523"/>
      <c r="G23" s="523"/>
      <c r="H23" s="517"/>
      <c r="I23" s="524"/>
      <c r="J23" s="524"/>
      <c r="K23" s="525"/>
      <c r="L23" s="525"/>
      <c r="M23" s="525"/>
      <c r="N23" s="525"/>
      <c r="O23" s="525"/>
      <c r="P23" s="525"/>
      <c r="Q23" s="525"/>
      <c r="R23" s="526">
        <f t="shared" si="0"/>
        <v>0</v>
      </c>
      <c r="S23" s="564">
        <f t="shared" si="1"/>
        <v>0</v>
      </c>
      <c r="T23" s="526">
        <f t="shared" si="2"/>
        <v>0</v>
      </c>
      <c r="U23" s="564">
        <f t="shared" si="3"/>
        <v>0</v>
      </c>
      <c r="V23" s="417"/>
      <c r="W23" s="406">
        <f t="shared" si="5"/>
        <v>0</v>
      </c>
      <c r="X23" s="406">
        <f t="shared" si="6"/>
        <v>0</v>
      </c>
      <c r="Y23" s="406">
        <f t="shared" si="7"/>
        <v>0</v>
      </c>
      <c r="Z23" s="406">
        <f t="shared" si="8"/>
        <v>0</v>
      </c>
      <c r="AA23" s="406">
        <f t="shared" si="9"/>
        <v>0</v>
      </c>
      <c r="AB23" s="406">
        <f t="shared" si="10"/>
        <v>0</v>
      </c>
      <c r="AC23" s="406">
        <f t="shared" si="11"/>
        <v>0</v>
      </c>
      <c r="AD23" s="406">
        <f t="shared" si="12"/>
        <v>0</v>
      </c>
      <c r="AL23" s="150"/>
      <c r="AM23" s="150"/>
      <c r="AN23" s="62"/>
      <c r="AO23" s="62"/>
    </row>
    <row r="24" spans="2:41" ht="12.75" customHeight="1" x14ac:dyDescent="0.15">
      <c r="B24" s="513">
        <f t="shared" si="13"/>
        <v>719</v>
      </c>
      <c r="C24" s="521"/>
      <c r="D24" s="522"/>
      <c r="E24" s="522"/>
      <c r="F24" s="523"/>
      <c r="G24" s="523"/>
      <c r="H24" s="517"/>
      <c r="I24" s="524"/>
      <c r="J24" s="524"/>
      <c r="K24" s="525"/>
      <c r="L24" s="525"/>
      <c r="M24" s="525"/>
      <c r="N24" s="525"/>
      <c r="O24" s="525"/>
      <c r="P24" s="525"/>
      <c r="Q24" s="525"/>
      <c r="R24" s="526">
        <f t="shared" si="0"/>
        <v>0</v>
      </c>
      <c r="S24" s="564">
        <f t="shared" si="1"/>
        <v>0</v>
      </c>
      <c r="T24" s="526">
        <f t="shared" si="2"/>
        <v>0</v>
      </c>
      <c r="U24" s="564">
        <f t="shared" si="3"/>
        <v>0</v>
      </c>
      <c r="V24" s="417"/>
      <c r="W24" s="406">
        <f t="shared" si="5"/>
        <v>0</v>
      </c>
      <c r="X24" s="406">
        <f t="shared" si="6"/>
        <v>0</v>
      </c>
      <c r="Y24" s="406">
        <f t="shared" si="7"/>
        <v>0</v>
      </c>
      <c r="Z24" s="406">
        <f t="shared" si="8"/>
        <v>0</v>
      </c>
      <c r="AA24" s="406">
        <f t="shared" si="9"/>
        <v>0</v>
      </c>
      <c r="AB24" s="406">
        <f t="shared" si="10"/>
        <v>0</v>
      </c>
      <c r="AC24" s="406">
        <f t="shared" si="11"/>
        <v>0</v>
      </c>
      <c r="AD24" s="406">
        <f t="shared" si="12"/>
        <v>0</v>
      </c>
      <c r="AL24" s="150"/>
      <c r="AM24" s="150"/>
      <c r="AN24" s="62"/>
      <c r="AO24" s="62"/>
    </row>
    <row r="25" spans="2:41" ht="12.75" customHeight="1" x14ac:dyDescent="0.15">
      <c r="B25" s="513">
        <f t="shared" si="13"/>
        <v>720</v>
      </c>
      <c r="C25" s="521"/>
      <c r="D25" s="522"/>
      <c r="E25" s="522"/>
      <c r="F25" s="523"/>
      <c r="G25" s="523"/>
      <c r="H25" s="517"/>
      <c r="I25" s="524"/>
      <c r="J25" s="524"/>
      <c r="K25" s="525"/>
      <c r="L25" s="525"/>
      <c r="M25" s="525"/>
      <c r="N25" s="525"/>
      <c r="O25" s="525"/>
      <c r="P25" s="525"/>
      <c r="Q25" s="525"/>
      <c r="R25" s="526">
        <f t="shared" si="0"/>
        <v>0</v>
      </c>
      <c r="S25" s="564">
        <f t="shared" si="1"/>
        <v>0</v>
      </c>
      <c r="T25" s="526">
        <f t="shared" si="2"/>
        <v>0</v>
      </c>
      <c r="U25" s="564">
        <f t="shared" si="3"/>
        <v>0</v>
      </c>
      <c r="V25" s="417"/>
      <c r="W25" s="406">
        <f t="shared" si="5"/>
        <v>0</v>
      </c>
      <c r="X25" s="406">
        <f t="shared" si="6"/>
        <v>0</v>
      </c>
      <c r="Y25" s="406">
        <f t="shared" si="7"/>
        <v>0</v>
      </c>
      <c r="Z25" s="406">
        <f t="shared" si="8"/>
        <v>0</v>
      </c>
      <c r="AA25" s="406">
        <f t="shared" si="9"/>
        <v>0</v>
      </c>
      <c r="AB25" s="406">
        <f t="shared" si="10"/>
        <v>0</v>
      </c>
      <c r="AC25" s="406">
        <f t="shared" si="11"/>
        <v>0</v>
      </c>
      <c r="AD25" s="406">
        <f t="shared" si="12"/>
        <v>0</v>
      </c>
      <c r="AL25" s="150"/>
      <c r="AM25" s="150"/>
      <c r="AN25" s="62"/>
      <c r="AO25" s="62"/>
    </row>
    <row r="26" spans="2:41" ht="12.75" customHeight="1" x14ac:dyDescent="0.15">
      <c r="B26" s="513">
        <f t="shared" si="13"/>
        <v>721</v>
      </c>
      <c r="C26" s="521"/>
      <c r="D26" s="522"/>
      <c r="E26" s="522"/>
      <c r="F26" s="523"/>
      <c r="G26" s="523"/>
      <c r="H26" s="517"/>
      <c r="I26" s="524"/>
      <c r="J26" s="524"/>
      <c r="K26" s="525"/>
      <c r="L26" s="525"/>
      <c r="M26" s="525"/>
      <c r="N26" s="525"/>
      <c r="O26" s="525"/>
      <c r="P26" s="525"/>
      <c r="Q26" s="525"/>
      <c r="R26" s="526">
        <f t="shared" si="0"/>
        <v>0</v>
      </c>
      <c r="S26" s="564">
        <f t="shared" si="1"/>
        <v>0</v>
      </c>
      <c r="T26" s="526">
        <f t="shared" si="2"/>
        <v>0</v>
      </c>
      <c r="U26" s="564">
        <f t="shared" si="3"/>
        <v>0</v>
      </c>
      <c r="V26" s="417"/>
      <c r="W26" s="406">
        <f t="shared" si="5"/>
        <v>0</v>
      </c>
      <c r="X26" s="406">
        <f t="shared" si="6"/>
        <v>0</v>
      </c>
      <c r="Y26" s="406">
        <f t="shared" si="7"/>
        <v>0</v>
      </c>
      <c r="Z26" s="406">
        <f t="shared" si="8"/>
        <v>0</v>
      </c>
      <c r="AA26" s="406">
        <f t="shared" si="9"/>
        <v>0</v>
      </c>
      <c r="AB26" s="406">
        <f t="shared" si="10"/>
        <v>0</v>
      </c>
      <c r="AC26" s="406">
        <f t="shared" si="11"/>
        <v>0</v>
      </c>
      <c r="AD26" s="406">
        <f t="shared" si="12"/>
        <v>0</v>
      </c>
      <c r="AL26" s="150"/>
      <c r="AM26" s="150"/>
      <c r="AN26" s="62"/>
      <c r="AO26" s="62"/>
    </row>
    <row r="27" spans="2:41" ht="12.75" customHeight="1" x14ac:dyDescent="0.15">
      <c r="B27" s="513">
        <f t="shared" si="13"/>
        <v>722</v>
      </c>
      <c r="C27" s="521"/>
      <c r="D27" s="522"/>
      <c r="E27" s="522"/>
      <c r="F27" s="523"/>
      <c r="G27" s="523"/>
      <c r="H27" s="517"/>
      <c r="I27" s="524"/>
      <c r="J27" s="524"/>
      <c r="K27" s="525"/>
      <c r="L27" s="525"/>
      <c r="M27" s="525"/>
      <c r="N27" s="525"/>
      <c r="O27" s="525"/>
      <c r="P27" s="525"/>
      <c r="Q27" s="525"/>
      <c r="R27" s="526">
        <f t="shared" si="0"/>
        <v>0</v>
      </c>
      <c r="S27" s="564">
        <f t="shared" si="1"/>
        <v>0</v>
      </c>
      <c r="T27" s="526">
        <f t="shared" si="2"/>
        <v>0</v>
      </c>
      <c r="U27" s="564">
        <f t="shared" si="3"/>
        <v>0</v>
      </c>
      <c r="V27" s="417"/>
      <c r="W27" s="406">
        <f t="shared" si="5"/>
        <v>0</v>
      </c>
      <c r="X27" s="406">
        <f t="shared" si="6"/>
        <v>0</v>
      </c>
      <c r="Y27" s="406">
        <f t="shared" si="7"/>
        <v>0</v>
      </c>
      <c r="Z27" s="406">
        <f t="shared" si="8"/>
        <v>0</v>
      </c>
      <c r="AA27" s="406">
        <f t="shared" si="9"/>
        <v>0</v>
      </c>
      <c r="AB27" s="406">
        <f t="shared" si="10"/>
        <v>0</v>
      </c>
      <c r="AC27" s="406">
        <f t="shared" si="11"/>
        <v>0</v>
      </c>
      <c r="AD27" s="406">
        <f t="shared" si="12"/>
        <v>0</v>
      </c>
      <c r="AL27" s="150"/>
      <c r="AM27" s="150"/>
      <c r="AN27" s="62"/>
      <c r="AO27" s="62"/>
    </row>
    <row r="28" spans="2:41" ht="12.75" customHeight="1" x14ac:dyDescent="0.15">
      <c r="B28" s="513">
        <f t="shared" si="13"/>
        <v>723</v>
      </c>
      <c r="C28" s="521"/>
      <c r="D28" s="522"/>
      <c r="E28" s="522"/>
      <c r="F28" s="523"/>
      <c r="G28" s="523"/>
      <c r="H28" s="517"/>
      <c r="I28" s="524"/>
      <c r="J28" s="524"/>
      <c r="K28" s="525"/>
      <c r="L28" s="525"/>
      <c r="M28" s="525"/>
      <c r="N28" s="525"/>
      <c r="O28" s="525"/>
      <c r="P28" s="525"/>
      <c r="Q28" s="525"/>
      <c r="R28" s="526">
        <f t="shared" si="0"/>
        <v>0</v>
      </c>
      <c r="S28" s="564">
        <f t="shared" si="1"/>
        <v>0</v>
      </c>
      <c r="T28" s="526">
        <f t="shared" si="2"/>
        <v>0</v>
      </c>
      <c r="U28" s="564">
        <f t="shared" si="3"/>
        <v>0</v>
      </c>
      <c r="V28" s="417"/>
      <c r="W28" s="406">
        <f t="shared" si="5"/>
        <v>0</v>
      </c>
      <c r="X28" s="406">
        <f t="shared" si="6"/>
        <v>0</v>
      </c>
      <c r="Y28" s="406">
        <f t="shared" si="7"/>
        <v>0</v>
      </c>
      <c r="Z28" s="406">
        <f t="shared" si="8"/>
        <v>0</v>
      </c>
      <c r="AA28" s="406">
        <f t="shared" si="9"/>
        <v>0</v>
      </c>
      <c r="AB28" s="406">
        <f t="shared" si="10"/>
        <v>0</v>
      </c>
      <c r="AC28" s="406">
        <f t="shared" si="11"/>
        <v>0</v>
      </c>
      <c r="AD28" s="406">
        <f t="shared" si="12"/>
        <v>0</v>
      </c>
      <c r="AL28" s="150"/>
      <c r="AM28" s="150"/>
      <c r="AN28" s="62"/>
      <c r="AO28" s="62"/>
    </row>
    <row r="29" spans="2:41" ht="12.75" customHeight="1" x14ac:dyDescent="0.15">
      <c r="B29" s="513">
        <f t="shared" si="13"/>
        <v>724</v>
      </c>
      <c r="C29" s="521"/>
      <c r="D29" s="522"/>
      <c r="E29" s="522"/>
      <c r="F29" s="523"/>
      <c r="G29" s="523"/>
      <c r="H29" s="517"/>
      <c r="I29" s="524"/>
      <c r="J29" s="524"/>
      <c r="K29" s="525"/>
      <c r="L29" s="525"/>
      <c r="M29" s="525"/>
      <c r="N29" s="525"/>
      <c r="O29" s="525"/>
      <c r="P29" s="525"/>
      <c r="Q29" s="525"/>
      <c r="R29" s="526">
        <f t="shared" si="0"/>
        <v>0</v>
      </c>
      <c r="S29" s="564">
        <f t="shared" si="1"/>
        <v>0</v>
      </c>
      <c r="T29" s="526">
        <f t="shared" si="2"/>
        <v>0</v>
      </c>
      <c r="U29" s="564">
        <f t="shared" si="3"/>
        <v>0</v>
      </c>
      <c r="V29" s="417"/>
      <c r="W29" s="406">
        <f t="shared" si="5"/>
        <v>0</v>
      </c>
      <c r="X29" s="406">
        <f t="shared" si="6"/>
        <v>0</v>
      </c>
      <c r="Y29" s="406">
        <f t="shared" si="7"/>
        <v>0</v>
      </c>
      <c r="Z29" s="406">
        <f t="shared" si="8"/>
        <v>0</v>
      </c>
      <c r="AA29" s="406">
        <f t="shared" si="9"/>
        <v>0</v>
      </c>
      <c r="AB29" s="406">
        <f t="shared" si="10"/>
        <v>0</v>
      </c>
      <c r="AC29" s="406">
        <f t="shared" si="11"/>
        <v>0</v>
      </c>
      <c r="AD29" s="406">
        <f t="shared" si="12"/>
        <v>0</v>
      </c>
      <c r="AL29" s="150"/>
      <c r="AM29" s="150"/>
      <c r="AN29" s="62"/>
      <c r="AO29" s="62"/>
    </row>
    <row r="30" spans="2:41" ht="12.75" customHeight="1" x14ac:dyDescent="0.15">
      <c r="B30" s="513">
        <f t="shared" si="13"/>
        <v>725</v>
      </c>
      <c r="C30" s="521"/>
      <c r="D30" s="522"/>
      <c r="E30" s="522"/>
      <c r="F30" s="523"/>
      <c r="G30" s="523"/>
      <c r="H30" s="517"/>
      <c r="I30" s="524"/>
      <c r="J30" s="524"/>
      <c r="K30" s="525"/>
      <c r="L30" s="525"/>
      <c r="M30" s="525"/>
      <c r="N30" s="525"/>
      <c r="O30" s="525"/>
      <c r="P30" s="525"/>
      <c r="Q30" s="525"/>
      <c r="R30" s="526">
        <f t="shared" si="0"/>
        <v>0</v>
      </c>
      <c r="S30" s="564">
        <f t="shared" si="1"/>
        <v>0</v>
      </c>
      <c r="T30" s="526">
        <f t="shared" si="2"/>
        <v>0</v>
      </c>
      <c r="U30" s="564">
        <f t="shared" si="3"/>
        <v>0</v>
      </c>
      <c r="V30" s="417"/>
      <c r="W30" s="406">
        <f t="shared" si="5"/>
        <v>0</v>
      </c>
      <c r="X30" s="406">
        <f t="shared" si="6"/>
        <v>0</v>
      </c>
      <c r="Y30" s="406">
        <f t="shared" si="7"/>
        <v>0</v>
      </c>
      <c r="Z30" s="406">
        <f t="shared" si="8"/>
        <v>0</v>
      </c>
      <c r="AA30" s="406">
        <f t="shared" si="9"/>
        <v>0</v>
      </c>
      <c r="AB30" s="406">
        <f t="shared" si="10"/>
        <v>0</v>
      </c>
      <c r="AC30" s="406">
        <f t="shared" si="11"/>
        <v>0</v>
      </c>
      <c r="AD30" s="406">
        <f t="shared" si="12"/>
        <v>0</v>
      </c>
      <c r="AL30" s="150"/>
      <c r="AM30" s="150"/>
      <c r="AN30" s="62"/>
      <c r="AO30" s="62"/>
    </row>
    <row r="31" spans="2:41" ht="12.75" customHeight="1" x14ac:dyDescent="0.15">
      <c r="B31" s="513">
        <f t="shared" si="13"/>
        <v>726</v>
      </c>
      <c r="C31" s="521"/>
      <c r="D31" s="522"/>
      <c r="E31" s="522"/>
      <c r="F31" s="523"/>
      <c r="G31" s="523"/>
      <c r="H31" s="517"/>
      <c r="I31" s="524"/>
      <c r="J31" s="524"/>
      <c r="K31" s="525"/>
      <c r="L31" s="525"/>
      <c r="M31" s="525"/>
      <c r="N31" s="525"/>
      <c r="O31" s="525"/>
      <c r="P31" s="525"/>
      <c r="Q31" s="525"/>
      <c r="R31" s="526">
        <f t="shared" si="0"/>
        <v>0</v>
      </c>
      <c r="S31" s="564">
        <f t="shared" si="1"/>
        <v>0</v>
      </c>
      <c r="T31" s="526">
        <f t="shared" si="2"/>
        <v>0</v>
      </c>
      <c r="U31" s="564">
        <f t="shared" si="3"/>
        <v>0</v>
      </c>
      <c r="V31" s="417"/>
      <c r="W31" s="406">
        <f t="shared" si="5"/>
        <v>0</v>
      </c>
      <c r="X31" s="406">
        <f t="shared" si="6"/>
        <v>0</v>
      </c>
      <c r="Y31" s="406">
        <f t="shared" si="7"/>
        <v>0</v>
      </c>
      <c r="Z31" s="406">
        <f t="shared" si="8"/>
        <v>0</v>
      </c>
      <c r="AA31" s="406">
        <f t="shared" si="9"/>
        <v>0</v>
      </c>
      <c r="AB31" s="406">
        <f t="shared" si="10"/>
        <v>0</v>
      </c>
      <c r="AC31" s="406">
        <f t="shared" si="11"/>
        <v>0</v>
      </c>
      <c r="AD31" s="406">
        <f t="shared" si="12"/>
        <v>0</v>
      </c>
      <c r="AL31" s="150"/>
      <c r="AM31" s="150"/>
      <c r="AN31" s="62"/>
      <c r="AO31" s="62"/>
    </row>
    <row r="32" spans="2:41" ht="12.75" customHeight="1" x14ac:dyDescent="0.15">
      <c r="B32" s="513">
        <f t="shared" si="13"/>
        <v>727</v>
      </c>
      <c r="C32" s="521"/>
      <c r="D32" s="522"/>
      <c r="E32" s="522"/>
      <c r="F32" s="523"/>
      <c r="G32" s="523"/>
      <c r="H32" s="517"/>
      <c r="I32" s="524"/>
      <c r="J32" s="524"/>
      <c r="K32" s="525"/>
      <c r="L32" s="525"/>
      <c r="M32" s="525"/>
      <c r="N32" s="525"/>
      <c r="O32" s="525"/>
      <c r="P32" s="525"/>
      <c r="Q32" s="525"/>
      <c r="R32" s="526">
        <f t="shared" si="0"/>
        <v>0</v>
      </c>
      <c r="S32" s="564">
        <f t="shared" si="1"/>
        <v>0</v>
      </c>
      <c r="T32" s="526">
        <f t="shared" si="2"/>
        <v>0</v>
      </c>
      <c r="U32" s="564">
        <f t="shared" si="3"/>
        <v>0</v>
      </c>
      <c r="V32" s="417"/>
      <c r="W32" s="406">
        <f t="shared" si="5"/>
        <v>0</v>
      </c>
      <c r="X32" s="406">
        <f t="shared" si="6"/>
        <v>0</v>
      </c>
      <c r="Y32" s="406">
        <f t="shared" si="7"/>
        <v>0</v>
      </c>
      <c r="Z32" s="406">
        <f t="shared" si="8"/>
        <v>0</v>
      </c>
      <c r="AA32" s="406">
        <f t="shared" si="9"/>
        <v>0</v>
      </c>
      <c r="AB32" s="406">
        <f t="shared" si="10"/>
        <v>0</v>
      </c>
      <c r="AC32" s="406">
        <f t="shared" si="11"/>
        <v>0</v>
      </c>
      <c r="AD32" s="406">
        <f t="shared" si="12"/>
        <v>0</v>
      </c>
      <c r="AL32" s="150"/>
      <c r="AM32" s="150"/>
      <c r="AN32" s="62"/>
      <c r="AO32" s="62"/>
    </row>
    <row r="33" spans="2:41" ht="12.75" customHeight="1" x14ac:dyDescent="0.15">
      <c r="B33" s="513">
        <f t="shared" si="13"/>
        <v>728</v>
      </c>
      <c r="C33" s="521"/>
      <c r="D33" s="522"/>
      <c r="E33" s="522"/>
      <c r="F33" s="523"/>
      <c r="G33" s="523"/>
      <c r="H33" s="517"/>
      <c r="I33" s="524"/>
      <c r="J33" s="524"/>
      <c r="K33" s="525"/>
      <c r="L33" s="525"/>
      <c r="M33" s="525"/>
      <c r="N33" s="525"/>
      <c r="O33" s="525"/>
      <c r="P33" s="525"/>
      <c r="Q33" s="525"/>
      <c r="R33" s="526">
        <f t="shared" ref="R33:R96" si="14">I33-AD33</f>
        <v>0</v>
      </c>
      <c r="S33" s="564">
        <f t="shared" ref="S33:S96" si="15">S203</f>
        <v>0</v>
      </c>
      <c r="T33" s="526">
        <f t="shared" ref="T33:T96" si="16">S33*G33/100</f>
        <v>0</v>
      </c>
      <c r="U33" s="564">
        <f t="shared" ref="U33:U96" si="17">IF(H33="n",T33,F33/100*S33)</f>
        <v>0</v>
      </c>
      <c r="V33" s="417"/>
      <c r="W33" s="406">
        <f t="shared" si="5"/>
        <v>0</v>
      </c>
      <c r="X33" s="406">
        <f t="shared" si="6"/>
        <v>0</v>
      </c>
      <c r="Y33" s="406">
        <f t="shared" si="7"/>
        <v>0</v>
      </c>
      <c r="Z33" s="406">
        <f t="shared" si="8"/>
        <v>0</v>
      </c>
      <c r="AA33" s="406">
        <f t="shared" si="9"/>
        <v>0</v>
      </c>
      <c r="AB33" s="406">
        <f t="shared" si="10"/>
        <v>0</v>
      </c>
      <c r="AC33" s="406">
        <f t="shared" si="11"/>
        <v>0</v>
      </c>
      <c r="AD33" s="406">
        <f t="shared" si="12"/>
        <v>0</v>
      </c>
      <c r="AL33" s="150"/>
      <c r="AM33" s="150"/>
      <c r="AN33" s="62"/>
      <c r="AO33" s="62"/>
    </row>
    <row r="34" spans="2:41" ht="12.75" customHeight="1" x14ac:dyDescent="0.15">
      <c r="B34" s="513">
        <f t="shared" si="13"/>
        <v>729</v>
      </c>
      <c r="C34" s="521"/>
      <c r="D34" s="522"/>
      <c r="E34" s="522"/>
      <c r="F34" s="523"/>
      <c r="G34" s="523"/>
      <c r="H34" s="517"/>
      <c r="I34" s="524"/>
      <c r="J34" s="524"/>
      <c r="K34" s="525"/>
      <c r="L34" s="525"/>
      <c r="M34" s="525"/>
      <c r="N34" s="525"/>
      <c r="O34" s="525"/>
      <c r="P34" s="525"/>
      <c r="Q34" s="525"/>
      <c r="R34" s="526">
        <f t="shared" si="14"/>
        <v>0</v>
      </c>
      <c r="S34" s="564">
        <f t="shared" si="15"/>
        <v>0</v>
      </c>
      <c r="T34" s="526">
        <f t="shared" si="16"/>
        <v>0</v>
      </c>
      <c r="U34" s="564">
        <f t="shared" si="17"/>
        <v>0</v>
      </c>
      <c r="V34" s="417"/>
      <c r="W34" s="406">
        <f t="shared" si="5"/>
        <v>0</v>
      </c>
      <c r="X34" s="406">
        <f t="shared" si="6"/>
        <v>0</v>
      </c>
      <c r="Y34" s="406">
        <f t="shared" si="7"/>
        <v>0</v>
      </c>
      <c r="Z34" s="406">
        <f t="shared" si="8"/>
        <v>0</v>
      </c>
      <c r="AA34" s="406">
        <f t="shared" si="9"/>
        <v>0</v>
      </c>
      <c r="AB34" s="406">
        <f t="shared" si="10"/>
        <v>0</v>
      </c>
      <c r="AC34" s="406">
        <f t="shared" si="11"/>
        <v>0</v>
      </c>
      <c r="AD34" s="406">
        <f t="shared" si="12"/>
        <v>0</v>
      </c>
      <c r="AL34" s="150"/>
      <c r="AM34" s="150"/>
      <c r="AN34" s="62"/>
      <c r="AO34" s="62"/>
    </row>
    <row r="35" spans="2:41" ht="12.75" customHeight="1" x14ac:dyDescent="0.15">
      <c r="B35" s="513">
        <f t="shared" si="13"/>
        <v>730</v>
      </c>
      <c r="C35" s="521"/>
      <c r="D35" s="522"/>
      <c r="E35" s="522"/>
      <c r="F35" s="523"/>
      <c r="G35" s="523"/>
      <c r="H35" s="517"/>
      <c r="I35" s="524"/>
      <c r="J35" s="524"/>
      <c r="K35" s="525"/>
      <c r="L35" s="525"/>
      <c r="M35" s="525"/>
      <c r="N35" s="525"/>
      <c r="O35" s="525"/>
      <c r="P35" s="525"/>
      <c r="Q35" s="525"/>
      <c r="R35" s="526">
        <f t="shared" si="14"/>
        <v>0</v>
      </c>
      <c r="S35" s="564">
        <f t="shared" si="15"/>
        <v>0</v>
      </c>
      <c r="T35" s="526">
        <f t="shared" si="16"/>
        <v>0</v>
      </c>
      <c r="U35" s="564">
        <f t="shared" si="17"/>
        <v>0</v>
      </c>
      <c r="V35" s="417"/>
      <c r="W35" s="406">
        <f t="shared" si="5"/>
        <v>0</v>
      </c>
      <c r="X35" s="406">
        <f t="shared" si="6"/>
        <v>0</v>
      </c>
      <c r="Y35" s="406">
        <f t="shared" si="7"/>
        <v>0</v>
      </c>
      <c r="Z35" s="406">
        <f t="shared" si="8"/>
        <v>0</v>
      </c>
      <c r="AA35" s="406">
        <f t="shared" si="9"/>
        <v>0</v>
      </c>
      <c r="AB35" s="406">
        <f t="shared" si="10"/>
        <v>0</v>
      </c>
      <c r="AC35" s="406">
        <f t="shared" si="11"/>
        <v>0</v>
      </c>
      <c r="AD35" s="406">
        <f t="shared" si="12"/>
        <v>0</v>
      </c>
      <c r="AL35" s="150"/>
      <c r="AM35" s="150"/>
      <c r="AN35" s="62"/>
      <c r="AO35" s="62"/>
    </row>
    <row r="36" spans="2:41" ht="12.75" customHeight="1" x14ac:dyDescent="0.15">
      <c r="B36" s="513">
        <f t="shared" si="13"/>
        <v>731</v>
      </c>
      <c r="C36" s="521"/>
      <c r="D36" s="522"/>
      <c r="E36" s="522"/>
      <c r="F36" s="523"/>
      <c r="G36" s="523"/>
      <c r="H36" s="517"/>
      <c r="I36" s="524"/>
      <c r="J36" s="524"/>
      <c r="K36" s="525"/>
      <c r="L36" s="525"/>
      <c r="M36" s="525"/>
      <c r="N36" s="525"/>
      <c r="O36" s="525"/>
      <c r="P36" s="525"/>
      <c r="Q36" s="525"/>
      <c r="R36" s="526">
        <f t="shared" si="14"/>
        <v>0</v>
      </c>
      <c r="S36" s="564">
        <f t="shared" si="15"/>
        <v>0</v>
      </c>
      <c r="T36" s="526">
        <f t="shared" si="16"/>
        <v>0</v>
      </c>
      <c r="U36" s="564">
        <f t="shared" si="17"/>
        <v>0</v>
      </c>
      <c r="V36" s="417"/>
      <c r="W36" s="406">
        <f t="shared" si="5"/>
        <v>0</v>
      </c>
      <c r="X36" s="406">
        <f t="shared" si="6"/>
        <v>0</v>
      </c>
      <c r="Y36" s="406">
        <f t="shared" si="7"/>
        <v>0</v>
      </c>
      <c r="Z36" s="406">
        <f t="shared" si="8"/>
        <v>0</v>
      </c>
      <c r="AA36" s="406">
        <f t="shared" si="9"/>
        <v>0</v>
      </c>
      <c r="AB36" s="406">
        <f t="shared" si="10"/>
        <v>0</v>
      </c>
      <c r="AC36" s="406">
        <f t="shared" si="11"/>
        <v>0</v>
      </c>
      <c r="AD36" s="406">
        <f t="shared" si="12"/>
        <v>0</v>
      </c>
      <c r="AL36" s="150"/>
      <c r="AM36" s="150"/>
      <c r="AN36" s="62"/>
      <c r="AO36" s="62"/>
    </row>
    <row r="37" spans="2:41" ht="12.75" customHeight="1" x14ac:dyDescent="0.15">
      <c r="B37" s="513">
        <f t="shared" si="13"/>
        <v>732</v>
      </c>
      <c r="C37" s="521"/>
      <c r="D37" s="522"/>
      <c r="E37" s="522"/>
      <c r="F37" s="523"/>
      <c r="G37" s="523"/>
      <c r="H37" s="517"/>
      <c r="I37" s="524"/>
      <c r="J37" s="524"/>
      <c r="K37" s="525"/>
      <c r="L37" s="525"/>
      <c r="M37" s="525"/>
      <c r="N37" s="525"/>
      <c r="O37" s="525"/>
      <c r="P37" s="525"/>
      <c r="Q37" s="525"/>
      <c r="R37" s="526">
        <f t="shared" si="14"/>
        <v>0</v>
      </c>
      <c r="S37" s="564">
        <f t="shared" si="15"/>
        <v>0</v>
      </c>
      <c r="T37" s="526">
        <f t="shared" si="16"/>
        <v>0</v>
      </c>
      <c r="U37" s="564">
        <f t="shared" si="17"/>
        <v>0</v>
      </c>
      <c r="V37" s="417"/>
      <c r="W37" s="406">
        <f t="shared" si="5"/>
        <v>0</v>
      </c>
      <c r="X37" s="406">
        <f t="shared" si="6"/>
        <v>0</v>
      </c>
      <c r="Y37" s="406">
        <f t="shared" si="7"/>
        <v>0</v>
      </c>
      <c r="Z37" s="406">
        <f t="shared" si="8"/>
        <v>0</v>
      </c>
      <c r="AA37" s="406">
        <f t="shared" si="9"/>
        <v>0</v>
      </c>
      <c r="AB37" s="406">
        <f t="shared" si="10"/>
        <v>0</v>
      </c>
      <c r="AC37" s="406">
        <f t="shared" si="11"/>
        <v>0</v>
      </c>
      <c r="AD37" s="406">
        <f t="shared" si="12"/>
        <v>0</v>
      </c>
      <c r="AL37" s="150"/>
      <c r="AM37" s="150"/>
      <c r="AN37" s="62"/>
      <c r="AO37" s="62"/>
    </row>
    <row r="38" spans="2:41" ht="12.75" customHeight="1" x14ac:dyDescent="0.15">
      <c r="B38" s="513">
        <f t="shared" si="13"/>
        <v>733</v>
      </c>
      <c r="C38" s="521"/>
      <c r="D38" s="522"/>
      <c r="E38" s="522"/>
      <c r="F38" s="523"/>
      <c r="G38" s="523"/>
      <c r="H38" s="517"/>
      <c r="I38" s="524"/>
      <c r="J38" s="524"/>
      <c r="K38" s="525"/>
      <c r="L38" s="525"/>
      <c r="M38" s="525"/>
      <c r="N38" s="525"/>
      <c r="O38" s="525"/>
      <c r="P38" s="525"/>
      <c r="Q38" s="525"/>
      <c r="R38" s="526">
        <f t="shared" si="14"/>
        <v>0</v>
      </c>
      <c r="S38" s="564">
        <f t="shared" si="15"/>
        <v>0</v>
      </c>
      <c r="T38" s="526">
        <f t="shared" si="16"/>
        <v>0</v>
      </c>
      <c r="U38" s="564">
        <f t="shared" si="17"/>
        <v>0</v>
      </c>
      <c r="V38" s="417"/>
      <c r="W38" s="406">
        <f t="shared" si="5"/>
        <v>0</v>
      </c>
      <c r="X38" s="406">
        <f t="shared" si="6"/>
        <v>0</v>
      </c>
      <c r="Y38" s="406">
        <f t="shared" si="7"/>
        <v>0</v>
      </c>
      <c r="Z38" s="406">
        <f t="shared" si="8"/>
        <v>0</v>
      </c>
      <c r="AA38" s="406">
        <f t="shared" si="9"/>
        <v>0</v>
      </c>
      <c r="AB38" s="406">
        <f t="shared" si="10"/>
        <v>0</v>
      </c>
      <c r="AC38" s="406">
        <f t="shared" si="11"/>
        <v>0</v>
      </c>
      <c r="AD38" s="406">
        <f t="shared" si="12"/>
        <v>0</v>
      </c>
      <c r="AL38" s="150"/>
      <c r="AM38" s="150"/>
      <c r="AN38" s="62"/>
      <c r="AO38" s="62"/>
    </row>
    <row r="39" spans="2:41" ht="12.75" customHeight="1" x14ac:dyDescent="0.15">
      <c r="B39" s="513">
        <f t="shared" si="13"/>
        <v>734</v>
      </c>
      <c r="C39" s="521"/>
      <c r="D39" s="522"/>
      <c r="E39" s="522"/>
      <c r="F39" s="523"/>
      <c r="G39" s="523"/>
      <c r="H39" s="517"/>
      <c r="I39" s="524"/>
      <c r="J39" s="524"/>
      <c r="K39" s="525"/>
      <c r="L39" s="525"/>
      <c r="M39" s="525"/>
      <c r="N39" s="525"/>
      <c r="O39" s="525"/>
      <c r="P39" s="525"/>
      <c r="Q39" s="525"/>
      <c r="R39" s="526">
        <f t="shared" si="14"/>
        <v>0</v>
      </c>
      <c r="S39" s="564">
        <f t="shared" si="15"/>
        <v>0</v>
      </c>
      <c r="T39" s="526">
        <f t="shared" si="16"/>
        <v>0</v>
      </c>
      <c r="U39" s="564">
        <f t="shared" si="17"/>
        <v>0</v>
      </c>
      <c r="V39" s="417"/>
      <c r="W39" s="406">
        <f t="shared" si="5"/>
        <v>0</v>
      </c>
      <c r="X39" s="406">
        <f t="shared" si="6"/>
        <v>0</v>
      </c>
      <c r="Y39" s="406">
        <f t="shared" si="7"/>
        <v>0</v>
      </c>
      <c r="Z39" s="406">
        <f t="shared" si="8"/>
        <v>0</v>
      </c>
      <c r="AA39" s="406">
        <f t="shared" si="9"/>
        <v>0</v>
      </c>
      <c r="AB39" s="406">
        <f t="shared" si="10"/>
        <v>0</v>
      </c>
      <c r="AC39" s="406">
        <f t="shared" si="11"/>
        <v>0</v>
      </c>
      <c r="AD39" s="406">
        <f t="shared" si="12"/>
        <v>0</v>
      </c>
      <c r="AL39" s="150"/>
      <c r="AM39" s="150"/>
      <c r="AN39" s="62"/>
      <c r="AO39" s="62"/>
    </row>
    <row r="40" spans="2:41" ht="12.75" customHeight="1" x14ac:dyDescent="0.15">
      <c r="B40" s="513">
        <f t="shared" si="13"/>
        <v>735</v>
      </c>
      <c r="C40" s="521"/>
      <c r="D40" s="522"/>
      <c r="E40" s="522"/>
      <c r="F40" s="523"/>
      <c r="G40" s="523"/>
      <c r="H40" s="517"/>
      <c r="I40" s="524"/>
      <c r="J40" s="524"/>
      <c r="K40" s="525"/>
      <c r="L40" s="525"/>
      <c r="M40" s="525"/>
      <c r="N40" s="525"/>
      <c r="O40" s="525"/>
      <c r="P40" s="525"/>
      <c r="Q40" s="525"/>
      <c r="R40" s="526">
        <f t="shared" si="14"/>
        <v>0</v>
      </c>
      <c r="S40" s="564">
        <f t="shared" si="15"/>
        <v>0</v>
      </c>
      <c r="T40" s="526">
        <f t="shared" si="16"/>
        <v>0</v>
      </c>
      <c r="U40" s="564">
        <f t="shared" si="17"/>
        <v>0</v>
      </c>
      <c r="V40" s="417"/>
      <c r="W40" s="406">
        <f t="shared" si="5"/>
        <v>0</v>
      </c>
      <c r="X40" s="406">
        <f t="shared" si="6"/>
        <v>0</v>
      </c>
      <c r="Y40" s="406">
        <f t="shared" si="7"/>
        <v>0</v>
      </c>
      <c r="Z40" s="406">
        <f t="shared" si="8"/>
        <v>0</v>
      </c>
      <c r="AA40" s="406">
        <f t="shared" si="9"/>
        <v>0</v>
      </c>
      <c r="AB40" s="406">
        <f t="shared" si="10"/>
        <v>0</v>
      </c>
      <c r="AC40" s="406">
        <f t="shared" si="11"/>
        <v>0</v>
      </c>
      <c r="AD40" s="406">
        <f t="shared" si="12"/>
        <v>0</v>
      </c>
      <c r="AL40" s="150"/>
      <c r="AM40" s="150"/>
      <c r="AN40" s="62"/>
      <c r="AO40" s="62"/>
    </row>
    <row r="41" spans="2:41" ht="12.75" customHeight="1" x14ac:dyDescent="0.15">
      <c r="B41" s="513">
        <f t="shared" si="13"/>
        <v>736</v>
      </c>
      <c r="C41" s="521"/>
      <c r="D41" s="522"/>
      <c r="E41" s="522"/>
      <c r="F41" s="523"/>
      <c r="G41" s="523"/>
      <c r="H41" s="517"/>
      <c r="I41" s="524"/>
      <c r="J41" s="524"/>
      <c r="K41" s="525"/>
      <c r="L41" s="525"/>
      <c r="M41" s="525"/>
      <c r="N41" s="525"/>
      <c r="O41" s="525"/>
      <c r="P41" s="525"/>
      <c r="Q41" s="525"/>
      <c r="R41" s="526">
        <f t="shared" si="14"/>
        <v>0</v>
      </c>
      <c r="S41" s="564">
        <f t="shared" si="15"/>
        <v>0</v>
      </c>
      <c r="T41" s="526">
        <f t="shared" si="16"/>
        <v>0</v>
      </c>
      <c r="U41" s="564">
        <f t="shared" si="17"/>
        <v>0</v>
      </c>
      <c r="V41" s="417"/>
      <c r="W41" s="406">
        <f t="shared" si="5"/>
        <v>0</v>
      </c>
      <c r="X41" s="406">
        <f t="shared" si="6"/>
        <v>0</v>
      </c>
      <c r="Y41" s="406">
        <f t="shared" si="7"/>
        <v>0</v>
      </c>
      <c r="Z41" s="406">
        <f t="shared" si="8"/>
        <v>0</v>
      </c>
      <c r="AA41" s="406">
        <f t="shared" si="9"/>
        <v>0</v>
      </c>
      <c r="AB41" s="406">
        <f t="shared" si="10"/>
        <v>0</v>
      </c>
      <c r="AC41" s="406">
        <f t="shared" si="11"/>
        <v>0</v>
      </c>
      <c r="AD41" s="406">
        <f t="shared" si="12"/>
        <v>0</v>
      </c>
      <c r="AL41" s="150"/>
      <c r="AM41" s="150"/>
      <c r="AN41" s="62"/>
      <c r="AO41" s="62"/>
    </row>
    <row r="42" spans="2:41" ht="12.75" customHeight="1" x14ac:dyDescent="0.15">
      <c r="B42" s="513">
        <f t="shared" si="13"/>
        <v>737</v>
      </c>
      <c r="C42" s="521"/>
      <c r="D42" s="522"/>
      <c r="E42" s="522"/>
      <c r="F42" s="523"/>
      <c r="G42" s="523"/>
      <c r="H42" s="517"/>
      <c r="I42" s="524"/>
      <c r="J42" s="524"/>
      <c r="K42" s="525"/>
      <c r="L42" s="525"/>
      <c r="M42" s="525"/>
      <c r="N42" s="525"/>
      <c r="O42" s="525"/>
      <c r="P42" s="525"/>
      <c r="Q42" s="525"/>
      <c r="R42" s="526">
        <f t="shared" si="14"/>
        <v>0</v>
      </c>
      <c r="S42" s="564">
        <f t="shared" si="15"/>
        <v>0</v>
      </c>
      <c r="T42" s="526">
        <f t="shared" si="16"/>
        <v>0</v>
      </c>
      <c r="U42" s="564">
        <f t="shared" si="17"/>
        <v>0</v>
      </c>
      <c r="V42" s="417"/>
      <c r="W42" s="406">
        <f t="shared" si="5"/>
        <v>0</v>
      </c>
      <c r="X42" s="406">
        <f t="shared" si="6"/>
        <v>0</v>
      </c>
      <c r="Y42" s="406">
        <f t="shared" si="7"/>
        <v>0</v>
      </c>
      <c r="Z42" s="406">
        <f t="shared" si="8"/>
        <v>0</v>
      </c>
      <c r="AA42" s="406">
        <f t="shared" si="9"/>
        <v>0</v>
      </c>
      <c r="AB42" s="406">
        <f t="shared" si="10"/>
        <v>0</v>
      </c>
      <c r="AC42" s="406">
        <f t="shared" si="11"/>
        <v>0</v>
      </c>
      <c r="AD42" s="406">
        <f t="shared" si="12"/>
        <v>0</v>
      </c>
      <c r="AL42" s="150"/>
      <c r="AM42" s="150"/>
      <c r="AN42" s="62"/>
      <c r="AO42" s="62"/>
    </row>
    <row r="43" spans="2:41" ht="12.75" customHeight="1" x14ac:dyDescent="0.15">
      <c r="B43" s="513">
        <f t="shared" si="13"/>
        <v>738</v>
      </c>
      <c r="C43" s="521"/>
      <c r="D43" s="522"/>
      <c r="E43" s="522"/>
      <c r="F43" s="523"/>
      <c r="G43" s="523"/>
      <c r="H43" s="517"/>
      <c r="I43" s="524"/>
      <c r="J43" s="524"/>
      <c r="K43" s="525"/>
      <c r="L43" s="525"/>
      <c r="M43" s="525"/>
      <c r="N43" s="525"/>
      <c r="O43" s="525"/>
      <c r="P43" s="525"/>
      <c r="Q43" s="525"/>
      <c r="R43" s="526">
        <f t="shared" si="14"/>
        <v>0</v>
      </c>
      <c r="S43" s="564">
        <f t="shared" si="15"/>
        <v>0</v>
      </c>
      <c r="T43" s="526">
        <f t="shared" si="16"/>
        <v>0</v>
      </c>
      <c r="U43" s="564">
        <f t="shared" si="17"/>
        <v>0</v>
      </c>
      <c r="V43" s="417"/>
      <c r="W43" s="406">
        <f t="shared" si="5"/>
        <v>0</v>
      </c>
      <c r="X43" s="406">
        <f t="shared" si="6"/>
        <v>0</v>
      </c>
      <c r="Y43" s="406">
        <f t="shared" si="7"/>
        <v>0</v>
      </c>
      <c r="Z43" s="406">
        <f t="shared" si="8"/>
        <v>0</v>
      </c>
      <c r="AA43" s="406">
        <f t="shared" si="9"/>
        <v>0</v>
      </c>
      <c r="AB43" s="406">
        <f t="shared" si="10"/>
        <v>0</v>
      </c>
      <c r="AC43" s="406">
        <f t="shared" si="11"/>
        <v>0</v>
      </c>
      <c r="AD43" s="406">
        <f t="shared" si="12"/>
        <v>0</v>
      </c>
      <c r="AL43" s="150"/>
      <c r="AM43" s="150"/>
      <c r="AN43" s="62"/>
      <c r="AO43" s="62"/>
    </row>
    <row r="44" spans="2:41" ht="12.75" customHeight="1" x14ac:dyDescent="0.15">
      <c r="B44" s="513">
        <f t="shared" si="13"/>
        <v>739</v>
      </c>
      <c r="C44" s="521"/>
      <c r="D44" s="522"/>
      <c r="E44" s="522"/>
      <c r="F44" s="523"/>
      <c r="G44" s="523"/>
      <c r="H44" s="517"/>
      <c r="I44" s="524"/>
      <c r="J44" s="524"/>
      <c r="K44" s="525"/>
      <c r="L44" s="525"/>
      <c r="M44" s="525"/>
      <c r="N44" s="525"/>
      <c r="O44" s="525"/>
      <c r="P44" s="525"/>
      <c r="Q44" s="525"/>
      <c r="R44" s="526">
        <f t="shared" si="14"/>
        <v>0</v>
      </c>
      <c r="S44" s="564">
        <f t="shared" si="15"/>
        <v>0</v>
      </c>
      <c r="T44" s="526">
        <f t="shared" si="16"/>
        <v>0</v>
      </c>
      <c r="U44" s="564">
        <f t="shared" si="17"/>
        <v>0</v>
      </c>
      <c r="V44" s="417"/>
      <c r="W44" s="406">
        <f t="shared" si="5"/>
        <v>0</v>
      </c>
      <c r="X44" s="406">
        <f t="shared" si="6"/>
        <v>0</v>
      </c>
      <c r="Y44" s="406">
        <f t="shared" si="7"/>
        <v>0</v>
      </c>
      <c r="Z44" s="406">
        <f t="shared" si="8"/>
        <v>0</v>
      </c>
      <c r="AA44" s="406">
        <f t="shared" si="9"/>
        <v>0</v>
      </c>
      <c r="AB44" s="406">
        <f t="shared" si="10"/>
        <v>0</v>
      </c>
      <c r="AC44" s="406">
        <f t="shared" si="11"/>
        <v>0</v>
      </c>
      <c r="AD44" s="406">
        <f t="shared" si="12"/>
        <v>0</v>
      </c>
      <c r="AL44" s="150"/>
      <c r="AM44" s="150"/>
      <c r="AN44" s="62"/>
      <c r="AO44" s="62"/>
    </row>
    <row r="45" spans="2:41" ht="12.75" customHeight="1" x14ac:dyDescent="0.15">
      <c r="B45" s="513">
        <f t="shared" si="13"/>
        <v>740</v>
      </c>
      <c r="C45" s="521"/>
      <c r="D45" s="522"/>
      <c r="E45" s="522"/>
      <c r="F45" s="523"/>
      <c r="G45" s="523"/>
      <c r="H45" s="517"/>
      <c r="I45" s="524"/>
      <c r="J45" s="524"/>
      <c r="K45" s="525"/>
      <c r="L45" s="525"/>
      <c r="M45" s="525"/>
      <c r="N45" s="525"/>
      <c r="O45" s="525"/>
      <c r="P45" s="525"/>
      <c r="Q45" s="525"/>
      <c r="R45" s="526">
        <f t="shared" si="14"/>
        <v>0</v>
      </c>
      <c r="S45" s="564">
        <f t="shared" si="15"/>
        <v>0</v>
      </c>
      <c r="T45" s="526">
        <f t="shared" si="16"/>
        <v>0</v>
      </c>
      <c r="U45" s="564">
        <f t="shared" si="17"/>
        <v>0</v>
      </c>
      <c r="V45" s="417"/>
      <c r="W45" s="406">
        <f t="shared" si="5"/>
        <v>0</v>
      </c>
      <c r="X45" s="406">
        <f t="shared" si="6"/>
        <v>0</v>
      </c>
      <c r="Y45" s="406">
        <f t="shared" si="7"/>
        <v>0</v>
      </c>
      <c r="Z45" s="406">
        <f t="shared" si="8"/>
        <v>0</v>
      </c>
      <c r="AA45" s="406">
        <f t="shared" si="9"/>
        <v>0</v>
      </c>
      <c r="AB45" s="406">
        <f t="shared" si="10"/>
        <v>0</v>
      </c>
      <c r="AC45" s="406">
        <f t="shared" si="11"/>
        <v>0</v>
      </c>
      <c r="AD45" s="406">
        <f t="shared" si="12"/>
        <v>0</v>
      </c>
      <c r="AL45" s="150"/>
      <c r="AM45" s="150"/>
      <c r="AN45" s="62"/>
      <c r="AO45" s="62"/>
    </row>
    <row r="46" spans="2:41" ht="12.75" customHeight="1" x14ac:dyDescent="0.15">
      <c r="B46" s="513">
        <f t="shared" si="13"/>
        <v>741</v>
      </c>
      <c r="C46" s="521"/>
      <c r="D46" s="522"/>
      <c r="E46" s="522"/>
      <c r="F46" s="523"/>
      <c r="G46" s="523"/>
      <c r="H46" s="517"/>
      <c r="I46" s="524"/>
      <c r="J46" s="524"/>
      <c r="K46" s="525"/>
      <c r="L46" s="525"/>
      <c r="M46" s="525"/>
      <c r="N46" s="525"/>
      <c r="O46" s="525"/>
      <c r="P46" s="525"/>
      <c r="Q46" s="525"/>
      <c r="R46" s="526">
        <f t="shared" si="14"/>
        <v>0</v>
      </c>
      <c r="S46" s="564">
        <f t="shared" si="15"/>
        <v>0</v>
      </c>
      <c r="T46" s="526">
        <f t="shared" si="16"/>
        <v>0</v>
      </c>
      <c r="U46" s="564">
        <f t="shared" si="17"/>
        <v>0</v>
      </c>
      <c r="V46" s="417"/>
      <c r="W46" s="406">
        <f t="shared" si="5"/>
        <v>0</v>
      </c>
      <c r="X46" s="406">
        <f t="shared" si="6"/>
        <v>0</v>
      </c>
      <c r="Y46" s="406">
        <f t="shared" si="7"/>
        <v>0</v>
      </c>
      <c r="Z46" s="406">
        <f t="shared" si="8"/>
        <v>0</v>
      </c>
      <c r="AA46" s="406">
        <f t="shared" si="9"/>
        <v>0</v>
      </c>
      <c r="AB46" s="406">
        <f t="shared" si="10"/>
        <v>0</v>
      </c>
      <c r="AC46" s="406">
        <f t="shared" si="11"/>
        <v>0</v>
      </c>
      <c r="AD46" s="406">
        <f t="shared" si="12"/>
        <v>0</v>
      </c>
      <c r="AL46" s="150"/>
      <c r="AM46" s="150"/>
      <c r="AN46" s="62"/>
      <c r="AO46" s="62"/>
    </row>
    <row r="47" spans="2:41" ht="12.75" customHeight="1" x14ac:dyDescent="0.15">
      <c r="B47" s="513">
        <f t="shared" si="13"/>
        <v>742</v>
      </c>
      <c r="C47" s="622"/>
      <c r="D47" s="522"/>
      <c r="E47" s="522"/>
      <c r="F47" s="523"/>
      <c r="G47" s="523"/>
      <c r="H47" s="623"/>
      <c r="I47" s="524"/>
      <c r="J47" s="524"/>
      <c r="K47" s="525"/>
      <c r="L47" s="525"/>
      <c r="M47" s="525"/>
      <c r="N47" s="525"/>
      <c r="O47" s="525"/>
      <c r="P47" s="525"/>
      <c r="Q47" s="525"/>
      <c r="R47" s="526">
        <f t="shared" si="14"/>
        <v>0</v>
      </c>
      <c r="S47" s="564">
        <f t="shared" si="15"/>
        <v>0</v>
      </c>
      <c r="T47" s="526">
        <f t="shared" si="16"/>
        <v>0</v>
      </c>
      <c r="U47" s="564">
        <f t="shared" si="17"/>
        <v>0</v>
      </c>
      <c r="V47" s="417"/>
      <c r="W47" s="406">
        <f t="shared" si="5"/>
        <v>0</v>
      </c>
      <c r="X47" s="406">
        <f t="shared" si="6"/>
        <v>0</v>
      </c>
      <c r="Y47" s="406">
        <f t="shared" si="7"/>
        <v>0</v>
      </c>
      <c r="Z47" s="406">
        <f t="shared" si="8"/>
        <v>0</v>
      </c>
      <c r="AA47" s="406">
        <f t="shared" si="9"/>
        <v>0</v>
      </c>
      <c r="AB47" s="406">
        <f t="shared" si="10"/>
        <v>0</v>
      </c>
      <c r="AC47" s="406">
        <f t="shared" si="11"/>
        <v>0</v>
      </c>
      <c r="AD47" s="406">
        <f t="shared" si="12"/>
        <v>0</v>
      </c>
      <c r="AL47" s="150"/>
      <c r="AM47" s="150"/>
      <c r="AN47" s="62"/>
      <c r="AO47" s="62"/>
    </row>
    <row r="48" spans="2:41" ht="12.75" customHeight="1" x14ac:dyDescent="0.15">
      <c r="B48" s="513">
        <f t="shared" si="13"/>
        <v>743</v>
      </c>
      <c r="C48" s="622"/>
      <c r="D48" s="522"/>
      <c r="E48" s="522"/>
      <c r="F48" s="523"/>
      <c r="G48" s="523"/>
      <c r="H48" s="623"/>
      <c r="I48" s="524"/>
      <c r="J48" s="524"/>
      <c r="K48" s="525"/>
      <c r="L48" s="525"/>
      <c r="M48" s="525"/>
      <c r="N48" s="525"/>
      <c r="O48" s="525"/>
      <c r="P48" s="525"/>
      <c r="Q48" s="525"/>
      <c r="R48" s="526">
        <f t="shared" si="14"/>
        <v>0</v>
      </c>
      <c r="S48" s="564">
        <f t="shared" si="15"/>
        <v>0</v>
      </c>
      <c r="T48" s="526">
        <f t="shared" si="16"/>
        <v>0</v>
      </c>
      <c r="U48" s="564">
        <f t="shared" si="17"/>
        <v>0</v>
      </c>
      <c r="V48" s="417"/>
      <c r="W48" s="406">
        <f t="shared" si="5"/>
        <v>0</v>
      </c>
      <c r="X48" s="406">
        <f t="shared" si="6"/>
        <v>0</v>
      </c>
      <c r="Y48" s="406">
        <f t="shared" si="7"/>
        <v>0</v>
      </c>
      <c r="Z48" s="406">
        <f t="shared" si="8"/>
        <v>0</v>
      </c>
      <c r="AA48" s="406">
        <f t="shared" si="9"/>
        <v>0</v>
      </c>
      <c r="AB48" s="406">
        <f t="shared" si="10"/>
        <v>0</v>
      </c>
      <c r="AC48" s="406">
        <f t="shared" si="11"/>
        <v>0</v>
      </c>
      <c r="AD48" s="406">
        <f t="shared" si="12"/>
        <v>0</v>
      </c>
      <c r="AL48" s="150"/>
      <c r="AM48" s="150"/>
      <c r="AN48" s="62"/>
      <c r="AO48" s="62"/>
    </row>
    <row r="49" spans="2:41" ht="12.75" customHeight="1" x14ac:dyDescent="0.15">
      <c r="B49" s="513">
        <f t="shared" si="13"/>
        <v>744</v>
      </c>
      <c r="C49" s="521"/>
      <c r="D49" s="522"/>
      <c r="E49" s="522"/>
      <c r="F49" s="523"/>
      <c r="G49" s="523"/>
      <c r="H49" s="517"/>
      <c r="I49" s="524"/>
      <c r="J49" s="524"/>
      <c r="K49" s="525"/>
      <c r="L49" s="525"/>
      <c r="M49" s="525"/>
      <c r="N49" s="525"/>
      <c r="O49" s="525"/>
      <c r="P49" s="525"/>
      <c r="Q49" s="525"/>
      <c r="R49" s="526">
        <f t="shared" si="14"/>
        <v>0</v>
      </c>
      <c r="S49" s="564">
        <f t="shared" si="15"/>
        <v>0</v>
      </c>
      <c r="T49" s="526">
        <f t="shared" si="16"/>
        <v>0</v>
      </c>
      <c r="U49" s="564">
        <f t="shared" si="17"/>
        <v>0</v>
      </c>
      <c r="V49" s="417"/>
      <c r="W49" s="406">
        <f t="shared" si="5"/>
        <v>0</v>
      </c>
      <c r="X49" s="406">
        <f t="shared" si="6"/>
        <v>0</v>
      </c>
      <c r="Y49" s="406">
        <f t="shared" si="7"/>
        <v>0</v>
      </c>
      <c r="Z49" s="406">
        <f t="shared" si="8"/>
        <v>0</v>
      </c>
      <c r="AA49" s="406">
        <f t="shared" si="9"/>
        <v>0</v>
      </c>
      <c r="AB49" s="406">
        <f t="shared" si="10"/>
        <v>0</v>
      </c>
      <c r="AC49" s="406">
        <f t="shared" si="11"/>
        <v>0</v>
      </c>
      <c r="AD49" s="406">
        <f t="shared" si="12"/>
        <v>0</v>
      </c>
      <c r="AL49" s="150"/>
      <c r="AM49" s="150"/>
      <c r="AN49" s="62"/>
      <c r="AO49" s="62"/>
    </row>
    <row r="50" spans="2:41" ht="12.75" customHeight="1" x14ac:dyDescent="0.15">
      <c r="B50" s="513">
        <f t="shared" si="13"/>
        <v>745</v>
      </c>
      <c r="C50" s="521"/>
      <c r="D50" s="522"/>
      <c r="E50" s="522"/>
      <c r="F50" s="523"/>
      <c r="G50" s="523"/>
      <c r="H50" s="517"/>
      <c r="I50" s="524"/>
      <c r="J50" s="524"/>
      <c r="K50" s="525"/>
      <c r="L50" s="525"/>
      <c r="M50" s="525"/>
      <c r="N50" s="525"/>
      <c r="O50" s="525"/>
      <c r="P50" s="525"/>
      <c r="Q50" s="525"/>
      <c r="R50" s="526">
        <f t="shared" si="14"/>
        <v>0</v>
      </c>
      <c r="S50" s="564">
        <f t="shared" si="15"/>
        <v>0</v>
      </c>
      <c r="T50" s="526">
        <f t="shared" si="16"/>
        <v>0</v>
      </c>
      <c r="U50" s="564">
        <f t="shared" si="17"/>
        <v>0</v>
      </c>
      <c r="V50" s="417"/>
      <c r="W50" s="406">
        <f t="shared" si="5"/>
        <v>0</v>
      </c>
      <c r="X50" s="406">
        <f t="shared" si="6"/>
        <v>0</v>
      </c>
      <c r="Y50" s="406">
        <f t="shared" si="7"/>
        <v>0</v>
      </c>
      <c r="Z50" s="406">
        <f t="shared" si="8"/>
        <v>0</v>
      </c>
      <c r="AA50" s="406">
        <f t="shared" si="9"/>
        <v>0</v>
      </c>
      <c r="AB50" s="406">
        <f t="shared" si="10"/>
        <v>0</v>
      </c>
      <c r="AC50" s="406">
        <f t="shared" si="11"/>
        <v>0</v>
      </c>
      <c r="AD50" s="406">
        <f t="shared" si="12"/>
        <v>0</v>
      </c>
      <c r="AL50" s="150"/>
      <c r="AM50" s="150"/>
      <c r="AN50" s="62"/>
      <c r="AO50" s="62"/>
    </row>
    <row r="51" spans="2:41" ht="12.75" customHeight="1" x14ac:dyDescent="0.15">
      <c r="B51" s="513">
        <f t="shared" si="13"/>
        <v>746</v>
      </c>
      <c r="C51" s="521"/>
      <c r="D51" s="522"/>
      <c r="E51" s="522"/>
      <c r="F51" s="523"/>
      <c r="G51" s="523"/>
      <c r="H51" s="517"/>
      <c r="I51" s="524"/>
      <c r="J51" s="524"/>
      <c r="K51" s="525"/>
      <c r="L51" s="525"/>
      <c r="M51" s="525"/>
      <c r="N51" s="525"/>
      <c r="O51" s="525"/>
      <c r="P51" s="525"/>
      <c r="Q51" s="525"/>
      <c r="R51" s="526">
        <f t="shared" si="14"/>
        <v>0</v>
      </c>
      <c r="S51" s="564">
        <f t="shared" si="15"/>
        <v>0</v>
      </c>
      <c r="T51" s="526">
        <f t="shared" si="16"/>
        <v>0</v>
      </c>
      <c r="U51" s="564">
        <f t="shared" si="17"/>
        <v>0</v>
      </c>
      <c r="V51" s="417"/>
      <c r="W51" s="406">
        <f t="shared" si="5"/>
        <v>0</v>
      </c>
      <c r="X51" s="406">
        <f t="shared" si="6"/>
        <v>0</v>
      </c>
      <c r="Y51" s="406">
        <f t="shared" si="7"/>
        <v>0</v>
      </c>
      <c r="Z51" s="406">
        <f t="shared" si="8"/>
        <v>0</v>
      </c>
      <c r="AA51" s="406">
        <f t="shared" si="9"/>
        <v>0</v>
      </c>
      <c r="AB51" s="406">
        <f t="shared" si="10"/>
        <v>0</v>
      </c>
      <c r="AC51" s="406">
        <f t="shared" si="11"/>
        <v>0</v>
      </c>
      <c r="AD51" s="406">
        <f t="shared" si="12"/>
        <v>0</v>
      </c>
      <c r="AL51" s="150"/>
      <c r="AM51" s="150"/>
      <c r="AN51" s="62"/>
      <c r="AO51" s="62"/>
    </row>
    <row r="52" spans="2:41" ht="12.75" customHeight="1" x14ac:dyDescent="0.15">
      <c r="B52" s="513">
        <f t="shared" si="13"/>
        <v>747</v>
      </c>
      <c r="C52" s="521"/>
      <c r="D52" s="522"/>
      <c r="E52" s="522"/>
      <c r="F52" s="523"/>
      <c r="G52" s="523"/>
      <c r="H52" s="517"/>
      <c r="I52" s="524"/>
      <c r="J52" s="524"/>
      <c r="K52" s="525"/>
      <c r="L52" s="525"/>
      <c r="M52" s="525"/>
      <c r="N52" s="525"/>
      <c r="O52" s="525"/>
      <c r="P52" s="525"/>
      <c r="Q52" s="525"/>
      <c r="R52" s="526">
        <f t="shared" si="14"/>
        <v>0</v>
      </c>
      <c r="S52" s="564">
        <f t="shared" si="15"/>
        <v>0</v>
      </c>
      <c r="T52" s="526">
        <f t="shared" si="16"/>
        <v>0</v>
      </c>
      <c r="U52" s="564">
        <f t="shared" si="17"/>
        <v>0</v>
      </c>
      <c r="V52" s="417"/>
      <c r="W52" s="406">
        <f t="shared" si="5"/>
        <v>0</v>
      </c>
      <c r="X52" s="406">
        <f t="shared" si="6"/>
        <v>0</v>
      </c>
      <c r="Y52" s="406">
        <f t="shared" si="7"/>
        <v>0</v>
      </c>
      <c r="Z52" s="406">
        <f t="shared" si="8"/>
        <v>0</v>
      </c>
      <c r="AA52" s="406">
        <f t="shared" si="9"/>
        <v>0</v>
      </c>
      <c r="AB52" s="406">
        <f t="shared" si="10"/>
        <v>0</v>
      </c>
      <c r="AC52" s="406">
        <f t="shared" si="11"/>
        <v>0</v>
      </c>
      <c r="AD52" s="406">
        <f t="shared" si="12"/>
        <v>0</v>
      </c>
      <c r="AL52" s="150"/>
      <c r="AM52" s="150"/>
      <c r="AN52" s="62"/>
      <c r="AO52" s="62"/>
    </row>
    <row r="53" spans="2:41" ht="12.75" customHeight="1" x14ac:dyDescent="0.15">
      <c r="B53" s="513">
        <f t="shared" si="13"/>
        <v>748</v>
      </c>
      <c r="C53" s="521"/>
      <c r="D53" s="522"/>
      <c r="E53" s="522"/>
      <c r="F53" s="523"/>
      <c r="G53" s="523"/>
      <c r="H53" s="517"/>
      <c r="I53" s="524"/>
      <c r="J53" s="524"/>
      <c r="K53" s="525"/>
      <c r="L53" s="525"/>
      <c r="M53" s="525"/>
      <c r="N53" s="525"/>
      <c r="O53" s="525"/>
      <c r="P53" s="525"/>
      <c r="Q53" s="525"/>
      <c r="R53" s="526">
        <f t="shared" si="14"/>
        <v>0</v>
      </c>
      <c r="S53" s="564">
        <f t="shared" si="15"/>
        <v>0</v>
      </c>
      <c r="T53" s="526">
        <f t="shared" si="16"/>
        <v>0</v>
      </c>
      <c r="U53" s="564">
        <f t="shared" si="17"/>
        <v>0</v>
      </c>
      <c r="V53" s="417"/>
      <c r="W53" s="406">
        <f t="shared" si="5"/>
        <v>0</v>
      </c>
      <c r="X53" s="406">
        <f t="shared" si="6"/>
        <v>0</v>
      </c>
      <c r="Y53" s="406">
        <f t="shared" si="7"/>
        <v>0</v>
      </c>
      <c r="Z53" s="406">
        <f t="shared" si="8"/>
        <v>0</v>
      </c>
      <c r="AA53" s="406">
        <f t="shared" si="9"/>
        <v>0</v>
      </c>
      <c r="AB53" s="406">
        <f t="shared" si="10"/>
        <v>0</v>
      </c>
      <c r="AC53" s="406">
        <f t="shared" si="11"/>
        <v>0</v>
      </c>
      <c r="AD53" s="406">
        <f t="shared" si="12"/>
        <v>0</v>
      </c>
      <c r="AL53" s="150"/>
      <c r="AM53" s="150"/>
      <c r="AN53" s="62"/>
      <c r="AO53" s="62"/>
    </row>
    <row r="54" spans="2:41" ht="12.75" customHeight="1" x14ac:dyDescent="0.15">
      <c r="B54" s="513">
        <f t="shared" si="13"/>
        <v>749</v>
      </c>
      <c r="C54" s="521"/>
      <c r="D54" s="522"/>
      <c r="E54" s="522"/>
      <c r="F54" s="523"/>
      <c r="G54" s="523"/>
      <c r="H54" s="517"/>
      <c r="I54" s="524"/>
      <c r="J54" s="524"/>
      <c r="K54" s="525"/>
      <c r="L54" s="525"/>
      <c r="M54" s="525"/>
      <c r="N54" s="525"/>
      <c r="O54" s="525"/>
      <c r="P54" s="525"/>
      <c r="Q54" s="525"/>
      <c r="R54" s="526">
        <f t="shared" si="14"/>
        <v>0</v>
      </c>
      <c r="S54" s="564">
        <f t="shared" si="15"/>
        <v>0</v>
      </c>
      <c r="T54" s="526">
        <f t="shared" si="16"/>
        <v>0</v>
      </c>
      <c r="U54" s="564">
        <f t="shared" si="17"/>
        <v>0</v>
      </c>
      <c r="V54" s="417"/>
      <c r="W54" s="406">
        <f t="shared" si="5"/>
        <v>0</v>
      </c>
      <c r="X54" s="406">
        <f t="shared" si="6"/>
        <v>0</v>
      </c>
      <c r="Y54" s="406">
        <f t="shared" si="7"/>
        <v>0</v>
      </c>
      <c r="Z54" s="406">
        <f t="shared" si="8"/>
        <v>0</v>
      </c>
      <c r="AA54" s="406">
        <f t="shared" si="9"/>
        <v>0</v>
      </c>
      <c r="AB54" s="406">
        <f t="shared" si="10"/>
        <v>0</v>
      </c>
      <c r="AC54" s="406">
        <f t="shared" si="11"/>
        <v>0</v>
      </c>
      <c r="AD54" s="406">
        <f t="shared" si="12"/>
        <v>0</v>
      </c>
      <c r="AL54" s="150"/>
      <c r="AM54" s="150"/>
      <c r="AN54" s="62"/>
      <c r="AO54" s="62"/>
    </row>
    <row r="55" spans="2:41" ht="12.75" customHeight="1" x14ac:dyDescent="0.15">
      <c r="B55" s="513">
        <f t="shared" si="13"/>
        <v>750</v>
      </c>
      <c r="C55" s="521"/>
      <c r="D55" s="522"/>
      <c r="E55" s="522"/>
      <c r="F55" s="523"/>
      <c r="G55" s="523"/>
      <c r="H55" s="517"/>
      <c r="I55" s="524"/>
      <c r="J55" s="524"/>
      <c r="K55" s="525"/>
      <c r="L55" s="525"/>
      <c r="M55" s="525"/>
      <c r="N55" s="525"/>
      <c r="O55" s="525"/>
      <c r="P55" s="525"/>
      <c r="Q55" s="525"/>
      <c r="R55" s="526">
        <f t="shared" si="14"/>
        <v>0</v>
      </c>
      <c r="S55" s="564">
        <f t="shared" si="15"/>
        <v>0</v>
      </c>
      <c r="T55" s="526">
        <f t="shared" si="16"/>
        <v>0</v>
      </c>
      <c r="U55" s="564">
        <f t="shared" si="17"/>
        <v>0</v>
      </c>
      <c r="V55" s="417"/>
      <c r="W55" s="406">
        <f t="shared" si="5"/>
        <v>0</v>
      </c>
      <c r="X55" s="406">
        <f t="shared" si="6"/>
        <v>0</v>
      </c>
      <c r="Y55" s="406">
        <f t="shared" si="7"/>
        <v>0</v>
      </c>
      <c r="Z55" s="406">
        <f t="shared" si="8"/>
        <v>0</v>
      </c>
      <c r="AA55" s="406">
        <f t="shared" si="9"/>
        <v>0</v>
      </c>
      <c r="AB55" s="406">
        <f t="shared" si="10"/>
        <v>0</v>
      </c>
      <c r="AC55" s="406">
        <f t="shared" si="11"/>
        <v>0</v>
      </c>
      <c r="AD55" s="406">
        <f t="shared" si="12"/>
        <v>0</v>
      </c>
      <c r="AL55" s="150"/>
      <c r="AM55" s="150"/>
      <c r="AN55" s="62"/>
      <c r="AO55" s="62"/>
    </row>
    <row r="56" spans="2:41" ht="12.75" customHeight="1" x14ac:dyDescent="0.15">
      <c r="B56" s="513">
        <f t="shared" si="13"/>
        <v>751</v>
      </c>
      <c r="C56" s="521"/>
      <c r="D56" s="522"/>
      <c r="E56" s="522"/>
      <c r="F56" s="523"/>
      <c r="G56" s="523"/>
      <c r="H56" s="517"/>
      <c r="I56" s="524"/>
      <c r="J56" s="524"/>
      <c r="K56" s="525"/>
      <c r="L56" s="525"/>
      <c r="M56" s="525"/>
      <c r="N56" s="525"/>
      <c r="O56" s="525"/>
      <c r="P56" s="525"/>
      <c r="Q56" s="525"/>
      <c r="R56" s="526">
        <f t="shared" si="14"/>
        <v>0</v>
      </c>
      <c r="S56" s="564">
        <f t="shared" si="15"/>
        <v>0</v>
      </c>
      <c r="T56" s="526">
        <f t="shared" si="16"/>
        <v>0</v>
      </c>
      <c r="U56" s="564">
        <f t="shared" si="17"/>
        <v>0</v>
      </c>
      <c r="V56" s="417"/>
      <c r="W56" s="406">
        <f t="shared" si="5"/>
        <v>0</v>
      </c>
      <c r="X56" s="406">
        <f t="shared" si="6"/>
        <v>0</v>
      </c>
      <c r="Y56" s="406">
        <f t="shared" si="7"/>
        <v>0</v>
      </c>
      <c r="Z56" s="406">
        <f t="shared" si="8"/>
        <v>0</v>
      </c>
      <c r="AA56" s="406">
        <f t="shared" si="9"/>
        <v>0</v>
      </c>
      <c r="AB56" s="406">
        <f t="shared" si="10"/>
        <v>0</v>
      </c>
      <c r="AC56" s="406">
        <f t="shared" si="11"/>
        <v>0</v>
      </c>
      <c r="AD56" s="406">
        <f t="shared" si="12"/>
        <v>0</v>
      </c>
      <c r="AL56" s="150"/>
      <c r="AM56" s="150"/>
      <c r="AN56" s="62"/>
      <c r="AO56" s="62"/>
    </row>
    <row r="57" spans="2:41" ht="12.75" customHeight="1" x14ac:dyDescent="0.15">
      <c r="B57" s="513">
        <f t="shared" si="13"/>
        <v>752</v>
      </c>
      <c r="C57" s="521"/>
      <c r="D57" s="522"/>
      <c r="E57" s="522"/>
      <c r="F57" s="523"/>
      <c r="G57" s="523"/>
      <c r="H57" s="517"/>
      <c r="I57" s="524"/>
      <c r="J57" s="524"/>
      <c r="K57" s="525"/>
      <c r="L57" s="525"/>
      <c r="M57" s="525"/>
      <c r="N57" s="525"/>
      <c r="O57" s="525"/>
      <c r="P57" s="525"/>
      <c r="Q57" s="525"/>
      <c r="R57" s="526">
        <f t="shared" si="14"/>
        <v>0</v>
      </c>
      <c r="S57" s="564">
        <f t="shared" si="15"/>
        <v>0</v>
      </c>
      <c r="T57" s="526">
        <f t="shared" si="16"/>
        <v>0</v>
      </c>
      <c r="U57" s="564">
        <f t="shared" si="17"/>
        <v>0</v>
      </c>
      <c r="V57" s="417"/>
      <c r="W57" s="406">
        <f t="shared" si="5"/>
        <v>0</v>
      </c>
      <c r="X57" s="406">
        <f t="shared" si="6"/>
        <v>0</v>
      </c>
      <c r="Y57" s="406">
        <f t="shared" si="7"/>
        <v>0</v>
      </c>
      <c r="Z57" s="406">
        <f t="shared" si="8"/>
        <v>0</v>
      </c>
      <c r="AA57" s="406">
        <f t="shared" si="9"/>
        <v>0</v>
      </c>
      <c r="AB57" s="406">
        <f t="shared" si="10"/>
        <v>0</v>
      </c>
      <c r="AC57" s="406">
        <f t="shared" si="11"/>
        <v>0</v>
      </c>
      <c r="AD57" s="406">
        <f t="shared" si="12"/>
        <v>0</v>
      </c>
      <c r="AL57" s="150"/>
      <c r="AM57" s="150"/>
      <c r="AN57" s="62"/>
      <c r="AO57" s="62"/>
    </row>
    <row r="58" spans="2:41" ht="12.75" customHeight="1" x14ac:dyDescent="0.15">
      <c r="B58" s="513">
        <f t="shared" si="13"/>
        <v>753</v>
      </c>
      <c r="C58" s="521"/>
      <c r="D58" s="522"/>
      <c r="E58" s="522"/>
      <c r="F58" s="523"/>
      <c r="G58" s="523"/>
      <c r="H58" s="517"/>
      <c r="I58" s="524"/>
      <c r="J58" s="524"/>
      <c r="K58" s="525"/>
      <c r="L58" s="525"/>
      <c r="M58" s="525"/>
      <c r="N58" s="525"/>
      <c r="O58" s="525"/>
      <c r="P58" s="525"/>
      <c r="Q58" s="525"/>
      <c r="R58" s="526">
        <f t="shared" si="14"/>
        <v>0</v>
      </c>
      <c r="S58" s="564">
        <f t="shared" si="15"/>
        <v>0</v>
      </c>
      <c r="T58" s="526">
        <f t="shared" si="16"/>
        <v>0</v>
      </c>
      <c r="U58" s="564">
        <f t="shared" si="17"/>
        <v>0</v>
      </c>
      <c r="V58" s="417"/>
      <c r="W58" s="406">
        <f t="shared" si="5"/>
        <v>0</v>
      </c>
      <c r="X58" s="406">
        <f t="shared" si="6"/>
        <v>0</v>
      </c>
      <c r="Y58" s="406">
        <f t="shared" si="7"/>
        <v>0</v>
      </c>
      <c r="Z58" s="406">
        <f t="shared" si="8"/>
        <v>0</v>
      </c>
      <c r="AA58" s="406">
        <f t="shared" si="9"/>
        <v>0</v>
      </c>
      <c r="AB58" s="406">
        <f t="shared" si="10"/>
        <v>0</v>
      </c>
      <c r="AC58" s="406">
        <f t="shared" si="11"/>
        <v>0</v>
      </c>
      <c r="AD58" s="406">
        <f t="shared" si="12"/>
        <v>0</v>
      </c>
      <c r="AL58" s="150"/>
      <c r="AM58" s="150"/>
      <c r="AN58" s="62"/>
      <c r="AO58" s="62"/>
    </row>
    <row r="59" spans="2:41" ht="12.75" customHeight="1" x14ac:dyDescent="0.15">
      <c r="B59" s="513">
        <f t="shared" si="13"/>
        <v>754</v>
      </c>
      <c r="C59" s="521"/>
      <c r="D59" s="522"/>
      <c r="E59" s="522"/>
      <c r="F59" s="523"/>
      <c r="G59" s="523"/>
      <c r="H59" s="517"/>
      <c r="I59" s="524"/>
      <c r="J59" s="524"/>
      <c r="K59" s="525"/>
      <c r="L59" s="525"/>
      <c r="M59" s="525"/>
      <c r="N59" s="525"/>
      <c r="O59" s="525"/>
      <c r="P59" s="525"/>
      <c r="Q59" s="525"/>
      <c r="R59" s="526">
        <f t="shared" si="14"/>
        <v>0</v>
      </c>
      <c r="S59" s="564">
        <f t="shared" si="15"/>
        <v>0</v>
      </c>
      <c r="T59" s="526">
        <f t="shared" si="16"/>
        <v>0</v>
      </c>
      <c r="U59" s="564">
        <f t="shared" si="17"/>
        <v>0</v>
      </c>
      <c r="V59" s="417"/>
      <c r="W59" s="406">
        <f t="shared" si="5"/>
        <v>0</v>
      </c>
      <c r="X59" s="406">
        <f t="shared" si="6"/>
        <v>0</v>
      </c>
      <c r="Y59" s="406">
        <f t="shared" si="7"/>
        <v>0</v>
      </c>
      <c r="Z59" s="406">
        <f t="shared" si="8"/>
        <v>0</v>
      </c>
      <c r="AA59" s="406">
        <f t="shared" si="9"/>
        <v>0</v>
      </c>
      <c r="AB59" s="406">
        <f t="shared" si="10"/>
        <v>0</v>
      </c>
      <c r="AC59" s="406">
        <f t="shared" si="11"/>
        <v>0</v>
      </c>
      <c r="AD59" s="406">
        <f t="shared" si="12"/>
        <v>0</v>
      </c>
      <c r="AL59" s="150"/>
      <c r="AM59" s="150"/>
      <c r="AN59" s="62"/>
      <c r="AO59" s="62"/>
    </row>
    <row r="60" spans="2:41" ht="12.75" customHeight="1" x14ac:dyDescent="0.15">
      <c r="B60" s="513">
        <f t="shared" si="13"/>
        <v>755</v>
      </c>
      <c r="C60" s="521"/>
      <c r="D60" s="522"/>
      <c r="E60" s="522"/>
      <c r="F60" s="523"/>
      <c r="G60" s="523"/>
      <c r="H60" s="517"/>
      <c r="I60" s="524"/>
      <c r="J60" s="524"/>
      <c r="K60" s="525"/>
      <c r="L60" s="525"/>
      <c r="M60" s="525"/>
      <c r="N60" s="525"/>
      <c r="O60" s="525"/>
      <c r="P60" s="525"/>
      <c r="Q60" s="525"/>
      <c r="R60" s="526">
        <f t="shared" si="14"/>
        <v>0</v>
      </c>
      <c r="S60" s="564">
        <f t="shared" si="15"/>
        <v>0</v>
      </c>
      <c r="T60" s="526">
        <f t="shared" si="16"/>
        <v>0</v>
      </c>
      <c r="U60" s="564">
        <f t="shared" si="17"/>
        <v>0</v>
      </c>
      <c r="V60" s="417"/>
      <c r="W60" s="406">
        <f t="shared" si="5"/>
        <v>0</v>
      </c>
      <c r="X60" s="406">
        <f t="shared" si="6"/>
        <v>0</v>
      </c>
      <c r="Y60" s="406">
        <f t="shared" si="7"/>
        <v>0</v>
      </c>
      <c r="Z60" s="406">
        <f t="shared" si="8"/>
        <v>0</v>
      </c>
      <c r="AA60" s="406">
        <f t="shared" si="9"/>
        <v>0</v>
      </c>
      <c r="AB60" s="406">
        <f t="shared" si="10"/>
        <v>0</v>
      </c>
      <c r="AC60" s="406">
        <f t="shared" si="11"/>
        <v>0</v>
      </c>
      <c r="AD60" s="406">
        <f t="shared" si="12"/>
        <v>0</v>
      </c>
      <c r="AL60" s="150"/>
      <c r="AM60" s="150"/>
      <c r="AN60" s="62"/>
      <c r="AO60" s="62"/>
    </row>
    <row r="61" spans="2:41" ht="12.75" customHeight="1" x14ac:dyDescent="0.15">
      <c r="B61" s="513">
        <f t="shared" si="13"/>
        <v>756</v>
      </c>
      <c r="C61" s="521"/>
      <c r="D61" s="522"/>
      <c r="E61" s="522"/>
      <c r="F61" s="523"/>
      <c r="G61" s="523"/>
      <c r="H61" s="517"/>
      <c r="I61" s="524"/>
      <c r="J61" s="524"/>
      <c r="K61" s="525"/>
      <c r="L61" s="525"/>
      <c r="M61" s="525"/>
      <c r="N61" s="525"/>
      <c r="O61" s="525"/>
      <c r="P61" s="525"/>
      <c r="Q61" s="525"/>
      <c r="R61" s="526">
        <f t="shared" si="14"/>
        <v>0</v>
      </c>
      <c r="S61" s="564">
        <f t="shared" si="15"/>
        <v>0</v>
      </c>
      <c r="T61" s="526">
        <f t="shared" si="16"/>
        <v>0</v>
      </c>
      <c r="U61" s="564">
        <f t="shared" si="17"/>
        <v>0</v>
      </c>
      <c r="V61" s="417"/>
      <c r="W61" s="406">
        <f t="shared" si="5"/>
        <v>0</v>
      </c>
      <c r="X61" s="406">
        <f t="shared" si="6"/>
        <v>0</v>
      </c>
      <c r="Y61" s="406">
        <f t="shared" si="7"/>
        <v>0</v>
      </c>
      <c r="Z61" s="406">
        <f t="shared" si="8"/>
        <v>0</v>
      </c>
      <c r="AA61" s="406">
        <f t="shared" si="9"/>
        <v>0</v>
      </c>
      <c r="AB61" s="406">
        <f t="shared" si="10"/>
        <v>0</v>
      </c>
      <c r="AC61" s="406">
        <f t="shared" si="11"/>
        <v>0</v>
      </c>
      <c r="AD61" s="406">
        <f t="shared" si="12"/>
        <v>0</v>
      </c>
      <c r="AL61" s="150"/>
      <c r="AM61" s="150"/>
      <c r="AN61" s="62"/>
      <c r="AO61" s="62"/>
    </row>
    <row r="62" spans="2:41" ht="12.75" customHeight="1" x14ac:dyDescent="0.15">
      <c r="B62" s="513">
        <f t="shared" si="13"/>
        <v>757</v>
      </c>
      <c r="C62" s="521"/>
      <c r="D62" s="522"/>
      <c r="E62" s="522"/>
      <c r="F62" s="523"/>
      <c r="G62" s="523"/>
      <c r="H62" s="517"/>
      <c r="I62" s="524"/>
      <c r="J62" s="524"/>
      <c r="K62" s="525"/>
      <c r="L62" s="525"/>
      <c r="M62" s="525"/>
      <c r="N62" s="525"/>
      <c r="O62" s="525"/>
      <c r="P62" s="525"/>
      <c r="Q62" s="525"/>
      <c r="R62" s="526">
        <f t="shared" si="14"/>
        <v>0</v>
      </c>
      <c r="S62" s="564">
        <f t="shared" si="15"/>
        <v>0</v>
      </c>
      <c r="T62" s="526">
        <f t="shared" si="16"/>
        <v>0</v>
      </c>
      <c r="U62" s="564">
        <f t="shared" si="17"/>
        <v>0</v>
      </c>
      <c r="V62" s="417"/>
      <c r="W62" s="406">
        <f t="shared" si="5"/>
        <v>0</v>
      </c>
      <c r="X62" s="406">
        <f t="shared" si="6"/>
        <v>0</v>
      </c>
      <c r="Y62" s="406">
        <f t="shared" si="7"/>
        <v>0</v>
      </c>
      <c r="Z62" s="406">
        <f t="shared" si="8"/>
        <v>0</v>
      </c>
      <c r="AA62" s="406">
        <f t="shared" si="9"/>
        <v>0</v>
      </c>
      <c r="AB62" s="406">
        <f t="shared" si="10"/>
        <v>0</v>
      </c>
      <c r="AC62" s="406">
        <f t="shared" si="11"/>
        <v>0</v>
      </c>
      <c r="AD62" s="406">
        <f t="shared" si="12"/>
        <v>0</v>
      </c>
      <c r="AL62" s="150"/>
      <c r="AM62" s="150"/>
      <c r="AN62" s="62"/>
      <c r="AO62" s="62"/>
    </row>
    <row r="63" spans="2:41" ht="12.75" customHeight="1" x14ac:dyDescent="0.15">
      <c r="B63" s="513">
        <f t="shared" si="13"/>
        <v>758</v>
      </c>
      <c r="C63" s="521"/>
      <c r="D63" s="522"/>
      <c r="E63" s="522"/>
      <c r="F63" s="523"/>
      <c r="G63" s="523"/>
      <c r="H63" s="517"/>
      <c r="I63" s="524"/>
      <c r="J63" s="524"/>
      <c r="K63" s="525"/>
      <c r="L63" s="525"/>
      <c r="M63" s="525"/>
      <c r="N63" s="525"/>
      <c r="O63" s="525"/>
      <c r="P63" s="525"/>
      <c r="Q63" s="525"/>
      <c r="R63" s="526">
        <f t="shared" si="14"/>
        <v>0</v>
      </c>
      <c r="S63" s="564">
        <f t="shared" si="15"/>
        <v>0</v>
      </c>
      <c r="T63" s="526">
        <f t="shared" si="16"/>
        <v>0</v>
      </c>
      <c r="U63" s="564">
        <f t="shared" si="17"/>
        <v>0</v>
      </c>
      <c r="V63" s="417"/>
      <c r="W63" s="406">
        <f t="shared" si="5"/>
        <v>0</v>
      </c>
      <c r="X63" s="406">
        <f t="shared" si="6"/>
        <v>0</v>
      </c>
      <c r="Y63" s="406">
        <f t="shared" si="7"/>
        <v>0</v>
      </c>
      <c r="Z63" s="406">
        <f t="shared" si="8"/>
        <v>0</v>
      </c>
      <c r="AA63" s="406">
        <f t="shared" si="9"/>
        <v>0</v>
      </c>
      <c r="AB63" s="406">
        <f t="shared" si="10"/>
        <v>0</v>
      </c>
      <c r="AC63" s="406">
        <f t="shared" si="11"/>
        <v>0</v>
      </c>
      <c r="AD63" s="406">
        <f t="shared" si="12"/>
        <v>0</v>
      </c>
      <c r="AL63" s="150"/>
      <c r="AM63" s="150"/>
      <c r="AN63" s="62"/>
      <c r="AO63" s="62"/>
    </row>
    <row r="64" spans="2:41" ht="12.75" customHeight="1" x14ac:dyDescent="0.15">
      <c r="B64" s="513">
        <f t="shared" si="13"/>
        <v>759</v>
      </c>
      <c r="C64" s="521"/>
      <c r="D64" s="522"/>
      <c r="E64" s="522"/>
      <c r="F64" s="523"/>
      <c r="G64" s="523"/>
      <c r="H64" s="517"/>
      <c r="I64" s="524"/>
      <c r="J64" s="524"/>
      <c r="K64" s="525"/>
      <c r="L64" s="525"/>
      <c r="M64" s="525"/>
      <c r="N64" s="525"/>
      <c r="O64" s="525"/>
      <c r="P64" s="525"/>
      <c r="Q64" s="525"/>
      <c r="R64" s="526">
        <f t="shared" si="14"/>
        <v>0</v>
      </c>
      <c r="S64" s="564">
        <f t="shared" si="15"/>
        <v>0</v>
      </c>
      <c r="T64" s="526">
        <f t="shared" si="16"/>
        <v>0</v>
      </c>
      <c r="U64" s="564">
        <f t="shared" si="17"/>
        <v>0</v>
      </c>
      <c r="V64" s="417"/>
      <c r="W64" s="406">
        <f t="shared" si="5"/>
        <v>0</v>
      </c>
      <c r="X64" s="406">
        <f t="shared" si="6"/>
        <v>0</v>
      </c>
      <c r="Y64" s="406">
        <f t="shared" si="7"/>
        <v>0</v>
      </c>
      <c r="Z64" s="406">
        <f t="shared" si="8"/>
        <v>0</v>
      </c>
      <c r="AA64" s="406">
        <f t="shared" si="9"/>
        <v>0</v>
      </c>
      <c r="AB64" s="406">
        <f t="shared" si="10"/>
        <v>0</v>
      </c>
      <c r="AC64" s="406">
        <f t="shared" si="11"/>
        <v>0</v>
      </c>
      <c r="AD64" s="406">
        <f t="shared" si="12"/>
        <v>0</v>
      </c>
      <c r="AL64" s="150"/>
      <c r="AM64" s="150"/>
      <c r="AN64" s="62"/>
      <c r="AO64" s="62"/>
    </row>
    <row r="65" spans="2:41" ht="12.75" customHeight="1" x14ac:dyDescent="0.15">
      <c r="B65" s="513">
        <f t="shared" si="13"/>
        <v>760</v>
      </c>
      <c r="C65" s="521"/>
      <c r="D65" s="522"/>
      <c r="E65" s="522"/>
      <c r="F65" s="523"/>
      <c r="G65" s="523"/>
      <c r="H65" s="517"/>
      <c r="I65" s="524"/>
      <c r="J65" s="524"/>
      <c r="K65" s="525"/>
      <c r="L65" s="525"/>
      <c r="M65" s="525"/>
      <c r="N65" s="525"/>
      <c r="O65" s="525"/>
      <c r="P65" s="525"/>
      <c r="Q65" s="525"/>
      <c r="R65" s="526">
        <f t="shared" si="14"/>
        <v>0</v>
      </c>
      <c r="S65" s="564">
        <f t="shared" si="15"/>
        <v>0</v>
      </c>
      <c r="T65" s="526">
        <f t="shared" si="16"/>
        <v>0</v>
      </c>
      <c r="U65" s="564">
        <f t="shared" si="17"/>
        <v>0</v>
      </c>
      <c r="V65" s="417"/>
      <c r="W65" s="406">
        <f t="shared" si="5"/>
        <v>0</v>
      </c>
      <c r="X65" s="406">
        <f t="shared" si="6"/>
        <v>0</v>
      </c>
      <c r="Y65" s="406">
        <f t="shared" si="7"/>
        <v>0</v>
      </c>
      <c r="Z65" s="406">
        <f t="shared" si="8"/>
        <v>0</v>
      </c>
      <c r="AA65" s="406">
        <f t="shared" si="9"/>
        <v>0</v>
      </c>
      <c r="AB65" s="406">
        <f t="shared" si="10"/>
        <v>0</v>
      </c>
      <c r="AC65" s="406">
        <f t="shared" si="11"/>
        <v>0</v>
      </c>
      <c r="AD65" s="406">
        <f t="shared" si="12"/>
        <v>0</v>
      </c>
      <c r="AL65" s="150"/>
      <c r="AM65" s="150"/>
      <c r="AN65" s="62"/>
      <c r="AO65" s="62"/>
    </row>
    <row r="66" spans="2:41" ht="12.75" customHeight="1" x14ac:dyDescent="0.15">
      <c r="B66" s="513">
        <f t="shared" si="13"/>
        <v>761</v>
      </c>
      <c r="C66" s="521"/>
      <c r="D66" s="522"/>
      <c r="E66" s="522"/>
      <c r="F66" s="523"/>
      <c r="G66" s="523"/>
      <c r="H66" s="517"/>
      <c r="I66" s="524"/>
      <c r="J66" s="524"/>
      <c r="K66" s="525"/>
      <c r="L66" s="525"/>
      <c r="M66" s="525"/>
      <c r="N66" s="525"/>
      <c r="O66" s="525"/>
      <c r="P66" s="525"/>
      <c r="Q66" s="525"/>
      <c r="R66" s="526">
        <f t="shared" si="14"/>
        <v>0</v>
      </c>
      <c r="S66" s="564">
        <f t="shared" si="15"/>
        <v>0</v>
      </c>
      <c r="T66" s="526">
        <f t="shared" si="16"/>
        <v>0</v>
      </c>
      <c r="U66" s="564">
        <f t="shared" si="17"/>
        <v>0</v>
      </c>
      <c r="V66" s="417"/>
      <c r="W66" s="406">
        <f t="shared" si="5"/>
        <v>0</v>
      </c>
      <c r="X66" s="406">
        <f t="shared" si="6"/>
        <v>0</v>
      </c>
      <c r="Y66" s="406">
        <f t="shared" si="7"/>
        <v>0</v>
      </c>
      <c r="Z66" s="406">
        <f t="shared" si="8"/>
        <v>0</v>
      </c>
      <c r="AA66" s="406">
        <f t="shared" si="9"/>
        <v>0</v>
      </c>
      <c r="AB66" s="406">
        <f t="shared" si="10"/>
        <v>0</v>
      </c>
      <c r="AC66" s="406">
        <f t="shared" si="11"/>
        <v>0</v>
      </c>
      <c r="AD66" s="406">
        <f t="shared" si="12"/>
        <v>0</v>
      </c>
      <c r="AL66" s="150"/>
      <c r="AM66" s="150"/>
      <c r="AN66" s="62"/>
      <c r="AO66" s="62"/>
    </row>
    <row r="67" spans="2:41" ht="12.75" customHeight="1" x14ac:dyDescent="0.15">
      <c r="B67" s="513">
        <f t="shared" si="13"/>
        <v>762</v>
      </c>
      <c r="C67" s="521"/>
      <c r="D67" s="522"/>
      <c r="E67" s="522"/>
      <c r="F67" s="523"/>
      <c r="G67" s="523"/>
      <c r="H67" s="517"/>
      <c r="I67" s="524"/>
      <c r="J67" s="524"/>
      <c r="K67" s="525"/>
      <c r="L67" s="525"/>
      <c r="M67" s="525"/>
      <c r="N67" s="525"/>
      <c r="O67" s="525"/>
      <c r="P67" s="525"/>
      <c r="Q67" s="525"/>
      <c r="R67" s="526">
        <f t="shared" si="14"/>
        <v>0</v>
      </c>
      <c r="S67" s="564">
        <f t="shared" si="15"/>
        <v>0</v>
      </c>
      <c r="T67" s="526">
        <f t="shared" si="16"/>
        <v>0</v>
      </c>
      <c r="U67" s="564">
        <f t="shared" si="17"/>
        <v>0</v>
      </c>
      <c r="V67" s="417"/>
      <c r="W67" s="406">
        <f t="shared" si="5"/>
        <v>0</v>
      </c>
      <c r="X67" s="406">
        <f t="shared" si="6"/>
        <v>0</v>
      </c>
      <c r="Y67" s="406">
        <f t="shared" si="7"/>
        <v>0</v>
      </c>
      <c r="Z67" s="406">
        <f t="shared" si="8"/>
        <v>0</v>
      </c>
      <c r="AA67" s="406">
        <f t="shared" si="9"/>
        <v>0</v>
      </c>
      <c r="AB67" s="406">
        <f t="shared" si="10"/>
        <v>0</v>
      </c>
      <c r="AC67" s="406">
        <f t="shared" si="11"/>
        <v>0</v>
      </c>
      <c r="AD67" s="406">
        <f t="shared" si="12"/>
        <v>0</v>
      </c>
      <c r="AL67" s="150"/>
      <c r="AM67" s="150"/>
      <c r="AN67" s="62"/>
      <c r="AO67" s="62"/>
    </row>
    <row r="68" spans="2:41" ht="12.75" customHeight="1" x14ac:dyDescent="0.15">
      <c r="B68" s="513">
        <f t="shared" si="13"/>
        <v>763</v>
      </c>
      <c r="C68" s="521"/>
      <c r="D68" s="522"/>
      <c r="E68" s="522"/>
      <c r="F68" s="523"/>
      <c r="G68" s="523"/>
      <c r="H68" s="517"/>
      <c r="I68" s="524"/>
      <c r="J68" s="524"/>
      <c r="K68" s="525"/>
      <c r="L68" s="525"/>
      <c r="M68" s="525"/>
      <c r="N68" s="525"/>
      <c r="O68" s="525"/>
      <c r="P68" s="525"/>
      <c r="Q68" s="525"/>
      <c r="R68" s="526">
        <f t="shared" si="14"/>
        <v>0</v>
      </c>
      <c r="S68" s="564">
        <f t="shared" si="15"/>
        <v>0</v>
      </c>
      <c r="T68" s="526">
        <f t="shared" si="16"/>
        <v>0</v>
      </c>
      <c r="U68" s="564">
        <f t="shared" si="17"/>
        <v>0</v>
      </c>
      <c r="V68" s="417"/>
      <c r="W68" s="406">
        <f t="shared" si="5"/>
        <v>0</v>
      </c>
      <c r="X68" s="406">
        <f t="shared" si="6"/>
        <v>0</v>
      </c>
      <c r="Y68" s="406">
        <f t="shared" si="7"/>
        <v>0</v>
      </c>
      <c r="Z68" s="406">
        <f t="shared" si="8"/>
        <v>0</v>
      </c>
      <c r="AA68" s="406">
        <f t="shared" si="9"/>
        <v>0</v>
      </c>
      <c r="AB68" s="406">
        <f t="shared" si="10"/>
        <v>0</v>
      </c>
      <c r="AC68" s="406">
        <f t="shared" si="11"/>
        <v>0</v>
      </c>
      <c r="AD68" s="406">
        <f t="shared" si="12"/>
        <v>0</v>
      </c>
      <c r="AL68" s="150"/>
      <c r="AM68" s="150"/>
      <c r="AN68" s="62"/>
      <c r="AO68" s="62"/>
    </row>
    <row r="69" spans="2:41" ht="12.75" customHeight="1" x14ac:dyDescent="0.15">
      <c r="B69" s="513">
        <f t="shared" si="13"/>
        <v>764</v>
      </c>
      <c r="C69" s="521"/>
      <c r="D69" s="522"/>
      <c r="E69" s="522"/>
      <c r="F69" s="523"/>
      <c r="G69" s="523"/>
      <c r="H69" s="517"/>
      <c r="I69" s="524"/>
      <c r="J69" s="524"/>
      <c r="K69" s="525"/>
      <c r="L69" s="525"/>
      <c r="M69" s="525"/>
      <c r="N69" s="525"/>
      <c r="O69" s="525"/>
      <c r="P69" s="525"/>
      <c r="Q69" s="525"/>
      <c r="R69" s="526">
        <f t="shared" si="14"/>
        <v>0</v>
      </c>
      <c r="S69" s="564">
        <f t="shared" si="15"/>
        <v>0</v>
      </c>
      <c r="T69" s="526">
        <f t="shared" si="16"/>
        <v>0</v>
      </c>
      <c r="U69" s="564">
        <f t="shared" si="17"/>
        <v>0</v>
      </c>
      <c r="V69" s="417"/>
      <c r="W69" s="406">
        <f t="shared" si="5"/>
        <v>0</v>
      </c>
      <c r="X69" s="406">
        <f t="shared" si="6"/>
        <v>0</v>
      </c>
      <c r="Y69" s="406">
        <f t="shared" si="7"/>
        <v>0</v>
      </c>
      <c r="Z69" s="406">
        <f t="shared" si="8"/>
        <v>0</v>
      </c>
      <c r="AA69" s="406">
        <f t="shared" si="9"/>
        <v>0</v>
      </c>
      <c r="AB69" s="406">
        <f t="shared" si="10"/>
        <v>0</v>
      </c>
      <c r="AC69" s="406">
        <f t="shared" si="11"/>
        <v>0</v>
      </c>
      <c r="AD69" s="406">
        <f t="shared" si="12"/>
        <v>0</v>
      </c>
      <c r="AL69" s="150"/>
      <c r="AM69" s="150"/>
      <c r="AN69" s="62"/>
      <c r="AO69" s="62"/>
    </row>
    <row r="70" spans="2:41" ht="12.75" customHeight="1" x14ac:dyDescent="0.15">
      <c r="B70" s="513">
        <f t="shared" si="13"/>
        <v>765</v>
      </c>
      <c r="C70" s="521"/>
      <c r="D70" s="522"/>
      <c r="E70" s="522"/>
      <c r="F70" s="523"/>
      <c r="G70" s="523"/>
      <c r="H70" s="517"/>
      <c r="I70" s="524"/>
      <c r="J70" s="524"/>
      <c r="K70" s="525"/>
      <c r="L70" s="525"/>
      <c r="M70" s="525"/>
      <c r="N70" s="525"/>
      <c r="O70" s="525"/>
      <c r="P70" s="525"/>
      <c r="Q70" s="525"/>
      <c r="R70" s="526">
        <f t="shared" si="14"/>
        <v>0</v>
      </c>
      <c r="S70" s="564">
        <f t="shared" si="15"/>
        <v>0</v>
      </c>
      <c r="T70" s="526">
        <f t="shared" si="16"/>
        <v>0</v>
      </c>
      <c r="U70" s="564">
        <f t="shared" si="17"/>
        <v>0</v>
      </c>
      <c r="V70" s="417"/>
      <c r="W70" s="406">
        <f t="shared" si="5"/>
        <v>0</v>
      </c>
      <c r="X70" s="406">
        <f t="shared" si="6"/>
        <v>0</v>
      </c>
      <c r="Y70" s="406">
        <f t="shared" si="7"/>
        <v>0</v>
      </c>
      <c r="Z70" s="406">
        <f t="shared" si="8"/>
        <v>0</v>
      </c>
      <c r="AA70" s="406">
        <f t="shared" si="9"/>
        <v>0</v>
      </c>
      <c r="AB70" s="406">
        <f t="shared" si="10"/>
        <v>0</v>
      </c>
      <c r="AC70" s="406">
        <f t="shared" si="11"/>
        <v>0</v>
      </c>
      <c r="AD70" s="406">
        <f t="shared" si="12"/>
        <v>0</v>
      </c>
      <c r="AL70" s="150"/>
      <c r="AM70" s="150"/>
      <c r="AN70" s="62"/>
      <c r="AO70" s="62"/>
    </row>
    <row r="71" spans="2:41" ht="12.75" customHeight="1" x14ac:dyDescent="0.15">
      <c r="B71" s="513">
        <f t="shared" si="13"/>
        <v>766</v>
      </c>
      <c r="C71" s="521"/>
      <c r="D71" s="522"/>
      <c r="E71" s="522"/>
      <c r="F71" s="523"/>
      <c r="G71" s="523"/>
      <c r="H71" s="517"/>
      <c r="I71" s="524"/>
      <c r="J71" s="524"/>
      <c r="K71" s="525"/>
      <c r="L71" s="525"/>
      <c r="M71" s="525"/>
      <c r="N71" s="525"/>
      <c r="O71" s="525"/>
      <c r="P71" s="525"/>
      <c r="Q71" s="525"/>
      <c r="R71" s="526">
        <f t="shared" si="14"/>
        <v>0</v>
      </c>
      <c r="S71" s="564">
        <f t="shared" si="15"/>
        <v>0</v>
      </c>
      <c r="T71" s="526">
        <f t="shared" si="16"/>
        <v>0</v>
      </c>
      <c r="U71" s="564">
        <f t="shared" si="17"/>
        <v>0</v>
      </c>
      <c r="V71" s="417"/>
      <c r="W71" s="406">
        <f t="shared" ref="W71:W134" si="18">IF(L71&gt;0,1,0)</f>
        <v>0</v>
      </c>
      <c r="X71" s="406">
        <f t="shared" ref="X71:X134" si="19">IF(M71&gt;0,1,0)</f>
        <v>0</v>
      </c>
      <c r="Y71" s="406">
        <f t="shared" ref="Y71:Y134" si="20">IF(N71&gt;0,1,0)</f>
        <v>0</v>
      </c>
      <c r="Z71" s="406">
        <f t="shared" ref="Z71:Z134" si="21">IF(O71&gt;0,1,0)</f>
        <v>0</v>
      </c>
      <c r="AA71" s="406">
        <f t="shared" ref="AA71:AA134" si="22">IF(P71&gt;0,1,0)</f>
        <v>0</v>
      </c>
      <c r="AB71" s="406">
        <f t="shared" ref="AB71:AB134" si="23">IF(Q71&gt;0,1,0)</f>
        <v>0</v>
      </c>
      <c r="AC71" s="406">
        <f t="shared" ref="AC71:AC134" si="24">SUM(W71:AB71)</f>
        <v>0</v>
      </c>
      <c r="AD71" s="406">
        <f t="shared" ref="AD71:AD134" si="25">AC71*J71</f>
        <v>0</v>
      </c>
      <c r="AL71" s="150"/>
      <c r="AM71" s="150"/>
      <c r="AN71" s="62"/>
      <c r="AO71" s="62"/>
    </row>
    <row r="72" spans="2:41" ht="12.75" customHeight="1" x14ac:dyDescent="0.15">
      <c r="B72" s="513">
        <f t="shared" si="13"/>
        <v>767</v>
      </c>
      <c r="C72" s="521"/>
      <c r="D72" s="522"/>
      <c r="E72" s="522"/>
      <c r="F72" s="523"/>
      <c r="G72" s="523"/>
      <c r="H72" s="517"/>
      <c r="I72" s="524"/>
      <c r="J72" s="524"/>
      <c r="K72" s="525"/>
      <c r="L72" s="525"/>
      <c r="M72" s="525"/>
      <c r="N72" s="525"/>
      <c r="O72" s="525"/>
      <c r="P72" s="525"/>
      <c r="Q72" s="525"/>
      <c r="R72" s="526">
        <f t="shared" si="14"/>
        <v>0</v>
      </c>
      <c r="S72" s="564">
        <f t="shared" si="15"/>
        <v>0</v>
      </c>
      <c r="T72" s="526">
        <f t="shared" si="16"/>
        <v>0</v>
      </c>
      <c r="U72" s="564">
        <f t="shared" si="17"/>
        <v>0</v>
      </c>
      <c r="V72" s="417"/>
      <c r="W72" s="406">
        <f t="shared" si="18"/>
        <v>0</v>
      </c>
      <c r="X72" s="406">
        <f t="shared" si="19"/>
        <v>0</v>
      </c>
      <c r="Y72" s="406">
        <f t="shared" si="20"/>
        <v>0</v>
      </c>
      <c r="Z72" s="406">
        <f t="shared" si="21"/>
        <v>0</v>
      </c>
      <c r="AA72" s="406">
        <f t="shared" si="22"/>
        <v>0</v>
      </c>
      <c r="AB72" s="406">
        <f t="shared" si="23"/>
        <v>0</v>
      </c>
      <c r="AC72" s="406">
        <f t="shared" si="24"/>
        <v>0</v>
      </c>
      <c r="AD72" s="406">
        <f t="shared" si="25"/>
        <v>0</v>
      </c>
      <c r="AL72" s="150"/>
      <c r="AM72" s="150"/>
      <c r="AN72" s="62"/>
      <c r="AO72" s="62"/>
    </row>
    <row r="73" spans="2:41" ht="12.75" customHeight="1" x14ac:dyDescent="0.15">
      <c r="B73" s="513">
        <f t="shared" si="13"/>
        <v>768</v>
      </c>
      <c r="C73" s="521"/>
      <c r="D73" s="522"/>
      <c r="E73" s="522"/>
      <c r="F73" s="523"/>
      <c r="G73" s="523"/>
      <c r="H73" s="517"/>
      <c r="I73" s="524"/>
      <c r="J73" s="524"/>
      <c r="K73" s="525"/>
      <c r="L73" s="525"/>
      <c r="M73" s="525"/>
      <c r="N73" s="525"/>
      <c r="O73" s="525"/>
      <c r="P73" s="525"/>
      <c r="Q73" s="525"/>
      <c r="R73" s="526">
        <f t="shared" si="14"/>
        <v>0</v>
      </c>
      <c r="S73" s="564">
        <f t="shared" si="15"/>
        <v>0</v>
      </c>
      <c r="T73" s="526">
        <f t="shared" si="16"/>
        <v>0</v>
      </c>
      <c r="U73" s="564">
        <f t="shared" si="17"/>
        <v>0</v>
      </c>
      <c r="V73" s="417"/>
      <c r="W73" s="406">
        <f t="shared" si="18"/>
        <v>0</v>
      </c>
      <c r="X73" s="406">
        <f t="shared" si="19"/>
        <v>0</v>
      </c>
      <c r="Y73" s="406">
        <f t="shared" si="20"/>
        <v>0</v>
      </c>
      <c r="Z73" s="406">
        <f t="shared" si="21"/>
        <v>0</v>
      </c>
      <c r="AA73" s="406">
        <f t="shared" si="22"/>
        <v>0</v>
      </c>
      <c r="AB73" s="406">
        <f t="shared" si="23"/>
        <v>0</v>
      </c>
      <c r="AC73" s="406">
        <f t="shared" si="24"/>
        <v>0</v>
      </c>
      <c r="AD73" s="406">
        <f t="shared" si="25"/>
        <v>0</v>
      </c>
      <c r="AL73" s="150"/>
      <c r="AM73" s="150"/>
      <c r="AN73" s="62"/>
      <c r="AO73" s="62"/>
    </row>
    <row r="74" spans="2:41" ht="12.75" customHeight="1" x14ac:dyDescent="0.15">
      <c r="B74" s="513">
        <f t="shared" si="13"/>
        <v>769</v>
      </c>
      <c r="C74" s="521"/>
      <c r="D74" s="522"/>
      <c r="E74" s="522"/>
      <c r="F74" s="523"/>
      <c r="G74" s="523"/>
      <c r="H74" s="517"/>
      <c r="I74" s="524"/>
      <c r="J74" s="524"/>
      <c r="K74" s="525"/>
      <c r="L74" s="525"/>
      <c r="M74" s="525"/>
      <c r="N74" s="525"/>
      <c r="O74" s="525"/>
      <c r="P74" s="525"/>
      <c r="Q74" s="525"/>
      <c r="R74" s="526">
        <f t="shared" si="14"/>
        <v>0</v>
      </c>
      <c r="S74" s="564">
        <f t="shared" si="15"/>
        <v>0</v>
      </c>
      <c r="T74" s="526">
        <f t="shared" si="16"/>
        <v>0</v>
      </c>
      <c r="U74" s="564">
        <f t="shared" si="17"/>
        <v>0</v>
      </c>
      <c r="V74" s="417"/>
      <c r="W74" s="406">
        <f t="shared" si="18"/>
        <v>0</v>
      </c>
      <c r="X74" s="406">
        <f t="shared" si="19"/>
        <v>0</v>
      </c>
      <c r="Y74" s="406">
        <f t="shared" si="20"/>
        <v>0</v>
      </c>
      <c r="Z74" s="406">
        <f t="shared" si="21"/>
        <v>0</v>
      </c>
      <c r="AA74" s="406">
        <f t="shared" si="22"/>
        <v>0</v>
      </c>
      <c r="AB74" s="406">
        <f t="shared" si="23"/>
        <v>0</v>
      </c>
      <c r="AC74" s="406">
        <f t="shared" si="24"/>
        <v>0</v>
      </c>
      <c r="AD74" s="406">
        <f t="shared" si="25"/>
        <v>0</v>
      </c>
      <c r="AL74" s="150"/>
      <c r="AM74" s="150"/>
      <c r="AN74" s="62"/>
      <c r="AO74" s="62"/>
    </row>
    <row r="75" spans="2:41" ht="12.75" customHeight="1" x14ac:dyDescent="0.15">
      <c r="B75" s="513">
        <f t="shared" si="13"/>
        <v>770</v>
      </c>
      <c r="C75" s="521"/>
      <c r="D75" s="522"/>
      <c r="E75" s="522"/>
      <c r="F75" s="523"/>
      <c r="G75" s="523"/>
      <c r="H75" s="517"/>
      <c r="I75" s="524"/>
      <c r="J75" s="524"/>
      <c r="K75" s="525"/>
      <c r="L75" s="525"/>
      <c r="M75" s="525"/>
      <c r="N75" s="525"/>
      <c r="O75" s="525"/>
      <c r="P75" s="525"/>
      <c r="Q75" s="525"/>
      <c r="R75" s="526">
        <f t="shared" si="14"/>
        <v>0</v>
      </c>
      <c r="S75" s="564">
        <f t="shared" si="15"/>
        <v>0</v>
      </c>
      <c r="T75" s="526">
        <f t="shared" si="16"/>
        <v>0</v>
      </c>
      <c r="U75" s="564">
        <f t="shared" si="17"/>
        <v>0</v>
      </c>
      <c r="V75" s="417"/>
      <c r="W75" s="406">
        <f t="shared" si="18"/>
        <v>0</v>
      </c>
      <c r="X75" s="406">
        <f t="shared" si="19"/>
        <v>0</v>
      </c>
      <c r="Y75" s="406">
        <f t="shared" si="20"/>
        <v>0</v>
      </c>
      <c r="Z75" s="406">
        <f t="shared" si="21"/>
        <v>0</v>
      </c>
      <c r="AA75" s="406">
        <f t="shared" si="22"/>
        <v>0</v>
      </c>
      <c r="AB75" s="406">
        <f t="shared" si="23"/>
        <v>0</v>
      </c>
      <c r="AC75" s="406">
        <f t="shared" si="24"/>
        <v>0</v>
      </c>
      <c r="AD75" s="406">
        <f t="shared" si="25"/>
        <v>0</v>
      </c>
      <c r="AL75" s="150"/>
      <c r="AM75" s="150"/>
      <c r="AN75" s="62"/>
      <c r="AO75" s="62"/>
    </row>
    <row r="76" spans="2:41" ht="12.75" customHeight="1" x14ac:dyDescent="0.15">
      <c r="B76" s="513">
        <f t="shared" si="13"/>
        <v>771</v>
      </c>
      <c r="C76" s="521"/>
      <c r="D76" s="522"/>
      <c r="E76" s="522"/>
      <c r="F76" s="523"/>
      <c r="G76" s="523"/>
      <c r="H76" s="517"/>
      <c r="I76" s="524"/>
      <c r="J76" s="524"/>
      <c r="K76" s="525"/>
      <c r="L76" s="525"/>
      <c r="M76" s="525"/>
      <c r="N76" s="525"/>
      <c r="O76" s="525"/>
      <c r="P76" s="525"/>
      <c r="Q76" s="525"/>
      <c r="R76" s="526">
        <f t="shared" si="14"/>
        <v>0</v>
      </c>
      <c r="S76" s="564">
        <f t="shared" si="15"/>
        <v>0</v>
      </c>
      <c r="T76" s="526">
        <f t="shared" si="16"/>
        <v>0</v>
      </c>
      <c r="U76" s="564">
        <f t="shared" si="17"/>
        <v>0</v>
      </c>
      <c r="V76" s="417"/>
      <c r="W76" s="406">
        <f t="shared" si="18"/>
        <v>0</v>
      </c>
      <c r="X76" s="406">
        <f t="shared" si="19"/>
        <v>0</v>
      </c>
      <c r="Y76" s="406">
        <f t="shared" si="20"/>
        <v>0</v>
      </c>
      <c r="Z76" s="406">
        <f t="shared" si="21"/>
        <v>0</v>
      </c>
      <c r="AA76" s="406">
        <f t="shared" si="22"/>
        <v>0</v>
      </c>
      <c r="AB76" s="406">
        <f t="shared" si="23"/>
        <v>0</v>
      </c>
      <c r="AC76" s="406">
        <f t="shared" si="24"/>
        <v>0</v>
      </c>
      <c r="AD76" s="406">
        <f t="shared" si="25"/>
        <v>0</v>
      </c>
      <c r="AL76" s="150"/>
      <c r="AM76" s="150"/>
      <c r="AN76" s="62"/>
      <c r="AO76" s="62"/>
    </row>
    <row r="77" spans="2:41" ht="12.75" customHeight="1" x14ac:dyDescent="0.15">
      <c r="B77" s="513">
        <f t="shared" si="13"/>
        <v>772</v>
      </c>
      <c r="C77" s="521"/>
      <c r="D77" s="522"/>
      <c r="E77" s="522"/>
      <c r="F77" s="523"/>
      <c r="G77" s="523"/>
      <c r="H77" s="517"/>
      <c r="I77" s="524"/>
      <c r="J77" s="524"/>
      <c r="K77" s="525"/>
      <c r="L77" s="525"/>
      <c r="M77" s="525"/>
      <c r="N77" s="525"/>
      <c r="O77" s="525"/>
      <c r="P77" s="525"/>
      <c r="Q77" s="525"/>
      <c r="R77" s="526">
        <f t="shared" si="14"/>
        <v>0</v>
      </c>
      <c r="S77" s="564">
        <f t="shared" si="15"/>
        <v>0</v>
      </c>
      <c r="T77" s="526">
        <f t="shared" si="16"/>
        <v>0</v>
      </c>
      <c r="U77" s="564">
        <f t="shared" si="17"/>
        <v>0</v>
      </c>
      <c r="V77" s="417"/>
      <c r="W77" s="406">
        <f t="shared" si="18"/>
        <v>0</v>
      </c>
      <c r="X77" s="406">
        <f t="shared" si="19"/>
        <v>0</v>
      </c>
      <c r="Y77" s="406">
        <f t="shared" si="20"/>
        <v>0</v>
      </c>
      <c r="Z77" s="406">
        <f t="shared" si="21"/>
        <v>0</v>
      </c>
      <c r="AA77" s="406">
        <f t="shared" si="22"/>
        <v>0</v>
      </c>
      <c r="AB77" s="406">
        <f t="shared" si="23"/>
        <v>0</v>
      </c>
      <c r="AC77" s="406">
        <f t="shared" si="24"/>
        <v>0</v>
      </c>
      <c r="AD77" s="406">
        <f t="shared" si="25"/>
        <v>0</v>
      </c>
      <c r="AL77" s="150"/>
      <c r="AM77" s="150"/>
      <c r="AN77" s="62"/>
      <c r="AO77" s="62"/>
    </row>
    <row r="78" spans="2:41" ht="12.75" customHeight="1" x14ac:dyDescent="0.15">
      <c r="B78" s="513">
        <f t="shared" si="13"/>
        <v>773</v>
      </c>
      <c r="C78" s="521"/>
      <c r="D78" s="522"/>
      <c r="E78" s="522"/>
      <c r="F78" s="523"/>
      <c r="G78" s="523"/>
      <c r="H78" s="517"/>
      <c r="I78" s="524"/>
      <c r="J78" s="524"/>
      <c r="K78" s="525"/>
      <c r="L78" s="525"/>
      <c r="M78" s="525"/>
      <c r="N78" s="525"/>
      <c r="O78" s="525"/>
      <c r="P78" s="525"/>
      <c r="Q78" s="525"/>
      <c r="R78" s="526">
        <f t="shared" si="14"/>
        <v>0</v>
      </c>
      <c r="S78" s="564">
        <f t="shared" si="15"/>
        <v>0</v>
      </c>
      <c r="T78" s="526">
        <f t="shared" si="16"/>
        <v>0</v>
      </c>
      <c r="U78" s="564">
        <f t="shared" si="17"/>
        <v>0</v>
      </c>
      <c r="V78" s="417"/>
      <c r="W78" s="406">
        <f t="shared" si="18"/>
        <v>0</v>
      </c>
      <c r="X78" s="406">
        <f t="shared" si="19"/>
        <v>0</v>
      </c>
      <c r="Y78" s="406">
        <f t="shared" si="20"/>
        <v>0</v>
      </c>
      <c r="Z78" s="406">
        <f t="shared" si="21"/>
        <v>0</v>
      </c>
      <c r="AA78" s="406">
        <f t="shared" si="22"/>
        <v>0</v>
      </c>
      <c r="AB78" s="406">
        <f t="shared" si="23"/>
        <v>0</v>
      </c>
      <c r="AC78" s="406">
        <f t="shared" si="24"/>
        <v>0</v>
      </c>
      <c r="AD78" s="406">
        <f t="shared" si="25"/>
        <v>0</v>
      </c>
      <c r="AL78" s="150"/>
      <c r="AM78" s="150"/>
      <c r="AN78" s="62"/>
      <c r="AO78" s="62"/>
    </row>
    <row r="79" spans="2:41" ht="12.75" customHeight="1" x14ac:dyDescent="0.15">
      <c r="B79" s="513">
        <f t="shared" si="13"/>
        <v>774</v>
      </c>
      <c r="C79" s="521"/>
      <c r="D79" s="522"/>
      <c r="E79" s="522"/>
      <c r="F79" s="523"/>
      <c r="G79" s="523"/>
      <c r="H79" s="517"/>
      <c r="I79" s="524"/>
      <c r="J79" s="524"/>
      <c r="K79" s="525"/>
      <c r="L79" s="525"/>
      <c r="M79" s="525"/>
      <c r="N79" s="525"/>
      <c r="O79" s="525"/>
      <c r="P79" s="525"/>
      <c r="Q79" s="525"/>
      <c r="R79" s="526">
        <f t="shared" si="14"/>
        <v>0</v>
      </c>
      <c r="S79" s="564">
        <f t="shared" si="15"/>
        <v>0</v>
      </c>
      <c r="T79" s="526">
        <f t="shared" si="16"/>
        <v>0</v>
      </c>
      <c r="U79" s="564">
        <f t="shared" si="17"/>
        <v>0</v>
      </c>
      <c r="V79" s="417"/>
      <c r="W79" s="406">
        <f t="shared" si="18"/>
        <v>0</v>
      </c>
      <c r="X79" s="406">
        <f t="shared" si="19"/>
        <v>0</v>
      </c>
      <c r="Y79" s="406">
        <f t="shared" si="20"/>
        <v>0</v>
      </c>
      <c r="Z79" s="406">
        <f t="shared" si="21"/>
        <v>0</v>
      </c>
      <c r="AA79" s="406">
        <f t="shared" si="22"/>
        <v>0</v>
      </c>
      <c r="AB79" s="406">
        <f t="shared" si="23"/>
        <v>0</v>
      </c>
      <c r="AC79" s="406">
        <f t="shared" si="24"/>
        <v>0</v>
      </c>
      <c r="AD79" s="406">
        <f t="shared" si="25"/>
        <v>0</v>
      </c>
      <c r="AL79" s="150"/>
      <c r="AM79" s="150"/>
      <c r="AN79" s="62"/>
      <c r="AO79" s="62"/>
    </row>
    <row r="80" spans="2:41" ht="12.75" customHeight="1" x14ac:dyDescent="0.15">
      <c r="B80" s="513">
        <f t="shared" si="13"/>
        <v>775</v>
      </c>
      <c r="C80" s="521"/>
      <c r="D80" s="522"/>
      <c r="E80" s="522"/>
      <c r="F80" s="523"/>
      <c r="G80" s="523"/>
      <c r="H80" s="517"/>
      <c r="I80" s="524"/>
      <c r="J80" s="524"/>
      <c r="K80" s="525"/>
      <c r="L80" s="525"/>
      <c r="M80" s="525"/>
      <c r="N80" s="525"/>
      <c r="O80" s="525"/>
      <c r="P80" s="525"/>
      <c r="Q80" s="525"/>
      <c r="R80" s="526">
        <f t="shared" si="14"/>
        <v>0</v>
      </c>
      <c r="S80" s="564">
        <f t="shared" si="15"/>
        <v>0</v>
      </c>
      <c r="T80" s="526">
        <f t="shared" si="16"/>
        <v>0</v>
      </c>
      <c r="U80" s="564">
        <f t="shared" si="17"/>
        <v>0</v>
      </c>
      <c r="V80" s="417"/>
      <c r="W80" s="406">
        <f t="shared" si="18"/>
        <v>0</v>
      </c>
      <c r="X80" s="406">
        <f t="shared" si="19"/>
        <v>0</v>
      </c>
      <c r="Y80" s="406">
        <f t="shared" si="20"/>
        <v>0</v>
      </c>
      <c r="Z80" s="406">
        <f t="shared" si="21"/>
        <v>0</v>
      </c>
      <c r="AA80" s="406">
        <f t="shared" si="22"/>
        <v>0</v>
      </c>
      <c r="AB80" s="406">
        <f t="shared" si="23"/>
        <v>0</v>
      </c>
      <c r="AC80" s="406">
        <f t="shared" si="24"/>
        <v>0</v>
      </c>
      <c r="AD80" s="406">
        <f t="shared" si="25"/>
        <v>0</v>
      </c>
      <c r="AL80" s="150"/>
      <c r="AM80" s="150"/>
      <c r="AN80" s="62"/>
      <c r="AO80" s="62"/>
    </row>
    <row r="81" spans="2:41" ht="12.75" customHeight="1" x14ac:dyDescent="0.15">
      <c r="B81" s="513">
        <f t="shared" si="13"/>
        <v>776</v>
      </c>
      <c r="C81" s="521"/>
      <c r="D81" s="522"/>
      <c r="E81" s="522"/>
      <c r="F81" s="523"/>
      <c r="G81" s="523"/>
      <c r="H81" s="517"/>
      <c r="I81" s="524"/>
      <c r="J81" s="524"/>
      <c r="K81" s="525"/>
      <c r="L81" s="525"/>
      <c r="M81" s="525"/>
      <c r="N81" s="525"/>
      <c r="O81" s="525"/>
      <c r="P81" s="525"/>
      <c r="Q81" s="525"/>
      <c r="R81" s="526">
        <f t="shared" si="14"/>
        <v>0</v>
      </c>
      <c r="S81" s="564">
        <f t="shared" si="15"/>
        <v>0</v>
      </c>
      <c r="T81" s="526">
        <f t="shared" si="16"/>
        <v>0</v>
      </c>
      <c r="U81" s="564">
        <f t="shared" si="17"/>
        <v>0</v>
      </c>
      <c r="V81" s="417"/>
      <c r="W81" s="406">
        <f t="shared" si="18"/>
        <v>0</v>
      </c>
      <c r="X81" s="406">
        <f t="shared" si="19"/>
        <v>0</v>
      </c>
      <c r="Y81" s="406">
        <f t="shared" si="20"/>
        <v>0</v>
      </c>
      <c r="Z81" s="406">
        <f t="shared" si="21"/>
        <v>0</v>
      </c>
      <c r="AA81" s="406">
        <f t="shared" si="22"/>
        <v>0</v>
      </c>
      <c r="AB81" s="406">
        <f t="shared" si="23"/>
        <v>0</v>
      </c>
      <c r="AC81" s="406">
        <f t="shared" si="24"/>
        <v>0</v>
      </c>
      <c r="AD81" s="406">
        <f t="shared" si="25"/>
        <v>0</v>
      </c>
      <c r="AL81" s="150"/>
      <c r="AM81" s="150"/>
      <c r="AN81" s="62"/>
      <c r="AO81" s="62"/>
    </row>
    <row r="82" spans="2:41" ht="12.75" customHeight="1" x14ac:dyDescent="0.15">
      <c r="B82" s="513">
        <f t="shared" si="13"/>
        <v>777</v>
      </c>
      <c r="C82" s="521"/>
      <c r="D82" s="522"/>
      <c r="E82" s="522"/>
      <c r="F82" s="523"/>
      <c r="G82" s="523"/>
      <c r="H82" s="517"/>
      <c r="I82" s="524"/>
      <c r="J82" s="524"/>
      <c r="K82" s="525"/>
      <c r="L82" s="525"/>
      <c r="M82" s="525"/>
      <c r="N82" s="525"/>
      <c r="O82" s="525"/>
      <c r="P82" s="525"/>
      <c r="Q82" s="525"/>
      <c r="R82" s="526">
        <f t="shared" si="14"/>
        <v>0</v>
      </c>
      <c r="S82" s="564">
        <f t="shared" si="15"/>
        <v>0</v>
      </c>
      <c r="T82" s="526">
        <f t="shared" si="16"/>
        <v>0</v>
      </c>
      <c r="U82" s="564">
        <f t="shared" si="17"/>
        <v>0</v>
      </c>
      <c r="V82" s="417"/>
      <c r="W82" s="406">
        <f t="shared" si="18"/>
        <v>0</v>
      </c>
      <c r="X82" s="406">
        <f t="shared" si="19"/>
        <v>0</v>
      </c>
      <c r="Y82" s="406">
        <f t="shared" si="20"/>
        <v>0</v>
      </c>
      <c r="Z82" s="406">
        <f t="shared" si="21"/>
        <v>0</v>
      </c>
      <c r="AA82" s="406">
        <f t="shared" si="22"/>
        <v>0</v>
      </c>
      <c r="AB82" s="406">
        <f t="shared" si="23"/>
        <v>0</v>
      </c>
      <c r="AC82" s="406">
        <f t="shared" si="24"/>
        <v>0</v>
      </c>
      <c r="AD82" s="406">
        <f t="shared" si="25"/>
        <v>0</v>
      </c>
      <c r="AL82" s="150"/>
      <c r="AM82" s="150"/>
      <c r="AN82" s="62"/>
      <c r="AO82" s="62"/>
    </row>
    <row r="83" spans="2:41" ht="12.75" customHeight="1" x14ac:dyDescent="0.15">
      <c r="B83" s="513">
        <f t="shared" si="13"/>
        <v>778</v>
      </c>
      <c r="C83" s="521"/>
      <c r="D83" s="522"/>
      <c r="E83" s="522"/>
      <c r="F83" s="523"/>
      <c r="G83" s="523"/>
      <c r="H83" s="517"/>
      <c r="I83" s="524"/>
      <c r="J83" s="524"/>
      <c r="K83" s="525"/>
      <c r="L83" s="525"/>
      <c r="M83" s="525"/>
      <c r="N83" s="525"/>
      <c r="O83" s="525"/>
      <c r="P83" s="525"/>
      <c r="Q83" s="525"/>
      <c r="R83" s="526">
        <f t="shared" si="14"/>
        <v>0</v>
      </c>
      <c r="S83" s="564">
        <f t="shared" si="15"/>
        <v>0</v>
      </c>
      <c r="T83" s="526">
        <f t="shared" si="16"/>
        <v>0</v>
      </c>
      <c r="U83" s="564">
        <f t="shared" si="17"/>
        <v>0</v>
      </c>
      <c r="V83" s="417"/>
      <c r="W83" s="406">
        <f t="shared" si="18"/>
        <v>0</v>
      </c>
      <c r="X83" s="406">
        <f t="shared" si="19"/>
        <v>0</v>
      </c>
      <c r="Y83" s="406">
        <f t="shared" si="20"/>
        <v>0</v>
      </c>
      <c r="Z83" s="406">
        <f t="shared" si="21"/>
        <v>0</v>
      </c>
      <c r="AA83" s="406">
        <f t="shared" si="22"/>
        <v>0</v>
      </c>
      <c r="AB83" s="406">
        <f t="shared" si="23"/>
        <v>0</v>
      </c>
      <c r="AC83" s="406">
        <f t="shared" si="24"/>
        <v>0</v>
      </c>
      <c r="AD83" s="406">
        <f t="shared" si="25"/>
        <v>0</v>
      </c>
      <c r="AL83" s="150"/>
      <c r="AM83" s="150"/>
      <c r="AN83" s="62"/>
      <c r="AO83" s="62"/>
    </row>
    <row r="84" spans="2:41" ht="12.75" customHeight="1" x14ac:dyDescent="0.15">
      <c r="B84" s="513">
        <f t="shared" si="13"/>
        <v>779</v>
      </c>
      <c r="C84" s="521"/>
      <c r="D84" s="522"/>
      <c r="E84" s="522"/>
      <c r="F84" s="523"/>
      <c r="G84" s="523"/>
      <c r="H84" s="517"/>
      <c r="I84" s="524"/>
      <c r="J84" s="524"/>
      <c r="K84" s="525"/>
      <c r="L84" s="525"/>
      <c r="M84" s="525"/>
      <c r="N84" s="525"/>
      <c r="O84" s="525"/>
      <c r="P84" s="525"/>
      <c r="Q84" s="525"/>
      <c r="R84" s="526">
        <f t="shared" si="14"/>
        <v>0</v>
      </c>
      <c r="S84" s="564">
        <f t="shared" si="15"/>
        <v>0</v>
      </c>
      <c r="T84" s="526">
        <f t="shared" si="16"/>
        <v>0</v>
      </c>
      <c r="U84" s="564">
        <f t="shared" si="17"/>
        <v>0</v>
      </c>
      <c r="V84" s="417"/>
      <c r="W84" s="406">
        <f t="shared" si="18"/>
        <v>0</v>
      </c>
      <c r="X84" s="406">
        <f t="shared" si="19"/>
        <v>0</v>
      </c>
      <c r="Y84" s="406">
        <f t="shared" si="20"/>
        <v>0</v>
      </c>
      <c r="Z84" s="406">
        <f t="shared" si="21"/>
        <v>0</v>
      </c>
      <c r="AA84" s="406">
        <f t="shared" si="22"/>
        <v>0</v>
      </c>
      <c r="AB84" s="406">
        <f t="shared" si="23"/>
        <v>0</v>
      </c>
      <c r="AC84" s="406">
        <f t="shared" si="24"/>
        <v>0</v>
      </c>
      <c r="AD84" s="406">
        <f t="shared" si="25"/>
        <v>0</v>
      </c>
      <c r="AL84" s="150"/>
      <c r="AM84" s="150"/>
      <c r="AN84" s="62"/>
      <c r="AO84" s="62"/>
    </row>
    <row r="85" spans="2:41" ht="12.75" customHeight="1" x14ac:dyDescent="0.15">
      <c r="B85" s="513">
        <f t="shared" si="13"/>
        <v>780</v>
      </c>
      <c r="C85" s="521"/>
      <c r="D85" s="522"/>
      <c r="E85" s="522"/>
      <c r="F85" s="523"/>
      <c r="G85" s="523"/>
      <c r="H85" s="517"/>
      <c r="I85" s="524"/>
      <c r="J85" s="524"/>
      <c r="K85" s="525"/>
      <c r="L85" s="525"/>
      <c r="M85" s="525"/>
      <c r="N85" s="525"/>
      <c r="O85" s="525"/>
      <c r="P85" s="525"/>
      <c r="Q85" s="525"/>
      <c r="R85" s="526">
        <f t="shared" si="14"/>
        <v>0</v>
      </c>
      <c r="S85" s="564">
        <f t="shared" si="15"/>
        <v>0</v>
      </c>
      <c r="T85" s="526">
        <f t="shared" si="16"/>
        <v>0</v>
      </c>
      <c r="U85" s="564">
        <f t="shared" si="17"/>
        <v>0</v>
      </c>
      <c r="V85" s="417"/>
      <c r="W85" s="406">
        <f t="shared" si="18"/>
        <v>0</v>
      </c>
      <c r="X85" s="406">
        <f t="shared" si="19"/>
        <v>0</v>
      </c>
      <c r="Y85" s="406">
        <f t="shared" si="20"/>
        <v>0</v>
      </c>
      <c r="Z85" s="406">
        <f t="shared" si="21"/>
        <v>0</v>
      </c>
      <c r="AA85" s="406">
        <f t="shared" si="22"/>
        <v>0</v>
      </c>
      <c r="AB85" s="406">
        <f t="shared" si="23"/>
        <v>0</v>
      </c>
      <c r="AC85" s="406">
        <f t="shared" si="24"/>
        <v>0</v>
      </c>
      <c r="AD85" s="406">
        <f t="shared" si="25"/>
        <v>0</v>
      </c>
      <c r="AL85" s="150"/>
      <c r="AM85" s="150"/>
      <c r="AN85" s="62"/>
      <c r="AO85" s="62"/>
    </row>
    <row r="86" spans="2:41" ht="12.75" customHeight="1" x14ac:dyDescent="0.15">
      <c r="B86" s="513">
        <f t="shared" si="13"/>
        <v>781</v>
      </c>
      <c r="C86" s="521"/>
      <c r="D86" s="522"/>
      <c r="E86" s="522"/>
      <c r="F86" s="523"/>
      <c r="G86" s="523"/>
      <c r="H86" s="517"/>
      <c r="I86" s="524"/>
      <c r="J86" s="524"/>
      <c r="K86" s="525"/>
      <c r="L86" s="525"/>
      <c r="M86" s="525"/>
      <c r="N86" s="525"/>
      <c r="O86" s="525"/>
      <c r="P86" s="525"/>
      <c r="Q86" s="525"/>
      <c r="R86" s="526">
        <f t="shared" si="14"/>
        <v>0</v>
      </c>
      <c r="S86" s="564">
        <f t="shared" si="15"/>
        <v>0</v>
      </c>
      <c r="T86" s="526">
        <f t="shared" si="16"/>
        <v>0</v>
      </c>
      <c r="U86" s="564">
        <f t="shared" si="17"/>
        <v>0</v>
      </c>
      <c r="V86" s="417"/>
      <c r="W86" s="406">
        <f t="shared" si="18"/>
        <v>0</v>
      </c>
      <c r="X86" s="406">
        <f t="shared" si="19"/>
        <v>0</v>
      </c>
      <c r="Y86" s="406">
        <f t="shared" si="20"/>
        <v>0</v>
      </c>
      <c r="Z86" s="406">
        <f t="shared" si="21"/>
        <v>0</v>
      </c>
      <c r="AA86" s="406">
        <f t="shared" si="22"/>
        <v>0</v>
      </c>
      <c r="AB86" s="406">
        <f t="shared" si="23"/>
        <v>0</v>
      </c>
      <c r="AC86" s="406">
        <f t="shared" si="24"/>
        <v>0</v>
      </c>
      <c r="AD86" s="406">
        <f t="shared" si="25"/>
        <v>0</v>
      </c>
      <c r="AL86" s="150"/>
      <c r="AM86" s="150"/>
      <c r="AN86" s="62"/>
      <c r="AO86" s="62"/>
    </row>
    <row r="87" spans="2:41" ht="12.75" customHeight="1" x14ac:dyDescent="0.15">
      <c r="B87" s="513">
        <f t="shared" si="13"/>
        <v>782</v>
      </c>
      <c r="C87" s="521"/>
      <c r="D87" s="522"/>
      <c r="E87" s="522"/>
      <c r="F87" s="523"/>
      <c r="G87" s="523"/>
      <c r="H87" s="517"/>
      <c r="I87" s="524"/>
      <c r="J87" s="524"/>
      <c r="K87" s="525"/>
      <c r="L87" s="525"/>
      <c r="M87" s="525"/>
      <c r="N87" s="525"/>
      <c r="O87" s="525"/>
      <c r="P87" s="525"/>
      <c r="Q87" s="525"/>
      <c r="R87" s="526">
        <f t="shared" si="14"/>
        <v>0</v>
      </c>
      <c r="S87" s="564">
        <f t="shared" si="15"/>
        <v>0</v>
      </c>
      <c r="T87" s="526">
        <f t="shared" si="16"/>
        <v>0</v>
      </c>
      <c r="U87" s="564">
        <f t="shared" si="17"/>
        <v>0</v>
      </c>
      <c r="V87" s="417"/>
      <c r="W87" s="406">
        <f t="shared" si="18"/>
        <v>0</v>
      </c>
      <c r="X87" s="406">
        <f t="shared" si="19"/>
        <v>0</v>
      </c>
      <c r="Y87" s="406">
        <f t="shared" si="20"/>
        <v>0</v>
      </c>
      <c r="Z87" s="406">
        <f t="shared" si="21"/>
        <v>0</v>
      </c>
      <c r="AA87" s="406">
        <f t="shared" si="22"/>
        <v>0</v>
      </c>
      <c r="AB87" s="406">
        <f t="shared" si="23"/>
        <v>0</v>
      </c>
      <c r="AC87" s="406">
        <f t="shared" si="24"/>
        <v>0</v>
      </c>
      <c r="AD87" s="406">
        <f t="shared" si="25"/>
        <v>0</v>
      </c>
      <c r="AL87" s="150"/>
      <c r="AM87" s="150"/>
      <c r="AN87" s="62"/>
      <c r="AO87" s="62"/>
    </row>
    <row r="88" spans="2:41" ht="12.75" customHeight="1" x14ac:dyDescent="0.15">
      <c r="B88" s="513">
        <f t="shared" si="13"/>
        <v>783</v>
      </c>
      <c r="C88" s="521"/>
      <c r="D88" s="522"/>
      <c r="E88" s="522"/>
      <c r="F88" s="523"/>
      <c r="G88" s="523"/>
      <c r="H88" s="517"/>
      <c r="I88" s="524"/>
      <c r="J88" s="524"/>
      <c r="K88" s="525"/>
      <c r="L88" s="525"/>
      <c r="M88" s="525"/>
      <c r="N88" s="525"/>
      <c r="O88" s="525"/>
      <c r="P88" s="525"/>
      <c r="Q88" s="525"/>
      <c r="R88" s="526">
        <f t="shared" si="14"/>
        <v>0</v>
      </c>
      <c r="S88" s="564">
        <f t="shared" si="15"/>
        <v>0</v>
      </c>
      <c r="T88" s="526">
        <f t="shared" si="16"/>
        <v>0</v>
      </c>
      <c r="U88" s="564">
        <f t="shared" si="17"/>
        <v>0</v>
      </c>
      <c r="V88" s="417"/>
      <c r="W88" s="406">
        <f t="shared" si="18"/>
        <v>0</v>
      </c>
      <c r="X88" s="406">
        <f t="shared" si="19"/>
        <v>0</v>
      </c>
      <c r="Y88" s="406">
        <f t="shared" si="20"/>
        <v>0</v>
      </c>
      <c r="Z88" s="406">
        <f t="shared" si="21"/>
        <v>0</v>
      </c>
      <c r="AA88" s="406">
        <f t="shared" si="22"/>
        <v>0</v>
      </c>
      <c r="AB88" s="406">
        <f t="shared" si="23"/>
        <v>0</v>
      </c>
      <c r="AC88" s="406">
        <f t="shared" si="24"/>
        <v>0</v>
      </c>
      <c r="AD88" s="406">
        <f t="shared" si="25"/>
        <v>0</v>
      </c>
      <c r="AL88" s="150"/>
      <c r="AM88" s="150"/>
      <c r="AN88" s="62"/>
      <c r="AO88" s="62"/>
    </row>
    <row r="89" spans="2:41" ht="12.75" customHeight="1" x14ac:dyDescent="0.15">
      <c r="B89" s="513">
        <f t="shared" si="13"/>
        <v>784</v>
      </c>
      <c r="C89" s="521"/>
      <c r="D89" s="522"/>
      <c r="E89" s="522"/>
      <c r="F89" s="523"/>
      <c r="G89" s="523"/>
      <c r="H89" s="517"/>
      <c r="I89" s="524"/>
      <c r="J89" s="524"/>
      <c r="K89" s="525"/>
      <c r="L89" s="525"/>
      <c r="M89" s="525"/>
      <c r="N89" s="525"/>
      <c r="O89" s="525"/>
      <c r="P89" s="525"/>
      <c r="Q89" s="525"/>
      <c r="R89" s="526">
        <f t="shared" si="14"/>
        <v>0</v>
      </c>
      <c r="S89" s="564">
        <f t="shared" si="15"/>
        <v>0</v>
      </c>
      <c r="T89" s="526">
        <f t="shared" si="16"/>
        <v>0</v>
      </c>
      <c r="U89" s="564">
        <f t="shared" si="17"/>
        <v>0</v>
      </c>
      <c r="V89" s="417"/>
      <c r="W89" s="406">
        <f t="shared" si="18"/>
        <v>0</v>
      </c>
      <c r="X89" s="406">
        <f t="shared" si="19"/>
        <v>0</v>
      </c>
      <c r="Y89" s="406">
        <f t="shared" si="20"/>
        <v>0</v>
      </c>
      <c r="Z89" s="406">
        <f t="shared" si="21"/>
        <v>0</v>
      </c>
      <c r="AA89" s="406">
        <f t="shared" si="22"/>
        <v>0</v>
      </c>
      <c r="AB89" s="406">
        <f t="shared" si="23"/>
        <v>0</v>
      </c>
      <c r="AC89" s="406">
        <f t="shared" si="24"/>
        <v>0</v>
      </c>
      <c r="AD89" s="406">
        <f t="shared" si="25"/>
        <v>0</v>
      </c>
      <c r="AL89" s="150"/>
      <c r="AM89" s="150"/>
      <c r="AN89" s="62"/>
      <c r="AO89" s="62"/>
    </row>
    <row r="90" spans="2:41" ht="12.75" customHeight="1" x14ac:dyDescent="0.15">
      <c r="B90" s="513">
        <f t="shared" si="13"/>
        <v>785</v>
      </c>
      <c r="C90" s="521"/>
      <c r="D90" s="522"/>
      <c r="E90" s="522"/>
      <c r="F90" s="523"/>
      <c r="G90" s="523"/>
      <c r="H90" s="517"/>
      <c r="I90" s="524"/>
      <c r="J90" s="524"/>
      <c r="K90" s="525"/>
      <c r="L90" s="525"/>
      <c r="M90" s="525"/>
      <c r="N90" s="525"/>
      <c r="O90" s="525"/>
      <c r="P90" s="525"/>
      <c r="Q90" s="525"/>
      <c r="R90" s="526">
        <f t="shared" si="14"/>
        <v>0</v>
      </c>
      <c r="S90" s="564">
        <f t="shared" si="15"/>
        <v>0</v>
      </c>
      <c r="T90" s="526">
        <f t="shared" si="16"/>
        <v>0</v>
      </c>
      <c r="U90" s="564">
        <f t="shared" si="17"/>
        <v>0</v>
      </c>
      <c r="V90" s="417"/>
      <c r="W90" s="406">
        <f t="shared" si="18"/>
        <v>0</v>
      </c>
      <c r="X90" s="406">
        <f t="shared" si="19"/>
        <v>0</v>
      </c>
      <c r="Y90" s="406">
        <f t="shared" si="20"/>
        <v>0</v>
      </c>
      <c r="Z90" s="406">
        <f t="shared" si="21"/>
        <v>0</v>
      </c>
      <c r="AA90" s="406">
        <f t="shared" si="22"/>
        <v>0</v>
      </c>
      <c r="AB90" s="406">
        <f t="shared" si="23"/>
        <v>0</v>
      </c>
      <c r="AC90" s="406">
        <f t="shared" si="24"/>
        <v>0</v>
      </c>
      <c r="AD90" s="406">
        <f t="shared" si="25"/>
        <v>0</v>
      </c>
      <c r="AL90" s="150"/>
      <c r="AM90" s="150"/>
      <c r="AN90" s="62"/>
      <c r="AO90" s="62"/>
    </row>
    <row r="91" spans="2:41" ht="12.75" customHeight="1" x14ac:dyDescent="0.15">
      <c r="B91" s="513">
        <f t="shared" si="13"/>
        <v>786</v>
      </c>
      <c r="C91" s="521"/>
      <c r="D91" s="522"/>
      <c r="E91" s="522"/>
      <c r="F91" s="523"/>
      <c r="G91" s="523"/>
      <c r="H91" s="517"/>
      <c r="I91" s="524"/>
      <c r="J91" s="524"/>
      <c r="K91" s="525"/>
      <c r="L91" s="525"/>
      <c r="M91" s="525"/>
      <c r="N91" s="525"/>
      <c r="O91" s="525"/>
      <c r="P91" s="525"/>
      <c r="Q91" s="525"/>
      <c r="R91" s="526">
        <f t="shared" si="14"/>
        <v>0</v>
      </c>
      <c r="S91" s="564">
        <f t="shared" si="15"/>
        <v>0</v>
      </c>
      <c r="T91" s="526">
        <f t="shared" si="16"/>
        <v>0</v>
      </c>
      <c r="U91" s="564">
        <f t="shared" si="17"/>
        <v>0</v>
      </c>
      <c r="V91" s="417"/>
      <c r="W91" s="406">
        <f t="shared" si="18"/>
        <v>0</v>
      </c>
      <c r="X91" s="406">
        <f t="shared" si="19"/>
        <v>0</v>
      </c>
      <c r="Y91" s="406">
        <f t="shared" si="20"/>
        <v>0</v>
      </c>
      <c r="Z91" s="406">
        <f t="shared" si="21"/>
        <v>0</v>
      </c>
      <c r="AA91" s="406">
        <f t="shared" si="22"/>
        <v>0</v>
      </c>
      <c r="AB91" s="406">
        <f t="shared" si="23"/>
        <v>0</v>
      </c>
      <c r="AC91" s="406">
        <f t="shared" si="24"/>
        <v>0</v>
      </c>
      <c r="AD91" s="406">
        <f t="shared" si="25"/>
        <v>0</v>
      </c>
      <c r="AL91" s="150"/>
      <c r="AM91" s="150"/>
      <c r="AN91" s="62"/>
      <c r="AO91" s="62"/>
    </row>
    <row r="92" spans="2:41" ht="12.75" customHeight="1" x14ac:dyDescent="0.15">
      <c r="B92" s="513">
        <f t="shared" si="13"/>
        <v>787</v>
      </c>
      <c r="C92" s="521"/>
      <c r="D92" s="522"/>
      <c r="E92" s="522"/>
      <c r="F92" s="523"/>
      <c r="G92" s="523"/>
      <c r="H92" s="517"/>
      <c r="I92" s="524"/>
      <c r="J92" s="524"/>
      <c r="K92" s="525"/>
      <c r="L92" s="525"/>
      <c r="M92" s="525"/>
      <c r="N92" s="525"/>
      <c r="O92" s="525"/>
      <c r="P92" s="525"/>
      <c r="Q92" s="525"/>
      <c r="R92" s="526">
        <f t="shared" si="14"/>
        <v>0</v>
      </c>
      <c r="S92" s="564">
        <f t="shared" si="15"/>
        <v>0</v>
      </c>
      <c r="T92" s="526">
        <f t="shared" si="16"/>
        <v>0</v>
      </c>
      <c r="U92" s="564">
        <f t="shared" si="17"/>
        <v>0</v>
      </c>
      <c r="V92" s="417"/>
      <c r="W92" s="406">
        <f t="shared" si="18"/>
        <v>0</v>
      </c>
      <c r="X92" s="406">
        <f t="shared" si="19"/>
        <v>0</v>
      </c>
      <c r="Y92" s="406">
        <f t="shared" si="20"/>
        <v>0</v>
      </c>
      <c r="Z92" s="406">
        <f t="shared" si="21"/>
        <v>0</v>
      </c>
      <c r="AA92" s="406">
        <f t="shared" si="22"/>
        <v>0</v>
      </c>
      <c r="AB92" s="406">
        <f t="shared" si="23"/>
        <v>0</v>
      </c>
      <c r="AC92" s="406">
        <f t="shared" si="24"/>
        <v>0</v>
      </c>
      <c r="AD92" s="406">
        <f t="shared" si="25"/>
        <v>0</v>
      </c>
      <c r="AL92" s="150"/>
      <c r="AM92" s="150"/>
      <c r="AN92" s="62"/>
      <c r="AO92" s="62"/>
    </row>
    <row r="93" spans="2:41" ht="12.75" customHeight="1" x14ac:dyDescent="0.15">
      <c r="B93" s="513">
        <f t="shared" si="13"/>
        <v>788</v>
      </c>
      <c r="C93" s="521"/>
      <c r="D93" s="522"/>
      <c r="E93" s="522"/>
      <c r="F93" s="523"/>
      <c r="G93" s="523"/>
      <c r="H93" s="517"/>
      <c r="I93" s="524"/>
      <c r="J93" s="524"/>
      <c r="K93" s="525"/>
      <c r="L93" s="525"/>
      <c r="M93" s="525"/>
      <c r="N93" s="525"/>
      <c r="O93" s="525"/>
      <c r="P93" s="525"/>
      <c r="Q93" s="525"/>
      <c r="R93" s="526">
        <f t="shared" si="14"/>
        <v>0</v>
      </c>
      <c r="S93" s="564">
        <f t="shared" si="15"/>
        <v>0</v>
      </c>
      <c r="T93" s="526">
        <f t="shared" si="16"/>
        <v>0</v>
      </c>
      <c r="U93" s="564">
        <f t="shared" si="17"/>
        <v>0</v>
      </c>
      <c r="V93" s="417"/>
      <c r="W93" s="406">
        <f t="shared" si="18"/>
        <v>0</v>
      </c>
      <c r="X93" s="406">
        <f t="shared" si="19"/>
        <v>0</v>
      </c>
      <c r="Y93" s="406">
        <f t="shared" si="20"/>
        <v>0</v>
      </c>
      <c r="Z93" s="406">
        <f t="shared" si="21"/>
        <v>0</v>
      </c>
      <c r="AA93" s="406">
        <f t="shared" si="22"/>
        <v>0</v>
      </c>
      <c r="AB93" s="406">
        <f t="shared" si="23"/>
        <v>0</v>
      </c>
      <c r="AC93" s="406">
        <f t="shared" si="24"/>
        <v>0</v>
      </c>
      <c r="AD93" s="406">
        <f t="shared" si="25"/>
        <v>0</v>
      </c>
      <c r="AL93" s="150"/>
      <c r="AM93" s="150"/>
      <c r="AN93" s="62"/>
      <c r="AO93" s="62"/>
    </row>
    <row r="94" spans="2:41" ht="12.75" customHeight="1" x14ac:dyDescent="0.15">
      <c r="B94" s="513">
        <f t="shared" si="13"/>
        <v>789</v>
      </c>
      <c r="C94" s="622"/>
      <c r="D94" s="522"/>
      <c r="E94" s="522"/>
      <c r="F94" s="523"/>
      <c r="G94" s="523"/>
      <c r="H94" s="623"/>
      <c r="I94" s="524"/>
      <c r="J94" s="524"/>
      <c r="K94" s="525"/>
      <c r="L94" s="525"/>
      <c r="M94" s="525"/>
      <c r="N94" s="525"/>
      <c r="O94" s="525"/>
      <c r="P94" s="525"/>
      <c r="Q94" s="525"/>
      <c r="R94" s="526">
        <f t="shared" si="14"/>
        <v>0</v>
      </c>
      <c r="S94" s="564">
        <f t="shared" si="15"/>
        <v>0</v>
      </c>
      <c r="T94" s="526">
        <f t="shared" si="16"/>
        <v>0</v>
      </c>
      <c r="U94" s="564">
        <f t="shared" si="17"/>
        <v>0</v>
      </c>
      <c r="V94" s="417"/>
      <c r="W94" s="406">
        <f t="shared" si="18"/>
        <v>0</v>
      </c>
      <c r="X94" s="406">
        <f t="shared" si="19"/>
        <v>0</v>
      </c>
      <c r="Y94" s="406">
        <f t="shared" si="20"/>
        <v>0</v>
      </c>
      <c r="Z94" s="406">
        <f t="shared" si="21"/>
        <v>0</v>
      </c>
      <c r="AA94" s="406">
        <f t="shared" si="22"/>
        <v>0</v>
      </c>
      <c r="AB94" s="406">
        <f t="shared" si="23"/>
        <v>0</v>
      </c>
      <c r="AC94" s="406">
        <f t="shared" si="24"/>
        <v>0</v>
      </c>
      <c r="AD94" s="406">
        <f t="shared" si="25"/>
        <v>0</v>
      </c>
      <c r="AL94" s="150"/>
      <c r="AM94" s="150"/>
      <c r="AN94" s="62"/>
      <c r="AO94" s="62"/>
    </row>
    <row r="95" spans="2:41" ht="12.75" customHeight="1" x14ac:dyDescent="0.15">
      <c r="B95" s="513">
        <f t="shared" si="13"/>
        <v>790</v>
      </c>
      <c r="C95" s="622"/>
      <c r="D95" s="522"/>
      <c r="E95" s="522"/>
      <c r="F95" s="523"/>
      <c r="G95" s="523"/>
      <c r="H95" s="623"/>
      <c r="I95" s="524"/>
      <c r="J95" s="524"/>
      <c r="K95" s="525"/>
      <c r="L95" s="525"/>
      <c r="M95" s="525"/>
      <c r="N95" s="525"/>
      <c r="O95" s="525"/>
      <c r="P95" s="525"/>
      <c r="Q95" s="525"/>
      <c r="R95" s="526">
        <f t="shared" si="14"/>
        <v>0</v>
      </c>
      <c r="S95" s="564">
        <f t="shared" si="15"/>
        <v>0</v>
      </c>
      <c r="T95" s="526">
        <f t="shared" si="16"/>
        <v>0</v>
      </c>
      <c r="U95" s="564">
        <f t="shared" si="17"/>
        <v>0</v>
      </c>
      <c r="V95" s="417"/>
      <c r="W95" s="406">
        <f t="shared" si="18"/>
        <v>0</v>
      </c>
      <c r="X95" s="406">
        <f t="shared" si="19"/>
        <v>0</v>
      </c>
      <c r="Y95" s="406">
        <f t="shared" si="20"/>
        <v>0</v>
      </c>
      <c r="Z95" s="406">
        <f t="shared" si="21"/>
        <v>0</v>
      </c>
      <c r="AA95" s="406">
        <f t="shared" si="22"/>
        <v>0</v>
      </c>
      <c r="AB95" s="406">
        <f t="shared" si="23"/>
        <v>0</v>
      </c>
      <c r="AC95" s="406">
        <f t="shared" si="24"/>
        <v>0</v>
      </c>
      <c r="AD95" s="406">
        <f t="shared" si="25"/>
        <v>0</v>
      </c>
      <c r="AL95" s="150"/>
      <c r="AM95" s="150"/>
      <c r="AN95" s="62"/>
      <c r="AO95" s="62"/>
    </row>
    <row r="96" spans="2:41" ht="12.75" customHeight="1" x14ac:dyDescent="0.15">
      <c r="B96" s="513">
        <f t="shared" si="13"/>
        <v>791</v>
      </c>
      <c r="C96" s="521"/>
      <c r="D96" s="522"/>
      <c r="E96" s="522"/>
      <c r="F96" s="523"/>
      <c r="G96" s="523"/>
      <c r="H96" s="517"/>
      <c r="I96" s="524"/>
      <c r="J96" s="524"/>
      <c r="K96" s="525"/>
      <c r="L96" s="525"/>
      <c r="M96" s="525"/>
      <c r="N96" s="525"/>
      <c r="O96" s="525"/>
      <c r="P96" s="525"/>
      <c r="Q96" s="525"/>
      <c r="R96" s="526">
        <f t="shared" si="14"/>
        <v>0</v>
      </c>
      <c r="S96" s="564">
        <f t="shared" si="15"/>
        <v>0</v>
      </c>
      <c r="T96" s="526">
        <f t="shared" si="16"/>
        <v>0</v>
      </c>
      <c r="U96" s="564">
        <f t="shared" si="17"/>
        <v>0</v>
      </c>
      <c r="V96" s="417"/>
      <c r="W96" s="406">
        <f t="shared" si="18"/>
        <v>0</v>
      </c>
      <c r="X96" s="406">
        <f t="shared" si="19"/>
        <v>0</v>
      </c>
      <c r="Y96" s="406">
        <f t="shared" si="20"/>
        <v>0</v>
      </c>
      <c r="Z96" s="406">
        <f t="shared" si="21"/>
        <v>0</v>
      </c>
      <c r="AA96" s="406">
        <f t="shared" si="22"/>
        <v>0</v>
      </c>
      <c r="AB96" s="406">
        <f t="shared" si="23"/>
        <v>0</v>
      </c>
      <c r="AC96" s="406">
        <f t="shared" si="24"/>
        <v>0</v>
      </c>
      <c r="AD96" s="406">
        <f t="shared" si="25"/>
        <v>0</v>
      </c>
      <c r="AL96" s="150"/>
      <c r="AM96" s="150"/>
      <c r="AN96" s="62"/>
      <c r="AO96" s="62"/>
    </row>
    <row r="97" spans="2:41" ht="12.75" customHeight="1" x14ac:dyDescent="0.15">
      <c r="B97" s="513">
        <f t="shared" si="13"/>
        <v>792</v>
      </c>
      <c r="C97" s="521"/>
      <c r="D97" s="522"/>
      <c r="E97" s="522"/>
      <c r="F97" s="523"/>
      <c r="G97" s="523"/>
      <c r="H97" s="517"/>
      <c r="I97" s="524"/>
      <c r="J97" s="524"/>
      <c r="K97" s="525"/>
      <c r="L97" s="525"/>
      <c r="M97" s="525"/>
      <c r="N97" s="525"/>
      <c r="O97" s="525"/>
      <c r="P97" s="525"/>
      <c r="Q97" s="525"/>
      <c r="R97" s="526">
        <f t="shared" ref="R97:R157" si="26">I97-AD97</f>
        <v>0</v>
      </c>
      <c r="S97" s="564">
        <f t="shared" ref="S97:S158" si="27">S267</f>
        <v>0</v>
      </c>
      <c r="T97" s="526">
        <f t="shared" ref="T97:T157" si="28">S97*G97/100</f>
        <v>0</v>
      </c>
      <c r="U97" s="564">
        <f t="shared" ref="U97:U157" si="29">IF(H97="n",T97,F97/100*S97)</f>
        <v>0</v>
      </c>
      <c r="V97" s="417"/>
      <c r="W97" s="406">
        <f t="shared" si="18"/>
        <v>0</v>
      </c>
      <c r="X97" s="406">
        <f t="shared" si="19"/>
        <v>0</v>
      </c>
      <c r="Y97" s="406">
        <f t="shared" si="20"/>
        <v>0</v>
      </c>
      <c r="Z97" s="406">
        <f t="shared" si="21"/>
        <v>0</v>
      </c>
      <c r="AA97" s="406">
        <f t="shared" si="22"/>
        <v>0</v>
      </c>
      <c r="AB97" s="406">
        <f t="shared" si="23"/>
        <v>0</v>
      </c>
      <c r="AC97" s="406">
        <f t="shared" si="24"/>
        <v>0</v>
      </c>
      <c r="AD97" s="406">
        <f t="shared" si="25"/>
        <v>0</v>
      </c>
      <c r="AL97" s="150"/>
      <c r="AM97" s="150"/>
      <c r="AN97" s="62"/>
      <c r="AO97" s="62"/>
    </row>
    <row r="98" spans="2:41" ht="12.75" customHeight="1" x14ac:dyDescent="0.15">
      <c r="B98" s="513">
        <f t="shared" si="13"/>
        <v>793</v>
      </c>
      <c r="C98" s="521"/>
      <c r="D98" s="522"/>
      <c r="E98" s="522"/>
      <c r="F98" s="523"/>
      <c r="G98" s="523"/>
      <c r="H98" s="517"/>
      <c r="I98" s="524"/>
      <c r="J98" s="524"/>
      <c r="K98" s="525"/>
      <c r="L98" s="525"/>
      <c r="M98" s="525"/>
      <c r="N98" s="525"/>
      <c r="O98" s="525"/>
      <c r="P98" s="525"/>
      <c r="Q98" s="525"/>
      <c r="R98" s="526">
        <f t="shared" si="26"/>
        <v>0</v>
      </c>
      <c r="S98" s="564">
        <f t="shared" si="27"/>
        <v>0</v>
      </c>
      <c r="T98" s="526">
        <f t="shared" si="28"/>
        <v>0</v>
      </c>
      <c r="U98" s="564">
        <f t="shared" si="29"/>
        <v>0</v>
      </c>
      <c r="V98" s="417"/>
      <c r="W98" s="406">
        <f t="shared" si="18"/>
        <v>0</v>
      </c>
      <c r="X98" s="406">
        <f t="shared" si="19"/>
        <v>0</v>
      </c>
      <c r="Y98" s="406">
        <f t="shared" si="20"/>
        <v>0</v>
      </c>
      <c r="Z98" s="406">
        <f t="shared" si="21"/>
        <v>0</v>
      </c>
      <c r="AA98" s="406">
        <f t="shared" si="22"/>
        <v>0</v>
      </c>
      <c r="AB98" s="406">
        <f t="shared" si="23"/>
        <v>0</v>
      </c>
      <c r="AC98" s="406">
        <f t="shared" si="24"/>
        <v>0</v>
      </c>
      <c r="AD98" s="406">
        <f t="shared" si="25"/>
        <v>0</v>
      </c>
      <c r="AL98" s="150"/>
      <c r="AM98" s="150"/>
      <c r="AN98" s="62"/>
      <c r="AO98" s="62"/>
    </row>
    <row r="99" spans="2:41" ht="12.75" customHeight="1" x14ac:dyDescent="0.15">
      <c r="B99" s="513">
        <f t="shared" si="13"/>
        <v>794</v>
      </c>
      <c r="C99" s="521"/>
      <c r="D99" s="522"/>
      <c r="E99" s="522"/>
      <c r="F99" s="523"/>
      <c r="G99" s="523"/>
      <c r="H99" s="517"/>
      <c r="I99" s="524"/>
      <c r="J99" s="524"/>
      <c r="K99" s="525"/>
      <c r="L99" s="525"/>
      <c r="M99" s="525"/>
      <c r="N99" s="525"/>
      <c r="O99" s="525"/>
      <c r="P99" s="525"/>
      <c r="Q99" s="525"/>
      <c r="R99" s="526">
        <f t="shared" si="26"/>
        <v>0</v>
      </c>
      <c r="S99" s="564">
        <f t="shared" si="27"/>
        <v>0</v>
      </c>
      <c r="T99" s="526">
        <f t="shared" si="28"/>
        <v>0</v>
      </c>
      <c r="U99" s="564">
        <f t="shared" si="29"/>
        <v>0</v>
      </c>
      <c r="V99" s="417"/>
      <c r="W99" s="406">
        <f t="shared" si="18"/>
        <v>0</v>
      </c>
      <c r="X99" s="406">
        <f t="shared" si="19"/>
        <v>0</v>
      </c>
      <c r="Y99" s="406">
        <f t="shared" si="20"/>
        <v>0</v>
      </c>
      <c r="Z99" s="406">
        <f t="shared" si="21"/>
        <v>0</v>
      </c>
      <c r="AA99" s="406">
        <f t="shared" si="22"/>
        <v>0</v>
      </c>
      <c r="AB99" s="406">
        <f t="shared" si="23"/>
        <v>0</v>
      </c>
      <c r="AC99" s="406">
        <f t="shared" si="24"/>
        <v>0</v>
      </c>
      <c r="AD99" s="406">
        <f t="shared" si="25"/>
        <v>0</v>
      </c>
      <c r="AL99" s="150"/>
      <c r="AM99" s="150"/>
      <c r="AN99" s="62"/>
      <c r="AO99" s="62"/>
    </row>
    <row r="100" spans="2:41" ht="12.75" customHeight="1" x14ac:dyDescent="0.15">
      <c r="B100" s="513"/>
      <c r="C100" s="521"/>
      <c r="D100" s="522"/>
      <c r="E100" s="522"/>
      <c r="F100" s="523"/>
      <c r="G100" s="523"/>
      <c r="H100" s="517"/>
      <c r="I100" s="524"/>
      <c r="J100" s="524"/>
      <c r="K100" s="525"/>
      <c r="L100" s="525"/>
      <c r="M100" s="525"/>
      <c r="N100" s="525"/>
      <c r="O100" s="525"/>
      <c r="P100" s="525"/>
      <c r="Q100" s="525"/>
      <c r="R100" s="526">
        <f t="shared" si="26"/>
        <v>0</v>
      </c>
      <c r="S100" s="564">
        <f t="shared" si="27"/>
        <v>0</v>
      </c>
      <c r="T100" s="526">
        <f t="shared" si="28"/>
        <v>0</v>
      </c>
      <c r="U100" s="564">
        <f t="shared" si="29"/>
        <v>0</v>
      </c>
      <c r="V100" s="417"/>
      <c r="W100" s="406">
        <f t="shared" si="18"/>
        <v>0</v>
      </c>
      <c r="X100" s="406">
        <f t="shared" si="19"/>
        <v>0</v>
      </c>
      <c r="Y100" s="406">
        <f t="shared" si="20"/>
        <v>0</v>
      </c>
      <c r="Z100" s="406">
        <f t="shared" si="21"/>
        <v>0</v>
      </c>
      <c r="AA100" s="406">
        <f t="shared" si="22"/>
        <v>0</v>
      </c>
      <c r="AB100" s="406">
        <f t="shared" si="23"/>
        <v>0</v>
      </c>
      <c r="AC100" s="406">
        <f t="shared" si="24"/>
        <v>0</v>
      </c>
      <c r="AD100" s="406">
        <f t="shared" si="25"/>
        <v>0</v>
      </c>
      <c r="AL100" s="150"/>
      <c r="AM100" s="150"/>
      <c r="AN100" s="62"/>
      <c r="AO100" s="62"/>
    </row>
    <row r="101" spans="2:41" ht="12.75" customHeight="1" x14ac:dyDescent="0.15">
      <c r="B101" s="513"/>
      <c r="C101" s="521"/>
      <c r="D101" s="522"/>
      <c r="E101" s="522"/>
      <c r="F101" s="523"/>
      <c r="G101" s="523"/>
      <c r="H101" s="517"/>
      <c r="I101" s="524"/>
      <c r="J101" s="524"/>
      <c r="K101" s="525"/>
      <c r="L101" s="525"/>
      <c r="M101" s="525"/>
      <c r="N101" s="525"/>
      <c r="O101" s="525"/>
      <c r="P101" s="525"/>
      <c r="Q101" s="525"/>
      <c r="R101" s="526">
        <f t="shared" si="26"/>
        <v>0</v>
      </c>
      <c r="S101" s="564">
        <f t="shared" si="27"/>
        <v>0</v>
      </c>
      <c r="T101" s="526">
        <f t="shared" si="28"/>
        <v>0</v>
      </c>
      <c r="U101" s="564">
        <f t="shared" si="29"/>
        <v>0</v>
      </c>
      <c r="V101" s="417"/>
      <c r="W101" s="406">
        <f t="shared" si="18"/>
        <v>0</v>
      </c>
      <c r="X101" s="406">
        <f t="shared" si="19"/>
        <v>0</v>
      </c>
      <c r="Y101" s="406">
        <f t="shared" si="20"/>
        <v>0</v>
      </c>
      <c r="Z101" s="406">
        <f t="shared" si="21"/>
        <v>0</v>
      </c>
      <c r="AA101" s="406">
        <f t="shared" si="22"/>
        <v>0</v>
      </c>
      <c r="AB101" s="406">
        <f t="shared" si="23"/>
        <v>0</v>
      </c>
      <c r="AC101" s="406">
        <f t="shared" si="24"/>
        <v>0</v>
      </c>
      <c r="AD101" s="406">
        <f t="shared" si="25"/>
        <v>0</v>
      </c>
      <c r="AL101" s="150"/>
      <c r="AM101" s="150"/>
      <c r="AN101" s="62"/>
      <c r="AO101" s="62"/>
    </row>
    <row r="102" spans="2:41" ht="12.75" customHeight="1" x14ac:dyDescent="0.15">
      <c r="B102" s="513"/>
      <c r="C102" s="521"/>
      <c r="D102" s="522"/>
      <c r="E102" s="522"/>
      <c r="F102" s="523"/>
      <c r="G102" s="523"/>
      <c r="H102" s="517"/>
      <c r="I102" s="524"/>
      <c r="J102" s="524"/>
      <c r="K102" s="525"/>
      <c r="L102" s="525"/>
      <c r="M102" s="525"/>
      <c r="N102" s="525"/>
      <c r="O102" s="525"/>
      <c r="P102" s="525"/>
      <c r="Q102" s="525"/>
      <c r="R102" s="526">
        <f t="shared" si="26"/>
        <v>0</v>
      </c>
      <c r="S102" s="564">
        <f t="shared" si="27"/>
        <v>0</v>
      </c>
      <c r="T102" s="526">
        <f t="shared" si="28"/>
        <v>0</v>
      </c>
      <c r="U102" s="564">
        <f t="shared" si="29"/>
        <v>0</v>
      </c>
      <c r="V102" s="417"/>
      <c r="W102" s="406">
        <f t="shared" si="18"/>
        <v>0</v>
      </c>
      <c r="X102" s="406">
        <f t="shared" si="19"/>
        <v>0</v>
      </c>
      <c r="Y102" s="406">
        <f t="shared" si="20"/>
        <v>0</v>
      </c>
      <c r="Z102" s="406">
        <f t="shared" si="21"/>
        <v>0</v>
      </c>
      <c r="AA102" s="406">
        <f t="shared" si="22"/>
        <v>0</v>
      </c>
      <c r="AB102" s="406">
        <f t="shared" si="23"/>
        <v>0</v>
      </c>
      <c r="AC102" s="406">
        <f t="shared" si="24"/>
        <v>0</v>
      </c>
      <c r="AD102" s="406">
        <f t="shared" si="25"/>
        <v>0</v>
      </c>
      <c r="AL102" s="150"/>
      <c r="AM102" s="150"/>
      <c r="AN102" s="62"/>
      <c r="AO102" s="62"/>
    </row>
    <row r="103" spans="2:41" ht="12.75" customHeight="1" x14ac:dyDescent="0.15">
      <c r="B103" s="513"/>
      <c r="C103" s="521"/>
      <c r="D103" s="522"/>
      <c r="E103" s="522"/>
      <c r="F103" s="523"/>
      <c r="G103" s="523"/>
      <c r="H103" s="517"/>
      <c r="I103" s="524"/>
      <c r="J103" s="524"/>
      <c r="K103" s="525"/>
      <c r="L103" s="525"/>
      <c r="M103" s="525"/>
      <c r="N103" s="525"/>
      <c r="O103" s="525"/>
      <c r="P103" s="525"/>
      <c r="Q103" s="525"/>
      <c r="R103" s="526">
        <f t="shared" si="26"/>
        <v>0</v>
      </c>
      <c r="S103" s="564">
        <f t="shared" si="27"/>
        <v>0</v>
      </c>
      <c r="T103" s="526">
        <f t="shared" si="28"/>
        <v>0</v>
      </c>
      <c r="U103" s="564">
        <f t="shared" si="29"/>
        <v>0</v>
      </c>
      <c r="V103" s="417"/>
      <c r="W103" s="406">
        <f t="shared" si="18"/>
        <v>0</v>
      </c>
      <c r="X103" s="406">
        <f t="shared" si="19"/>
        <v>0</v>
      </c>
      <c r="Y103" s="406">
        <f t="shared" si="20"/>
        <v>0</v>
      </c>
      <c r="Z103" s="406">
        <f t="shared" si="21"/>
        <v>0</v>
      </c>
      <c r="AA103" s="406">
        <f t="shared" si="22"/>
        <v>0</v>
      </c>
      <c r="AB103" s="406">
        <f t="shared" si="23"/>
        <v>0</v>
      </c>
      <c r="AC103" s="406">
        <f t="shared" si="24"/>
        <v>0</v>
      </c>
      <c r="AD103" s="406">
        <f t="shared" si="25"/>
        <v>0</v>
      </c>
      <c r="AL103" s="150"/>
      <c r="AM103" s="150"/>
      <c r="AN103" s="62"/>
      <c r="AO103" s="62"/>
    </row>
    <row r="104" spans="2:41" ht="12.75" customHeight="1" x14ac:dyDescent="0.15">
      <c r="B104" s="513"/>
      <c r="C104" s="521"/>
      <c r="D104" s="522"/>
      <c r="E104" s="522"/>
      <c r="F104" s="523"/>
      <c r="G104" s="523"/>
      <c r="H104" s="517"/>
      <c r="I104" s="524"/>
      <c r="J104" s="524"/>
      <c r="K104" s="525"/>
      <c r="L104" s="525"/>
      <c r="M104" s="525"/>
      <c r="N104" s="525"/>
      <c r="O104" s="525"/>
      <c r="P104" s="525"/>
      <c r="Q104" s="525"/>
      <c r="R104" s="526">
        <f t="shared" si="26"/>
        <v>0</v>
      </c>
      <c r="S104" s="564">
        <f t="shared" si="27"/>
        <v>0</v>
      </c>
      <c r="T104" s="526">
        <f t="shared" si="28"/>
        <v>0</v>
      </c>
      <c r="U104" s="564">
        <f t="shared" si="29"/>
        <v>0</v>
      </c>
      <c r="V104" s="417"/>
      <c r="W104" s="406">
        <f t="shared" si="18"/>
        <v>0</v>
      </c>
      <c r="X104" s="406">
        <f t="shared" si="19"/>
        <v>0</v>
      </c>
      <c r="Y104" s="406">
        <f t="shared" si="20"/>
        <v>0</v>
      </c>
      <c r="Z104" s="406">
        <f t="shared" si="21"/>
        <v>0</v>
      </c>
      <c r="AA104" s="406">
        <f t="shared" si="22"/>
        <v>0</v>
      </c>
      <c r="AB104" s="406">
        <f t="shared" si="23"/>
        <v>0</v>
      </c>
      <c r="AC104" s="406">
        <f t="shared" si="24"/>
        <v>0</v>
      </c>
      <c r="AD104" s="406">
        <f t="shared" si="25"/>
        <v>0</v>
      </c>
      <c r="AL104" s="150"/>
      <c r="AM104" s="150"/>
      <c r="AN104" s="62"/>
      <c r="AO104" s="62"/>
    </row>
    <row r="105" spans="2:41" ht="12.75" customHeight="1" x14ac:dyDescent="0.15">
      <c r="B105" s="513"/>
      <c r="C105" s="521"/>
      <c r="D105" s="522"/>
      <c r="E105" s="522"/>
      <c r="F105" s="523"/>
      <c r="G105" s="523"/>
      <c r="H105" s="517"/>
      <c r="I105" s="524"/>
      <c r="J105" s="524"/>
      <c r="K105" s="525"/>
      <c r="L105" s="525"/>
      <c r="M105" s="525"/>
      <c r="N105" s="525"/>
      <c r="O105" s="525"/>
      <c r="P105" s="525"/>
      <c r="Q105" s="525"/>
      <c r="R105" s="526">
        <f t="shared" si="26"/>
        <v>0</v>
      </c>
      <c r="S105" s="564">
        <f t="shared" si="27"/>
        <v>0</v>
      </c>
      <c r="T105" s="526">
        <f t="shared" si="28"/>
        <v>0</v>
      </c>
      <c r="U105" s="564">
        <f t="shared" si="29"/>
        <v>0</v>
      </c>
      <c r="V105" s="417"/>
      <c r="W105" s="406">
        <f t="shared" si="18"/>
        <v>0</v>
      </c>
      <c r="X105" s="406">
        <f t="shared" si="19"/>
        <v>0</v>
      </c>
      <c r="Y105" s="406">
        <f t="shared" si="20"/>
        <v>0</v>
      </c>
      <c r="Z105" s="406">
        <f t="shared" si="21"/>
        <v>0</v>
      </c>
      <c r="AA105" s="406">
        <f t="shared" si="22"/>
        <v>0</v>
      </c>
      <c r="AB105" s="406">
        <f t="shared" si="23"/>
        <v>0</v>
      </c>
      <c r="AC105" s="406">
        <f t="shared" si="24"/>
        <v>0</v>
      </c>
      <c r="AD105" s="406">
        <f t="shared" si="25"/>
        <v>0</v>
      </c>
      <c r="AL105" s="150"/>
      <c r="AM105" s="150"/>
      <c r="AN105" s="62"/>
      <c r="AO105" s="62"/>
    </row>
    <row r="106" spans="2:41" ht="12.75" customHeight="1" x14ac:dyDescent="0.15">
      <c r="B106" s="513"/>
      <c r="C106" s="521"/>
      <c r="D106" s="522"/>
      <c r="E106" s="522"/>
      <c r="F106" s="523"/>
      <c r="G106" s="523"/>
      <c r="H106" s="517"/>
      <c r="I106" s="524"/>
      <c r="J106" s="524"/>
      <c r="K106" s="525"/>
      <c r="L106" s="525"/>
      <c r="M106" s="525"/>
      <c r="N106" s="525"/>
      <c r="O106" s="525"/>
      <c r="P106" s="525"/>
      <c r="Q106" s="525"/>
      <c r="R106" s="526">
        <f t="shared" si="26"/>
        <v>0</v>
      </c>
      <c r="S106" s="564">
        <f t="shared" si="27"/>
        <v>0</v>
      </c>
      <c r="T106" s="526">
        <f t="shared" si="28"/>
        <v>0</v>
      </c>
      <c r="U106" s="564">
        <f t="shared" si="29"/>
        <v>0</v>
      </c>
      <c r="V106" s="417"/>
      <c r="W106" s="406">
        <f t="shared" si="18"/>
        <v>0</v>
      </c>
      <c r="X106" s="406">
        <f t="shared" si="19"/>
        <v>0</v>
      </c>
      <c r="Y106" s="406">
        <f t="shared" si="20"/>
        <v>0</v>
      </c>
      <c r="Z106" s="406">
        <f t="shared" si="21"/>
        <v>0</v>
      </c>
      <c r="AA106" s="406">
        <f t="shared" si="22"/>
        <v>0</v>
      </c>
      <c r="AB106" s="406">
        <f t="shared" si="23"/>
        <v>0</v>
      </c>
      <c r="AC106" s="406">
        <f t="shared" si="24"/>
        <v>0</v>
      </c>
      <c r="AD106" s="406">
        <f t="shared" si="25"/>
        <v>0</v>
      </c>
      <c r="AL106" s="150"/>
      <c r="AM106" s="150"/>
      <c r="AN106" s="62"/>
      <c r="AO106" s="62"/>
    </row>
    <row r="107" spans="2:41" ht="12.75" customHeight="1" x14ac:dyDescent="0.15">
      <c r="B107" s="513"/>
      <c r="C107" s="521"/>
      <c r="D107" s="522"/>
      <c r="E107" s="522"/>
      <c r="F107" s="523"/>
      <c r="G107" s="523"/>
      <c r="H107" s="517"/>
      <c r="I107" s="524"/>
      <c r="J107" s="524"/>
      <c r="K107" s="525"/>
      <c r="L107" s="525"/>
      <c r="M107" s="525"/>
      <c r="N107" s="525"/>
      <c r="O107" s="525"/>
      <c r="P107" s="525"/>
      <c r="Q107" s="525"/>
      <c r="R107" s="526">
        <f t="shared" si="26"/>
        <v>0</v>
      </c>
      <c r="S107" s="564">
        <f t="shared" si="27"/>
        <v>0</v>
      </c>
      <c r="T107" s="526">
        <f t="shared" si="28"/>
        <v>0</v>
      </c>
      <c r="U107" s="564">
        <f t="shared" si="29"/>
        <v>0</v>
      </c>
      <c r="V107" s="417"/>
      <c r="W107" s="406">
        <f t="shared" si="18"/>
        <v>0</v>
      </c>
      <c r="X107" s="406">
        <f t="shared" si="19"/>
        <v>0</v>
      </c>
      <c r="Y107" s="406">
        <f t="shared" si="20"/>
        <v>0</v>
      </c>
      <c r="Z107" s="406">
        <f t="shared" si="21"/>
        <v>0</v>
      </c>
      <c r="AA107" s="406">
        <f t="shared" si="22"/>
        <v>0</v>
      </c>
      <c r="AB107" s="406">
        <f t="shared" si="23"/>
        <v>0</v>
      </c>
      <c r="AC107" s="406">
        <f t="shared" si="24"/>
        <v>0</v>
      </c>
      <c r="AD107" s="406">
        <f t="shared" si="25"/>
        <v>0</v>
      </c>
      <c r="AL107" s="150"/>
      <c r="AM107" s="150"/>
      <c r="AN107" s="62"/>
      <c r="AO107" s="62"/>
    </row>
    <row r="108" spans="2:41" ht="12.75" customHeight="1" x14ac:dyDescent="0.15">
      <c r="B108" s="513"/>
      <c r="C108" s="521"/>
      <c r="D108" s="522"/>
      <c r="E108" s="522"/>
      <c r="F108" s="523"/>
      <c r="G108" s="523"/>
      <c r="H108" s="517"/>
      <c r="I108" s="524"/>
      <c r="J108" s="524"/>
      <c r="K108" s="525"/>
      <c r="L108" s="525"/>
      <c r="M108" s="525"/>
      <c r="N108" s="525"/>
      <c r="O108" s="525"/>
      <c r="P108" s="525"/>
      <c r="Q108" s="525"/>
      <c r="R108" s="526">
        <f t="shared" si="26"/>
        <v>0</v>
      </c>
      <c r="S108" s="564">
        <f t="shared" si="27"/>
        <v>0</v>
      </c>
      <c r="T108" s="526">
        <f t="shared" si="28"/>
        <v>0</v>
      </c>
      <c r="U108" s="564">
        <f t="shared" si="29"/>
        <v>0</v>
      </c>
      <c r="V108" s="417"/>
      <c r="W108" s="406">
        <f t="shared" si="18"/>
        <v>0</v>
      </c>
      <c r="X108" s="406">
        <f t="shared" si="19"/>
        <v>0</v>
      </c>
      <c r="Y108" s="406">
        <f t="shared" si="20"/>
        <v>0</v>
      </c>
      <c r="Z108" s="406">
        <f t="shared" si="21"/>
        <v>0</v>
      </c>
      <c r="AA108" s="406">
        <f t="shared" si="22"/>
        <v>0</v>
      </c>
      <c r="AB108" s="406">
        <f t="shared" si="23"/>
        <v>0</v>
      </c>
      <c r="AC108" s="406">
        <f t="shared" si="24"/>
        <v>0</v>
      </c>
      <c r="AD108" s="406">
        <f t="shared" si="25"/>
        <v>0</v>
      </c>
      <c r="AL108" s="150"/>
      <c r="AM108" s="150"/>
      <c r="AN108" s="62"/>
      <c r="AO108" s="62"/>
    </row>
    <row r="109" spans="2:41" ht="12.75" customHeight="1" x14ac:dyDescent="0.15">
      <c r="B109" s="513"/>
      <c r="C109" s="521"/>
      <c r="D109" s="522"/>
      <c r="E109" s="522"/>
      <c r="F109" s="523"/>
      <c r="G109" s="523"/>
      <c r="H109" s="517"/>
      <c r="I109" s="524"/>
      <c r="J109" s="524"/>
      <c r="K109" s="525"/>
      <c r="L109" s="525"/>
      <c r="M109" s="525"/>
      <c r="N109" s="525"/>
      <c r="O109" s="525"/>
      <c r="P109" s="525"/>
      <c r="Q109" s="525"/>
      <c r="R109" s="526">
        <f t="shared" si="26"/>
        <v>0</v>
      </c>
      <c r="S109" s="564">
        <f t="shared" si="27"/>
        <v>0</v>
      </c>
      <c r="T109" s="526">
        <f t="shared" si="28"/>
        <v>0</v>
      </c>
      <c r="U109" s="564">
        <f t="shared" si="29"/>
        <v>0</v>
      </c>
      <c r="V109" s="417"/>
      <c r="W109" s="406">
        <f t="shared" si="18"/>
        <v>0</v>
      </c>
      <c r="X109" s="406">
        <f t="shared" si="19"/>
        <v>0</v>
      </c>
      <c r="Y109" s="406">
        <f t="shared" si="20"/>
        <v>0</v>
      </c>
      <c r="Z109" s="406">
        <f t="shared" si="21"/>
        <v>0</v>
      </c>
      <c r="AA109" s="406">
        <f t="shared" si="22"/>
        <v>0</v>
      </c>
      <c r="AB109" s="406">
        <f t="shared" si="23"/>
        <v>0</v>
      </c>
      <c r="AC109" s="406">
        <f t="shared" si="24"/>
        <v>0</v>
      </c>
      <c r="AD109" s="406">
        <f t="shared" si="25"/>
        <v>0</v>
      </c>
      <c r="AL109" s="150"/>
      <c r="AM109" s="150"/>
      <c r="AN109" s="62"/>
      <c r="AO109" s="62"/>
    </row>
    <row r="110" spans="2:41" ht="12.75" customHeight="1" x14ac:dyDescent="0.15">
      <c r="B110" s="513"/>
      <c r="C110" s="521"/>
      <c r="D110" s="522"/>
      <c r="E110" s="522"/>
      <c r="F110" s="523"/>
      <c r="G110" s="523"/>
      <c r="H110" s="517"/>
      <c r="I110" s="524"/>
      <c r="J110" s="524"/>
      <c r="K110" s="525"/>
      <c r="L110" s="525"/>
      <c r="M110" s="525"/>
      <c r="N110" s="525"/>
      <c r="O110" s="525"/>
      <c r="P110" s="525"/>
      <c r="Q110" s="525"/>
      <c r="R110" s="526">
        <f t="shared" si="26"/>
        <v>0</v>
      </c>
      <c r="S110" s="564">
        <f t="shared" si="27"/>
        <v>0</v>
      </c>
      <c r="T110" s="526">
        <f t="shared" si="28"/>
        <v>0</v>
      </c>
      <c r="U110" s="564">
        <f t="shared" si="29"/>
        <v>0</v>
      </c>
      <c r="V110" s="417"/>
      <c r="W110" s="406">
        <f t="shared" si="18"/>
        <v>0</v>
      </c>
      <c r="X110" s="406">
        <f t="shared" si="19"/>
        <v>0</v>
      </c>
      <c r="Y110" s="406">
        <f t="shared" si="20"/>
        <v>0</v>
      </c>
      <c r="Z110" s="406">
        <f t="shared" si="21"/>
        <v>0</v>
      </c>
      <c r="AA110" s="406">
        <f t="shared" si="22"/>
        <v>0</v>
      </c>
      <c r="AB110" s="406">
        <f t="shared" si="23"/>
        <v>0</v>
      </c>
      <c r="AC110" s="406">
        <f t="shared" si="24"/>
        <v>0</v>
      </c>
      <c r="AD110" s="406">
        <f t="shared" si="25"/>
        <v>0</v>
      </c>
      <c r="AL110" s="150"/>
      <c r="AM110" s="150"/>
      <c r="AN110" s="62"/>
      <c r="AO110" s="62"/>
    </row>
    <row r="111" spans="2:41" ht="12.75" customHeight="1" x14ac:dyDescent="0.15">
      <c r="B111" s="513"/>
      <c r="C111" s="521"/>
      <c r="D111" s="522"/>
      <c r="E111" s="522"/>
      <c r="F111" s="523"/>
      <c r="G111" s="523"/>
      <c r="H111" s="517"/>
      <c r="I111" s="524"/>
      <c r="J111" s="524"/>
      <c r="K111" s="525"/>
      <c r="L111" s="525"/>
      <c r="M111" s="525"/>
      <c r="N111" s="525"/>
      <c r="O111" s="525"/>
      <c r="P111" s="525"/>
      <c r="Q111" s="525"/>
      <c r="R111" s="526">
        <f t="shared" si="26"/>
        <v>0</v>
      </c>
      <c r="S111" s="564">
        <f t="shared" si="27"/>
        <v>0</v>
      </c>
      <c r="T111" s="526">
        <f t="shared" si="28"/>
        <v>0</v>
      </c>
      <c r="U111" s="564">
        <f t="shared" si="29"/>
        <v>0</v>
      </c>
      <c r="V111" s="417"/>
      <c r="W111" s="406">
        <f t="shared" si="18"/>
        <v>0</v>
      </c>
      <c r="X111" s="406">
        <f t="shared" si="19"/>
        <v>0</v>
      </c>
      <c r="Y111" s="406">
        <f t="shared" si="20"/>
        <v>0</v>
      </c>
      <c r="Z111" s="406">
        <f t="shared" si="21"/>
        <v>0</v>
      </c>
      <c r="AA111" s="406">
        <f t="shared" si="22"/>
        <v>0</v>
      </c>
      <c r="AB111" s="406">
        <f t="shared" si="23"/>
        <v>0</v>
      </c>
      <c r="AC111" s="406">
        <f t="shared" si="24"/>
        <v>0</v>
      </c>
      <c r="AD111" s="406">
        <f t="shared" si="25"/>
        <v>0</v>
      </c>
      <c r="AL111" s="150"/>
      <c r="AM111" s="150"/>
      <c r="AN111" s="62"/>
      <c r="AO111" s="62"/>
    </row>
    <row r="112" spans="2:41" ht="12.75" customHeight="1" x14ac:dyDescent="0.15">
      <c r="B112" s="513"/>
      <c r="C112" s="521"/>
      <c r="D112" s="522"/>
      <c r="E112" s="522"/>
      <c r="F112" s="523"/>
      <c r="G112" s="523"/>
      <c r="H112" s="517"/>
      <c r="I112" s="524"/>
      <c r="J112" s="524"/>
      <c r="K112" s="525"/>
      <c r="L112" s="525"/>
      <c r="M112" s="525"/>
      <c r="N112" s="525"/>
      <c r="O112" s="525"/>
      <c r="P112" s="525"/>
      <c r="Q112" s="525"/>
      <c r="R112" s="526">
        <f t="shared" si="26"/>
        <v>0</v>
      </c>
      <c r="S112" s="564">
        <f t="shared" si="27"/>
        <v>0</v>
      </c>
      <c r="T112" s="526">
        <f t="shared" si="28"/>
        <v>0</v>
      </c>
      <c r="U112" s="564">
        <f t="shared" si="29"/>
        <v>0</v>
      </c>
      <c r="V112" s="417"/>
      <c r="W112" s="406">
        <f t="shared" si="18"/>
        <v>0</v>
      </c>
      <c r="X112" s="406">
        <f t="shared" si="19"/>
        <v>0</v>
      </c>
      <c r="Y112" s="406">
        <f t="shared" si="20"/>
        <v>0</v>
      </c>
      <c r="Z112" s="406">
        <f t="shared" si="21"/>
        <v>0</v>
      </c>
      <c r="AA112" s="406">
        <f t="shared" si="22"/>
        <v>0</v>
      </c>
      <c r="AB112" s="406">
        <f t="shared" si="23"/>
        <v>0</v>
      </c>
      <c r="AC112" s="406">
        <f t="shared" si="24"/>
        <v>0</v>
      </c>
      <c r="AD112" s="406">
        <f t="shared" si="25"/>
        <v>0</v>
      </c>
      <c r="AL112" s="150"/>
      <c r="AM112" s="150"/>
      <c r="AN112" s="62"/>
      <c r="AO112" s="62"/>
    </row>
    <row r="113" spans="2:41" ht="12.75" customHeight="1" x14ac:dyDescent="0.15">
      <c r="B113" s="513"/>
      <c r="C113" s="521"/>
      <c r="D113" s="522"/>
      <c r="E113" s="522"/>
      <c r="F113" s="523"/>
      <c r="G113" s="523"/>
      <c r="H113" s="517"/>
      <c r="I113" s="524"/>
      <c r="J113" s="524"/>
      <c r="K113" s="525"/>
      <c r="L113" s="525"/>
      <c r="M113" s="525"/>
      <c r="N113" s="525"/>
      <c r="O113" s="525"/>
      <c r="P113" s="525"/>
      <c r="Q113" s="525"/>
      <c r="R113" s="526">
        <f t="shared" si="26"/>
        <v>0</v>
      </c>
      <c r="S113" s="564">
        <f t="shared" si="27"/>
        <v>0</v>
      </c>
      <c r="T113" s="526">
        <f t="shared" si="28"/>
        <v>0</v>
      </c>
      <c r="U113" s="564">
        <f t="shared" si="29"/>
        <v>0</v>
      </c>
      <c r="V113" s="417"/>
      <c r="W113" s="406">
        <f t="shared" si="18"/>
        <v>0</v>
      </c>
      <c r="X113" s="406">
        <f t="shared" si="19"/>
        <v>0</v>
      </c>
      <c r="Y113" s="406">
        <f t="shared" si="20"/>
        <v>0</v>
      </c>
      <c r="Z113" s="406">
        <f t="shared" si="21"/>
        <v>0</v>
      </c>
      <c r="AA113" s="406">
        <f t="shared" si="22"/>
        <v>0</v>
      </c>
      <c r="AB113" s="406">
        <f t="shared" si="23"/>
        <v>0</v>
      </c>
      <c r="AC113" s="406">
        <f t="shared" si="24"/>
        <v>0</v>
      </c>
      <c r="AD113" s="406">
        <f t="shared" si="25"/>
        <v>0</v>
      </c>
      <c r="AL113" s="150"/>
      <c r="AM113" s="150"/>
      <c r="AN113" s="62"/>
      <c r="AO113" s="62"/>
    </row>
    <row r="114" spans="2:41" ht="12.75" customHeight="1" x14ac:dyDescent="0.15">
      <c r="B114" s="513"/>
      <c r="C114" s="521"/>
      <c r="D114" s="522"/>
      <c r="E114" s="522"/>
      <c r="F114" s="523"/>
      <c r="G114" s="523"/>
      <c r="H114" s="517"/>
      <c r="I114" s="524"/>
      <c r="J114" s="524"/>
      <c r="K114" s="525"/>
      <c r="L114" s="525"/>
      <c r="M114" s="525"/>
      <c r="N114" s="525"/>
      <c r="O114" s="525"/>
      <c r="P114" s="525"/>
      <c r="Q114" s="525"/>
      <c r="R114" s="526">
        <f t="shared" si="26"/>
        <v>0</v>
      </c>
      <c r="S114" s="564">
        <f t="shared" si="27"/>
        <v>0</v>
      </c>
      <c r="T114" s="526">
        <f t="shared" si="28"/>
        <v>0</v>
      </c>
      <c r="U114" s="564">
        <f t="shared" si="29"/>
        <v>0</v>
      </c>
      <c r="V114" s="417"/>
      <c r="W114" s="406">
        <f t="shared" si="18"/>
        <v>0</v>
      </c>
      <c r="X114" s="406">
        <f t="shared" si="19"/>
        <v>0</v>
      </c>
      <c r="Y114" s="406">
        <f t="shared" si="20"/>
        <v>0</v>
      </c>
      <c r="Z114" s="406">
        <f t="shared" si="21"/>
        <v>0</v>
      </c>
      <c r="AA114" s="406">
        <f t="shared" si="22"/>
        <v>0</v>
      </c>
      <c r="AB114" s="406">
        <f t="shared" si="23"/>
        <v>0</v>
      </c>
      <c r="AC114" s="406">
        <f t="shared" si="24"/>
        <v>0</v>
      </c>
      <c r="AD114" s="406">
        <f t="shared" si="25"/>
        <v>0</v>
      </c>
      <c r="AL114" s="150"/>
      <c r="AM114" s="150"/>
      <c r="AN114" s="62"/>
      <c r="AO114" s="62"/>
    </row>
    <row r="115" spans="2:41" ht="12.75" customHeight="1" x14ac:dyDescent="0.15">
      <c r="B115" s="513"/>
      <c r="C115" s="521"/>
      <c r="D115" s="522"/>
      <c r="E115" s="522"/>
      <c r="F115" s="523"/>
      <c r="G115" s="523"/>
      <c r="H115" s="517"/>
      <c r="I115" s="524"/>
      <c r="J115" s="524"/>
      <c r="K115" s="525"/>
      <c r="L115" s="525"/>
      <c r="M115" s="525"/>
      <c r="N115" s="525"/>
      <c r="O115" s="525"/>
      <c r="P115" s="525"/>
      <c r="Q115" s="525"/>
      <c r="R115" s="526">
        <f t="shared" si="26"/>
        <v>0</v>
      </c>
      <c r="S115" s="564">
        <f t="shared" si="27"/>
        <v>0</v>
      </c>
      <c r="T115" s="526">
        <f t="shared" si="28"/>
        <v>0</v>
      </c>
      <c r="U115" s="564">
        <f t="shared" si="29"/>
        <v>0</v>
      </c>
      <c r="V115" s="417"/>
      <c r="W115" s="406">
        <f t="shared" si="18"/>
        <v>0</v>
      </c>
      <c r="X115" s="406">
        <f t="shared" si="19"/>
        <v>0</v>
      </c>
      <c r="Y115" s="406">
        <f t="shared" si="20"/>
        <v>0</v>
      </c>
      <c r="Z115" s="406">
        <f t="shared" si="21"/>
        <v>0</v>
      </c>
      <c r="AA115" s="406">
        <f t="shared" si="22"/>
        <v>0</v>
      </c>
      <c r="AB115" s="406">
        <f t="shared" si="23"/>
        <v>0</v>
      </c>
      <c r="AC115" s="406">
        <f t="shared" si="24"/>
        <v>0</v>
      </c>
      <c r="AD115" s="406">
        <f t="shared" si="25"/>
        <v>0</v>
      </c>
      <c r="AL115" s="150"/>
      <c r="AM115" s="150"/>
      <c r="AN115" s="62"/>
      <c r="AO115" s="62"/>
    </row>
    <row r="116" spans="2:41" ht="12.75" customHeight="1" x14ac:dyDescent="0.15">
      <c r="B116" s="513"/>
      <c r="C116" s="521"/>
      <c r="D116" s="522"/>
      <c r="E116" s="522"/>
      <c r="F116" s="523"/>
      <c r="G116" s="523"/>
      <c r="H116" s="517"/>
      <c r="I116" s="524"/>
      <c r="J116" s="524"/>
      <c r="K116" s="525"/>
      <c r="L116" s="525"/>
      <c r="M116" s="525"/>
      <c r="N116" s="525"/>
      <c r="O116" s="525"/>
      <c r="P116" s="525"/>
      <c r="Q116" s="525"/>
      <c r="R116" s="526">
        <f t="shared" si="26"/>
        <v>0</v>
      </c>
      <c r="S116" s="564">
        <f t="shared" si="27"/>
        <v>0</v>
      </c>
      <c r="T116" s="526">
        <f t="shared" si="28"/>
        <v>0</v>
      </c>
      <c r="U116" s="564">
        <f t="shared" si="29"/>
        <v>0</v>
      </c>
      <c r="V116" s="417"/>
      <c r="W116" s="406">
        <f t="shared" si="18"/>
        <v>0</v>
      </c>
      <c r="X116" s="406">
        <f t="shared" si="19"/>
        <v>0</v>
      </c>
      <c r="Y116" s="406">
        <f t="shared" si="20"/>
        <v>0</v>
      </c>
      <c r="Z116" s="406">
        <f t="shared" si="21"/>
        <v>0</v>
      </c>
      <c r="AA116" s="406">
        <f t="shared" si="22"/>
        <v>0</v>
      </c>
      <c r="AB116" s="406">
        <f t="shared" si="23"/>
        <v>0</v>
      </c>
      <c r="AC116" s="406">
        <f t="shared" si="24"/>
        <v>0</v>
      </c>
      <c r="AD116" s="406">
        <f t="shared" si="25"/>
        <v>0</v>
      </c>
      <c r="AL116" s="150"/>
      <c r="AM116" s="150"/>
      <c r="AN116" s="62"/>
      <c r="AO116" s="62"/>
    </row>
    <row r="117" spans="2:41" ht="12.75" customHeight="1" x14ac:dyDescent="0.15">
      <c r="B117" s="513"/>
      <c r="C117" s="521"/>
      <c r="D117" s="522"/>
      <c r="E117" s="522"/>
      <c r="F117" s="523"/>
      <c r="G117" s="523"/>
      <c r="H117" s="517"/>
      <c r="I117" s="524"/>
      <c r="J117" s="524"/>
      <c r="K117" s="525"/>
      <c r="L117" s="525"/>
      <c r="M117" s="525"/>
      <c r="N117" s="525"/>
      <c r="O117" s="525"/>
      <c r="P117" s="525"/>
      <c r="Q117" s="525"/>
      <c r="R117" s="526">
        <f t="shared" si="26"/>
        <v>0</v>
      </c>
      <c r="S117" s="564">
        <f t="shared" si="27"/>
        <v>0</v>
      </c>
      <c r="T117" s="526">
        <f t="shared" si="28"/>
        <v>0</v>
      </c>
      <c r="U117" s="564">
        <f t="shared" si="29"/>
        <v>0</v>
      </c>
      <c r="V117" s="417"/>
      <c r="W117" s="406">
        <f t="shared" si="18"/>
        <v>0</v>
      </c>
      <c r="X117" s="406">
        <f t="shared" si="19"/>
        <v>0</v>
      </c>
      <c r="Y117" s="406">
        <f t="shared" si="20"/>
        <v>0</v>
      </c>
      <c r="Z117" s="406">
        <f t="shared" si="21"/>
        <v>0</v>
      </c>
      <c r="AA117" s="406">
        <f t="shared" si="22"/>
        <v>0</v>
      </c>
      <c r="AB117" s="406">
        <f t="shared" si="23"/>
        <v>0</v>
      </c>
      <c r="AC117" s="406">
        <f t="shared" si="24"/>
        <v>0</v>
      </c>
      <c r="AD117" s="406">
        <f t="shared" si="25"/>
        <v>0</v>
      </c>
      <c r="AL117" s="150"/>
      <c r="AM117" s="150"/>
      <c r="AN117" s="62"/>
      <c r="AO117" s="62"/>
    </row>
    <row r="118" spans="2:41" ht="12.75" customHeight="1" x14ac:dyDescent="0.15">
      <c r="B118" s="513"/>
      <c r="C118" s="521"/>
      <c r="D118" s="522"/>
      <c r="E118" s="522"/>
      <c r="F118" s="523"/>
      <c r="G118" s="523"/>
      <c r="H118" s="517"/>
      <c r="I118" s="524"/>
      <c r="J118" s="524"/>
      <c r="K118" s="525"/>
      <c r="L118" s="525"/>
      <c r="M118" s="525"/>
      <c r="N118" s="525"/>
      <c r="O118" s="525"/>
      <c r="P118" s="525"/>
      <c r="Q118" s="525"/>
      <c r="R118" s="526">
        <f t="shared" si="26"/>
        <v>0</v>
      </c>
      <c r="S118" s="564">
        <f t="shared" si="27"/>
        <v>0</v>
      </c>
      <c r="T118" s="526">
        <f t="shared" si="28"/>
        <v>0</v>
      </c>
      <c r="U118" s="564">
        <f t="shared" si="29"/>
        <v>0</v>
      </c>
      <c r="V118" s="417"/>
      <c r="W118" s="406">
        <f t="shared" si="18"/>
        <v>0</v>
      </c>
      <c r="X118" s="406">
        <f t="shared" si="19"/>
        <v>0</v>
      </c>
      <c r="Y118" s="406">
        <f t="shared" si="20"/>
        <v>0</v>
      </c>
      <c r="Z118" s="406">
        <f t="shared" si="21"/>
        <v>0</v>
      </c>
      <c r="AA118" s="406">
        <f t="shared" si="22"/>
        <v>0</v>
      </c>
      <c r="AB118" s="406">
        <f t="shared" si="23"/>
        <v>0</v>
      </c>
      <c r="AC118" s="406">
        <f t="shared" si="24"/>
        <v>0</v>
      </c>
      <c r="AD118" s="406">
        <f t="shared" si="25"/>
        <v>0</v>
      </c>
      <c r="AL118" s="150"/>
      <c r="AM118" s="150"/>
      <c r="AN118" s="62"/>
      <c r="AO118" s="62"/>
    </row>
    <row r="119" spans="2:41" ht="12.75" customHeight="1" x14ac:dyDescent="0.15">
      <c r="B119" s="513"/>
      <c r="C119" s="521"/>
      <c r="D119" s="522"/>
      <c r="E119" s="522"/>
      <c r="F119" s="523"/>
      <c r="G119" s="523"/>
      <c r="H119" s="517"/>
      <c r="I119" s="524"/>
      <c r="J119" s="524"/>
      <c r="K119" s="525"/>
      <c r="L119" s="525"/>
      <c r="M119" s="525"/>
      <c r="N119" s="525"/>
      <c r="O119" s="525"/>
      <c r="P119" s="525"/>
      <c r="Q119" s="525"/>
      <c r="R119" s="526">
        <f t="shared" si="26"/>
        <v>0</v>
      </c>
      <c r="S119" s="564">
        <f t="shared" si="27"/>
        <v>0</v>
      </c>
      <c r="T119" s="526">
        <f t="shared" si="28"/>
        <v>0</v>
      </c>
      <c r="U119" s="564">
        <f t="shared" si="29"/>
        <v>0</v>
      </c>
      <c r="V119" s="417"/>
      <c r="W119" s="406">
        <f t="shared" si="18"/>
        <v>0</v>
      </c>
      <c r="X119" s="406">
        <f t="shared" si="19"/>
        <v>0</v>
      </c>
      <c r="Y119" s="406">
        <f t="shared" si="20"/>
        <v>0</v>
      </c>
      <c r="Z119" s="406">
        <f t="shared" si="21"/>
        <v>0</v>
      </c>
      <c r="AA119" s="406">
        <f t="shared" si="22"/>
        <v>0</v>
      </c>
      <c r="AB119" s="406">
        <f t="shared" si="23"/>
        <v>0</v>
      </c>
      <c r="AC119" s="406">
        <f t="shared" si="24"/>
        <v>0</v>
      </c>
      <c r="AD119" s="406">
        <f t="shared" si="25"/>
        <v>0</v>
      </c>
      <c r="AL119" s="150"/>
      <c r="AM119" s="150"/>
      <c r="AN119" s="62"/>
      <c r="AO119" s="62"/>
    </row>
    <row r="120" spans="2:41" ht="12.75" customHeight="1" x14ac:dyDescent="0.15">
      <c r="B120" s="513"/>
      <c r="C120" s="521"/>
      <c r="D120" s="522"/>
      <c r="E120" s="522"/>
      <c r="F120" s="523"/>
      <c r="G120" s="523"/>
      <c r="H120" s="517"/>
      <c r="I120" s="524"/>
      <c r="J120" s="524"/>
      <c r="K120" s="525"/>
      <c r="L120" s="525"/>
      <c r="M120" s="525"/>
      <c r="N120" s="525"/>
      <c r="O120" s="525"/>
      <c r="P120" s="525"/>
      <c r="Q120" s="525"/>
      <c r="R120" s="526">
        <f t="shared" si="26"/>
        <v>0</v>
      </c>
      <c r="S120" s="564">
        <f t="shared" si="27"/>
        <v>0</v>
      </c>
      <c r="T120" s="526">
        <f t="shared" si="28"/>
        <v>0</v>
      </c>
      <c r="U120" s="564">
        <f t="shared" si="29"/>
        <v>0</v>
      </c>
      <c r="V120" s="417"/>
      <c r="W120" s="406">
        <f t="shared" si="18"/>
        <v>0</v>
      </c>
      <c r="X120" s="406">
        <f t="shared" si="19"/>
        <v>0</v>
      </c>
      <c r="Y120" s="406">
        <f t="shared" si="20"/>
        <v>0</v>
      </c>
      <c r="Z120" s="406">
        <f t="shared" si="21"/>
        <v>0</v>
      </c>
      <c r="AA120" s="406">
        <f t="shared" si="22"/>
        <v>0</v>
      </c>
      <c r="AB120" s="406">
        <f t="shared" si="23"/>
        <v>0</v>
      </c>
      <c r="AC120" s="406">
        <f t="shared" si="24"/>
        <v>0</v>
      </c>
      <c r="AD120" s="406">
        <f t="shared" si="25"/>
        <v>0</v>
      </c>
      <c r="AL120" s="150"/>
      <c r="AM120" s="150"/>
      <c r="AN120" s="62"/>
      <c r="AO120" s="62"/>
    </row>
    <row r="121" spans="2:41" ht="12.75" customHeight="1" x14ac:dyDescent="0.15">
      <c r="B121" s="513"/>
      <c r="C121" s="521"/>
      <c r="D121" s="522"/>
      <c r="E121" s="522"/>
      <c r="F121" s="523"/>
      <c r="G121" s="523"/>
      <c r="H121" s="517"/>
      <c r="I121" s="524"/>
      <c r="J121" s="524"/>
      <c r="K121" s="525"/>
      <c r="L121" s="525"/>
      <c r="M121" s="525"/>
      <c r="N121" s="525"/>
      <c r="O121" s="525"/>
      <c r="P121" s="525"/>
      <c r="Q121" s="525"/>
      <c r="R121" s="526">
        <f t="shared" si="26"/>
        <v>0</v>
      </c>
      <c r="S121" s="564">
        <f t="shared" si="27"/>
        <v>0</v>
      </c>
      <c r="T121" s="526">
        <f t="shared" si="28"/>
        <v>0</v>
      </c>
      <c r="U121" s="564">
        <f t="shared" si="29"/>
        <v>0</v>
      </c>
      <c r="V121" s="417"/>
      <c r="W121" s="406">
        <f t="shared" si="18"/>
        <v>0</v>
      </c>
      <c r="X121" s="406">
        <f t="shared" si="19"/>
        <v>0</v>
      </c>
      <c r="Y121" s="406">
        <f t="shared" si="20"/>
        <v>0</v>
      </c>
      <c r="Z121" s="406">
        <f t="shared" si="21"/>
        <v>0</v>
      </c>
      <c r="AA121" s="406">
        <f t="shared" si="22"/>
        <v>0</v>
      </c>
      <c r="AB121" s="406">
        <f t="shared" si="23"/>
        <v>0</v>
      </c>
      <c r="AC121" s="406">
        <f t="shared" si="24"/>
        <v>0</v>
      </c>
      <c r="AD121" s="406">
        <f t="shared" si="25"/>
        <v>0</v>
      </c>
      <c r="AL121" s="150"/>
      <c r="AM121" s="150"/>
      <c r="AN121" s="62"/>
      <c r="AO121" s="62"/>
    </row>
    <row r="122" spans="2:41" ht="12.75" customHeight="1" x14ac:dyDescent="0.15">
      <c r="B122" s="513"/>
      <c r="C122" s="521"/>
      <c r="D122" s="522"/>
      <c r="E122" s="522"/>
      <c r="F122" s="523"/>
      <c r="G122" s="523"/>
      <c r="H122" s="517"/>
      <c r="I122" s="524"/>
      <c r="J122" s="524"/>
      <c r="K122" s="525"/>
      <c r="L122" s="525"/>
      <c r="M122" s="525"/>
      <c r="N122" s="525"/>
      <c r="O122" s="525"/>
      <c r="P122" s="525"/>
      <c r="Q122" s="525"/>
      <c r="R122" s="526">
        <f t="shared" si="26"/>
        <v>0</v>
      </c>
      <c r="S122" s="564">
        <f t="shared" si="27"/>
        <v>0</v>
      </c>
      <c r="T122" s="526">
        <f t="shared" si="28"/>
        <v>0</v>
      </c>
      <c r="U122" s="564">
        <f t="shared" si="29"/>
        <v>0</v>
      </c>
      <c r="V122" s="417"/>
      <c r="W122" s="406">
        <f t="shared" si="18"/>
        <v>0</v>
      </c>
      <c r="X122" s="406">
        <f t="shared" si="19"/>
        <v>0</v>
      </c>
      <c r="Y122" s="406">
        <f t="shared" si="20"/>
        <v>0</v>
      </c>
      <c r="Z122" s="406">
        <f t="shared" si="21"/>
        <v>0</v>
      </c>
      <c r="AA122" s="406">
        <f t="shared" si="22"/>
        <v>0</v>
      </c>
      <c r="AB122" s="406">
        <f t="shared" si="23"/>
        <v>0</v>
      </c>
      <c r="AC122" s="406">
        <f t="shared" si="24"/>
        <v>0</v>
      </c>
      <c r="AD122" s="406">
        <f t="shared" si="25"/>
        <v>0</v>
      </c>
      <c r="AL122" s="150"/>
      <c r="AM122" s="150"/>
      <c r="AN122" s="62"/>
      <c r="AO122" s="62"/>
    </row>
    <row r="123" spans="2:41" ht="12.75" customHeight="1" x14ac:dyDescent="0.15">
      <c r="B123" s="513"/>
      <c r="C123" s="521"/>
      <c r="D123" s="522"/>
      <c r="E123" s="522"/>
      <c r="F123" s="523"/>
      <c r="G123" s="523"/>
      <c r="H123" s="517"/>
      <c r="I123" s="524"/>
      <c r="J123" s="524"/>
      <c r="K123" s="525"/>
      <c r="L123" s="525"/>
      <c r="M123" s="525"/>
      <c r="N123" s="525"/>
      <c r="O123" s="525"/>
      <c r="P123" s="525"/>
      <c r="Q123" s="525"/>
      <c r="R123" s="526">
        <f t="shared" si="26"/>
        <v>0</v>
      </c>
      <c r="S123" s="564">
        <f t="shared" si="27"/>
        <v>0</v>
      </c>
      <c r="T123" s="526">
        <f t="shared" si="28"/>
        <v>0</v>
      </c>
      <c r="U123" s="564">
        <f t="shared" si="29"/>
        <v>0</v>
      </c>
      <c r="V123" s="417"/>
      <c r="W123" s="406">
        <f t="shared" si="18"/>
        <v>0</v>
      </c>
      <c r="X123" s="406">
        <f t="shared" si="19"/>
        <v>0</v>
      </c>
      <c r="Y123" s="406">
        <f t="shared" si="20"/>
        <v>0</v>
      </c>
      <c r="Z123" s="406">
        <f t="shared" si="21"/>
        <v>0</v>
      </c>
      <c r="AA123" s="406">
        <f t="shared" si="22"/>
        <v>0</v>
      </c>
      <c r="AB123" s="406">
        <f t="shared" si="23"/>
        <v>0</v>
      </c>
      <c r="AC123" s="406">
        <f t="shared" si="24"/>
        <v>0</v>
      </c>
      <c r="AD123" s="406">
        <f t="shared" si="25"/>
        <v>0</v>
      </c>
      <c r="AL123" s="150"/>
      <c r="AM123" s="150"/>
      <c r="AN123" s="62"/>
      <c r="AO123" s="62"/>
    </row>
    <row r="124" spans="2:41" ht="12.75" customHeight="1" x14ac:dyDescent="0.15">
      <c r="B124" s="513"/>
      <c r="C124" s="521"/>
      <c r="D124" s="522"/>
      <c r="E124" s="522"/>
      <c r="F124" s="523"/>
      <c r="G124" s="523"/>
      <c r="H124" s="517"/>
      <c r="I124" s="524"/>
      <c r="J124" s="524"/>
      <c r="K124" s="525"/>
      <c r="L124" s="525"/>
      <c r="M124" s="525"/>
      <c r="N124" s="525"/>
      <c r="O124" s="525"/>
      <c r="P124" s="525"/>
      <c r="Q124" s="525"/>
      <c r="R124" s="526">
        <f t="shared" si="26"/>
        <v>0</v>
      </c>
      <c r="S124" s="564">
        <f t="shared" si="27"/>
        <v>0</v>
      </c>
      <c r="T124" s="526">
        <f t="shared" si="28"/>
        <v>0</v>
      </c>
      <c r="U124" s="564">
        <f t="shared" si="29"/>
        <v>0</v>
      </c>
      <c r="V124" s="417"/>
      <c r="W124" s="406">
        <f t="shared" si="18"/>
        <v>0</v>
      </c>
      <c r="X124" s="406">
        <f t="shared" si="19"/>
        <v>0</v>
      </c>
      <c r="Y124" s="406">
        <f t="shared" si="20"/>
        <v>0</v>
      </c>
      <c r="Z124" s="406">
        <f t="shared" si="21"/>
        <v>0</v>
      </c>
      <c r="AA124" s="406">
        <f t="shared" si="22"/>
        <v>0</v>
      </c>
      <c r="AB124" s="406">
        <f t="shared" si="23"/>
        <v>0</v>
      </c>
      <c r="AC124" s="406">
        <f t="shared" si="24"/>
        <v>0</v>
      </c>
      <c r="AD124" s="406">
        <f t="shared" si="25"/>
        <v>0</v>
      </c>
      <c r="AL124" s="150"/>
      <c r="AM124" s="150"/>
      <c r="AN124" s="62"/>
      <c r="AO124" s="62"/>
    </row>
    <row r="125" spans="2:41" ht="12.75" customHeight="1" x14ac:dyDescent="0.15">
      <c r="B125" s="513"/>
      <c r="C125" s="521"/>
      <c r="D125" s="522"/>
      <c r="E125" s="522"/>
      <c r="F125" s="523"/>
      <c r="G125" s="523"/>
      <c r="H125" s="517"/>
      <c r="I125" s="524"/>
      <c r="J125" s="524"/>
      <c r="K125" s="525"/>
      <c r="L125" s="525"/>
      <c r="M125" s="525"/>
      <c r="N125" s="525"/>
      <c r="O125" s="525"/>
      <c r="P125" s="525"/>
      <c r="Q125" s="525"/>
      <c r="R125" s="526">
        <f t="shared" si="26"/>
        <v>0</v>
      </c>
      <c r="S125" s="564">
        <f t="shared" si="27"/>
        <v>0</v>
      </c>
      <c r="T125" s="526">
        <f t="shared" si="28"/>
        <v>0</v>
      </c>
      <c r="U125" s="564">
        <f t="shared" si="29"/>
        <v>0</v>
      </c>
      <c r="V125" s="417"/>
      <c r="W125" s="406">
        <f t="shared" si="18"/>
        <v>0</v>
      </c>
      <c r="X125" s="406">
        <f t="shared" si="19"/>
        <v>0</v>
      </c>
      <c r="Y125" s="406">
        <f t="shared" si="20"/>
        <v>0</v>
      </c>
      <c r="Z125" s="406">
        <f t="shared" si="21"/>
        <v>0</v>
      </c>
      <c r="AA125" s="406">
        <f t="shared" si="22"/>
        <v>0</v>
      </c>
      <c r="AB125" s="406">
        <f t="shared" si="23"/>
        <v>0</v>
      </c>
      <c r="AC125" s="406">
        <f t="shared" si="24"/>
        <v>0</v>
      </c>
      <c r="AD125" s="406">
        <f t="shared" si="25"/>
        <v>0</v>
      </c>
      <c r="AL125" s="150"/>
      <c r="AM125" s="150"/>
      <c r="AN125" s="62"/>
      <c r="AO125" s="62"/>
    </row>
    <row r="126" spans="2:41" ht="12.75" customHeight="1" x14ac:dyDescent="0.15">
      <c r="B126" s="513"/>
      <c r="C126" s="521"/>
      <c r="D126" s="522"/>
      <c r="E126" s="522"/>
      <c r="F126" s="523"/>
      <c r="G126" s="523"/>
      <c r="H126" s="517"/>
      <c r="I126" s="524"/>
      <c r="J126" s="524"/>
      <c r="K126" s="525"/>
      <c r="L126" s="525"/>
      <c r="M126" s="525"/>
      <c r="N126" s="525"/>
      <c r="O126" s="525"/>
      <c r="P126" s="525"/>
      <c r="Q126" s="525"/>
      <c r="R126" s="526">
        <f t="shared" si="26"/>
        <v>0</v>
      </c>
      <c r="S126" s="564">
        <f t="shared" si="27"/>
        <v>0</v>
      </c>
      <c r="T126" s="526">
        <f t="shared" si="28"/>
        <v>0</v>
      </c>
      <c r="U126" s="564">
        <f t="shared" si="29"/>
        <v>0</v>
      </c>
      <c r="V126" s="417"/>
      <c r="W126" s="406">
        <f t="shared" si="18"/>
        <v>0</v>
      </c>
      <c r="X126" s="406">
        <f t="shared" si="19"/>
        <v>0</v>
      </c>
      <c r="Y126" s="406">
        <f t="shared" si="20"/>
        <v>0</v>
      </c>
      <c r="Z126" s="406">
        <f t="shared" si="21"/>
        <v>0</v>
      </c>
      <c r="AA126" s="406">
        <f t="shared" si="22"/>
        <v>0</v>
      </c>
      <c r="AB126" s="406">
        <f t="shared" si="23"/>
        <v>0</v>
      </c>
      <c r="AC126" s="406">
        <f t="shared" si="24"/>
        <v>0</v>
      </c>
      <c r="AD126" s="406">
        <f t="shared" si="25"/>
        <v>0</v>
      </c>
      <c r="AL126" s="150"/>
      <c r="AM126" s="150"/>
      <c r="AN126" s="62"/>
      <c r="AO126" s="62"/>
    </row>
    <row r="127" spans="2:41" ht="12.75" customHeight="1" x14ac:dyDescent="0.15">
      <c r="B127" s="513"/>
      <c r="C127" s="521"/>
      <c r="D127" s="522"/>
      <c r="E127" s="522"/>
      <c r="F127" s="523"/>
      <c r="G127" s="523"/>
      <c r="H127" s="517"/>
      <c r="I127" s="524"/>
      <c r="J127" s="524"/>
      <c r="K127" s="525"/>
      <c r="L127" s="525"/>
      <c r="M127" s="525"/>
      <c r="N127" s="525"/>
      <c r="O127" s="525"/>
      <c r="P127" s="525"/>
      <c r="Q127" s="525"/>
      <c r="R127" s="526">
        <f t="shared" si="26"/>
        <v>0</v>
      </c>
      <c r="S127" s="564">
        <f t="shared" si="27"/>
        <v>0</v>
      </c>
      <c r="T127" s="526">
        <f t="shared" si="28"/>
        <v>0</v>
      </c>
      <c r="U127" s="564">
        <f t="shared" si="29"/>
        <v>0</v>
      </c>
      <c r="V127" s="417"/>
      <c r="W127" s="406">
        <f t="shared" si="18"/>
        <v>0</v>
      </c>
      <c r="X127" s="406">
        <f t="shared" si="19"/>
        <v>0</v>
      </c>
      <c r="Y127" s="406">
        <f t="shared" si="20"/>
        <v>0</v>
      </c>
      <c r="Z127" s="406">
        <f t="shared" si="21"/>
        <v>0</v>
      </c>
      <c r="AA127" s="406">
        <f t="shared" si="22"/>
        <v>0</v>
      </c>
      <c r="AB127" s="406">
        <f t="shared" si="23"/>
        <v>0</v>
      </c>
      <c r="AC127" s="406">
        <f t="shared" si="24"/>
        <v>0</v>
      </c>
      <c r="AD127" s="406">
        <f t="shared" si="25"/>
        <v>0</v>
      </c>
      <c r="AL127" s="150"/>
      <c r="AM127" s="150"/>
      <c r="AN127" s="62"/>
      <c r="AO127" s="62"/>
    </row>
    <row r="128" spans="2:41" ht="12.75" customHeight="1" x14ac:dyDescent="0.15">
      <c r="B128" s="513"/>
      <c r="C128" s="521"/>
      <c r="D128" s="522"/>
      <c r="E128" s="522"/>
      <c r="F128" s="523"/>
      <c r="G128" s="523"/>
      <c r="H128" s="517"/>
      <c r="I128" s="524"/>
      <c r="J128" s="524"/>
      <c r="K128" s="525"/>
      <c r="L128" s="525"/>
      <c r="M128" s="525"/>
      <c r="N128" s="525"/>
      <c r="O128" s="525"/>
      <c r="P128" s="525"/>
      <c r="Q128" s="525"/>
      <c r="R128" s="526">
        <f t="shared" si="26"/>
        <v>0</v>
      </c>
      <c r="S128" s="564">
        <f t="shared" si="27"/>
        <v>0</v>
      </c>
      <c r="T128" s="526">
        <f t="shared" si="28"/>
        <v>0</v>
      </c>
      <c r="U128" s="564">
        <f t="shared" si="29"/>
        <v>0</v>
      </c>
      <c r="V128" s="417"/>
      <c r="W128" s="406">
        <f t="shared" si="18"/>
        <v>0</v>
      </c>
      <c r="X128" s="406">
        <f t="shared" si="19"/>
        <v>0</v>
      </c>
      <c r="Y128" s="406">
        <f t="shared" si="20"/>
        <v>0</v>
      </c>
      <c r="Z128" s="406">
        <f t="shared" si="21"/>
        <v>0</v>
      </c>
      <c r="AA128" s="406">
        <f t="shared" si="22"/>
        <v>0</v>
      </c>
      <c r="AB128" s="406">
        <f t="shared" si="23"/>
        <v>0</v>
      </c>
      <c r="AC128" s="406">
        <f t="shared" si="24"/>
        <v>0</v>
      </c>
      <c r="AD128" s="406">
        <f t="shared" si="25"/>
        <v>0</v>
      </c>
      <c r="AL128" s="150"/>
      <c r="AM128" s="150"/>
      <c r="AN128" s="62"/>
      <c r="AO128" s="62"/>
    </row>
    <row r="129" spans="2:41" ht="12.75" customHeight="1" x14ac:dyDescent="0.15">
      <c r="B129" s="513"/>
      <c r="C129" s="521"/>
      <c r="D129" s="522"/>
      <c r="E129" s="522"/>
      <c r="F129" s="523"/>
      <c r="G129" s="523"/>
      <c r="H129" s="517"/>
      <c r="I129" s="524"/>
      <c r="J129" s="524"/>
      <c r="K129" s="525"/>
      <c r="L129" s="525"/>
      <c r="M129" s="525"/>
      <c r="N129" s="525"/>
      <c r="O129" s="525"/>
      <c r="P129" s="525"/>
      <c r="Q129" s="525"/>
      <c r="R129" s="526">
        <f t="shared" si="26"/>
        <v>0</v>
      </c>
      <c r="S129" s="564">
        <f t="shared" si="27"/>
        <v>0</v>
      </c>
      <c r="T129" s="526">
        <f t="shared" si="28"/>
        <v>0</v>
      </c>
      <c r="U129" s="564">
        <f t="shared" si="29"/>
        <v>0</v>
      </c>
      <c r="V129" s="417"/>
      <c r="W129" s="406">
        <f t="shared" si="18"/>
        <v>0</v>
      </c>
      <c r="X129" s="406">
        <f t="shared" si="19"/>
        <v>0</v>
      </c>
      <c r="Y129" s="406">
        <f t="shared" si="20"/>
        <v>0</v>
      </c>
      <c r="Z129" s="406">
        <f t="shared" si="21"/>
        <v>0</v>
      </c>
      <c r="AA129" s="406">
        <f t="shared" si="22"/>
        <v>0</v>
      </c>
      <c r="AB129" s="406">
        <f t="shared" si="23"/>
        <v>0</v>
      </c>
      <c r="AC129" s="406">
        <f t="shared" si="24"/>
        <v>0</v>
      </c>
      <c r="AD129" s="406">
        <f t="shared" si="25"/>
        <v>0</v>
      </c>
      <c r="AL129" s="150"/>
      <c r="AM129" s="150"/>
      <c r="AN129" s="62"/>
      <c r="AO129" s="62"/>
    </row>
    <row r="130" spans="2:41" ht="12.75" customHeight="1" x14ac:dyDescent="0.15">
      <c r="B130" s="513"/>
      <c r="C130" s="521"/>
      <c r="D130" s="522"/>
      <c r="E130" s="522"/>
      <c r="F130" s="523"/>
      <c r="G130" s="523"/>
      <c r="H130" s="517"/>
      <c r="I130" s="524"/>
      <c r="J130" s="524"/>
      <c r="K130" s="525"/>
      <c r="L130" s="525"/>
      <c r="M130" s="525"/>
      <c r="N130" s="525"/>
      <c r="O130" s="525"/>
      <c r="P130" s="525"/>
      <c r="Q130" s="525"/>
      <c r="R130" s="526">
        <f t="shared" si="26"/>
        <v>0</v>
      </c>
      <c r="S130" s="564">
        <f t="shared" si="27"/>
        <v>0</v>
      </c>
      <c r="T130" s="526">
        <f t="shared" si="28"/>
        <v>0</v>
      </c>
      <c r="U130" s="564">
        <f t="shared" si="29"/>
        <v>0</v>
      </c>
      <c r="V130" s="417"/>
      <c r="W130" s="406">
        <f t="shared" si="18"/>
        <v>0</v>
      </c>
      <c r="X130" s="406">
        <f t="shared" si="19"/>
        <v>0</v>
      </c>
      <c r="Y130" s="406">
        <f t="shared" si="20"/>
        <v>0</v>
      </c>
      <c r="Z130" s="406">
        <f t="shared" si="21"/>
        <v>0</v>
      </c>
      <c r="AA130" s="406">
        <f t="shared" si="22"/>
        <v>0</v>
      </c>
      <c r="AB130" s="406">
        <f t="shared" si="23"/>
        <v>0</v>
      </c>
      <c r="AC130" s="406">
        <f t="shared" si="24"/>
        <v>0</v>
      </c>
      <c r="AD130" s="406">
        <f t="shared" si="25"/>
        <v>0</v>
      </c>
      <c r="AL130" s="150"/>
      <c r="AM130" s="150"/>
      <c r="AN130" s="62"/>
      <c r="AO130" s="62"/>
    </row>
    <row r="131" spans="2:41" ht="12.75" customHeight="1" x14ac:dyDescent="0.15">
      <c r="B131" s="513"/>
      <c r="C131" s="521"/>
      <c r="D131" s="522"/>
      <c r="E131" s="522"/>
      <c r="F131" s="523"/>
      <c r="G131" s="523"/>
      <c r="H131" s="517"/>
      <c r="I131" s="524"/>
      <c r="J131" s="524"/>
      <c r="K131" s="525"/>
      <c r="L131" s="525"/>
      <c r="M131" s="525"/>
      <c r="N131" s="525"/>
      <c r="O131" s="525"/>
      <c r="P131" s="525"/>
      <c r="Q131" s="525"/>
      <c r="R131" s="526">
        <f t="shared" si="26"/>
        <v>0</v>
      </c>
      <c r="S131" s="564">
        <f t="shared" si="27"/>
        <v>0</v>
      </c>
      <c r="T131" s="526">
        <f t="shared" si="28"/>
        <v>0</v>
      </c>
      <c r="U131" s="564">
        <f t="shared" si="29"/>
        <v>0</v>
      </c>
      <c r="V131" s="417"/>
      <c r="W131" s="406">
        <f t="shared" si="18"/>
        <v>0</v>
      </c>
      <c r="X131" s="406">
        <f t="shared" si="19"/>
        <v>0</v>
      </c>
      <c r="Y131" s="406">
        <f t="shared" si="20"/>
        <v>0</v>
      </c>
      <c r="Z131" s="406">
        <f t="shared" si="21"/>
        <v>0</v>
      </c>
      <c r="AA131" s="406">
        <f t="shared" si="22"/>
        <v>0</v>
      </c>
      <c r="AB131" s="406">
        <f t="shared" si="23"/>
        <v>0</v>
      </c>
      <c r="AC131" s="406">
        <f t="shared" si="24"/>
        <v>0</v>
      </c>
      <c r="AD131" s="406">
        <f t="shared" si="25"/>
        <v>0</v>
      </c>
      <c r="AL131" s="150"/>
      <c r="AM131" s="150"/>
      <c r="AN131" s="62"/>
      <c r="AO131" s="62"/>
    </row>
    <row r="132" spans="2:41" ht="12.75" customHeight="1" x14ac:dyDescent="0.15">
      <c r="B132" s="513"/>
      <c r="C132" s="521"/>
      <c r="D132" s="522"/>
      <c r="E132" s="522"/>
      <c r="F132" s="523"/>
      <c r="G132" s="523"/>
      <c r="H132" s="517"/>
      <c r="I132" s="524"/>
      <c r="J132" s="524"/>
      <c r="K132" s="525"/>
      <c r="L132" s="525"/>
      <c r="M132" s="525"/>
      <c r="N132" s="525"/>
      <c r="O132" s="525"/>
      <c r="P132" s="525"/>
      <c r="Q132" s="525"/>
      <c r="R132" s="526">
        <f t="shared" si="26"/>
        <v>0</v>
      </c>
      <c r="S132" s="564">
        <f t="shared" si="27"/>
        <v>0</v>
      </c>
      <c r="T132" s="526">
        <f t="shared" si="28"/>
        <v>0</v>
      </c>
      <c r="U132" s="564">
        <f t="shared" si="29"/>
        <v>0</v>
      </c>
      <c r="V132" s="417"/>
      <c r="W132" s="406">
        <f t="shared" si="18"/>
        <v>0</v>
      </c>
      <c r="X132" s="406">
        <f t="shared" si="19"/>
        <v>0</v>
      </c>
      <c r="Y132" s="406">
        <f t="shared" si="20"/>
        <v>0</v>
      </c>
      <c r="Z132" s="406">
        <f t="shared" si="21"/>
        <v>0</v>
      </c>
      <c r="AA132" s="406">
        <f t="shared" si="22"/>
        <v>0</v>
      </c>
      <c r="AB132" s="406">
        <f t="shared" si="23"/>
        <v>0</v>
      </c>
      <c r="AC132" s="406">
        <f t="shared" si="24"/>
        <v>0</v>
      </c>
      <c r="AD132" s="406">
        <f t="shared" si="25"/>
        <v>0</v>
      </c>
      <c r="AL132" s="150"/>
      <c r="AM132" s="150"/>
      <c r="AN132" s="62"/>
      <c r="AO132" s="62"/>
    </row>
    <row r="133" spans="2:41" ht="12.75" customHeight="1" x14ac:dyDescent="0.15">
      <c r="B133" s="513"/>
      <c r="C133" s="521"/>
      <c r="D133" s="522"/>
      <c r="E133" s="522"/>
      <c r="F133" s="523"/>
      <c r="G133" s="523"/>
      <c r="H133" s="517"/>
      <c r="I133" s="524"/>
      <c r="J133" s="524"/>
      <c r="K133" s="525"/>
      <c r="L133" s="525"/>
      <c r="M133" s="525"/>
      <c r="N133" s="525"/>
      <c r="O133" s="525"/>
      <c r="P133" s="525"/>
      <c r="Q133" s="525"/>
      <c r="R133" s="526">
        <f t="shared" si="26"/>
        <v>0</v>
      </c>
      <c r="S133" s="564">
        <f t="shared" si="27"/>
        <v>0</v>
      </c>
      <c r="T133" s="526">
        <f t="shared" si="28"/>
        <v>0</v>
      </c>
      <c r="U133" s="564">
        <f t="shared" si="29"/>
        <v>0</v>
      </c>
      <c r="V133" s="417"/>
      <c r="W133" s="406">
        <f t="shared" si="18"/>
        <v>0</v>
      </c>
      <c r="X133" s="406">
        <f t="shared" si="19"/>
        <v>0</v>
      </c>
      <c r="Y133" s="406">
        <f t="shared" si="20"/>
        <v>0</v>
      </c>
      <c r="Z133" s="406">
        <f t="shared" si="21"/>
        <v>0</v>
      </c>
      <c r="AA133" s="406">
        <f t="shared" si="22"/>
        <v>0</v>
      </c>
      <c r="AB133" s="406">
        <f t="shared" si="23"/>
        <v>0</v>
      </c>
      <c r="AC133" s="406">
        <f t="shared" si="24"/>
        <v>0</v>
      </c>
      <c r="AD133" s="406">
        <f t="shared" si="25"/>
        <v>0</v>
      </c>
      <c r="AL133" s="150"/>
      <c r="AM133" s="150"/>
      <c r="AN133" s="62"/>
      <c r="AO133" s="62"/>
    </row>
    <row r="134" spans="2:41" ht="12.75" customHeight="1" x14ac:dyDescent="0.15">
      <c r="B134" s="513"/>
      <c r="C134" s="521"/>
      <c r="D134" s="522"/>
      <c r="E134" s="522"/>
      <c r="F134" s="523"/>
      <c r="G134" s="523"/>
      <c r="H134" s="517"/>
      <c r="I134" s="524"/>
      <c r="J134" s="524"/>
      <c r="K134" s="525"/>
      <c r="L134" s="525"/>
      <c r="M134" s="525"/>
      <c r="N134" s="525"/>
      <c r="O134" s="525"/>
      <c r="P134" s="525"/>
      <c r="Q134" s="525"/>
      <c r="R134" s="526">
        <f t="shared" si="26"/>
        <v>0</v>
      </c>
      <c r="S134" s="564">
        <f t="shared" si="27"/>
        <v>0</v>
      </c>
      <c r="T134" s="526">
        <f t="shared" si="28"/>
        <v>0</v>
      </c>
      <c r="U134" s="564">
        <f t="shared" si="29"/>
        <v>0</v>
      </c>
      <c r="V134" s="417"/>
      <c r="W134" s="406">
        <f t="shared" si="18"/>
        <v>0</v>
      </c>
      <c r="X134" s="406">
        <f t="shared" si="19"/>
        <v>0</v>
      </c>
      <c r="Y134" s="406">
        <f t="shared" si="20"/>
        <v>0</v>
      </c>
      <c r="Z134" s="406">
        <f t="shared" si="21"/>
        <v>0</v>
      </c>
      <c r="AA134" s="406">
        <f t="shared" si="22"/>
        <v>0</v>
      </c>
      <c r="AB134" s="406">
        <f t="shared" si="23"/>
        <v>0</v>
      </c>
      <c r="AC134" s="406">
        <f t="shared" si="24"/>
        <v>0</v>
      </c>
      <c r="AD134" s="406">
        <f t="shared" si="25"/>
        <v>0</v>
      </c>
      <c r="AL134" s="150"/>
      <c r="AM134" s="150"/>
      <c r="AN134" s="62"/>
      <c r="AO134" s="62"/>
    </row>
    <row r="135" spans="2:41" ht="12.75" customHeight="1" x14ac:dyDescent="0.15">
      <c r="B135" s="513"/>
      <c r="C135" s="521"/>
      <c r="D135" s="522"/>
      <c r="E135" s="522"/>
      <c r="F135" s="523"/>
      <c r="G135" s="523"/>
      <c r="H135" s="517"/>
      <c r="I135" s="524"/>
      <c r="J135" s="524"/>
      <c r="K135" s="525"/>
      <c r="L135" s="525"/>
      <c r="M135" s="525"/>
      <c r="N135" s="525"/>
      <c r="O135" s="525"/>
      <c r="P135" s="525"/>
      <c r="Q135" s="525"/>
      <c r="R135" s="526">
        <f t="shared" si="26"/>
        <v>0</v>
      </c>
      <c r="S135" s="564">
        <f t="shared" si="27"/>
        <v>0</v>
      </c>
      <c r="T135" s="526">
        <f t="shared" si="28"/>
        <v>0</v>
      </c>
      <c r="U135" s="564">
        <f t="shared" si="29"/>
        <v>0</v>
      </c>
      <c r="V135" s="417"/>
      <c r="W135" s="406">
        <f t="shared" ref="W135:W158" si="30">IF(L135&gt;0,1,0)</f>
        <v>0</v>
      </c>
      <c r="X135" s="406">
        <f t="shared" ref="X135:X158" si="31">IF(M135&gt;0,1,0)</f>
        <v>0</v>
      </c>
      <c r="Y135" s="406">
        <f t="shared" ref="Y135:Y158" si="32">IF(N135&gt;0,1,0)</f>
        <v>0</v>
      </c>
      <c r="Z135" s="406">
        <f t="shared" ref="Z135:Z158" si="33">IF(O135&gt;0,1,0)</f>
        <v>0</v>
      </c>
      <c r="AA135" s="406">
        <f t="shared" ref="AA135:AA158" si="34">IF(P135&gt;0,1,0)</f>
        <v>0</v>
      </c>
      <c r="AB135" s="406">
        <f t="shared" ref="AB135:AB158" si="35">IF(Q135&gt;0,1,0)</f>
        <v>0</v>
      </c>
      <c r="AC135" s="406">
        <f t="shared" ref="AC135:AC158" si="36">SUM(W135:AB135)</f>
        <v>0</v>
      </c>
      <c r="AD135" s="406">
        <f t="shared" ref="AD135:AD158" si="37">AC135*J135</f>
        <v>0</v>
      </c>
      <c r="AL135" s="150"/>
      <c r="AM135" s="150"/>
      <c r="AN135" s="62"/>
      <c r="AO135" s="62"/>
    </row>
    <row r="136" spans="2:41" ht="12.75" customHeight="1" x14ac:dyDescent="0.15">
      <c r="B136" s="513"/>
      <c r="C136" s="521"/>
      <c r="D136" s="522"/>
      <c r="E136" s="522"/>
      <c r="F136" s="523"/>
      <c r="G136" s="523"/>
      <c r="H136" s="517"/>
      <c r="I136" s="524"/>
      <c r="J136" s="524"/>
      <c r="K136" s="525"/>
      <c r="L136" s="525"/>
      <c r="M136" s="525"/>
      <c r="N136" s="525"/>
      <c r="O136" s="525"/>
      <c r="P136" s="525"/>
      <c r="Q136" s="525"/>
      <c r="R136" s="526">
        <f t="shared" si="26"/>
        <v>0</v>
      </c>
      <c r="S136" s="564">
        <f t="shared" si="27"/>
        <v>0</v>
      </c>
      <c r="T136" s="526">
        <f t="shared" si="28"/>
        <v>0</v>
      </c>
      <c r="U136" s="564">
        <f t="shared" si="29"/>
        <v>0</v>
      </c>
      <c r="V136" s="417"/>
      <c r="W136" s="406">
        <f t="shared" si="30"/>
        <v>0</v>
      </c>
      <c r="X136" s="406">
        <f t="shared" si="31"/>
        <v>0</v>
      </c>
      <c r="Y136" s="406">
        <f t="shared" si="32"/>
        <v>0</v>
      </c>
      <c r="Z136" s="406">
        <f t="shared" si="33"/>
        <v>0</v>
      </c>
      <c r="AA136" s="406">
        <f t="shared" si="34"/>
        <v>0</v>
      </c>
      <c r="AB136" s="406">
        <f t="shared" si="35"/>
        <v>0</v>
      </c>
      <c r="AC136" s="406">
        <f t="shared" si="36"/>
        <v>0</v>
      </c>
      <c r="AD136" s="406">
        <f t="shared" si="37"/>
        <v>0</v>
      </c>
      <c r="AL136" s="150"/>
      <c r="AM136" s="150"/>
      <c r="AN136" s="62"/>
      <c r="AO136" s="62"/>
    </row>
    <row r="137" spans="2:41" ht="12.75" customHeight="1" x14ac:dyDescent="0.15">
      <c r="B137" s="513"/>
      <c r="C137" s="521"/>
      <c r="D137" s="522"/>
      <c r="E137" s="522"/>
      <c r="F137" s="523"/>
      <c r="G137" s="523"/>
      <c r="H137" s="517"/>
      <c r="I137" s="524"/>
      <c r="J137" s="524"/>
      <c r="K137" s="525"/>
      <c r="L137" s="525"/>
      <c r="M137" s="525"/>
      <c r="N137" s="525"/>
      <c r="O137" s="525"/>
      <c r="P137" s="525"/>
      <c r="Q137" s="525"/>
      <c r="R137" s="526">
        <f t="shared" si="26"/>
        <v>0</v>
      </c>
      <c r="S137" s="564">
        <f t="shared" si="27"/>
        <v>0</v>
      </c>
      <c r="T137" s="526">
        <f t="shared" si="28"/>
        <v>0</v>
      </c>
      <c r="U137" s="564">
        <f t="shared" si="29"/>
        <v>0</v>
      </c>
      <c r="V137" s="417"/>
      <c r="W137" s="406">
        <f t="shared" si="30"/>
        <v>0</v>
      </c>
      <c r="X137" s="406">
        <f t="shared" si="31"/>
        <v>0</v>
      </c>
      <c r="Y137" s="406">
        <f t="shared" si="32"/>
        <v>0</v>
      </c>
      <c r="Z137" s="406">
        <f t="shared" si="33"/>
        <v>0</v>
      </c>
      <c r="AA137" s="406">
        <f t="shared" si="34"/>
        <v>0</v>
      </c>
      <c r="AB137" s="406">
        <f t="shared" si="35"/>
        <v>0</v>
      </c>
      <c r="AC137" s="406">
        <f t="shared" si="36"/>
        <v>0</v>
      </c>
      <c r="AD137" s="406">
        <f t="shared" si="37"/>
        <v>0</v>
      </c>
      <c r="AL137" s="150"/>
      <c r="AM137" s="150"/>
      <c r="AN137" s="62"/>
      <c r="AO137" s="62"/>
    </row>
    <row r="138" spans="2:41" ht="12.75" customHeight="1" x14ac:dyDescent="0.15">
      <c r="B138" s="513"/>
      <c r="C138" s="521"/>
      <c r="D138" s="522"/>
      <c r="E138" s="522"/>
      <c r="F138" s="523"/>
      <c r="G138" s="523"/>
      <c r="H138" s="517"/>
      <c r="I138" s="524"/>
      <c r="J138" s="524"/>
      <c r="K138" s="525"/>
      <c r="L138" s="525"/>
      <c r="M138" s="525"/>
      <c r="N138" s="525"/>
      <c r="O138" s="525"/>
      <c r="P138" s="525"/>
      <c r="Q138" s="525"/>
      <c r="R138" s="526">
        <f t="shared" si="26"/>
        <v>0</v>
      </c>
      <c r="S138" s="564">
        <f t="shared" si="27"/>
        <v>0</v>
      </c>
      <c r="T138" s="526">
        <f t="shared" si="28"/>
        <v>0</v>
      </c>
      <c r="U138" s="564">
        <f t="shared" si="29"/>
        <v>0</v>
      </c>
      <c r="V138" s="417"/>
      <c r="W138" s="406">
        <f t="shared" si="30"/>
        <v>0</v>
      </c>
      <c r="X138" s="406">
        <f t="shared" si="31"/>
        <v>0</v>
      </c>
      <c r="Y138" s="406">
        <f t="shared" si="32"/>
        <v>0</v>
      </c>
      <c r="Z138" s="406">
        <f t="shared" si="33"/>
        <v>0</v>
      </c>
      <c r="AA138" s="406">
        <f t="shared" si="34"/>
        <v>0</v>
      </c>
      <c r="AB138" s="406">
        <f t="shared" si="35"/>
        <v>0</v>
      </c>
      <c r="AC138" s="406">
        <f t="shared" si="36"/>
        <v>0</v>
      </c>
      <c r="AD138" s="406">
        <f t="shared" si="37"/>
        <v>0</v>
      </c>
      <c r="AL138" s="150"/>
      <c r="AM138" s="150"/>
      <c r="AN138" s="62"/>
      <c r="AO138" s="62"/>
    </row>
    <row r="139" spans="2:41" ht="12.75" customHeight="1" x14ac:dyDescent="0.15">
      <c r="B139" s="513"/>
      <c r="C139" s="521"/>
      <c r="D139" s="522"/>
      <c r="E139" s="522"/>
      <c r="F139" s="523"/>
      <c r="G139" s="523"/>
      <c r="H139" s="517"/>
      <c r="I139" s="524"/>
      <c r="J139" s="524"/>
      <c r="K139" s="525"/>
      <c r="L139" s="525"/>
      <c r="M139" s="525"/>
      <c r="N139" s="525"/>
      <c r="O139" s="525"/>
      <c r="P139" s="525"/>
      <c r="Q139" s="525"/>
      <c r="R139" s="526">
        <f t="shared" si="26"/>
        <v>0</v>
      </c>
      <c r="S139" s="564">
        <f t="shared" si="27"/>
        <v>0</v>
      </c>
      <c r="T139" s="526">
        <f t="shared" si="28"/>
        <v>0</v>
      </c>
      <c r="U139" s="564">
        <f t="shared" si="29"/>
        <v>0</v>
      </c>
      <c r="V139" s="417"/>
      <c r="W139" s="406">
        <f t="shared" si="30"/>
        <v>0</v>
      </c>
      <c r="X139" s="406">
        <f t="shared" si="31"/>
        <v>0</v>
      </c>
      <c r="Y139" s="406">
        <f t="shared" si="32"/>
        <v>0</v>
      </c>
      <c r="Z139" s="406">
        <f t="shared" si="33"/>
        <v>0</v>
      </c>
      <c r="AA139" s="406">
        <f t="shared" si="34"/>
        <v>0</v>
      </c>
      <c r="AB139" s="406">
        <f t="shared" si="35"/>
        <v>0</v>
      </c>
      <c r="AC139" s="406">
        <f t="shared" si="36"/>
        <v>0</v>
      </c>
      <c r="AD139" s="406">
        <f t="shared" si="37"/>
        <v>0</v>
      </c>
      <c r="AL139" s="150"/>
      <c r="AM139" s="150"/>
      <c r="AN139" s="62"/>
      <c r="AO139" s="62"/>
    </row>
    <row r="140" spans="2:41" ht="12.75" customHeight="1" x14ac:dyDescent="0.15">
      <c r="B140" s="513"/>
      <c r="C140" s="521"/>
      <c r="D140" s="522"/>
      <c r="E140" s="522"/>
      <c r="F140" s="523"/>
      <c r="G140" s="523"/>
      <c r="H140" s="517"/>
      <c r="I140" s="524"/>
      <c r="J140" s="524"/>
      <c r="K140" s="525"/>
      <c r="L140" s="525"/>
      <c r="M140" s="525"/>
      <c r="N140" s="525"/>
      <c r="O140" s="525"/>
      <c r="P140" s="525"/>
      <c r="Q140" s="525"/>
      <c r="R140" s="526">
        <f t="shared" si="26"/>
        <v>0</v>
      </c>
      <c r="S140" s="564">
        <f t="shared" si="27"/>
        <v>0</v>
      </c>
      <c r="T140" s="526">
        <f t="shared" si="28"/>
        <v>0</v>
      </c>
      <c r="U140" s="564">
        <f t="shared" si="29"/>
        <v>0</v>
      </c>
      <c r="V140" s="417"/>
      <c r="W140" s="406">
        <f t="shared" si="30"/>
        <v>0</v>
      </c>
      <c r="X140" s="406">
        <f t="shared" si="31"/>
        <v>0</v>
      </c>
      <c r="Y140" s="406">
        <f t="shared" si="32"/>
        <v>0</v>
      </c>
      <c r="Z140" s="406">
        <f t="shared" si="33"/>
        <v>0</v>
      </c>
      <c r="AA140" s="406">
        <f t="shared" si="34"/>
        <v>0</v>
      </c>
      <c r="AB140" s="406">
        <f t="shared" si="35"/>
        <v>0</v>
      </c>
      <c r="AC140" s="406">
        <f t="shared" si="36"/>
        <v>0</v>
      </c>
      <c r="AD140" s="406">
        <f t="shared" si="37"/>
        <v>0</v>
      </c>
      <c r="AL140" s="150"/>
      <c r="AM140" s="150"/>
      <c r="AN140" s="62"/>
      <c r="AO140" s="62"/>
    </row>
    <row r="141" spans="2:41" ht="12.75" customHeight="1" x14ac:dyDescent="0.15">
      <c r="B141" s="513"/>
      <c r="C141" s="521"/>
      <c r="D141" s="522"/>
      <c r="E141" s="522"/>
      <c r="F141" s="523"/>
      <c r="G141" s="523"/>
      <c r="H141" s="623"/>
      <c r="I141" s="524"/>
      <c r="J141" s="524"/>
      <c r="K141" s="525"/>
      <c r="L141" s="525"/>
      <c r="M141" s="525"/>
      <c r="N141" s="525"/>
      <c r="O141" s="525"/>
      <c r="P141" s="525"/>
      <c r="Q141" s="525"/>
      <c r="R141" s="526">
        <f t="shared" si="26"/>
        <v>0</v>
      </c>
      <c r="S141" s="564">
        <f t="shared" si="27"/>
        <v>0</v>
      </c>
      <c r="T141" s="526">
        <f t="shared" si="28"/>
        <v>0</v>
      </c>
      <c r="U141" s="564">
        <f t="shared" si="29"/>
        <v>0</v>
      </c>
      <c r="V141" s="417"/>
      <c r="W141" s="406">
        <f t="shared" si="30"/>
        <v>0</v>
      </c>
      <c r="X141" s="406">
        <f t="shared" si="31"/>
        <v>0</v>
      </c>
      <c r="Y141" s="406">
        <f t="shared" si="32"/>
        <v>0</v>
      </c>
      <c r="Z141" s="406">
        <f t="shared" si="33"/>
        <v>0</v>
      </c>
      <c r="AA141" s="406">
        <f t="shared" si="34"/>
        <v>0</v>
      </c>
      <c r="AB141" s="406">
        <f t="shared" si="35"/>
        <v>0</v>
      </c>
      <c r="AC141" s="406">
        <f t="shared" si="36"/>
        <v>0</v>
      </c>
      <c r="AD141" s="406">
        <f t="shared" si="37"/>
        <v>0</v>
      </c>
      <c r="AL141" s="150"/>
      <c r="AM141" s="150"/>
      <c r="AN141" s="62"/>
      <c r="AO141" s="62"/>
    </row>
    <row r="142" spans="2:41" ht="12.75" customHeight="1" x14ac:dyDescent="0.15">
      <c r="B142" s="513"/>
      <c r="C142" s="521"/>
      <c r="D142" s="522"/>
      <c r="E142" s="522"/>
      <c r="F142" s="523"/>
      <c r="G142" s="523"/>
      <c r="H142" s="623"/>
      <c r="I142" s="524"/>
      <c r="J142" s="524"/>
      <c r="K142" s="525"/>
      <c r="L142" s="525"/>
      <c r="M142" s="525"/>
      <c r="N142" s="525"/>
      <c r="O142" s="525"/>
      <c r="P142" s="525"/>
      <c r="Q142" s="525"/>
      <c r="R142" s="526">
        <f t="shared" si="26"/>
        <v>0</v>
      </c>
      <c r="S142" s="564">
        <f t="shared" si="27"/>
        <v>0</v>
      </c>
      <c r="T142" s="526">
        <f t="shared" si="28"/>
        <v>0</v>
      </c>
      <c r="U142" s="564">
        <f t="shared" si="29"/>
        <v>0</v>
      </c>
      <c r="V142" s="417"/>
      <c r="W142" s="406">
        <f t="shared" si="30"/>
        <v>0</v>
      </c>
      <c r="X142" s="406">
        <f t="shared" si="31"/>
        <v>0</v>
      </c>
      <c r="Y142" s="406">
        <f t="shared" si="32"/>
        <v>0</v>
      </c>
      <c r="Z142" s="406">
        <f t="shared" si="33"/>
        <v>0</v>
      </c>
      <c r="AA142" s="406">
        <f t="shared" si="34"/>
        <v>0</v>
      </c>
      <c r="AB142" s="406">
        <f t="shared" si="35"/>
        <v>0</v>
      </c>
      <c r="AC142" s="406">
        <f t="shared" si="36"/>
        <v>0</v>
      </c>
      <c r="AD142" s="406">
        <f t="shared" si="37"/>
        <v>0</v>
      </c>
      <c r="AL142" s="150"/>
      <c r="AM142" s="150"/>
      <c r="AN142" s="62"/>
      <c r="AO142" s="62"/>
    </row>
    <row r="143" spans="2:41" ht="12.75" customHeight="1" x14ac:dyDescent="0.15">
      <c r="B143" s="513"/>
      <c r="C143" s="521"/>
      <c r="D143" s="522"/>
      <c r="E143" s="522"/>
      <c r="F143" s="523"/>
      <c r="G143" s="523"/>
      <c r="H143" s="517"/>
      <c r="I143" s="524"/>
      <c r="J143" s="524"/>
      <c r="K143" s="525"/>
      <c r="L143" s="525"/>
      <c r="M143" s="525"/>
      <c r="N143" s="525"/>
      <c r="O143" s="525"/>
      <c r="P143" s="525"/>
      <c r="Q143" s="525"/>
      <c r="R143" s="526">
        <f t="shared" si="26"/>
        <v>0</v>
      </c>
      <c r="S143" s="564">
        <f t="shared" si="27"/>
        <v>0</v>
      </c>
      <c r="T143" s="526">
        <f t="shared" si="28"/>
        <v>0</v>
      </c>
      <c r="U143" s="564">
        <f t="shared" si="29"/>
        <v>0</v>
      </c>
      <c r="V143" s="417"/>
      <c r="W143" s="406">
        <f t="shared" si="30"/>
        <v>0</v>
      </c>
      <c r="X143" s="406">
        <f t="shared" si="31"/>
        <v>0</v>
      </c>
      <c r="Y143" s="406">
        <f t="shared" si="32"/>
        <v>0</v>
      </c>
      <c r="Z143" s="406">
        <f t="shared" si="33"/>
        <v>0</v>
      </c>
      <c r="AA143" s="406">
        <f t="shared" si="34"/>
        <v>0</v>
      </c>
      <c r="AB143" s="406">
        <f t="shared" si="35"/>
        <v>0</v>
      </c>
      <c r="AC143" s="406">
        <f t="shared" si="36"/>
        <v>0</v>
      </c>
      <c r="AD143" s="406">
        <f t="shared" si="37"/>
        <v>0</v>
      </c>
      <c r="AL143" s="150"/>
      <c r="AM143" s="150"/>
      <c r="AN143" s="62"/>
      <c r="AO143" s="62"/>
    </row>
    <row r="144" spans="2:41" ht="12.75" customHeight="1" x14ac:dyDescent="0.15">
      <c r="B144" s="513"/>
      <c r="C144" s="521"/>
      <c r="D144" s="522"/>
      <c r="E144" s="522"/>
      <c r="F144" s="523"/>
      <c r="G144" s="523"/>
      <c r="H144" s="517"/>
      <c r="I144" s="524"/>
      <c r="J144" s="524"/>
      <c r="K144" s="525"/>
      <c r="L144" s="525"/>
      <c r="M144" s="525"/>
      <c r="N144" s="525"/>
      <c r="O144" s="525"/>
      <c r="P144" s="525"/>
      <c r="Q144" s="525"/>
      <c r="R144" s="526">
        <f t="shared" si="26"/>
        <v>0</v>
      </c>
      <c r="S144" s="564">
        <f t="shared" si="27"/>
        <v>0</v>
      </c>
      <c r="T144" s="526">
        <f t="shared" si="28"/>
        <v>0</v>
      </c>
      <c r="U144" s="564">
        <f t="shared" si="29"/>
        <v>0</v>
      </c>
      <c r="V144" s="417"/>
      <c r="W144" s="406">
        <f t="shared" si="30"/>
        <v>0</v>
      </c>
      <c r="X144" s="406">
        <f t="shared" si="31"/>
        <v>0</v>
      </c>
      <c r="Y144" s="406">
        <f t="shared" si="32"/>
        <v>0</v>
      </c>
      <c r="Z144" s="406">
        <f t="shared" si="33"/>
        <v>0</v>
      </c>
      <c r="AA144" s="406">
        <f t="shared" si="34"/>
        <v>0</v>
      </c>
      <c r="AB144" s="406">
        <f t="shared" si="35"/>
        <v>0</v>
      </c>
      <c r="AC144" s="406">
        <f t="shared" si="36"/>
        <v>0</v>
      </c>
      <c r="AD144" s="406">
        <f t="shared" si="37"/>
        <v>0</v>
      </c>
      <c r="AL144" s="150"/>
      <c r="AM144" s="150"/>
      <c r="AN144" s="62"/>
      <c r="AO144" s="62"/>
    </row>
    <row r="145" spans="2:41" ht="12.75" customHeight="1" x14ac:dyDescent="0.15">
      <c r="B145" s="513"/>
      <c r="C145" s="521"/>
      <c r="D145" s="522"/>
      <c r="E145" s="522"/>
      <c r="F145" s="523"/>
      <c r="G145" s="523"/>
      <c r="H145" s="517"/>
      <c r="I145" s="524"/>
      <c r="J145" s="524"/>
      <c r="K145" s="525"/>
      <c r="L145" s="525"/>
      <c r="M145" s="525"/>
      <c r="N145" s="525"/>
      <c r="O145" s="525"/>
      <c r="P145" s="525"/>
      <c r="Q145" s="525"/>
      <c r="R145" s="526">
        <f t="shared" si="26"/>
        <v>0</v>
      </c>
      <c r="S145" s="564">
        <f t="shared" si="27"/>
        <v>0</v>
      </c>
      <c r="T145" s="526">
        <f t="shared" si="28"/>
        <v>0</v>
      </c>
      <c r="U145" s="564">
        <f t="shared" si="29"/>
        <v>0</v>
      </c>
      <c r="V145" s="417"/>
      <c r="W145" s="406">
        <f t="shared" si="30"/>
        <v>0</v>
      </c>
      <c r="X145" s="406">
        <f t="shared" si="31"/>
        <v>0</v>
      </c>
      <c r="Y145" s="406">
        <f t="shared" si="32"/>
        <v>0</v>
      </c>
      <c r="Z145" s="406">
        <f t="shared" si="33"/>
        <v>0</v>
      </c>
      <c r="AA145" s="406">
        <f t="shared" si="34"/>
        <v>0</v>
      </c>
      <c r="AB145" s="406">
        <f t="shared" si="35"/>
        <v>0</v>
      </c>
      <c r="AC145" s="406">
        <f t="shared" si="36"/>
        <v>0</v>
      </c>
      <c r="AD145" s="406">
        <f t="shared" si="37"/>
        <v>0</v>
      </c>
      <c r="AL145" s="150"/>
      <c r="AM145" s="150"/>
      <c r="AN145" s="62"/>
      <c r="AO145" s="62"/>
    </row>
    <row r="146" spans="2:41" ht="12.75" customHeight="1" x14ac:dyDescent="0.15">
      <c r="B146" s="513"/>
      <c r="C146" s="521"/>
      <c r="D146" s="522"/>
      <c r="E146" s="522"/>
      <c r="F146" s="523"/>
      <c r="G146" s="523"/>
      <c r="H146" s="517"/>
      <c r="I146" s="524"/>
      <c r="J146" s="524"/>
      <c r="K146" s="525"/>
      <c r="L146" s="525"/>
      <c r="M146" s="525"/>
      <c r="N146" s="525"/>
      <c r="O146" s="525"/>
      <c r="P146" s="525"/>
      <c r="Q146" s="525"/>
      <c r="R146" s="526">
        <f t="shared" si="26"/>
        <v>0</v>
      </c>
      <c r="S146" s="564">
        <f t="shared" si="27"/>
        <v>0</v>
      </c>
      <c r="T146" s="526">
        <f t="shared" si="28"/>
        <v>0</v>
      </c>
      <c r="U146" s="564">
        <f t="shared" si="29"/>
        <v>0</v>
      </c>
      <c r="V146" s="417"/>
      <c r="W146" s="406">
        <f t="shared" si="30"/>
        <v>0</v>
      </c>
      <c r="X146" s="406">
        <f t="shared" si="31"/>
        <v>0</v>
      </c>
      <c r="Y146" s="406">
        <f t="shared" si="32"/>
        <v>0</v>
      </c>
      <c r="Z146" s="406">
        <f t="shared" si="33"/>
        <v>0</v>
      </c>
      <c r="AA146" s="406">
        <f t="shared" si="34"/>
        <v>0</v>
      </c>
      <c r="AB146" s="406">
        <f t="shared" si="35"/>
        <v>0</v>
      </c>
      <c r="AC146" s="406">
        <f t="shared" si="36"/>
        <v>0</v>
      </c>
      <c r="AD146" s="406">
        <f t="shared" si="37"/>
        <v>0</v>
      </c>
      <c r="AL146" s="150"/>
      <c r="AM146" s="150"/>
      <c r="AN146" s="62"/>
      <c r="AO146" s="62"/>
    </row>
    <row r="147" spans="2:41" ht="12.75" customHeight="1" x14ac:dyDescent="0.15">
      <c r="B147" s="513"/>
      <c r="C147" s="521"/>
      <c r="D147" s="522"/>
      <c r="E147" s="522"/>
      <c r="F147" s="523"/>
      <c r="G147" s="523"/>
      <c r="H147" s="517"/>
      <c r="I147" s="524"/>
      <c r="J147" s="524"/>
      <c r="K147" s="525"/>
      <c r="L147" s="525"/>
      <c r="M147" s="525"/>
      <c r="N147" s="525"/>
      <c r="O147" s="525"/>
      <c r="P147" s="525"/>
      <c r="Q147" s="525"/>
      <c r="R147" s="526">
        <f t="shared" si="26"/>
        <v>0</v>
      </c>
      <c r="S147" s="564">
        <f t="shared" si="27"/>
        <v>0</v>
      </c>
      <c r="T147" s="526">
        <f t="shared" si="28"/>
        <v>0</v>
      </c>
      <c r="U147" s="564">
        <f t="shared" si="29"/>
        <v>0</v>
      </c>
      <c r="V147" s="417"/>
      <c r="W147" s="406">
        <f t="shared" si="30"/>
        <v>0</v>
      </c>
      <c r="X147" s="406">
        <f t="shared" si="31"/>
        <v>0</v>
      </c>
      <c r="Y147" s="406">
        <f t="shared" si="32"/>
        <v>0</v>
      </c>
      <c r="Z147" s="406">
        <f t="shared" si="33"/>
        <v>0</v>
      </c>
      <c r="AA147" s="406">
        <f t="shared" si="34"/>
        <v>0</v>
      </c>
      <c r="AB147" s="406">
        <f t="shared" si="35"/>
        <v>0</v>
      </c>
      <c r="AC147" s="406">
        <f t="shared" si="36"/>
        <v>0</v>
      </c>
      <c r="AD147" s="406">
        <f t="shared" si="37"/>
        <v>0</v>
      </c>
      <c r="AL147" s="150"/>
      <c r="AM147" s="150"/>
      <c r="AN147" s="62"/>
      <c r="AO147" s="62"/>
    </row>
    <row r="148" spans="2:41" ht="12.75" customHeight="1" x14ac:dyDescent="0.15">
      <c r="B148" s="513"/>
      <c r="C148" s="521"/>
      <c r="D148" s="522"/>
      <c r="E148" s="522"/>
      <c r="F148" s="523"/>
      <c r="G148" s="523"/>
      <c r="H148" s="517"/>
      <c r="I148" s="524"/>
      <c r="J148" s="524"/>
      <c r="K148" s="525"/>
      <c r="L148" s="525"/>
      <c r="M148" s="525"/>
      <c r="N148" s="525"/>
      <c r="O148" s="525"/>
      <c r="P148" s="525"/>
      <c r="Q148" s="525"/>
      <c r="R148" s="526">
        <f t="shared" si="26"/>
        <v>0</v>
      </c>
      <c r="S148" s="564">
        <f t="shared" si="27"/>
        <v>0</v>
      </c>
      <c r="T148" s="526">
        <f t="shared" si="28"/>
        <v>0</v>
      </c>
      <c r="U148" s="564">
        <f t="shared" si="29"/>
        <v>0</v>
      </c>
      <c r="V148" s="417"/>
      <c r="W148" s="406">
        <f t="shared" si="30"/>
        <v>0</v>
      </c>
      <c r="X148" s="406">
        <f t="shared" si="31"/>
        <v>0</v>
      </c>
      <c r="Y148" s="406">
        <f t="shared" si="32"/>
        <v>0</v>
      </c>
      <c r="Z148" s="406">
        <f t="shared" si="33"/>
        <v>0</v>
      </c>
      <c r="AA148" s="406">
        <f t="shared" si="34"/>
        <v>0</v>
      </c>
      <c r="AB148" s="406">
        <f t="shared" si="35"/>
        <v>0</v>
      </c>
      <c r="AC148" s="406">
        <f t="shared" si="36"/>
        <v>0</v>
      </c>
      <c r="AD148" s="406">
        <f t="shared" si="37"/>
        <v>0</v>
      </c>
      <c r="AL148" s="150"/>
      <c r="AM148" s="150"/>
      <c r="AN148" s="62"/>
      <c r="AO148" s="62"/>
    </row>
    <row r="149" spans="2:41" ht="12.75" customHeight="1" x14ac:dyDescent="0.15">
      <c r="B149" s="513"/>
      <c r="C149" s="521"/>
      <c r="D149" s="522"/>
      <c r="E149" s="522"/>
      <c r="F149" s="523"/>
      <c r="G149" s="523"/>
      <c r="H149" s="517"/>
      <c r="I149" s="524"/>
      <c r="J149" s="524"/>
      <c r="K149" s="525"/>
      <c r="L149" s="525"/>
      <c r="M149" s="525"/>
      <c r="N149" s="525"/>
      <c r="O149" s="525"/>
      <c r="P149" s="525"/>
      <c r="Q149" s="525"/>
      <c r="R149" s="526">
        <f t="shared" si="26"/>
        <v>0</v>
      </c>
      <c r="S149" s="564">
        <f t="shared" si="27"/>
        <v>0</v>
      </c>
      <c r="T149" s="526">
        <f t="shared" si="28"/>
        <v>0</v>
      </c>
      <c r="U149" s="564">
        <f t="shared" si="29"/>
        <v>0</v>
      </c>
      <c r="V149" s="417"/>
      <c r="W149" s="406">
        <f t="shared" si="30"/>
        <v>0</v>
      </c>
      <c r="X149" s="406">
        <f t="shared" si="31"/>
        <v>0</v>
      </c>
      <c r="Y149" s="406">
        <f t="shared" si="32"/>
        <v>0</v>
      </c>
      <c r="Z149" s="406">
        <f t="shared" si="33"/>
        <v>0</v>
      </c>
      <c r="AA149" s="406">
        <f t="shared" si="34"/>
        <v>0</v>
      </c>
      <c r="AB149" s="406">
        <f t="shared" si="35"/>
        <v>0</v>
      </c>
      <c r="AC149" s="406">
        <f t="shared" si="36"/>
        <v>0</v>
      </c>
      <c r="AD149" s="406">
        <f t="shared" si="37"/>
        <v>0</v>
      </c>
      <c r="AL149" s="150"/>
      <c r="AM149" s="150"/>
      <c r="AN149" s="62"/>
      <c r="AO149" s="62"/>
    </row>
    <row r="150" spans="2:41" ht="12.75" customHeight="1" x14ac:dyDescent="0.15">
      <c r="B150" s="513"/>
      <c r="C150" s="521"/>
      <c r="D150" s="522"/>
      <c r="E150" s="522"/>
      <c r="F150" s="523"/>
      <c r="G150" s="523"/>
      <c r="H150" s="517"/>
      <c r="I150" s="524"/>
      <c r="J150" s="524"/>
      <c r="K150" s="525"/>
      <c r="L150" s="525"/>
      <c r="M150" s="525"/>
      <c r="N150" s="525"/>
      <c r="O150" s="525"/>
      <c r="P150" s="525"/>
      <c r="Q150" s="525"/>
      <c r="R150" s="526">
        <f t="shared" si="26"/>
        <v>0</v>
      </c>
      <c r="S150" s="564">
        <f t="shared" si="27"/>
        <v>0</v>
      </c>
      <c r="T150" s="526">
        <f t="shared" si="28"/>
        <v>0</v>
      </c>
      <c r="U150" s="564">
        <f t="shared" si="29"/>
        <v>0</v>
      </c>
      <c r="V150" s="417"/>
      <c r="W150" s="406">
        <f t="shared" si="30"/>
        <v>0</v>
      </c>
      <c r="X150" s="406">
        <f t="shared" si="31"/>
        <v>0</v>
      </c>
      <c r="Y150" s="406">
        <f t="shared" si="32"/>
        <v>0</v>
      </c>
      <c r="Z150" s="406">
        <f t="shared" si="33"/>
        <v>0</v>
      </c>
      <c r="AA150" s="406">
        <f t="shared" si="34"/>
        <v>0</v>
      </c>
      <c r="AB150" s="406">
        <f t="shared" si="35"/>
        <v>0</v>
      </c>
      <c r="AC150" s="406">
        <f t="shared" si="36"/>
        <v>0</v>
      </c>
      <c r="AD150" s="406">
        <f t="shared" si="37"/>
        <v>0</v>
      </c>
      <c r="AL150" s="150"/>
      <c r="AM150" s="150"/>
      <c r="AN150" s="62"/>
      <c r="AO150" s="62"/>
    </row>
    <row r="151" spans="2:41" ht="12.75" customHeight="1" x14ac:dyDescent="0.15">
      <c r="B151" s="513"/>
      <c r="C151" s="521"/>
      <c r="D151" s="522"/>
      <c r="E151" s="522"/>
      <c r="F151" s="523"/>
      <c r="G151" s="523"/>
      <c r="H151" s="517"/>
      <c r="I151" s="524"/>
      <c r="J151" s="524"/>
      <c r="K151" s="525"/>
      <c r="L151" s="525"/>
      <c r="M151" s="525"/>
      <c r="N151" s="525"/>
      <c r="O151" s="525"/>
      <c r="P151" s="525"/>
      <c r="Q151" s="525"/>
      <c r="R151" s="526">
        <f t="shared" si="26"/>
        <v>0</v>
      </c>
      <c r="S151" s="564">
        <f t="shared" si="27"/>
        <v>0</v>
      </c>
      <c r="T151" s="526">
        <f t="shared" si="28"/>
        <v>0</v>
      </c>
      <c r="U151" s="564">
        <f t="shared" si="29"/>
        <v>0</v>
      </c>
      <c r="V151" s="417"/>
      <c r="W151" s="406">
        <f t="shared" si="30"/>
        <v>0</v>
      </c>
      <c r="X151" s="406">
        <f t="shared" si="31"/>
        <v>0</v>
      </c>
      <c r="Y151" s="406">
        <f t="shared" si="32"/>
        <v>0</v>
      </c>
      <c r="Z151" s="406">
        <f t="shared" si="33"/>
        <v>0</v>
      </c>
      <c r="AA151" s="406">
        <f t="shared" si="34"/>
        <v>0</v>
      </c>
      <c r="AB151" s="406">
        <f t="shared" si="35"/>
        <v>0</v>
      </c>
      <c r="AC151" s="406">
        <f t="shared" si="36"/>
        <v>0</v>
      </c>
      <c r="AD151" s="406">
        <f t="shared" si="37"/>
        <v>0</v>
      </c>
      <c r="AL151" s="150"/>
      <c r="AM151" s="150"/>
      <c r="AN151" s="62"/>
      <c r="AO151" s="62"/>
    </row>
    <row r="152" spans="2:41" ht="12.75" customHeight="1" x14ac:dyDescent="0.15">
      <c r="B152" s="513"/>
      <c r="C152" s="521"/>
      <c r="D152" s="522"/>
      <c r="E152" s="522"/>
      <c r="F152" s="523"/>
      <c r="G152" s="523"/>
      <c r="H152" s="517"/>
      <c r="I152" s="524"/>
      <c r="J152" s="524"/>
      <c r="K152" s="525"/>
      <c r="L152" s="525"/>
      <c r="M152" s="525"/>
      <c r="N152" s="525"/>
      <c r="O152" s="525"/>
      <c r="P152" s="525"/>
      <c r="Q152" s="525"/>
      <c r="R152" s="526">
        <f t="shared" si="26"/>
        <v>0</v>
      </c>
      <c r="S152" s="564">
        <f t="shared" si="27"/>
        <v>0</v>
      </c>
      <c r="T152" s="526">
        <f t="shared" si="28"/>
        <v>0</v>
      </c>
      <c r="U152" s="564">
        <f t="shared" si="29"/>
        <v>0</v>
      </c>
      <c r="V152" s="417"/>
      <c r="W152" s="406">
        <f t="shared" si="30"/>
        <v>0</v>
      </c>
      <c r="X152" s="406">
        <f t="shared" si="31"/>
        <v>0</v>
      </c>
      <c r="Y152" s="406">
        <f t="shared" si="32"/>
        <v>0</v>
      </c>
      <c r="Z152" s="406">
        <f t="shared" si="33"/>
        <v>0</v>
      </c>
      <c r="AA152" s="406">
        <f t="shared" si="34"/>
        <v>0</v>
      </c>
      <c r="AB152" s="406">
        <f t="shared" si="35"/>
        <v>0</v>
      </c>
      <c r="AC152" s="406">
        <f t="shared" si="36"/>
        <v>0</v>
      </c>
      <c r="AD152" s="406">
        <f t="shared" si="37"/>
        <v>0</v>
      </c>
      <c r="AL152" s="150"/>
      <c r="AM152" s="150"/>
      <c r="AN152" s="62"/>
      <c r="AO152" s="62"/>
    </row>
    <row r="153" spans="2:41" ht="12.75" customHeight="1" x14ac:dyDescent="0.15">
      <c r="B153" s="513"/>
      <c r="C153" s="521"/>
      <c r="D153" s="522"/>
      <c r="E153" s="522"/>
      <c r="F153" s="523"/>
      <c r="G153" s="523"/>
      <c r="H153" s="517"/>
      <c r="I153" s="524"/>
      <c r="J153" s="524"/>
      <c r="K153" s="525"/>
      <c r="L153" s="525"/>
      <c r="M153" s="525"/>
      <c r="N153" s="525"/>
      <c r="O153" s="525"/>
      <c r="P153" s="525"/>
      <c r="Q153" s="525"/>
      <c r="R153" s="526">
        <f t="shared" si="26"/>
        <v>0</v>
      </c>
      <c r="S153" s="564">
        <f t="shared" si="27"/>
        <v>0</v>
      </c>
      <c r="T153" s="526">
        <f t="shared" si="28"/>
        <v>0</v>
      </c>
      <c r="U153" s="564">
        <f t="shared" si="29"/>
        <v>0</v>
      </c>
      <c r="V153" s="417"/>
      <c r="W153" s="406">
        <f t="shared" si="30"/>
        <v>0</v>
      </c>
      <c r="X153" s="406">
        <f t="shared" si="31"/>
        <v>0</v>
      </c>
      <c r="Y153" s="406">
        <f t="shared" si="32"/>
        <v>0</v>
      </c>
      <c r="Z153" s="406">
        <f t="shared" si="33"/>
        <v>0</v>
      </c>
      <c r="AA153" s="406">
        <f t="shared" si="34"/>
        <v>0</v>
      </c>
      <c r="AB153" s="406">
        <f t="shared" si="35"/>
        <v>0</v>
      </c>
      <c r="AC153" s="406">
        <f t="shared" si="36"/>
        <v>0</v>
      </c>
      <c r="AD153" s="406">
        <f t="shared" si="37"/>
        <v>0</v>
      </c>
      <c r="AL153" s="150"/>
      <c r="AM153" s="150"/>
      <c r="AN153" s="62"/>
      <c r="AO153" s="62"/>
    </row>
    <row r="154" spans="2:41" ht="12.75" customHeight="1" x14ac:dyDescent="0.15">
      <c r="B154" s="513"/>
      <c r="C154" s="521"/>
      <c r="D154" s="522"/>
      <c r="E154" s="522"/>
      <c r="F154" s="523"/>
      <c r="G154" s="523"/>
      <c r="H154" s="517"/>
      <c r="I154" s="524"/>
      <c r="J154" s="524"/>
      <c r="K154" s="525"/>
      <c r="L154" s="525"/>
      <c r="M154" s="525"/>
      <c r="N154" s="525"/>
      <c r="O154" s="525"/>
      <c r="P154" s="525"/>
      <c r="Q154" s="525"/>
      <c r="R154" s="526">
        <f t="shared" si="26"/>
        <v>0</v>
      </c>
      <c r="S154" s="564">
        <f t="shared" si="27"/>
        <v>0</v>
      </c>
      <c r="T154" s="526">
        <f t="shared" si="28"/>
        <v>0</v>
      </c>
      <c r="U154" s="564">
        <f t="shared" si="29"/>
        <v>0</v>
      </c>
      <c r="V154" s="417"/>
      <c r="W154" s="406">
        <f t="shared" si="30"/>
        <v>0</v>
      </c>
      <c r="X154" s="406">
        <f t="shared" si="31"/>
        <v>0</v>
      </c>
      <c r="Y154" s="406">
        <f t="shared" si="32"/>
        <v>0</v>
      </c>
      <c r="Z154" s="406">
        <f t="shared" si="33"/>
        <v>0</v>
      </c>
      <c r="AA154" s="406">
        <f t="shared" si="34"/>
        <v>0</v>
      </c>
      <c r="AB154" s="406">
        <f t="shared" si="35"/>
        <v>0</v>
      </c>
      <c r="AC154" s="406">
        <f t="shared" si="36"/>
        <v>0</v>
      </c>
      <c r="AD154" s="406">
        <f t="shared" si="37"/>
        <v>0</v>
      </c>
      <c r="AL154" s="150"/>
      <c r="AM154" s="150"/>
      <c r="AN154" s="62"/>
      <c r="AO154" s="62"/>
    </row>
    <row r="155" spans="2:41" ht="12.75" customHeight="1" x14ac:dyDescent="0.15">
      <c r="B155" s="513"/>
      <c r="C155" s="521"/>
      <c r="D155" s="522"/>
      <c r="E155" s="522"/>
      <c r="F155" s="523"/>
      <c r="G155" s="523"/>
      <c r="H155" s="517"/>
      <c r="I155" s="524"/>
      <c r="J155" s="524"/>
      <c r="K155" s="525"/>
      <c r="L155" s="525"/>
      <c r="M155" s="525"/>
      <c r="N155" s="525"/>
      <c r="O155" s="525"/>
      <c r="P155" s="525"/>
      <c r="Q155" s="525"/>
      <c r="R155" s="526">
        <f t="shared" si="26"/>
        <v>0</v>
      </c>
      <c r="S155" s="564">
        <f t="shared" si="27"/>
        <v>0</v>
      </c>
      <c r="T155" s="526">
        <f t="shared" si="28"/>
        <v>0</v>
      </c>
      <c r="U155" s="564">
        <f t="shared" si="29"/>
        <v>0</v>
      </c>
      <c r="V155" s="417"/>
      <c r="W155" s="406">
        <f t="shared" si="30"/>
        <v>0</v>
      </c>
      <c r="X155" s="406">
        <f t="shared" si="31"/>
        <v>0</v>
      </c>
      <c r="Y155" s="406">
        <f t="shared" si="32"/>
        <v>0</v>
      </c>
      <c r="Z155" s="406">
        <f t="shared" si="33"/>
        <v>0</v>
      </c>
      <c r="AA155" s="406">
        <f t="shared" si="34"/>
        <v>0</v>
      </c>
      <c r="AB155" s="406">
        <f t="shared" si="35"/>
        <v>0</v>
      </c>
      <c r="AC155" s="406">
        <f t="shared" si="36"/>
        <v>0</v>
      </c>
      <c r="AD155" s="406">
        <f t="shared" si="37"/>
        <v>0</v>
      </c>
      <c r="AL155" s="150"/>
      <c r="AM155" s="150"/>
      <c r="AN155" s="62"/>
      <c r="AO155" s="62"/>
    </row>
    <row r="156" spans="2:41" ht="12.75" customHeight="1" x14ac:dyDescent="0.15">
      <c r="B156" s="513"/>
      <c r="C156" s="521"/>
      <c r="D156" s="522"/>
      <c r="E156" s="522"/>
      <c r="F156" s="523"/>
      <c r="G156" s="523"/>
      <c r="H156" s="517"/>
      <c r="I156" s="524"/>
      <c r="J156" s="524"/>
      <c r="K156" s="525"/>
      <c r="L156" s="525"/>
      <c r="M156" s="525"/>
      <c r="N156" s="525"/>
      <c r="O156" s="525"/>
      <c r="P156" s="525"/>
      <c r="Q156" s="525"/>
      <c r="R156" s="526">
        <f t="shared" si="26"/>
        <v>0</v>
      </c>
      <c r="S156" s="564">
        <f t="shared" si="27"/>
        <v>0</v>
      </c>
      <c r="T156" s="526">
        <f t="shared" si="28"/>
        <v>0</v>
      </c>
      <c r="U156" s="564">
        <f t="shared" si="29"/>
        <v>0</v>
      </c>
      <c r="V156" s="417"/>
      <c r="W156" s="406">
        <f t="shared" si="30"/>
        <v>0</v>
      </c>
      <c r="X156" s="406">
        <f t="shared" si="31"/>
        <v>0</v>
      </c>
      <c r="Y156" s="406">
        <f t="shared" si="32"/>
        <v>0</v>
      </c>
      <c r="Z156" s="406">
        <f t="shared" si="33"/>
        <v>0</v>
      </c>
      <c r="AA156" s="406">
        <f t="shared" si="34"/>
        <v>0</v>
      </c>
      <c r="AB156" s="406">
        <f t="shared" si="35"/>
        <v>0</v>
      </c>
      <c r="AC156" s="406">
        <f t="shared" si="36"/>
        <v>0</v>
      </c>
      <c r="AD156" s="406">
        <f t="shared" si="37"/>
        <v>0</v>
      </c>
      <c r="AL156" s="150"/>
      <c r="AM156" s="150"/>
      <c r="AN156" s="62"/>
      <c r="AO156" s="62"/>
    </row>
    <row r="157" spans="2:41" ht="12.75" customHeight="1" x14ac:dyDescent="0.15">
      <c r="B157" s="513"/>
      <c r="C157" s="521"/>
      <c r="D157" s="522"/>
      <c r="E157" s="522"/>
      <c r="F157" s="523"/>
      <c r="G157" s="523"/>
      <c r="H157" s="517"/>
      <c r="I157" s="524"/>
      <c r="J157" s="524"/>
      <c r="K157" s="525"/>
      <c r="L157" s="525"/>
      <c r="M157" s="525"/>
      <c r="N157" s="525"/>
      <c r="O157" s="525"/>
      <c r="P157" s="525"/>
      <c r="Q157" s="525"/>
      <c r="R157" s="526">
        <f t="shared" si="26"/>
        <v>0</v>
      </c>
      <c r="S157" s="564">
        <f t="shared" si="27"/>
        <v>0</v>
      </c>
      <c r="T157" s="526">
        <f t="shared" si="28"/>
        <v>0</v>
      </c>
      <c r="U157" s="564">
        <f t="shared" si="29"/>
        <v>0</v>
      </c>
      <c r="V157" s="417"/>
      <c r="W157" s="406">
        <f t="shared" si="30"/>
        <v>0</v>
      </c>
      <c r="X157" s="406">
        <f t="shared" si="31"/>
        <v>0</v>
      </c>
      <c r="Y157" s="406">
        <f t="shared" si="32"/>
        <v>0</v>
      </c>
      <c r="Z157" s="406">
        <f t="shared" si="33"/>
        <v>0</v>
      </c>
      <c r="AA157" s="406">
        <f t="shared" si="34"/>
        <v>0</v>
      </c>
      <c r="AB157" s="406">
        <f t="shared" si="35"/>
        <v>0</v>
      </c>
      <c r="AC157" s="406">
        <f t="shared" si="36"/>
        <v>0</v>
      </c>
      <c r="AD157" s="406">
        <f t="shared" si="37"/>
        <v>0</v>
      </c>
      <c r="AL157" s="150"/>
      <c r="AM157" s="150"/>
      <c r="AN157" s="62"/>
      <c r="AO157" s="62"/>
    </row>
    <row r="158" spans="2:41" ht="12.75" customHeight="1" x14ac:dyDescent="0.15">
      <c r="B158" s="513"/>
      <c r="C158" s="521"/>
      <c r="D158" s="522"/>
      <c r="E158" s="522"/>
      <c r="F158" s="523"/>
      <c r="G158" s="523"/>
      <c r="H158" s="517"/>
      <c r="I158" s="524"/>
      <c r="J158" s="524"/>
      <c r="K158" s="525"/>
      <c r="L158" s="525"/>
      <c r="M158" s="525"/>
      <c r="N158" s="525"/>
      <c r="O158" s="525"/>
      <c r="P158" s="525"/>
      <c r="Q158" s="525"/>
      <c r="R158" s="526">
        <f>I158-AD158</f>
        <v>0</v>
      </c>
      <c r="S158" s="564">
        <f t="shared" si="27"/>
        <v>0</v>
      </c>
      <c r="T158" s="526">
        <f>S158*G158/100</f>
        <v>0</v>
      </c>
      <c r="U158" s="564">
        <f>IF(H158="n",T158,F158/100*S158)</f>
        <v>0</v>
      </c>
      <c r="V158" s="417"/>
      <c r="W158" s="406">
        <f t="shared" si="30"/>
        <v>0</v>
      </c>
      <c r="X158" s="406">
        <f t="shared" si="31"/>
        <v>0</v>
      </c>
      <c r="Y158" s="406">
        <f t="shared" si="32"/>
        <v>0</v>
      </c>
      <c r="Z158" s="406">
        <f t="shared" si="33"/>
        <v>0</v>
      </c>
      <c r="AA158" s="406">
        <f t="shared" si="34"/>
        <v>0</v>
      </c>
      <c r="AB158" s="406">
        <f t="shared" si="35"/>
        <v>0</v>
      </c>
      <c r="AC158" s="406">
        <f t="shared" si="36"/>
        <v>0</v>
      </c>
      <c r="AD158" s="406">
        <f t="shared" si="37"/>
        <v>0</v>
      </c>
      <c r="AL158" s="150"/>
      <c r="AM158" s="150"/>
      <c r="AN158" s="62"/>
      <c r="AO158" s="62"/>
    </row>
    <row r="159" spans="2:41" ht="12.75" customHeight="1" x14ac:dyDescent="0.15">
      <c r="B159" s="513">
        <f>B99+1</f>
        <v>795</v>
      </c>
      <c r="C159" s="527" t="s">
        <v>25</v>
      </c>
      <c r="D159" s="528"/>
      <c r="E159" s="528"/>
      <c r="F159" s="529"/>
      <c r="G159" s="530"/>
      <c r="H159" s="531"/>
      <c r="I159" s="524"/>
      <c r="J159" s="524"/>
      <c r="K159" s="532"/>
      <c r="L159" s="533"/>
      <c r="M159" s="533"/>
      <c r="N159" s="533"/>
      <c r="O159" s="533"/>
      <c r="P159" s="533"/>
      <c r="Q159" s="534"/>
      <c r="R159" s="524"/>
      <c r="S159" s="524"/>
      <c r="T159" s="524"/>
      <c r="U159" s="524"/>
      <c r="V159" s="417"/>
      <c r="W159" s="406">
        <f t="shared" ref="W159:AB159" si="38">IF(L159&gt;0,1,0)</f>
        <v>0</v>
      </c>
      <c r="X159" s="406">
        <f t="shared" si="38"/>
        <v>0</v>
      </c>
      <c r="Y159" s="406">
        <f t="shared" si="38"/>
        <v>0</v>
      </c>
      <c r="Z159" s="406">
        <f t="shared" si="38"/>
        <v>0</v>
      </c>
      <c r="AA159" s="406">
        <f t="shared" si="38"/>
        <v>0</v>
      </c>
      <c r="AB159" s="406">
        <f t="shared" si="38"/>
        <v>0</v>
      </c>
      <c r="AC159" s="406">
        <f>SUM(W159:AB159)</f>
        <v>0</v>
      </c>
      <c r="AD159" s="406">
        <f>AC159*J159</f>
        <v>0</v>
      </c>
      <c r="AL159" s="150"/>
      <c r="AM159" s="150"/>
      <c r="AN159" s="62"/>
      <c r="AO159" s="62"/>
    </row>
    <row r="160" spans="2:41" ht="12.75" customHeight="1" x14ac:dyDescent="0.15">
      <c r="B160" s="513">
        <f t="shared" si="13"/>
        <v>796</v>
      </c>
      <c r="C160" s="535" t="str">
        <f>CONCATENATE("(Sub)totaal regels ",B6," t/m ",B159," conform jaarrekening ")</f>
        <v xml:space="preserve">(Sub)totaal regels 701 t/m 795 conform jaarrekening </v>
      </c>
      <c r="D160" s="535"/>
      <c r="E160" s="536"/>
      <c r="F160" s="537"/>
      <c r="G160" s="538"/>
      <c r="H160" s="539"/>
      <c r="I160" s="614">
        <f>SUM(I6:I159)</f>
        <v>0</v>
      </c>
      <c r="J160" s="615">
        <f>AD160</f>
        <v>0</v>
      </c>
      <c r="K160" s="553"/>
      <c r="L160" s="554"/>
      <c r="M160" s="554"/>
      <c r="N160" s="554"/>
      <c r="O160" s="554"/>
      <c r="P160" s="554"/>
      <c r="Q160" s="555"/>
      <c r="R160" s="616">
        <f>SUM(R6:R159)</f>
        <v>0</v>
      </c>
      <c r="S160" s="616">
        <f>SUM(S6:S159)</f>
        <v>0</v>
      </c>
      <c r="T160" s="556">
        <f>SUM(T6:T159)</f>
        <v>0</v>
      </c>
      <c r="U160" s="556">
        <f>SUM(U6:U159)</f>
        <v>0</v>
      </c>
      <c r="V160" s="418"/>
      <c r="W160" s="419"/>
      <c r="X160" s="419"/>
      <c r="Y160" s="419"/>
      <c r="Z160" s="419"/>
      <c r="AA160" s="419"/>
      <c r="AB160" s="419"/>
      <c r="AC160" s="420"/>
      <c r="AD160" s="407">
        <f>SUM(AD6:AD159)</f>
        <v>0</v>
      </c>
      <c r="AE160" s="149"/>
      <c r="AF160" s="150"/>
      <c r="AG160" s="150"/>
      <c r="AH160" s="150"/>
      <c r="AI160" s="150"/>
      <c r="AJ160" s="150"/>
      <c r="AK160" s="150"/>
      <c r="AL160" s="150"/>
      <c r="AM160" s="150"/>
      <c r="AN160" s="62"/>
      <c r="AO160" s="62"/>
    </row>
    <row r="161" spans="1:42" ht="12.75" customHeight="1" x14ac:dyDescent="0.15">
      <c r="B161" s="513">
        <f t="shared" si="13"/>
        <v>797</v>
      </c>
      <c r="C161" s="540" t="s">
        <v>239</v>
      </c>
      <c r="D161" s="541"/>
      <c r="E161" s="541"/>
      <c r="F161" s="541"/>
      <c r="G161" s="541"/>
      <c r="H161" s="541"/>
      <c r="I161" s="541"/>
      <c r="J161" s="541"/>
      <c r="K161" s="541"/>
      <c r="L161" s="541"/>
      <c r="M161" s="541"/>
      <c r="N161" s="541"/>
      <c r="O161" s="541"/>
      <c r="P161" s="541"/>
      <c r="Q161" s="541"/>
      <c r="R161" s="542"/>
      <c r="S161" s="543"/>
      <c r="T161" s="544"/>
      <c r="U161" s="545"/>
      <c r="V161" s="413"/>
      <c r="W161" s="149"/>
      <c r="X161" s="150"/>
      <c r="Y161" s="150"/>
      <c r="Z161" s="150"/>
      <c r="AA161" s="150"/>
      <c r="AB161" s="150"/>
      <c r="AC161" s="150"/>
      <c r="AD161" s="150"/>
      <c r="AE161" s="149"/>
      <c r="AF161" s="150"/>
      <c r="AG161" s="150"/>
      <c r="AH161" s="150"/>
      <c r="AI161" s="150"/>
      <c r="AJ161" s="150"/>
      <c r="AK161" s="150"/>
      <c r="AL161" s="150"/>
      <c r="AM161" s="150"/>
      <c r="AN161" s="62"/>
      <c r="AO161" s="62"/>
      <c r="AP161" s="62"/>
    </row>
    <row r="162" spans="1:42" ht="12.75" customHeight="1" x14ac:dyDescent="0.15">
      <c r="B162" s="513">
        <f t="shared" si="13"/>
        <v>798</v>
      </c>
      <c r="C162" s="546" t="s">
        <v>26</v>
      </c>
      <c r="D162" s="547"/>
      <c r="E162" s="541"/>
      <c r="F162" s="547"/>
      <c r="G162" s="547"/>
      <c r="H162" s="547"/>
      <c r="I162" s="547"/>
      <c r="J162" s="547"/>
      <c r="K162" s="547"/>
      <c r="L162" s="547"/>
      <c r="M162" s="547"/>
      <c r="N162" s="547"/>
      <c r="O162" s="547"/>
      <c r="P162" s="547"/>
      <c r="Q162" s="547"/>
      <c r="R162" s="548"/>
      <c r="S162" s="524"/>
      <c r="T162" s="545"/>
      <c r="U162" s="545"/>
      <c r="V162" s="413"/>
      <c r="W162" s="150"/>
      <c r="X162" s="150"/>
      <c r="Y162" s="150"/>
      <c r="Z162" s="150"/>
      <c r="AA162" s="150"/>
      <c r="AB162" s="150"/>
      <c r="AC162" s="150"/>
      <c r="AD162" s="150"/>
      <c r="AE162" s="150"/>
      <c r="AF162" s="150"/>
      <c r="AG162" s="150"/>
      <c r="AH162" s="150"/>
      <c r="AI162" s="150"/>
      <c r="AJ162" s="150"/>
      <c r="AK162" s="150"/>
      <c r="AL162" s="150"/>
      <c r="AM162" s="150"/>
      <c r="AN162" s="62"/>
      <c r="AO162" s="62"/>
      <c r="AP162" s="62"/>
    </row>
    <row r="163" spans="1:42" s="24" customFormat="1" ht="12.75" customHeight="1" x14ac:dyDescent="0.15">
      <c r="A163" s="359"/>
      <c r="B163" s="513">
        <f t="shared" si="13"/>
        <v>799</v>
      </c>
      <c r="C163" s="549" t="str">
        <f>CONCATENATE("Totaal regel ",B160," -/- regel ",B161," + regel ",B162)</f>
        <v>Totaal regel 796 -/- regel 797 + regel 798</v>
      </c>
      <c r="D163" s="550"/>
      <c r="E163" s="551"/>
      <c r="F163" s="551"/>
      <c r="G163" s="551"/>
      <c r="H163" s="551"/>
      <c r="I163" s="551"/>
      <c r="J163" s="551"/>
      <c r="K163" s="551"/>
      <c r="L163" s="551"/>
      <c r="M163" s="551"/>
      <c r="N163" s="551"/>
      <c r="O163" s="551"/>
      <c r="P163" s="551"/>
      <c r="Q163" s="551"/>
      <c r="R163" s="552"/>
      <c r="S163" s="617">
        <f>S160-S161+S162</f>
        <v>0</v>
      </c>
      <c r="T163" s="556">
        <f>T160</f>
        <v>0</v>
      </c>
      <c r="U163" s="556">
        <f>U160</f>
        <v>0</v>
      </c>
      <c r="V163" s="412"/>
      <c r="W163" s="151"/>
      <c r="X163" s="151"/>
      <c r="Y163" s="151"/>
      <c r="Z163" s="151"/>
      <c r="AA163" s="151"/>
      <c r="AB163" s="151"/>
      <c r="AC163" s="151"/>
      <c r="AD163" s="151"/>
      <c r="AE163" s="151"/>
      <c r="AF163" s="151"/>
      <c r="AG163" s="151"/>
      <c r="AH163" s="151"/>
      <c r="AI163" s="151"/>
      <c r="AJ163" s="151"/>
      <c r="AK163" s="151"/>
      <c r="AL163" s="151"/>
      <c r="AM163" s="151"/>
      <c r="AN163" s="64"/>
      <c r="AO163" s="64"/>
      <c r="AP163" s="64"/>
    </row>
    <row r="164" spans="1:42" s="24" customFormat="1" ht="12.75" customHeight="1" x14ac:dyDescent="0.15">
      <c r="A164" s="359"/>
      <c r="B164" s="356" t="s">
        <v>182</v>
      </c>
      <c r="D164" s="213"/>
      <c r="E164" s="81"/>
      <c r="F164" s="81"/>
      <c r="G164" s="81"/>
      <c r="H164" s="81"/>
      <c r="I164" s="81"/>
      <c r="J164" s="81"/>
      <c r="K164" s="81"/>
      <c r="L164" s="81"/>
      <c r="M164" s="81"/>
      <c r="N164" s="81"/>
      <c r="O164" s="81"/>
      <c r="P164" s="81"/>
      <c r="Q164" s="81"/>
      <c r="R164" s="82"/>
      <c r="S164" s="83"/>
      <c r="T164" s="83"/>
      <c r="U164" s="83"/>
      <c r="V164" s="414"/>
      <c r="W164" s="151"/>
      <c r="X164" s="151"/>
      <c r="Y164" s="151"/>
      <c r="Z164" s="151"/>
      <c r="AA164" s="151"/>
      <c r="AB164" s="151"/>
      <c r="AC164" s="151"/>
      <c r="AD164" s="151"/>
      <c r="AE164" s="151"/>
      <c r="AF164" s="151"/>
      <c r="AG164" s="151"/>
      <c r="AH164" s="151"/>
      <c r="AI164" s="151"/>
      <c r="AJ164" s="151"/>
      <c r="AK164" s="151"/>
      <c r="AL164" s="151"/>
      <c r="AM164" s="151"/>
      <c r="AN164" s="64"/>
      <c r="AO164" s="64"/>
      <c r="AP164" s="64"/>
    </row>
    <row r="165" spans="1:42" s="24" customFormat="1" ht="12.75" customHeight="1" x14ac:dyDescent="0.15">
      <c r="A165" s="359"/>
      <c r="B165" s="154" t="s">
        <v>183</v>
      </c>
      <c r="D165" s="213"/>
      <c r="E165" s="81"/>
      <c r="F165" s="81"/>
      <c r="G165" s="81"/>
      <c r="H165" s="81"/>
      <c r="I165" s="81"/>
      <c r="J165" s="81"/>
      <c r="K165" s="81"/>
      <c r="L165" s="81"/>
      <c r="M165" s="81"/>
      <c r="N165" s="81"/>
      <c r="O165" s="81"/>
      <c r="P165" s="81"/>
      <c r="Q165" s="81"/>
      <c r="R165" s="82"/>
      <c r="S165" s="83"/>
      <c r="T165" s="83"/>
      <c r="U165" s="83"/>
      <c r="V165" s="414"/>
      <c r="W165" s="151"/>
      <c r="X165" s="151"/>
      <c r="Y165" s="151"/>
      <c r="Z165" s="151"/>
      <c r="AA165" s="151"/>
      <c r="AB165" s="151"/>
      <c r="AC165" s="151"/>
      <c r="AD165" s="151"/>
      <c r="AE165" s="151"/>
      <c r="AF165" s="151"/>
      <c r="AG165" s="151"/>
      <c r="AH165" s="151"/>
      <c r="AI165" s="151"/>
      <c r="AJ165" s="151"/>
      <c r="AK165" s="151"/>
      <c r="AL165" s="151"/>
      <c r="AM165" s="151"/>
      <c r="AN165" s="64"/>
      <c r="AO165" s="64"/>
      <c r="AP165" s="64"/>
    </row>
    <row r="166" spans="1:42" s="24" customFormat="1" ht="12.75" customHeight="1" x14ac:dyDescent="0.2">
      <c r="A166" s="359"/>
      <c r="B166" s="668" t="s">
        <v>184</v>
      </c>
      <c r="C166" s="669"/>
      <c r="D166" s="669"/>
      <c r="E166" s="669"/>
      <c r="F166" s="669"/>
      <c r="G166" s="669"/>
      <c r="H166" s="669"/>
      <c r="I166" s="669"/>
      <c r="J166" s="669"/>
      <c r="K166" s="669"/>
      <c r="L166" s="669"/>
      <c r="M166" s="669"/>
      <c r="N166" s="669"/>
      <c r="O166" s="669"/>
      <c r="P166" s="669"/>
      <c r="Q166" s="669"/>
      <c r="R166" s="669"/>
      <c r="S166" s="669"/>
      <c r="T166" s="669"/>
      <c r="U166" s="669"/>
      <c r="V166" s="415"/>
      <c r="W166" s="151"/>
      <c r="X166" s="151"/>
      <c r="Y166" s="151"/>
      <c r="Z166" s="151"/>
      <c r="AA166" s="151"/>
      <c r="AB166" s="151"/>
      <c r="AC166" s="151"/>
      <c r="AD166" s="151"/>
      <c r="AE166" s="151"/>
      <c r="AF166" s="151"/>
      <c r="AG166" s="151"/>
      <c r="AH166" s="151"/>
      <c r="AI166" s="151"/>
      <c r="AJ166" s="151"/>
      <c r="AK166" s="151"/>
      <c r="AL166" s="151"/>
      <c r="AM166" s="151"/>
      <c r="AN166" s="64"/>
      <c r="AO166" s="64"/>
      <c r="AP166" s="64"/>
    </row>
    <row r="167" spans="1:42" s="24" customFormat="1" ht="12.75" customHeight="1" x14ac:dyDescent="0.2">
      <c r="A167" s="359"/>
      <c r="B167" s="668" t="s">
        <v>185</v>
      </c>
      <c r="C167" s="669"/>
      <c r="D167" s="669"/>
      <c r="E167" s="669"/>
      <c r="F167" s="669"/>
      <c r="G167" s="669"/>
      <c r="H167" s="669"/>
      <c r="I167" s="669"/>
      <c r="J167" s="669"/>
      <c r="K167" s="669"/>
      <c r="L167" s="669"/>
      <c r="M167" s="669"/>
      <c r="N167" s="669"/>
      <c r="O167" s="669"/>
      <c r="P167" s="669"/>
      <c r="Q167" s="669"/>
      <c r="R167" s="669"/>
      <c r="S167" s="669"/>
      <c r="T167" s="669"/>
      <c r="U167" s="669"/>
      <c r="V167" s="415"/>
      <c r="W167" s="151"/>
      <c r="X167" s="151"/>
      <c r="Y167" s="151"/>
      <c r="Z167" s="151"/>
      <c r="AA167" s="151"/>
      <c r="AB167" s="151"/>
      <c r="AC167" s="151"/>
      <c r="AD167" s="151"/>
      <c r="AE167" s="151"/>
      <c r="AF167" s="151"/>
      <c r="AG167" s="151"/>
      <c r="AH167" s="151"/>
      <c r="AI167" s="151"/>
      <c r="AJ167" s="151"/>
      <c r="AK167" s="151"/>
      <c r="AL167" s="151"/>
      <c r="AM167" s="151"/>
      <c r="AN167" s="64"/>
      <c r="AO167" s="64"/>
      <c r="AP167" s="64"/>
    </row>
    <row r="168" spans="1:42" s="24" customFormat="1" ht="12.75" customHeight="1" x14ac:dyDescent="0.15">
      <c r="A168" s="359"/>
      <c r="B168" s="670" t="s">
        <v>186</v>
      </c>
      <c r="C168" s="671"/>
      <c r="D168" s="671"/>
      <c r="E168" s="671"/>
      <c r="F168" s="671"/>
      <c r="G168" s="671"/>
      <c r="J168" s="214"/>
      <c r="K168" s="214"/>
      <c r="L168" s="214"/>
      <c r="M168" s="214"/>
      <c r="N168" s="214"/>
      <c r="O168" s="214"/>
      <c r="P168" s="214"/>
      <c r="Q168" s="214"/>
      <c r="R168" s="214"/>
      <c r="S168" s="214"/>
      <c r="T168" s="214"/>
      <c r="U168" s="214"/>
      <c r="V168" s="416"/>
      <c r="W168" s="151"/>
      <c r="X168" s="151"/>
      <c r="Y168" s="151"/>
      <c r="Z168" s="151"/>
      <c r="AA168" s="151"/>
      <c r="AB168" s="151"/>
      <c r="AC168" s="151"/>
      <c r="AD168" s="151"/>
      <c r="AE168" s="151"/>
      <c r="AF168" s="151"/>
      <c r="AG168" s="151"/>
      <c r="AH168" s="151"/>
      <c r="AI168" s="151"/>
      <c r="AJ168" s="151"/>
      <c r="AK168" s="151"/>
      <c r="AL168" s="151"/>
      <c r="AM168" s="151"/>
      <c r="AN168" s="64"/>
      <c r="AO168" s="64"/>
      <c r="AP168" s="64"/>
    </row>
    <row r="169" spans="1:42" ht="12.75" customHeight="1" x14ac:dyDescent="0.15">
      <c r="B169" s="357" t="s">
        <v>208</v>
      </c>
      <c r="E169" s="5"/>
      <c r="T169" s="3"/>
      <c r="X169" s="152"/>
    </row>
    <row r="170" spans="1:42" ht="12.75" customHeight="1" x14ac:dyDescent="0.15">
      <c r="B170" s="357" t="s">
        <v>240</v>
      </c>
      <c r="E170" s="5"/>
      <c r="T170" s="3"/>
      <c r="X170" s="152"/>
    </row>
    <row r="171" spans="1:42" ht="12.75" customHeight="1" x14ac:dyDescent="0.15">
      <c r="B171" s="561"/>
      <c r="E171" s="5"/>
      <c r="T171" s="3"/>
      <c r="X171" s="152"/>
    </row>
    <row r="172" spans="1:42" ht="12.75" customHeight="1" x14ac:dyDescent="0.15">
      <c r="B172" s="215"/>
      <c r="E172" s="5"/>
      <c r="I172" s="5"/>
      <c r="J172" s="5"/>
      <c r="K172" s="5"/>
      <c r="L172" s="5"/>
      <c r="M172" s="5"/>
      <c r="N172" s="5"/>
      <c r="O172" s="5"/>
      <c r="P172" s="5"/>
      <c r="Q172" s="5"/>
      <c r="R172" s="5"/>
      <c r="S172" s="5"/>
      <c r="U172" s="349" t="str">
        <f>"Pagina "&amp;X172&amp;""</f>
        <v>Pagina 8</v>
      </c>
      <c r="V172" s="91"/>
      <c r="W172" s="5"/>
      <c r="X172" s="148">
        <f>X2+1</f>
        <v>8</v>
      </c>
    </row>
    <row r="173" spans="1:42" ht="12.75" customHeight="1" x14ac:dyDescent="0.15">
      <c r="B173" s="215"/>
      <c r="C173" s="4" t="s">
        <v>201</v>
      </c>
      <c r="E173" s="5"/>
      <c r="I173" s="5"/>
      <c r="J173" s="5"/>
      <c r="K173" s="5"/>
      <c r="L173" s="5"/>
      <c r="M173" s="5"/>
      <c r="N173" s="5"/>
      <c r="O173" s="5"/>
      <c r="P173" s="5"/>
      <c r="Q173" s="5"/>
      <c r="R173" s="5"/>
      <c r="S173" s="5"/>
      <c r="U173" s="349"/>
      <c r="V173" s="91"/>
      <c r="W173" s="5"/>
    </row>
    <row r="174" spans="1:42" ht="12.75" customHeight="1" x14ac:dyDescent="0.15">
      <c r="B174" s="215"/>
      <c r="C174" s="663" t="s">
        <v>21</v>
      </c>
      <c r="D174" s="664"/>
      <c r="E174" s="664"/>
      <c r="F174" s="664"/>
      <c r="G174" s="664"/>
      <c r="H174" s="664"/>
      <c r="I174" s="664"/>
      <c r="J174" s="664"/>
      <c r="K174" s="664"/>
      <c r="L174" s="664"/>
      <c r="M174" s="664"/>
      <c r="N174" s="664"/>
      <c r="O174" s="664"/>
      <c r="P174" s="664"/>
      <c r="Q174" s="664"/>
      <c r="R174" s="664"/>
      <c r="S174" s="672" t="s">
        <v>89</v>
      </c>
      <c r="T174" s="315" t="s">
        <v>17</v>
      </c>
    </row>
    <row r="175" spans="1:42" s="6" customFormat="1" ht="12.75" customHeight="1" x14ac:dyDescent="0.15">
      <c r="A175" s="46"/>
      <c r="B175" s="216"/>
      <c r="C175" s="665"/>
      <c r="D175" s="666"/>
      <c r="E175" s="666"/>
      <c r="F175" s="666"/>
      <c r="G175" s="666"/>
      <c r="H175" s="666"/>
      <c r="I175" s="666"/>
      <c r="J175" s="666"/>
      <c r="K175" s="666"/>
      <c r="L175" s="666"/>
      <c r="M175" s="666"/>
      <c r="N175" s="666"/>
      <c r="O175" s="666"/>
      <c r="P175" s="666"/>
      <c r="Q175" s="666"/>
      <c r="R175" s="666"/>
      <c r="S175" s="673"/>
      <c r="T175" s="316" t="s">
        <v>18</v>
      </c>
      <c r="V175" s="46"/>
      <c r="W175" s="152"/>
      <c r="X175" s="152"/>
      <c r="Y175" s="152"/>
      <c r="Z175" s="152"/>
      <c r="AA175" s="152"/>
      <c r="AB175" s="152"/>
      <c r="AC175" s="152"/>
      <c r="AD175" s="152"/>
      <c r="AE175" s="152"/>
      <c r="AF175" s="152"/>
      <c r="AG175" s="152"/>
      <c r="AH175" s="152"/>
      <c r="AI175" s="152"/>
      <c r="AJ175" s="152"/>
      <c r="AK175" s="152"/>
      <c r="AL175" s="152"/>
      <c r="AM175" s="152"/>
    </row>
    <row r="176" spans="1:42" s="6" customFormat="1" ht="12.75" customHeight="1" x14ac:dyDescent="0.15">
      <c r="A176" s="46"/>
      <c r="B176" s="513">
        <f>X172*100+1</f>
        <v>801</v>
      </c>
      <c r="C176" s="658">
        <f>IF(J6=0,I6,(((DATE(Rentecalc.!$O$1,L6,K6)-DATE(Rentecalc.!$O$1,1,1))*I6)/E!I$335))</f>
        <v>0</v>
      </c>
      <c r="D176" s="658"/>
      <c r="E176" s="657">
        <f>IF(L6=0,0,(IF(M6=0,((DATE(Rentecalc.!O$1+1,1,1)-DATE(Rentecalc.!$O$1,(L6),K6))*(I6-(1*J6)))/E!I$335,((DATE(Rentecalc.!$O$1,(M6),K6)-DATE(Rentecalc.!$O$1,(L6),K6))*(I6-(1*J6)))/E!I$335)))</f>
        <v>0</v>
      </c>
      <c r="F176" s="657"/>
      <c r="G176" s="657">
        <f>IF(M6=0,0,(IF(N6=0,((DATE(Rentecalc.!O$1+1,1,1)-DATE(Rentecalc.!$O$1,(M6),K6))*(I6-(2*J6)))/365,((DATE(Rentecalc.!$O$1,(N6),K6)-DATE(Rentecalc.!$O$1,(M6),K6))*(I6-(2*J6)))/E!I$335)))</f>
        <v>0</v>
      </c>
      <c r="H176" s="657"/>
      <c r="I176" s="65">
        <f>IF(N6=0,0,(IF(O6=0,((DATE(Rentecalc.!O$1+1,1,1)-DATE(Rentecalc.!$O$1,(N6),K6))*(I6-(3*J6)))/E!I$335,((DATE(Rentecalc.!$O$1,(O6),K6)-DATE(Rentecalc.!$O$1,(N6),K6))*(I6-(3*J6)))/E!I$335)))</f>
        <v>0</v>
      </c>
      <c r="J176" s="657">
        <f>IF(O6=0,0,(IF(P6=0,((DATE(Rentecalc.!O$1+1,1,1)-DATE(Rentecalc.!$O$1,(O6),K6))*(I6-(4*J6)))/E!I$335,((DATE(Rentecalc.!$O$1,(P6),K6)-DATE(Rentecalc.!$O$1,(O6),K6))*(I6-(4*J6)))/E!I$335)))</f>
        <v>0</v>
      </c>
      <c r="K176" s="657"/>
      <c r="L176" s="657">
        <f>IF(P6=0,0,(IF(Q6=0,((DATE(Rentecalc.!O$1+1,1,1)-DATE(Rentecalc.!$O$1,(P6),K6))*(I6-(5*J6)))/E!I$335,((DATE(Rentecalc.!$O$1,(Q6),K6)-DATE(Rentecalc.!$O$1,(P6),K6))*(I6-(5*J6)))/E!I$335)))</f>
        <v>0</v>
      </c>
      <c r="M176" s="657"/>
      <c r="N176" s="657"/>
      <c r="O176" s="657"/>
      <c r="P176" s="657"/>
      <c r="Q176" s="657"/>
      <c r="R176" s="66">
        <f>IF(Q6=0,0,((DATE(Rentecalc.!O$1+1,1,1)-DATE(Rentecalc.!$O$1,(Q6),K6))*(I6-(6*J6)))/E!I$335)</f>
        <v>0</v>
      </c>
      <c r="S176" s="619">
        <f t="shared" ref="S176:S203" si="39">SUM(C176:R176)</f>
        <v>0</v>
      </c>
      <c r="T176" s="67">
        <f>IF(H6="n",S176*(G6/100),S176*(F6/100))</f>
        <v>0</v>
      </c>
      <c r="U176" s="5"/>
      <c r="V176" s="46"/>
      <c r="W176" s="148"/>
      <c r="X176" s="148"/>
      <c r="Y176" s="148"/>
      <c r="Z176" s="148"/>
      <c r="AA176" s="148"/>
      <c r="AB176" s="148"/>
      <c r="AC176" s="153">
        <f t="shared" ref="AC176:AC183" si="40">R176</f>
        <v>0</v>
      </c>
      <c r="AD176" s="153">
        <f t="shared" ref="AD176:AD183" si="41">M176</f>
        <v>0</v>
      </c>
      <c r="AE176" s="152"/>
      <c r="AF176" s="152"/>
      <c r="AG176" s="152"/>
      <c r="AH176" s="152"/>
      <c r="AI176" s="152"/>
      <c r="AJ176" s="152"/>
      <c r="AK176" s="152"/>
      <c r="AL176" s="152"/>
      <c r="AM176" s="152"/>
    </row>
    <row r="177" spans="1:39" s="6" customFormat="1" ht="12.75" customHeight="1" x14ac:dyDescent="0.15">
      <c r="A177" s="46"/>
      <c r="B177" s="513">
        <f>B176+1</f>
        <v>802</v>
      </c>
      <c r="C177" s="658">
        <f>IF(J7=0,I7,(((DATE(Rentecalc.!$O$1,L7,K7)-DATE(Rentecalc.!$O$1,1,1))*I7)/E!I$335))</f>
        <v>0</v>
      </c>
      <c r="D177" s="658"/>
      <c r="E177" s="657">
        <f>IF(L7=0,0,(IF(M7=0,((DATE(Rentecalc.!O$1+1,1,1)-DATE(Rentecalc.!$O$1,(L7),K7))*(I7-(1*J7)))/E!I$335,((DATE(Rentecalc.!$O$1,(M7),K7)-DATE(Rentecalc.!$O$1,(L7),K7))*(I7-(1*J7)))/E!I$335)))</f>
        <v>0</v>
      </c>
      <c r="F177" s="657"/>
      <c r="G177" s="657">
        <f>IF(M7=0,0,(IF(N7=0,((DATE(Rentecalc.!O$1+1,1,1)-DATE(Rentecalc.!$O$1,(M7),K7))*(I7-(2*J7)))/365,((DATE(Rentecalc.!$O$1,(N7),K7)-DATE(Rentecalc.!$O$1,(M7),K7))*(I7-(2*J7)))/E!I$335)))</f>
        <v>0</v>
      </c>
      <c r="H177" s="657"/>
      <c r="I177" s="65">
        <f>IF(N7=0,0,(IF(O7=0,((DATE(Rentecalc.!O$1+1,1,1)-DATE(Rentecalc.!$O$1,(N7),K7))*(I7-(3*J7)))/E!I$335,((DATE(Rentecalc.!$O$1,(O7),K7)-DATE(Rentecalc.!$O$1,(N7),K7))*(I7-(3*J7)))/E!I$335)))</f>
        <v>0</v>
      </c>
      <c r="J177" s="657">
        <f>IF(O7=0,0,(IF(P7=0,((DATE(Rentecalc.!O$1+1,1,1)-DATE(Rentecalc.!$O$1,(O7),K7))*(I7-(4*J7)))/E!I$335,((DATE(Rentecalc.!$O$1,(P7),K7)-DATE(Rentecalc.!$O$1,(O7),K7))*(I7-(4*J7)))/E!I$335)))</f>
        <v>0</v>
      </c>
      <c r="K177" s="657"/>
      <c r="L177" s="657">
        <f>IF(P7=0,0,(IF(Q7=0,((DATE(Rentecalc.!O$1+1,1,1)-DATE(Rentecalc.!$O$1,(P7),K7))*(I7-(5*J7)))/E!I$335,((DATE(Rentecalc.!$O$1,(Q7),K7)-DATE(Rentecalc.!$O$1,(P7),K7))*(I7-(5*J7)))/E!I$335)))</f>
        <v>0</v>
      </c>
      <c r="M177" s="657"/>
      <c r="N177" s="657"/>
      <c r="O177" s="657"/>
      <c r="P177" s="657"/>
      <c r="Q177" s="657"/>
      <c r="R177" s="66">
        <f>IF(Q7=0,0,((DATE(Rentecalc.!O$1+1,1,1)-DATE(Rentecalc.!$O$1,(Q7),K7))*(I7-(6*J7)))/E!I$335)</f>
        <v>0</v>
      </c>
      <c r="S177" s="619">
        <f t="shared" si="39"/>
        <v>0</v>
      </c>
      <c r="T177" s="67">
        <f t="shared" ref="T177:T240" si="42">IF(H7="n",S177*(G7/100),S177*(F7/100))</f>
        <v>0</v>
      </c>
      <c r="U177" s="5"/>
      <c r="V177" s="46"/>
      <c r="W177" s="148"/>
      <c r="X177" s="148"/>
      <c r="Y177" s="148"/>
      <c r="Z177" s="148"/>
      <c r="AA177" s="148"/>
      <c r="AB177" s="148"/>
      <c r="AC177" s="153">
        <f t="shared" si="40"/>
        <v>0</v>
      </c>
      <c r="AD177" s="153">
        <f t="shared" si="41"/>
        <v>0</v>
      </c>
      <c r="AE177" s="152"/>
      <c r="AF177" s="152"/>
      <c r="AG177" s="152"/>
      <c r="AH177" s="152"/>
      <c r="AI177" s="152"/>
      <c r="AJ177" s="152"/>
      <c r="AK177" s="152"/>
      <c r="AL177" s="152"/>
      <c r="AM177" s="152"/>
    </row>
    <row r="178" spans="1:39" s="6" customFormat="1" ht="12.75" customHeight="1" x14ac:dyDescent="0.15">
      <c r="A178" s="46"/>
      <c r="B178" s="513">
        <f t="shared" ref="B178:B269" si="43">B177+1</f>
        <v>803</v>
      </c>
      <c r="C178" s="658">
        <f>IF(J8=0,I8,(((DATE(Rentecalc.!$O$1,L8,K8)-DATE(Rentecalc.!$O$1,1,1))*I8)/E!I$335))</f>
        <v>0</v>
      </c>
      <c r="D178" s="658"/>
      <c r="E178" s="657">
        <f>IF(L8=0,0,(IF(M8=0,((DATE(Rentecalc.!O$1+1,1,1)-DATE(Rentecalc.!$O$1,(L8),K8))*(I8-(1*J8)))/E!I$335,((DATE(Rentecalc.!$O$1,(M8),K8)-DATE(Rentecalc.!$O$1,(L8),K8))*(I8-(1*J8)))/E!I$335)))</f>
        <v>0</v>
      </c>
      <c r="F178" s="657"/>
      <c r="G178" s="657">
        <f>IF(M8=0,0,(IF(N8=0,((DATE(Rentecalc.!O$1+1,1,1)-DATE(Rentecalc.!$O$1,(M8),K8))*(I8-(2*J8)))/365,((DATE(Rentecalc.!$O$1,(N8),K8)-DATE(Rentecalc.!$O$1,(M8),K8))*(I8-(2*J8)))/E!I$335)))</f>
        <v>0</v>
      </c>
      <c r="H178" s="657"/>
      <c r="I178" s="65">
        <f>IF(N8=0,0,(IF(O8=0,((DATE(Rentecalc.!O$1+1,1,1)-DATE(Rentecalc.!$O$1,(N8),K8))*(I8-(3*J8)))/E!I$335,((DATE(Rentecalc.!$O$1,(O8),K8)-DATE(Rentecalc.!$O$1,(N8),K8))*(I8-(3*J8)))/E!I$335)))</f>
        <v>0</v>
      </c>
      <c r="J178" s="657">
        <f>IF(O8=0,0,(IF(P8=0,((DATE(Rentecalc.!O$1+1,1,1)-DATE(Rentecalc.!$O$1,(O8),K8))*(I8-(4*J8)))/E!I$335,((DATE(Rentecalc.!$O$1,(P8),K8)-DATE(Rentecalc.!$O$1,(O8),K8))*(I8-(4*J8)))/E!I$335)))</f>
        <v>0</v>
      </c>
      <c r="K178" s="657"/>
      <c r="L178" s="657">
        <f>IF(P8=0,0,(IF(Q8=0,((DATE(Rentecalc.!O$1+1,1,1)-DATE(Rentecalc.!$O$1,(P8),K8))*(I8-(5*J8)))/E!I$335,((DATE(Rentecalc.!$O$1,(Q8),K8)-DATE(Rentecalc.!$O$1,(P8),K8))*(I8-(5*J8)))/E!I$335)))</f>
        <v>0</v>
      </c>
      <c r="M178" s="657"/>
      <c r="N178" s="657"/>
      <c r="O178" s="657"/>
      <c r="P178" s="657"/>
      <c r="Q178" s="657"/>
      <c r="R178" s="66">
        <f>IF(Q8=0,0,((DATE(Rentecalc.!O$1+1,1,1)-DATE(Rentecalc.!$O$1,(Q8),K8))*(I8-(6*J8)))/E!I$335)</f>
        <v>0</v>
      </c>
      <c r="S178" s="619">
        <f t="shared" si="39"/>
        <v>0</v>
      </c>
      <c r="T178" s="67">
        <f t="shared" si="42"/>
        <v>0</v>
      </c>
      <c r="U178" s="5"/>
      <c r="V178" s="46"/>
      <c r="W178" s="148"/>
      <c r="X178" s="148"/>
      <c r="Y178" s="148"/>
      <c r="Z178" s="148"/>
      <c r="AA178" s="148"/>
      <c r="AB178" s="148"/>
      <c r="AC178" s="153">
        <f t="shared" si="40"/>
        <v>0</v>
      </c>
      <c r="AD178" s="153">
        <f t="shared" si="41"/>
        <v>0</v>
      </c>
      <c r="AE178" s="152"/>
      <c r="AF178" s="152"/>
      <c r="AG178" s="152"/>
      <c r="AH178" s="152"/>
      <c r="AI178" s="152"/>
      <c r="AJ178" s="152"/>
      <c r="AK178" s="152"/>
      <c r="AL178" s="152"/>
      <c r="AM178" s="152"/>
    </row>
    <row r="179" spans="1:39" s="6" customFormat="1" ht="12.75" customHeight="1" x14ac:dyDescent="0.15">
      <c r="A179" s="46"/>
      <c r="B179" s="513">
        <f t="shared" si="43"/>
        <v>804</v>
      </c>
      <c r="C179" s="658">
        <f>IF(J9=0,I9,(((DATE(Rentecalc.!$O$1,L9,K9)-DATE(Rentecalc.!$O$1,1,1))*I9)/E!I$335))</f>
        <v>0</v>
      </c>
      <c r="D179" s="658"/>
      <c r="E179" s="657">
        <f>IF(L9=0,0,(IF(M9=0,((DATE(Rentecalc.!O$1+1,1,1)-DATE(Rentecalc.!$O$1,(L9),K9))*(I9-(1*J9)))/E!I$335,((DATE(Rentecalc.!$O$1,(M9),K9)-DATE(Rentecalc.!$O$1,(L9),K9))*(I9-(1*J9)))/E!I$335)))</f>
        <v>0</v>
      </c>
      <c r="F179" s="657"/>
      <c r="G179" s="657">
        <f>IF(M9=0,0,(IF(N9=0,((DATE(Rentecalc.!O$1+1,1,1)-DATE(Rentecalc.!$O$1,(M9),K9))*(I9-(2*J9)))/365,((DATE(Rentecalc.!$O$1,(N9),K9)-DATE(Rentecalc.!$O$1,(M9),K9))*(I9-(2*J9)))/E!I$335)))</f>
        <v>0</v>
      </c>
      <c r="H179" s="657"/>
      <c r="I179" s="65">
        <f>IF(N9=0,0,(IF(O9=0,((DATE(Rentecalc.!O$1+1,1,1)-DATE(Rentecalc.!$O$1,(N9),K9))*(I9-(3*J9)))/E!I$335,((DATE(Rentecalc.!$O$1,(O9),K9)-DATE(Rentecalc.!$O$1,(N9),K9))*(I9-(3*J9)))/E!I$335)))</f>
        <v>0</v>
      </c>
      <c r="J179" s="657">
        <f>IF(O9=0,0,(IF(P9=0,((DATE(Rentecalc.!O$1+1,1,1)-DATE(Rentecalc.!$O$1,(O9),K9))*(I9-(4*J9)))/E!I$335,((DATE(Rentecalc.!$O$1,(P9),K9)-DATE(Rentecalc.!$O$1,(O9),K9))*(I9-(4*J9)))/E!I$335)))</f>
        <v>0</v>
      </c>
      <c r="K179" s="657"/>
      <c r="L179" s="657">
        <f>IF(P9=0,0,(IF(Q9=0,((DATE(Rentecalc.!O$1+1,1,1)-DATE(Rentecalc.!$O$1,(P9),K9))*(I9-(5*J9)))/E!I$335,((DATE(Rentecalc.!$O$1,(Q9),K9)-DATE(Rentecalc.!$O$1,(P9),K9))*(I9-(5*J9)))/E!I$335)))</f>
        <v>0</v>
      </c>
      <c r="M179" s="657"/>
      <c r="N179" s="657"/>
      <c r="O179" s="657"/>
      <c r="P179" s="657"/>
      <c r="Q179" s="657"/>
      <c r="R179" s="66">
        <f>IF(Q9=0,0,((DATE(Rentecalc.!O$1+1,1,1)-DATE(Rentecalc.!$O$1,(Q9),K9))*(I9-(6*J9)))/E!I$335)</f>
        <v>0</v>
      </c>
      <c r="S179" s="619">
        <f t="shared" si="39"/>
        <v>0</v>
      </c>
      <c r="T179" s="67">
        <f t="shared" si="42"/>
        <v>0</v>
      </c>
      <c r="U179" s="5"/>
      <c r="V179" s="46"/>
      <c r="W179" s="148"/>
      <c r="X179" s="148"/>
      <c r="Y179" s="148"/>
      <c r="Z179" s="148"/>
      <c r="AA179" s="148"/>
      <c r="AB179" s="148"/>
      <c r="AC179" s="153">
        <f t="shared" si="40"/>
        <v>0</v>
      </c>
      <c r="AD179" s="153">
        <f t="shared" si="41"/>
        <v>0</v>
      </c>
      <c r="AE179" s="152"/>
      <c r="AF179" s="152"/>
      <c r="AG179" s="152"/>
      <c r="AH179" s="152"/>
      <c r="AI179" s="152"/>
      <c r="AJ179" s="152"/>
      <c r="AK179" s="152"/>
      <c r="AL179" s="152"/>
      <c r="AM179" s="152"/>
    </row>
    <row r="180" spans="1:39" s="6" customFormat="1" ht="12.75" customHeight="1" x14ac:dyDescent="0.15">
      <c r="A180" s="46"/>
      <c r="B180" s="513">
        <f t="shared" si="43"/>
        <v>805</v>
      </c>
      <c r="C180" s="658">
        <f>IF(J10=0,I10,(((DATE(Rentecalc.!$O$1,L10,K10)-DATE(Rentecalc.!$O$1,1,1))*I10)/E!I$335))</f>
        <v>0</v>
      </c>
      <c r="D180" s="658"/>
      <c r="E180" s="657">
        <f>IF(L10=0,0,(IF(M10=0,((DATE(Rentecalc.!O$1+1,1,1)-DATE(Rentecalc.!$O$1,(L10),K10))*(I10-(1*J10)))/E!I$335,((DATE(Rentecalc.!$O$1,(M10),K10)-DATE(Rentecalc.!$O$1,(L10),K10))*(I10-(1*J10)))/E!I$335)))</f>
        <v>0</v>
      </c>
      <c r="F180" s="657"/>
      <c r="G180" s="657">
        <f>IF(M10=0,0,(IF(N10=0,((DATE(Rentecalc.!O$1+1,1,1)-DATE(Rentecalc.!$O$1,(M10),K10))*(I10-(2*J10)))/365,((DATE(Rentecalc.!$O$1,(N10),K10)-DATE(Rentecalc.!$O$1,(M10),K10))*(I10-(2*J10)))/E!I$335)))</f>
        <v>0</v>
      </c>
      <c r="H180" s="657"/>
      <c r="I180" s="65">
        <f>IF(N10=0,0,(IF(O10=0,((DATE(Rentecalc.!O$1+1,1,1)-DATE(Rentecalc.!$O$1,(N10),K10))*(I10-(3*J10)))/E!I$335,((DATE(Rentecalc.!$O$1,(O10),K10)-DATE(Rentecalc.!$O$1,(N10),K10))*(I10-(3*J10)))/E!I$335)))</f>
        <v>0</v>
      </c>
      <c r="J180" s="657">
        <f>IF(O10=0,0,(IF(P10=0,((DATE(Rentecalc.!O$1+1,1,1)-DATE(Rentecalc.!$O$1,(O10),K10))*(I10-(4*J10)))/E!I$335,((DATE(Rentecalc.!$O$1,(P10),K10)-DATE(Rentecalc.!$O$1,(O10),K10))*(I10-(4*J10)))/E!I$335)))</f>
        <v>0</v>
      </c>
      <c r="K180" s="657"/>
      <c r="L180" s="657">
        <f>IF(P10=0,0,(IF(Q10=0,((DATE(Rentecalc.!O$1+1,1,1)-DATE(Rentecalc.!$O$1,(P10),K10))*(I10-(5*J10)))/E!I$335,((DATE(Rentecalc.!$O$1,(Q10),K10)-DATE(Rentecalc.!$O$1,(P10),K10))*(I10-(5*J10)))/E!I$335)))</f>
        <v>0</v>
      </c>
      <c r="M180" s="657"/>
      <c r="N180" s="657"/>
      <c r="O180" s="657"/>
      <c r="P180" s="657"/>
      <c r="Q180" s="657"/>
      <c r="R180" s="66">
        <f>IF(Q10=0,0,((DATE(Rentecalc.!O$1+1,1,1)-DATE(Rentecalc.!$O$1,(Q10),K10))*(I10-(6*J10)))/E!I$335)</f>
        <v>0</v>
      </c>
      <c r="S180" s="619">
        <f t="shared" si="39"/>
        <v>0</v>
      </c>
      <c r="T180" s="67">
        <f t="shared" si="42"/>
        <v>0</v>
      </c>
      <c r="U180" s="5"/>
      <c r="V180" s="46"/>
      <c r="W180" s="148"/>
      <c r="X180" s="148"/>
      <c r="Y180" s="148"/>
      <c r="Z180" s="148"/>
      <c r="AA180" s="148"/>
      <c r="AB180" s="148"/>
      <c r="AC180" s="153">
        <f t="shared" si="40"/>
        <v>0</v>
      </c>
      <c r="AD180" s="153">
        <f t="shared" si="41"/>
        <v>0</v>
      </c>
      <c r="AE180" s="152"/>
      <c r="AF180" s="152"/>
      <c r="AG180" s="152"/>
      <c r="AH180" s="152"/>
      <c r="AI180" s="152"/>
      <c r="AJ180" s="152"/>
      <c r="AK180" s="152"/>
      <c r="AL180" s="152"/>
      <c r="AM180" s="152"/>
    </row>
    <row r="181" spans="1:39" s="6" customFormat="1" ht="12.75" customHeight="1" x14ac:dyDescent="0.15">
      <c r="A181" s="46"/>
      <c r="B181" s="513">
        <f t="shared" si="43"/>
        <v>806</v>
      </c>
      <c r="C181" s="658">
        <f>IF(J11=0,I11,(((DATE(Rentecalc.!$O$1,L11,K11)-DATE(Rentecalc.!$O$1,1,1))*I11)/E!I$335))</f>
        <v>0</v>
      </c>
      <c r="D181" s="658"/>
      <c r="E181" s="657">
        <f>IF(L11=0,0,(IF(M11=0,((DATE(Rentecalc.!O$1+1,1,1)-DATE(Rentecalc.!$O$1,(L11),K11))*(I11-(1*J11)))/E!I$335,((DATE(Rentecalc.!$O$1,(M11),K11)-DATE(Rentecalc.!$O$1,(L11),K11))*(I11-(1*J11)))/E!I$335)))</f>
        <v>0</v>
      </c>
      <c r="F181" s="657"/>
      <c r="G181" s="657">
        <f>IF(M11=0,0,(IF(N11=0,((DATE(Rentecalc.!O$1+1,1,1)-DATE(Rentecalc.!$O$1,(M11),K11))*(I11-(2*J11)))/365,((DATE(Rentecalc.!$O$1,(N11),K11)-DATE(Rentecalc.!$O$1,(M11),K11))*(I11-(2*J11)))/E!I$335)))</f>
        <v>0</v>
      </c>
      <c r="H181" s="657"/>
      <c r="I181" s="65">
        <f>IF(N11=0,0,(IF(O11=0,((DATE(Rentecalc.!O$1+1,1,1)-DATE(Rentecalc.!$O$1,(N11),K11))*(I11-(3*J11)))/E!I$335,((DATE(Rentecalc.!$O$1,(O11),K11)-DATE(Rentecalc.!$O$1,(N11),K11))*(I11-(3*J11)))/E!I$335)))</f>
        <v>0</v>
      </c>
      <c r="J181" s="657">
        <f>IF(O11=0,0,(IF(P11=0,((DATE(Rentecalc.!O$1+1,1,1)-DATE(Rentecalc.!$O$1,(O11),K11))*(I11-(4*J11)))/E!I$335,((DATE(Rentecalc.!$O$1,(P11),K11)-DATE(Rentecalc.!$O$1,(O11),K11))*(I11-(4*J11)))/E!I$335)))</f>
        <v>0</v>
      </c>
      <c r="K181" s="657"/>
      <c r="L181" s="657">
        <f>IF(P11=0,0,(IF(Q11=0,((DATE(Rentecalc.!O$1+1,1,1)-DATE(Rentecalc.!$O$1,(P11),K11))*(I11-(5*J11)))/E!I$335,((DATE(Rentecalc.!$O$1,(Q11),K11)-DATE(Rentecalc.!$O$1,(P11),K11))*(I11-(5*J11)))/E!I$335)))</f>
        <v>0</v>
      </c>
      <c r="M181" s="657"/>
      <c r="N181" s="657"/>
      <c r="O181" s="657"/>
      <c r="P181" s="657"/>
      <c r="Q181" s="657"/>
      <c r="R181" s="66">
        <f>IF(Q11=0,0,((DATE(Rentecalc.!O$1+1,1,1)-DATE(Rentecalc.!$O$1,(Q11),K11))*(I11-(6*J11)))/E!I$335)</f>
        <v>0</v>
      </c>
      <c r="S181" s="619">
        <f t="shared" si="39"/>
        <v>0</v>
      </c>
      <c r="T181" s="67">
        <f t="shared" si="42"/>
        <v>0</v>
      </c>
      <c r="U181" s="5"/>
      <c r="V181" s="46"/>
      <c r="W181" s="148"/>
      <c r="X181" s="148"/>
      <c r="Y181" s="148"/>
      <c r="Z181" s="148"/>
      <c r="AA181" s="148"/>
      <c r="AB181" s="148"/>
      <c r="AC181" s="153">
        <f t="shared" si="40"/>
        <v>0</v>
      </c>
      <c r="AD181" s="153">
        <f t="shared" si="41"/>
        <v>0</v>
      </c>
      <c r="AE181" s="152"/>
      <c r="AF181" s="152"/>
      <c r="AG181" s="152"/>
      <c r="AH181" s="152"/>
      <c r="AI181" s="152"/>
      <c r="AJ181" s="152"/>
      <c r="AK181" s="152"/>
      <c r="AL181" s="152"/>
      <c r="AM181" s="152"/>
    </row>
    <row r="182" spans="1:39" s="6" customFormat="1" ht="12.75" customHeight="1" x14ac:dyDescent="0.15">
      <c r="A182" s="46"/>
      <c r="B182" s="513">
        <f t="shared" si="43"/>
        <v>807</v>
      </c>
      <c r="C182" s="658">
        <f>IF(J12=0,I12,(((DATE(Rentecalc.!$O$1,L12,K12)-DATE(Rentecalc.!$O$1,1,1))*I12)/E!I$335))</f>
        <v>0</v>
      </c>
      <c r="D182" s="658"/>
      <c r="E182" s="657">
        <f>IF(L12=0,0,(IF(M12=0,((DATE(Rentecalc.!O$1+1,1,1)-DATE(Rentecalc.!$O$1,(L12),K12))*(I12-(1*J12)))/E!I$335,((DATE(Rentecalc.!$O$1,(M12),K12)-DATE(Rentecalc.!$O$1,(L12),K12))*(I12-(1*J12)))/E!I$335)))</f>
        <v>0</v>
      </c>
      <c r="F182" s="657"/>
      <c r="G182" s="657">
        <f>IF(M12=0,0,(IF(N12=0,((DATE(Rentecalc.!O$1+1,1,1)-DATE(Rentecalc.!$O$1,(M12),K12))*(I12-(2*J12)))/365,((DATE(Rentecalc.!$O$1,(N12),K12)-DATE(Rentecalc.!$O$1,(M12),K12))*(I12-(2*J12)))/E!I$335)))</f>
        <v>0</v>
      </c>
      <c r="H182" s="657"/>
      <c r="I182" s="65">
        <f>IF(N12=0,0,(IF(O12=0,((DATE(Rentecalc.!O$1+1,1,1)-DATE(Rentecalc.!$O$1,(N12),K12))*(I12-(3*J12)))/E!I$335,((DATE(Rentecalc.!$O$1,(O12),K12)-DATE(Rentecalc.!$O$1,(N12),K12))*(I12-(3*J12)))/E!I$335)))</f>
        <v>0</v>
      </c>
      <c r="J182" s="657">
        <f>IF(O12=0,0,(IF(P12=0,((DATE(Rentecalc.!O$1+1,1,1)-DATE(Rentecalc.!$O$1,(O12),K12))*(I12-(4*J12)))/E!I$335,((DATE(Rentecalc.!$O$1,(P12),K12)-DATE(Rentecalc.!$O$1,(O12),K12))*(I12-(4*J12)))/E!I$335)))</f>
        <v>0</v>
      </c>
      <c r="K182" s="657"/>
      <c r="L182" s="657">
        <f>IF(P12=0,0,(IF(Q12=0,((DATE(Rentecalc.!O$1+1,1,1)-DATE(Rentecalc.!$O$1,(P12),K12))*(I12-(5*J12)))/E!I$335,((DATE(Rentecalc.!$O$1,(Q12),K12)-DATE(Rentecalc.!$O$1,(P12),K12))*(I12-(5*J12)))/E!I$335)))</f>
        <v>0</v>
      </c>
      <c r="M182" s="657"/>
      <c r="N182" s="657"/>
      <c r="O182" s="657"/>
      <c r="P182" s="657"/>
      <c r="Q182" s="657"/>
      <c r="R182" s="66">
        <f>IF(Q12=0,0,((DATE(Rentecalc.!O$1+1,1,1)-DATE(Rentecalc.!$O$1,(Q12),K12))*(I12-(6*J12)))/E!I$335)</f>
        <v>0</v>
      </c>
      <c r="S182" s="619">
        <f t="shared" si="39"/>
        <v>0</v>
      </c>
      <c r="T182" s="67">
        <f t="shared" si="42"/>
        <v>0</v>
      </c>
      <c r="U182" s="5"/>
      <c r="V182" s="46"/>
      <c r="W182" s="148"/>
      <c r="X182" s="148"/>
      <c r="Y182" s="148"/>
      <c r="Z182" s="148"/>
      <c r="AA182" s="148"/>
      <c r="AB182" s="148"/>
      <c r="AC182" s="153">
        <f t="shared" si="40"/>
        <v>0</v>
      </c>
      <c r="AD182" s="153">
        <f t="shared" si="41"/>
        <v>0</v>
      </c>
      <c r="AE182" s="152"/>
      <c r="AF182" s="152"/>
      <c r="AG182" s="152"/>
      <c r="AH182" s="152"/>
      <c r="AI182" s="152"/>
      <c r="AJ182" s="152"/>
      <c r="AK182" s="152"/>
      <c r="AL182" s="152"/>
      <c r="AM182" s="152"/>
    </row>
    <row r="183" spans="1:39" s="6" customFormat="1" ht="12.75" customHeight="1" x14ac:dyDescent="0.15">
      <c r="A183" s="46"/>
      <c r="B183" s="513">
        <f t="shared" si="43"/>
        <v>808</v>
      </c>
      <c r="C183" s="658">
        <f>IF(J13=0,I13,(((DATE(Rentecalc.!$O$1,L13,K13)-DATE(Rentecalc.!$O$1,1,1))*I13)/E!I$335))</f>
        <v>0</v>
      </c>
      <c r="D183" s="658"/>
      <c r="E183" s="657">
        <f>IF(L13=0,0,(IF(M13=0,((DATE(Rentecalc.!O$1+1,1,1)-DATE(Rentecalc.!$O$1,(L13),K13))*(I13-(1*J13)))/E!I$335,((DATE(Rentecalc.!$O$1,(M13),K13)-DATE(Rentecalc.!$O$1,(L13),K13))*(I13-(1*J13)))/E!I$335)))</f>
        <v>0</v>
      </c>
      <c r="F183" s="657"/>
      <c r="G183" s="657">
        <f>IF(M13=0,0,(IF(N13=0,((DATE(Rentecalc.!O$1+1,1,1)-DATE(Rentecalc.!$O$1,(M13),K13))*(I13-(2*J13)))/365,((DATE(Rentecalc.!$O$1,(N13),K13)-DATE(Rentecalc.!$O$1,(M13),K13))*(I13-(2*J13)))/E!I$335)))</f>
        <v>0</v>
      </c>
      <c r="H183" s="657"/>
      <c r="I183" s="65">
        <f>IF(N13=0,0,(IF(O13=0,((DATE(Rentecalc.!O$1+1,1,1)-DATE(Rentecalc.!$O$1,(N13),K13))*(I13-(3*J13)))/E!I$335,((DATE(Rentecalc.!$O$1,(O13),K13)-DATE(Rentecalc.!$O$1,(N13),K13))*(I13-(3*J13)))/E!I$335)))</f>
        <v>0</v>
      </c>
      <c r="J183" s="657">
        <f>IF(O13=0,0,(IF(P13=0,((DATE(Rentecalc.!O$1+1,1,1)-DATE(Rentecalc.!$O$1,(O13),K13))*(I13-(4*J13)))/E!I$335,((DATE(Rentecalc.!$O$1,(P13),K13)-DATE(Rentecalc.!$O$1,(O13),K13))*(I13-(4*J13)))/E!I$335)))</f>
        <v>0</v>
      </c>
      <c r="K183" s="657"/>
      <c r="L183" s="657">
        <f>IF(P13=0,0,(IF(Q13=0,((DATE(Rentecalc.!O$1+1,1,1)-DATE(Rentecalc.!$O$1,(P13),K13))*(I13-(5*J13)))/E!I$335,((DATE(Rentecalc.!$O$1,(Q13),K13)-DATE(Rentecalc.!$O$1,(P13),K13))*(I13-(5*J13)))/E!I$335)))</f>
        <v>0</v>
      </c>
      <c r="M183" s="657"/>
      <c r="N183" s="657"/>
      <c r="O183" s="657"/>
      <c r="P183" s="657"/>
      <c r="Q183" s="657"/>
      <c r="R183" s="66">
        <f>IF(Q13=0,0,((DATE(Rentecalc.!O$1+1,1,1)-DATE(Rentecalc.!$O$1,(Q13),K13))*(I13-(6*J13)))/E!I$335)</f>
        <v>0</v>
      </c>
      <c r="S183" s="619">
        <f t="shared" si="39"/>
        <v>0</v>
      </c>
      <c r="T183" s="67">
        <f t="shared" si="42"/>
        <v>0</v>
      </c>
      <c r="U183" s="5"/>
      <c r="V183" s="46"/>
      <c r="W183" s="148"/>
      <c r="X183" s="148"/>
      <c r="Y183" s="148"/>
      <c r="Z183" s="148"/>
      <c r="AA183" s="148"/>
      <c r="AB183" s="148"/>
      <c r="AC183" s="153">
        <f t="shared" si="40"/>
        <v>0</v>
      </c>
      <c r="AD183" s="153">
        <f t="shared" si="41"/>
        <v>0</v>
      </c>
      <c r="AE183" s="152"/>
      <c r="AF183" s="152"/>
      <c r="AG183" s="152"/>
      <c r="AH183" s="152"/>
      <c r="AI183" s="152"/>
      <c r="AJ183" s="152"/>
      <c r="AK183" s="152"/>
      <c r="AL183" s="152"/>
      <c r="AM183" s="152"/>
    </row>
    <row r="184" spans="1:39" s="6" customFormat="1" ht="12.75" customHeight="1" x14ac:dyDescent="0.15">
      <c r="A184" s="46"/>
      <c r="B184" s="513">
        <f t="shared" si="43"/>
        <v>809</v>
      </c>
      <c r="C184" s="658">
        <f>IF(J14=0,I14,(((DATE(Rentecalc.!$O$1,L14,K14)-DATE(Rentecalc.!$O$1,1,1))*I14)/E!I$335))</f>
        <v>0</v>
      </c>
      <c r="D184" s="658"/>
      <c r="E184" s="657">
        <f>IF(L14=0,0,(IF(M14=0,((DATE(Rentecalc.!O$1+1,1,1)-DATE(Rentecalc.!$O$1,(L14),K14))*(I14-(1*J14)))/E!I$335,((DATE(Rentecalc.!$O$1,(M14),K14)-DATE(Rentecalc.!$O$1,(L14),K14))*(I14-(1*J14)))/E!I$335)))</f>
        <v>0</v>
      </c>
      <c r="F184" s="657"/>
      <c r="G184" s="657">
        <f>IF(M14=0,0,(IF(N14=0,((DATE(Rentecalc.!O$1+1,1,1)-DATE(Rentecalc.!$O$1,(M14),K14))*(I14-(2*J14)))/365,((DATE(Rentecalc.!$O$1,(N14),K14)-DATE(Rentecalc.!$O$1,(M14),K14))*(I14-(2*J14)))/E!I$335)))</f>
        <v>0</v>
      </c>
      <c r="H184" s="657"/>
      <c r="I184" s="65">
        <f>IF(N14=0,0,(IF(O14=0,((DATE(Rentecalc.!O$1+1,1,1)-DATE(Rentecalc.!$O$1,(N14),K14))*(I14-(3*J14)))/E!I$335,((DATE(Rentecalc.!$O$1,(O14),K14)-DATE(Rentecalc.!$O$1,(N14),K14))*(I14-(3*J14)))/E!I$335)))</f>
        <v>0</v>
      </c>
      <c r="J184" s="657">
        <f>IF(O14=0,0,(IF(P14=0,((DATE(Rentecalc.!O$1+1,1,1)-DATE(Rentecalc.!$O$1,(O14),K14))*(I14-(4*J14)))/E!I$335,((DATE(Rentecalc.!$O$1,(P14),K14)-DATE(Rentecalc.!$O$1,(O14),K14))*(I14-(4*J14)))/E!I$335)))</f>
        <v>0</v>
      </c>
      <c r="K184" s="657"/>
      <c r="L184" s="657">
        <f>IF(P14=0,0,(IF(Q14=0,((DATE(Rentecalc.!O$1+1,1,1)-DATE(Rentecalc.!$O$1,(P14),K14))*(I14-(5*J14)))/E!I$335,((DATE(Rentecalc.!$O$1,(Q14),K14)-DATE(Rentecalc.!$O$1,(P14),K14))*(I14-(5*J14)))/E!I$335)))</f>
        <v>0</v>
      </c>
      <c r="M184" s="657"/>
      <c r="N184" s="657"/>
      <c r="O184" s="657"/>
      <c r="P184" s="657"/>
      <c r="Q184" s="657"/>
      <c r="R184" s="66">
        <f>IF(Q14=0,0,((DATE(Rentecalc.!O$1+1,1,1)-DATE(Rentecalc.!$O$1,(Q14),K14))*(I14-(6*J14)))/E!I$335)</f>
        <v>0</v>
      </c>
      <c r="S184" s="619">
        <f t="shared" si="39"/>
        <v>0</v>
      </c>
      <c r="T184" s="67">
        <f t="shared" si="42"/>
        <v>0</v>
      </c>
      <c r="U184" s="5"/>
      <c r="V184" s="46"/>
      <c r="W184" s="148"/>
      <c r="X184" s="148"/>
      <c r="Y184" s="148"/>
      <c r="Z184" s="148"/>
      <c r="AA184" s="148"/>
      <c r="AB184" s="148"/>
      <c r="AC184" s="153"/>
      <c r="AD184" s="153"/>
      <c r="AE184" s="152"/>
      <c r="AF184" s="152"/>
      <c r="AG184" s="152"/>
      <c r="AH184" s="152"/>
      <c r="AI184" s="152"/>
      <c r="AJ184" s="152"/>
      <c r="AK184" s="152"/>
      <c r="AL184" s="152"/>
      <c r="AM184" s="152"/>
    </row>
    <row r="185" spans="1:39" s="6" customFormat="1" ht="12.75" customHeight="1" x14ac:dyDescent="0.15">
      <c r="A185" s="46"/>
      <c r="B185" s="513">
        <f t="shared" si="43"/>
        <v>810</v>
      </c>
      <c r="C185" s="658">
        <f>IF(J15=0,I15,(((DATE(Rentecalc.!$O$1,L15,K15)-DATE(Rentecalc.!$O$1,1,1))*I15)/E!I$335))</f>
        <v>0</v>
      </c>
      <c r="D185" s="658"/>
      <c r="E185" s="657">
        <f>IF(L15=0,0,(IF(M15=0,((DATE(Rentecalc.!O$1+1,1,1)-DATE(Rentecalc.!$O$1,(L15),K15))*(I15-(1*J15)))/E!I$335,((DATE(Rentecalc.!$O$1,(M15),K15)-DATE(Rentecalc.!$O$1,(L15),K15))*(I15-(1*J15)))/E!I$335)))</f>
        <v>0</v>
      </c>
      <c r="F185" s="657"/>
      <c r="G185" s="657">
        <f>IF(M15=0,0,(IF(N15=0,((DATE(Rentecalc.!O$1+1,1,1)-DATE(Rentecalc.!$O$1,(M15),K15))*(I15-(2*J15)))/365,((DATE(Rentecalc.!$O$1,(N15),K15)-DATE(Rentecalc.!$O$1,(M15),K15))*(I15-(2*J15)))/E!I$335)))</f>
        <v>0</v>
      </c>
      <c r="H185" s="657"/>
      <c r="I185" s="65">
        <f>IF(N15=0,0,(IF(O15=0,((DATE(Rentecalc.!O$1+1,1,1)-DATE(Rentecalc.!$O$1,(N15),K15))*(I15-(3*J15)))/E!I$335,((DATE(Rentecalc.!$O$1,(O15),K15)-DATE(Rentecalc.!$O$1,(N15),K15))*(I15-(3*J15)))/E!I$335)))</f>
        <v>0</v>
      </c>
      <c r="J185" s="657">
        <f>IF(O15=0,0,(IF(P15=0,((DATE(Rentecalc.!O$1+1,1,1)-DATE(Rentecalc.!$O$1,(O15),K15))*(I15-(4*J15)))/E!I$335,((DATE(Rentecalc.!$O$1,(P15),K15)-DATE(Rentecalc.!$O$1,(O15),K15))*(I15-(4*J15)))/E!I$335)))</f>
        <v>0</v>
      </c>
      <c r="K185" s="657"/>
      <c r="L185" s="657">
        <f>IF(P15=0,0,(IF(Q15=0,((DATE(Rentecalc.!O$1+1,1,1)-DATE(Rentecalc.!$O$1,(P15),K15))*(I15-(5*J15)))/E!I$335,((DATE(Rentecalc.!$O$1,(Q15),K15)-DATE(Rentecalc.!$O$1,(P15),K15))*(I15-(5*J15)))/E!I$335)))</f>
        <v>0</v>
      </c>
      <c r="M185" s="657"/>
      <c r="N185" s="657"/>
      <c r="O185" s="657"/>
      <c r="P185" s="657"/>
      <c r="Q185" s="657"/>
      <c r="R185" s="66">
        <f>IF(Q15=0,0,((DATE(Rentecalc.!O$1+1,1,1)-DATE(Rentecalc.!$O$1,(Q15),K15))*(I15-(6*J15)))/E!I$335)</f>
        <v>0</v>
      </c>
      <c r="S185" s="619">
        <f t="shared" si="39"/>
        <v>0</v>
      </c>
      <c r="T185" s="67">
        <f t="shared" si="42"/>
        <v>0</v>
      </c>
      <c r="U185" s="5"/>
      <c r="V185" s="46"/>
      <c r="W185" s="148"/>
      <c r="X185" s="148"/>
      <c r="Y185" s="148"/>
      <c r="Z185" s="148"/>
      <c r="AA185" s="148"/>
      <c r="AB185" s="148"/>
      <c r="AC185" s="153"/>
      <c r="AD185" s="153"/>
      <c r="AE185" s="152"/>
      <c r="AF185" s="152"/>
      <c r="AG185" s="152"/>
      <c r="AH185" s="152"/>
      <c r="AI185" s="152"/>
      <c r="AJ185" s="152"/>
      <c r="AK185" s="152"/>
      <c r="AL185" s="152"/>
      <c r="AM185" s="152"/>
    </row>
    <row r="186" spans="1:39" s="6" customFormat="1" ht="12.75" customHeight="1" x14ac:dyDescent="0.15">
      <c r="A186" s="46"/>
      <c r="B186" s="513">
        <f t="shared" si="43"/>
        <v>811</v>
      </c>
      <c r="C186" s="658">
        <f>IF(J16=0,I16,(((DATE(Rentecalc.!$O$1,L16,K16)-DATE(Rentecalc.!$O$1,1,1))*I16)/E!I$335))</f>
        <v>0</v>
      </c>
      <c r="D186" s="658"/>
      <c r="E186" s="657">
        <f>IF(L16=0,0,(IF(M16=0,((DATE(Rentecalc.!O$1+1,1,1)-DATE(Rentecalc.!$O$1,(L16),K16))*(I16-(1*J16)))/E!I$335,((DATE(Rentecalc.!$O$1,(M16),K16)-DATE(Rentecalc.!$O$1,(L16),K16))*(I16-(1*J16)))/E!I$335)))</f>
        <v>0</v>
      </c>
      <c r="F186" s="657"/>
      <c r="G186" s="657">
        <f>IF(M16=0,0,(IF(N16=0,((DATE(Rentecalc.!O$1+1,1,1)-DATE(Rentecalc.!$O$1,(M16),K16))*(I16-(2*J16)))/365,((DATE(Rentecalc.!$O$1,(N16),K16)-DATE(Rentecalc.!$O$1,(M16),K16))*(I16-(2*J16)))/E!I$335)))</f>
        <v>0</v>
      </c>
      <c r="H186" s="657"/>
      <c r="I186" s="65">
        <f>IF(N16=0,0,(IF(O16=0,((DATE(Rentecalc.!O$1+1,1,1)-DATE(Rentecalc.!$O$1,(N16),K16))*(I16-(3*J16)))/E!I$335,((DATE(Rentecalc.!$O$1,(O16),K16)-DATE(Rentecalc.!$O$1,(N16),K16))*(I16-(3*J16)))/E!I$335)))</f>
        <v>0</v>
      </c>
      <c r="J186" s="657">
        <f>IF(O16=0,0,(IF(P16=0,((DATE(Rentecalc.!O$1+1,1,1)-DATE(Rentecalc.!$O$1,(O16),K16))*(I16-(4*J16)))/E!I$335,((DATE(Rentecalc.!$O$1,(P16),K16)-DATE(Rentecalc.!$O$1,(O16),K16))*(I16-(4*J16)))/E!I$335)))</f>
        <v>0</v>
      </c>
      <c r="K186" s="657"/>
      <c r="L186" s="657">
        <f>IF(P16=0,0,(IF(Q16=0,((DATE(Rentecalc.!O$1+1,1,1)-DATE(Rentecalc.!$O$1,(P16),K16))*(I16-(5*J16)))/E!I$335,((DATE(Rentecalc.!$O$1,(Q16),K16)-DATE(Rentecalc.!$O$1,(P16),K16))*(I16-(5*J16)))/E!I$335)))</f>
        <v>0</v>
      </c>
      <c r="M186" s="657"/>
      <c r="N186" s="657"/>
      <c r="O186" s="657"/>
      <c r="P186" s="657"/>
      <c r="Q186" s="657"/>
      <c r="R186" s="66">
        <f>IF(Q16=0,0,((DATE(Rentecalc.!O$1+1,1,1)-DATE(Rentecalc.!$O$1,(Q16),K16))*(I16-(6*J16)))/E!I$335)</f>
        <v>0</v>
      </c>
      <c r="S186" s="619">
        <f t="shared" si="39"/>
        <v>0</v>
      </c>
      <c r="T186" s="67">
        <f t="shared" si="42"/>
        <v>0</v>
      </c>
      <c r="U186" s="5"/>
      <c r="V186" s="46"/>
      <c r="W186" s="148"/>
      <c r="X186" s="148"/>
      <c r="Y186" s="148"/>
      <c r="Z186" s="148"/>
      <c r="AA186" s="148"/>
      <c r="AB186" s="148"/>
      <c r="AC186" s="153">
        <f>R186</f>
        <v>0</v>
      </c>
      <c r="AD186" s="153">
        <f>M186</f>
        <v>0</v>
      </c>
      <c r="AE186" s="152"/>
      <c r="AF186" s="152"/>
      <c r="AG186" s="152"/>
      <c r="AH186" s="152"/>
      <c r="AI186" s="152"/>
      <c r="AJ186" s="152"/>
      <c r="AK186" s="152"/>
      <c r="AL186" s="152"/>
      <c r="AM186" s="152"/>
    </row>
    <row r="187" spans="1:39" s="6" customFormat="1" ht="12.75" customHeight="1" x14ac:dyDescent="0.15">
      <c r="A187" s="46"/>
      <c r="B187" s="513">
        <f t="shared" si="43"/>
        <v>812</v>
      </c>
      <c r="C187" s="658">
        <f>IF(J17=0,I17,(((DATE(Rentecalc.!$O$1,L17,K17)-DATE(Rentecalc.!$O$1,1,1))*I17)/E!I$335))</f>
        <v>0</v>
      </c>
      <c r="D187" s="658"/>
      <c r="E187" s="657">
        <f>IF(L17=0,0,(IF(M17=0,((DATE(Rentecalc.!O$1+1,1,1)-DATE(Rentecalc.!$O$1,(L17),K17))*(I17-(1*J17)))/E!I$335,((DATE(Rentecalc.!$O$1,(M17),K17)-DATE(Rentecalc.!$O$1,(L17),K17))*(I17-(1*J17)))/E!I$335)))</f>
        <v>0</v>
      </c>
      <c r="F187" s="657"/>
      <c r="G187" s="657">
        <f>IF(M17=0,0,(IF(N17=0,((DATE(Rentecalc.!O$1+1,1,1)-DATE(Rentecalc.!$O$1,(M17),K17))*(I17-(2*J17)))/365,((DATE(Rentecalc.!$O$1,(N17),K17)-DATE(Rentecalc.!$O$1,(M17),K17))*(I17-(2*J17)))/E!I$335)))</f>
        <v>0</v>
      </c>
      <c r="H187" s="657"/>
      <c r="I187" s="65">
        <f>IF(N17=0,0,(IF(O17=0,((DATE(Rentecalc.!O$1+1,1,1)-DATE(Rentecalc.!$O$1,(N17),K17))*(I17-(3*J17)))/E!I$335,((DATE(Rentecalc.!$O$1,(O17),K17)-DATE(Rentecalc.!$O$1,(N17),K17))*(I17-(3*J17)))/E!I$335)))</f>
        <v>0</v>
      </c>
      <c r="J187" s="657">
        <f>IF(O17=0,0,(IF(P17=0,((DATE(Rentecalc.!O$1+1,1,1)-DATE(Rentecalc.!$O$1,(O17),K17))*(I17-(4*J17)))/E!I$335,((DATE(Rentecalc.!$O$1,(P17),K17)-DATE(Rentecalc.!$O$1,(O17),K17))*(I17-(4*J17)))/E!I$335)))</f>
        <v>0</v>
      </c>
      <c r="K187" s="657"/>
      <c r="L187" s="657">
        <f>IF(P17=0,0,(IF(Q17=0,((DATE(Rentecalc.!O$1+1,1,1)-DATE(Rentecalc.!$O$1,(P17),K17))*(I17-(5*J17)))/E!I$335,((DATE(Rentecalc.!$O$1,(Q17),K17)-DATE(Rentecalc.!$O$1,(P17),K17))*(I17-(5*J17)))/E!I$335)))</f>
        <v>0</v>
      </c>
      <c r="M187" s="657"/>
      <c r="N187" s="657"/>
      <c r="O187" s="657"/>
      <c r="P187" s="657"/>
      <c r="Q187" s="657"/>
      <c r="R187" s="66">
        <f>IF(Q17=0,0,((DATE(Rentecalc.!O$1+1,1,1)-DATE(Rentecalc.!$O$1,(Q17),K17))*(I17-(6*J17)))/E!I$335)</f>
        <v>0</v>
      </c>
      <c r="S187" s="619">
        <f t="shared" si="39"/>
        <v>0</v>
      </c>
      <c r="T187" s="67">
        <f t="shared" si="42"/>
        <v>0</v>
      </c>
      <c r="U187" s="5"/>
      <c r="V187" s="46"/>
      <c r="W187" s="148"/>
      <c r="X187" s="148"/>
      <c r="Y187" s="148"/>
      <c r="Z187" s="148"/>
      <c r="AA187" s="148"/>
      <c r="AB187" s="148"/>
      <c r="AC187" s="153">
        <f>R187</f>
        <v>0</v>
      </c>
      <c r="AD187" s="153">
        <f>M187</f>
        <v>0</v>
      </c>
      <c r="AE187" s="152"/>
      <c r="AF187" s="152"/>
      <c r="AG187" s="152"/>
      <c r="AH187" s="152"/>
      <c r="AI187" s="152"/>
      <c r="AJ187" s="152"/>
      <c r="AK187" s="152"/>
      <c r="AL187" s="152"/>
      <c r="AM187" s="152"/>
    </row>
    <row r="188" spans="1:39" s="6" customFormat="1" ht="12.75" customHeight="1" x14ac:dyDescent="0.15">
      <c r="A188" s="46"/>
      <c r="B188" s="513">
        <f t="shared" si="43"/>
        <v>813</v>
      </c>
      <c r="C188" s="658">
        <f>IF(J18=0,I18,(((DATE(Rentecalc.!$O$1,L18,K18)-DATE(Rentecalc.!$O$1,1,1))*I18)/E!I$335))</f>
        <v>0</v>
      </c>
      <c r="D188" s="658"/>
      <c r="E188" s="657">
        <f>IF(L18=0,0,(IF(M18=0,((DATE(Rentecalc.!O$1+1,1,1)-DATE(Rentecalc.!$O$1,(L18),K18))*(I18-(1*J18)))/E!I$335,((DATE(Rentecalc.!$O$1,(M18),K18)-DATE(Rentecalc.!$O$1,(L18),K18))*(I18-(1*J18)))/E!I$335)))</f>
        <v>0</v>
      </c>
      <c r="F188" s="657"/>
      <c r="G188" s="657">
        <f>IF(M18=0,0,(IF(N18=0,((DATE(Rentecalc.!O$1+1,1,1)-DATE(Rentecalc.!$O$1,(M18),K18))*(I18-(2*J18)))/365,((DATE(Rentecalc.!$O$1,(N18),K18)-DATE(Rentecalc.!$O$1,(M18),K18))*(I18-(2*J18)))/E!I$335)))</f>
        <v>0</v>
      </c>
      <c r="H188" s="657"/>
      <c r="I188" s="65">
        <f>IF(N18=0,0,(IF(O18=0,((DATE(Rentecalc.!O$1+1,1,1)-DATE(Rentecalc.!$O$1,(N18),K18))*(I18-(3*J18)))/E!I$335,((DATE(Rentecalc.!$O$1,(O18),K18)-DATE(Rentecalc.!$O$1,(N18),K18))*(I18-(3*J18)))/E!I$335)))</f>
        <v>0</v>
      </c>
      <c r="J188" s="657">
        <f>IF(O18=0,0,(IF(P18=0,((DATE(Rentecalc.!O$1+1,1,1)-DATE(Rentecalc.!$O$1,(O18),K18))*(I18-(4*J18)))/E!I$335,((DATE(Rentecalc.!$O$1,(P18),K18)-DATE(Rentecalc.!$O$1,(O18),K18))*(I18-(4*J18)))/E!I$335)))</f>
        <v>0</v>
      </c>
      <c r="K188" s="657"/>
      <c r="L188" s="657">
        <f>IF(P18=0,0,(IF(Q18=0,((DATE(Rentecalc.!O$1+1,1,1)-DATE(Rentecalc.!$O$1,(P18),K18))*(I18-(5*J18)))/E!I$335,((DATE(Rentecalc.!$O$1,(Q18),K18)-DATE(Rentecalc.!$O$1,(P18),K18))*(I18-(5*J18)))/E!I$335)))</f>
        <v>0</v>
      </c>
      <c r="M188" s="657"/>
      <c r="N188" s="657"/>
      <c r="O188" s="657"/>
      <c r="P188" s="657"/>
      <c r="Q188" s="657"/>
      <c r="R188" s="66">
        <f>IF(Q18=0,0,((DATE(Rentecalc.!O$1+1,1,1)-DATE(Rentecalc.!$O$1,(Q18),K18))*(I18-(6*J18)))/E!I$335)</f>
        <v>0</v>
      </c>
      <c r="S188" s="619">
        <f t="shared" si="39"/>
        <v>0</v>
      </c>
      <c r="T188" s="67">
        <f t="shared" si="42"/>
        <v>0</v>
      </c>
      <c r="U188" s="5"/>
      <c r="V188" s="46"/>
      <c r="W188" s="148"/>
      <c r="X188" s="148"/>
      <c r="Y188" s="148"/>
      <c r="Z188" s="148"/>
      <c r="AA188" s="148"/>
      <c r="AB188" s="148"/>
      <c r="AC188" s="153">
        <f>R188</f>
        <v>0</v>
      </c>
      <c r="AD188" s="153">
        <f>M188</f>
        <v>0</v>
      </c>
      <c r="AE188" s="152"/>
      <c r="AF188" s="152"/>
      <c r="AG188" s="152"/>
      <c r="AH188" s="152"/>
      <c r="AI188" s="152"/>
      <c r="AJ188" s="152"/>
      <c r="AK188" s="152"/>
      <c r="AL188" s="152"/>
      <c r="AM188" s="152"/>
    </row>
    <row r="189" spans="1:39" s="6" customFormat="1" ht="12.75" customHeight="1" x14ac:dyDescent="0.15">
      <c r="A189" s="46"/>
      <c r="B189" s="513">
        <f t="shared" si="43"/>
        <v>814</v>
      </c>
      <c r="C189" s="658">
        <f>IF(J19=0,I19,(((DATE(Rentecalc.!$O$1,L19,K19)-DATE(Rentecalc.!$O$1,1,1))*I19)/E!I$335))</f>
        <v>0</v>
      </c>
      <c r="D189" s="658"/>
      <c r="E189" s="657">
        <f>IF(L19=0,0,(IF(M19=0,((DATE(Rentecalc.!O$1+1,1,1)-DATE(Rentecalc.!$O$1,(L19),K19))*(I19-(1*J19)))/E!I$335,((DATE(Rentecalc.!$O$1,(M19),K19)-DATE(Rentecalc.!$O$1,(L19),K19))*(I19-(1*J19)))/E!I$335)))</f>
        <v>0</v>
      </c>
      <c r="F189" s="657"/>
      <c r="G189" s="657">
        <f>IF(M19=0,0,(IF(N19=0,((DATE(Rentecalc.!O$1+1,1,1)-DATE(Rentecalc.!$O$1,(M19),K19))*(I19-(2*J19)))/365,((DATE(Rentecalc.!$O$1,(N19),K19)-DATE(Rentecalc.!$O$1,(M19),K19))*(I19-(2*J19)))/E!I$335)))</f>
        <v>0</v>
      </c>
      <c r="H189" s="657"/>
      <c r="I189" s="65">
        <f>IF(N19=0,0,(IF(O19=0,((DATE(Rentecalc.!O$1+1,1,1)-DATE(Rentecalc.!$O$1,(N19),K19))*(I19-(3*J19)))/E!I$335,((DATE(Rentecalc.!$O$1,(O19),K19)-DATE(Rentecalc.!$O$1,(N19),K19))*(I19-(3*J19)))/E!I$335)))</f>
        <v>0</v>
      </c>
      <c r="J189" s="657">
        <f>IF(O19=0,0,(IF(P19=0,((DATE(Rentecalc.!O$1+1,1,1)-DATE(Rentecalc.!$O$1,(O19),K19))*(I19-(4*J19)))/E!I$335,((DATE(Rentecalc.!$O$1,(P19),K19)-DATE(Rentecalc.!$O$1,(O19),K19))*(I19-(4*J19)))/E!I$335)))</f>
        <v>0</v>
      </c>
      <c r="K189" s="657"/>
      <c r="L189" s="657">
        <f>IF(P19=0,0,(IF(Q19=0,((DATE(Rentecalc.!O$1+1,1,1)-DATE(Rentecalc.!$O$1,(P19),K19))*(I19-(5*J19)))/E!I$335,((DATE(Rentecalc.!$O$1,(Q19),K19)-DATE(Rentecalc.!$O$1,(P19),K19))*(I19-(5*J19)))/E!I$335)))</f>
        <v>0</v>
      </c>
      <c r="M189" s="657"/>
      <c r="N189" s="657"/>
      <c r="O189" s="657"/>
      <c r="P189" s="657"/>
      <c r="Q189" s="657"/>
      <c r="R189" s="66">
        <f>IF(Q19=0,0,((DATE(Rentecalc.!O$1+1,1,1)-DATE(Rentecalc.!$O$1,(Q19),K19))*(I19-(6*J19)))/E!I$335)</f>
        <v>0</v>
      </c>
      <c r="S189" s="619">
        <f t="shared" si="39"/>
        <v>0</v>
      </c>
      <c r="T189" s="67">
        <f t="shared" si="42"/>
        <v>0</v>
      </c>
      <c r="U189" s="5"/>
      <c r="V189" s="46"/>
      <c r="W189" s="148"/>
      <c r="X189" s="148"/>
      <c r="Y189" s="148"/>
      <c r="Z189" s="148"/>
      <c r="AA189" s="148"/>
      <c r="AB189" s="148"/>
      <c r="AC189" s="153"/>
      <c r="AD189" s="153"/>
      <c r="AE189" s="152"/>
      <c r="AF189" s="152"/>
      <c r="AG189" s="152"/>
      <c r="AH189" s="152"/>
      <c r="AI189" s="152"/>
      <c r="AJ189" s="152"/>
      <c r="AK189" s="152"/>
      <c r="AL189" s="152"/>
      <c r="AM189" s="152"/>
    </row>
    <row r="190" spans="1:39" s="6" customFormat="1" ht="12.75" customHeight="1" x14ac:dyDescent="0.15">
      <c r="A190" s="46"/>
      <c r="B190" s="513">
        <f t="shared" si="43"/>
        <v>815</v>
      </c>
      <c r="C190" s="658">
        <f>IF(J20=0,I20,(((DATE(Rentecalc.!$O$1,L20,K20)-DATE(Rentecalc.!$O$1,1,1))*I20)/E!I$335))</f>
        <v>0</v>
      </c>
      <c r="D190" s="658"/>
      <c r="E190" s="657">
        <f>IF(L20=0,0,(IF(M20=0,((DATE(Rentecalc.!O$1+1,1,1)-DATE(Rentecalc.!$O$1,(L20),K20))*(I20-(1*J20)))/E!I$335,((DATE(Rentecalc.!$O$1,(M20),K20)-DATE(Rentecalc.!$O$1,(L20),K20))*(I20-(1*J20)))/E!I$335)))</f>
        <v>0</v>
      </c>
      <c r="F190" s="657"/>
      <c r="G190" s="657">
        <f>IF(M20=0,0,(IF(N20=0,((DATE(Rentecalc.!O$1+1,1,1)-DATE(Rentecalc.!$O$1,(M20),K20))*(I20-(2*J20)))/365,((DATE(Rentecalc.!$O$1,(N20),K20)-DATE(Rentecalc.!$O$1,(M20),K20))*(I20-(2*J20)))/E!I$335)))</f>
        <v>0</v>
      </c>
      <c r="H190" s="657"/>
      <c r="I190" s="65">
        <f>IF(N20=0,0,(IF(O20=0,((DATE(Rentecalc.!O$1+1,1,1)-DATE(Rentecalc.!$O$1,(N20),K20))*(I20-(3*J20)))/E!I$335,((DATE(Rentecalc.!$O$1,(O20),K20)-DATE(Rentecalc.!$O$1,(N20),K20))*(I20-(3*J20)))/E!I$335)))</f>
        <v>0</v>
      </c>
      <c r="J190" s="657">
        <f>IF(O20=0,0,(IF(P20=0,((DATE(Rentecalc.!O$1+1,1,1)-DATE(Rentecalc.!$O$1,(O20),K20))*(I20-(4*J20)))/E!I$335,((DATE(Rentecalc.!$O$1,(P20),K20)-DATE(Rentecalc.!$O$1,(O20),K20))*(I20-(4*J20)))/E!I$335)))</f>
        <v>0</v>
      </c>
      <c r="K190" s="657"/>
      <c r="L190" s="657">
        <f>IF(P20=0,0,(IF(Q20=0,((DATE(Rentecalc.!O$1+1,1,1)-DATE(Rentecalc.!$O$1,(P20),K20))*(I20-(5*J20)))/E!I$335,((DATE(Rentecalc.!$O$1,(Q20),K20)-DATE(Rentecalc.!$O$1,(P20),K20))*(I20-(5*J20)))/E!I$335)))</f>
        <v>0</v>
      </c>
      <c r="M190" s="657"/>
      <c r="N190" s="657"/>
      <c r="O190" s="657"/>
      <c r="P190" s="657"/>
      <c r="Q190" s="657"/>
      <c r="R190" s="66">
        <f>IF(Q20=0,0,((DATE(Rentecalc.!O$1+1,1,1)-DATE(Rentecalc.!$O$1,(Q20),K20))*(I20-(6*J20)))/E!I$335)</f>
        <v>0</v>
      </c>
      <c r="S190" s="619">
        <f t="shared" si="39"/>
        <v>0</v>
      </c>
      <c r="T190" s="67">
        <f t="shared" si="42"/>
        <v>0</v>
      </c>
      <c r="U190" s="5"/>
      <c r="V190" s="46"/>
      <c r="W190" s="148"/>
      <c r="X190" s="148"/>
      <c r="Y190" s="148"/>
      <c r="Z190" s="148"/>
      <c r="AA190" s="148"/>
      <c r="AB190" s="148"/>
      <c r="AC190" s="153"/>
      <c r="AD190" s="153"/>
      <c r="AE190" s="152"/>
      <c r="AF190" s="152"/>
      <c r="AG190" s="152"/>
      <c r="AH190" s="152"/>
      <c r="AI190" s="152"/>
      <c r="AJ190" s="152"/>
      <c r="AK190" s="152"/>
      <c r="AL190" s="152"/>
      <c r="AM190" s="152"/>
    </row>
    <row r="191" spans="1:39" s="6" customFormat="1" ht="12.75" customHeight="1" x14ac:dyDescent="0.15">
      <c r="A191" s="46"/>
      <c r="B191" s="513">
        <f t="shared" si="43"/>
        <v>816</v>
      </c>
      <c r="C191" s="658">
        <f>IF(J21=0,I21,(((DATE(Rentecalc.!$O$1,L21,K21)-DATE(Rentecalc.!$O$1,1,1))*I21)/E!I$335))</f>
        <v>0</v>
      </c>
      <c r="D191" s="658"/>
      <c r="E191" s="657">
        <f>IF(L21=0,0,(IF(M21=0,((DATE(Rentecalc.!O$1+1,1,1)-DATE(Rentecalc.!$O$1,(L21),K21))*(I21-(1*J21)))/E!I$335,((DATE(Rentecalc.!$O$1,(M21),K21)-DATE(Rentecalc.!$O$1,(L21),K21))*(I21-(1*J21)))/E!I$335)))</f>
        <v>0</v>
      </c>
      <c r="F191" s="657"/>
      <c r="G191" s="657">
        <f>IF(M21=0,0,(IF(N21=0,((DATE(Rentecalc.!O$1+1,1,1)-DATE(Rentecalc.!$O$1,(M21),K21))*(I21-(2*J21)))/365,((DATE(Rentecalc.!$O$1,(N21),K21)-DATE(Rentecalc.!$O$1,(M21),K21))*(I21-(2*J21)))/E!I$335)))</f>
        <v>0</v>
      </c>
      <c r="H191" s="657"/>
      <c r="I191" s="65">
        <f>IF(N21=0,0,(IF(O21=0,((DATE(Rentecalc.!O$1+1,1,1)-DATE(Rentecalc.!$O$1,(N21),K21))*(I21-(3*J21)))/E!I$335,((DATE(Rentecalc.!$O$1,(O21),K21)-DATE(Rentecalc.!$O$1,(N21),K21))*(I21-(3*J21)))/E!I$335)))</f>
        <v>0</v>
      </c>
      <c r="J191" s="657">
        <f>IF(O21=0,0,(IF(P21=0,((DATE(Rentecalc.!O$1+1,1,1)-DATE(Rentecalc.!$O$1,(O21),K21))*(I21-(4*J21)))/E!I$335,((DATE(Rentecalc.!$O$1,(P21),K21)-DATE(Rentecalc.!$O$1,(O21),K21))*(I21-(4*J21)))/E!I$335)))</f>
        <v>0</v>
      </c>
      <c r="K191" s="657"/>
      <c r="L191" s="657">
        <f>IF(P21=0,0,(IF(Q21=0,((DATE(Rentecalc.!O$1+1,1,1)-DATE(Rentecalc.!$O$1,(P21),K21))*(I21-(5*J21)))/E!I$335,((DATE(Rentecalc.!$O$1,(Q21),K21)-DATE(Rentecalc.!$O$1,(P21),K21))*(I21-(5*J21)))/E!I$335)))</f>
        <v>0</v>
      </c>
      <c r="M191" s="657"/>
      <c r="N191" s="657"/>
      <c r="O191" s="657"/>
      <c r="P191" s="657"/>
      <c r="Q191" s="657"/>
      <c r="R191" s="66">
        <f>IF(Q21=0,0,((DATE(Rentecalc.!O$1+1,1,1)-DATE(Rentecalc.!$O$1,(Q21),K21))*(I21-(6*J21)))/E!I$335)</f>
        <v>0</v>
      </c>
      <c r="S191" s="619">
        <f t="shared" si="39"/>
        <v>0</v>
      </c>
      <c r="T191" s="67">
        <f t="shared" si="42"/>
        <v>0</v>
      </c>
      <c r="U191" s="5"/>
      <c r="V191" s="46"/>
      <c r="W191" s="148"/>
      <c r="X191" s="148"/>
      <c r="Y191" s="148"/>
      <c r="Z191" s="148"/>
      <c r="AA191" s="148"/>
      <c r="AB191" s="148"/>
      <c r="AC191" s="153"/>
      <c r="AD191" s="153"/>
      <c r="AE191" s="152"/>
      <c r="AF191" s="152"/>
      <c r="AG191" s="152"/>
      <c r="AH191" s="152"/>
      <c r="AI191" s="152"/>
      <c r="AJ191" s="152"/>
      <c r="AK191" s="152"/>
      <c r="AL191" s="152"/>
      <c r="AM191" s="152"/>
    </row>
    <row r="192" spans="1:39" s="6" customFormat="1" ht="12.75" customHeight="1" x14ac:dyDescent="0.15">
      <c r="A192" s="46"/>
      <c r="B192" s="513">
        <f t="shared" si="43"/>
        <v>817</v>
      </c>
      <c r="C192" s="658">
        <f>IF(J22=0,I22,(((DATE(Rentecalc.!$O$1,L22,K22)-DATE(Rentecalc.!$O$1,1,1))*I22)/E!I$335))</f>
        <v>0</v>
      </c>
      <c r="D192" s="658"/>
      <c r="E192" s="657">
        <f>IF(L22=0,0,(IF(M22=0,((DATE(Rentecalc.!O$1+1,1,1)-DATE(Rentecalc.!$O$1,(L22),K22))*(I22-(1*J22)))/E!I$335,((DATE(Rentecalc.!$O$1,(M22),K22)-DATE(Rentecalc.!$O$1,(L22),K22))*(I22-(1*J22)))/E!I$335)))</f>
        <v>0</v>
      </c>
      <c r="F192" s="657"/>
      <c r="G192" s="657">
        <f>IF(M22=0,0,(IF(N22=0,((DATE(Rentecalc.!O$1+1,1,1)-DATE(Rentecalc.!$O$1,(M22),K22))*(I22-(2*J22)))/365,((DATE(Rentecalc.!$O$1,(N22),K22)-DATE(Rentecalc.!$O$1,(M22),K22))*(I22-(2*J22)))/E!I$335)))</f>
        <v>0</v>
      </c>
      <c r="H192" s="657"/>
      <c r="I192" s="65">
        <f>IF(N22=0,0,(IF(O22=0,((DATE(Rentecalc.!O$1+1,1,1)-DATE(Rentecalc.!$O$1,(N22),K22))*(I22-(3*J22)))/E!I$335,((DATE(Rentecalc.!$O$1,(O22),K22)-DATE(Rentecalc.!$O$1,(N22),K22))*(I22-(3*J22)))/E!I$335)))</f>
        <v>0</v>
      </c>
      <c r="J192" s="657">
        <f>IF(O22=0,0,(IF(P22=0,((DATE(Rentecalc.!O$1+1,1,1)-DATE(Rentecalc.!$O$1,(O22),K22))*(I22-(4*J22)))/E!I$335,((DATE(Rentecalc.!$O$1,(P22),K22)-DATE(Rentecalc.!$O$1,(O22),K22))*(I22-(4*J22)))/E!I$335)))</f>
        <v>0</v>
      </c>
      <c r="K192" s="657"/>
      <c r="L192" s="657">
        <f>IF(P22=0,0,(IF(Q22=0,((DATE(Rentecalc.!O$1+1,1,1)-DATE(Rentecalc.!$O$1,(P22),K22))*(I22-(5*J22)))/E!I$335,((DATE(Rentecalc.!$O$1,(Q22),K22)-DATE(Rentecalc.!$O$1,(P22),K22))*(I22-(5*J22)))/E!I$335)))</f>
        <v>0</v>
      </c>
      <c r="M192" s="657"/>
      <c r="N192" s="657"/>
      <c r="O192" s="657"/>
      <c r="P192" s="657"/>
      <c r="Q192" s="657"/>
      <c r="R192" s="66">
        <f>IF(Q22=0,0,((DATE(Rentecalc.!O$1+1,1,1)-DATE(Rentecalc.!$O$1,(Q22),K22))*(I22-(6*J22)))/E!I$335)</f>
        <v>0</v>
      </c>
      <c r="S192" s="619">
        <f t="shared" si="39"/>
        <v>0</v>
      </c>
      <c r="T192" s="67">
        <f t="shared" si="42"/>
        <v>0</v>
      </c>
      <c r="U192" s="5"/>
      <c r="V192" s="46"/>
      <c r="W192" s="148"/>
      <c r="X192" s="148"/>
      <c r="Y192" s="148"/>
      <c r="Z192" s="148"/>
      <c r="AA192" s="148"/>
      <c r="AB192" s="148"/>
      <c r="AC192" s="153"/>
      <c r="AD192" s="153"/>
      <c r="AE192" s="152"/>
      <c r="AF192" s="152"/>
      <c r="AG192" s="152"/>
      <c r="AH192" s="152"/>
      <c r="AI192" s="152"/>
      <c r="AJ192" s="152"/>
      <c r="AK192" s="152"/>
      <c r="AL192" s="152"/>
      <c r="AM192" s="152"/>
    </row>
    <row r="193" spans="1:39" s="6" customFormat="1" ht="12.75" customHeight="1" x14ac:dyDescent="0.15">
      <c r="A193" s="46"/>
      <c r="B193" s="513">
        <f t="shared" si="43"/>
        <v>818</v>
      </c>
      <c r="C193" s="658">
        <f>IF(J23=0,I23,(((DATE(Rentecalc.!$O$1,L23,K23)-DATE(Rentecalc.!$O$1,1,1))*I23)/E!I$335))</f>
        <v>0</v>
      </c>
      <c r="D193" s="658"/>
      <c r="E193" s="657">
        <f>IF(L23=0,0,(IF(M23=0,((DATE(Rentecalc.!O$1+1,1,1)-DATE(Rentecalc.!$O$1,(L23),K23))*(I23-(1*J23)))/E!I$335,((DATE(Rentecalc.!$O$1,(M23),K23)-DATE(Rentecalc.!$O$1,(L23),K23))*(I23-(1*J23)))/E!I$335)))</f>
        <v>0</v>
      </c>
      <c r="F193" s="657"/>
      <c r="G193" s="657">
        <f>IF(M23=0,0,(IF(N23=0,((DATE(Rentecalc.!O$1+1,1,1)-DATE(Rentecalc.!$O$1,(M23),K23))*(I23-(2*J23)))/365,((DATE(Rentecalc.!$O$1,(N23),K23)-DATE(Rentecalc.!$O$1,(M23),K23))*(I23-(2*J23)))/E!I$335)))</f>
        <v>0</v>
      </c>
      <c r="H193" s="657"/>
      <c r="I193" s="65">
        <f>IF(N23=0,0,(IF(O23=0,((DATE(Rentecalc.!O$1+1,1,1)-DATE(Rentecalc.!$O$1,(N23),K23))*(I23-(3*J23)))/E!I$335,((DATE(Rentecalc.!$O$1,(O23),K23)-DATE(Rentecalc.!$O$1,(N23),K23))*(I23-(3*J23)))/E!I$335)))</f>
        <v>0</v>
      </c>
      <c r="J193" s="657">
        <f>IF(O23=0,0,(IF(P23=0,((DATE(Rentecalc.!O$1+1,1,1)-DATE(Rentecalc.!$O$1,(O23),K23))*(I23-(4*J23)))/E!I$335,((DATE(Rentecalc.!$O$1,(P23),K23)-DATE(Rentecalc.!$O$1,(O23),K23))*(I23-(4*J23)))/E!I$335)))</f>
        <v>0</v>
      </c>
      <c r="K193" s="657"/>
      <c r="L193" s="657">
        <f>IF(P23=0,0,(IF(Q23=0,((DATE(Rentecalc.!O$1+1,1,1)-DATE(Rentecalc.!$O$1,(P23),K23))*(I23-(5*J23)))/E!I$335,((DATE(Rentecalc.!$O$1,(Q23),K23)-DATE(Rentecalc.!$O$1,(P23),K23))*(I23-(5*J23)))/E!I$335)))</f>
        <v>0</v>
      </c>
      <c r="M193" s="657"/>
      <c r="N193" s="657"/>
      <c r="O193" s="657"/>
      <c r="P193" s="657"/>
      <c r="Q193" s="657"/>
      <c r="R193" s="66">
        <f>IF(Q23=0,0,((DATE(Rentecalc.!O$1+1,1,1)-DATE(Rentecalc.!$O$1,(Q23),K23))*(I23-(6*J23)))/E!I$335)</f>
        <v>0</v>
      </c>
      <c r="S193" s="619">
        <f t="shared" si="39"/>
        <v>0</v>
      </c>
      <c r="T193" s="67">
        <f t="shared" si="42"/>
        <v>0</v>
      </c>
      <c r="U193" s="5"/>
      <c r="V193" s="46"/>
      <c r="W193" s="148"/>
      <c r="X193" s="148"/>
      <c r="Y193" s="148"/>
      <c r="Z193" s="148"/>
      <c r="AA193" s="148"/>
      <c r="AB193" s="148"/>
      <c r="AC193" s="153"/>
      <c r="AD193" s="153"/>
      <c r="AE193" s="152"/>
      <c r="AF193" s="152"/>
      <c r="AG193" s="152"/>
      <c r="AH193" s="152"/>
      <c r="AI193" s="152"/>
      <c r="AJ193" s="152"/>
      <c r="AK193" s="152"/>
      <c r="AL193" s="152"/>
      <c r="AM193" s="152"/>
    </row>
    <row r="194" spans="1:39" s="6" customFormat="1" ht="12.75" customHeight="1" x14ac:dyDescent="0.15">
      <c r="A194" s="46"/>
      <c r="B194" s="513">
        <f t="shared" si="43"/>
        <v>819</v>
      </c>
      <c r="C194" s="658">
        <f>IF(J24=0,I24,(((DATE(Rentecalc.!$O$1,L24,K24)-DATE(Rentecalc.!$O$1,1,1))*I24)/E!I$335))</f>
        <v>0</v>
      </c>
      <c r="D194" s="658"/>
      <c r="E194" s="657">
        <f>IF(L24=0,0,(IF(M24=0,((DATE(Rentecalc.!O$1+1,1,1)-DATE(Rentecalc.!$O$1,(L24),K24))*(I24-(1*J24)))/E!I$335,((DATE(Rentecalc.!$O$1,(M24),K24)-DATE(Rentecalc.!$O$1,(L24),K24))*(I24-(1*J24)))/E!I$335)))</f>
        <v>0</v>
      </c>
      <c r="F194" s="657"/>
      <c r="G194" s="657">
        <f>IF(M24=0,0,(IF(N24=0,((DATE(Rentecalc.!O$1+1,1,1)-DATE(Rentecalc.!$O$1,(M24),K24))*(I24-(2*J24)))/365,((DATE(Rentecalc.!$O$1,(N24),K24)-DATE(Rentecalc.!$O$1,(M24),K24))*(I24-(2*J24)))/E!I$335)))</f>
        <v>0</v>
      </c>
      <c r="H194" s="657"/>
      <c r="I194" s="65">
        <f>IF(N24=0,0,(IF(O24=0,((DATE(Rentecalc.!O$1+1,1,1)-DATE(Rentecalc.!$O$1,(N24),K24))*(I24-(3*J24)))/E!I$335,((DATE(Rentecalc.!$O$1,(O24),K24)-DATE(Rentecalc.!$O$1,(N24),K24))*(I24-(3*J24)))/E!I$335)))</f>
        <v>0</v>
      </c>
      <c r="J194" s="657">
        <f>IF(O24=0,0,(IF(P24=0,((DATE(Rentecalc.!O$1+1,1,1)-DATE(Rentecalc.!$O$1,(O24),K24))*(I24-(4*J24)))/E!I$335,((DATE(Rentecalc.!$O$1,(P24),K24)-DATE(Rentecalc.!$O$1,(O24),K24))*(I24-(4*J24)))/E!I$335)))</f>
        <v>0</v>
      </c>
      <c r="K194" s="657"/>
      <c r="L194" s="657">
        <f>IF(P24=0,0,(IF(Q24=0,((DATE(Rentecalc.!O$1+1,1,1)-DATE(Rentecalc.!$O$1,(P24),K24))*(I24-(5*J24)))/E!I$335,((DATE(Rentecalc.!$O$1,(Q24),K24)-DATE(Rentecalc.!$O$1,(P24),K24))*(I24-(5*J24)))/E!I$335)))</f>
        <v>0</v>
      </c>
      <c r="M194" s="657"/>
      <c r="N194" s="657"/>
      <c r="O194" s="657"/>
      <c r="P194" s="657"/>
      <c r="Q194" s="657"/>
      <c r="R194" s="66">
        <f>IF(Q24=0,0,((DATE(Rentecalc.!O$1+1,1,1)-DATE(Rentecalc.!$O$1,(Q24),K24))*(I24-(6*J24)))/E!I$335)</f>
        <v>0</v>
      </c>
      <c r="S194" s="619">
        <f t="shared" si="39"/>
        <v>0</v>
      </c>
      <c r="T194" s="67">
        <f t="shared" si="42"/>
        <v>0</v>
      </c>
      <c r="U194" s="5"/>
      <c r="V194" s="46"/>
      <c r="W194" s="148"/>
      <c r="X194" s="148"/>
      <c r="Y194" s="148"/>
      <c r="Z194" s="148"/>
      <c r="AA194" s="148"/>
      <c r="AB194" s="148"/>
      <c r="AC194" s="153"/>
      <c r="AD194" s="153"/>
      <c r="AE194" s="152"/>
      <c r="AF194" s="152"/>
      <c r="AG194" s="152"/>
      <c r="AH194" s="152"/>
      <c r="AI194" s="152"/>
      <c r="AJ194" s="152"/>
      <c r="AK194" s="152"/>
      <c r="AL194" s="152"/>
      <c r="AM194" s="152"/>
    </row>
    <row r="195" spans="1:39" s="6" customFormat="1" ht="12.75" customHeight="1" x14ac:dyDescent="0.15">
      <c r="A195" s="46"/>
      <c r="B195" s="513">
        <f t="shared" si="43"/>
        <v>820</v>
      </c>
      <c r="C195" s="658">
        <f>IF(J25=0,I25,(((DATE(Rentecalc.!$O$1,L25,K25)-DATE(Rentecalc.!$O$1,1,1))*I25)/E!I$335))</f>
        <v>0</v>
      </c>
      <c r="D195" s="658"/>
      <c r="E195" s="657">
        <f>IF(L25=0,0,(IF(M25=0,((DATE(Rentecalc.!O$1+1,1,1)-DATE(Rentecalc.!$O$1,(L25),K25))*(I25-(1*J25)))/E!I$335,((DATE(Rentecalc.!$O$1,(M25),K25)-DATE(Rentecalc.!$O$1,(L25),K25))*(I25-(1*J25)))/E!I$335)))</f>
        <v>0</v>
      </c>
      <c r="F195" s="657"/>
      <c r="G195" s="657">
        <f>IF(M25=0,0,(IF(N25=0,((DATE(Rentecalc.!O$1+1,1,1)-DATE(Rentecalc.!$O$1,(M25),K25))*(I25-(2*J25)))/365,((DATE(Rentecalc.!$O$1,(N25),K25)-DATE(Rentecalc.!$O$1,(M25),K25))*(I25-(2*J25)))/E!I$335)))</f>
        <v>0</v>
      </c>
      <c r="H195" s="657"/>
      <c r="I195" s="65">
        <f>IF(N25=0,0,(IF(O25=0,((DATE(Rentecalc.!O$1+1,1,1)-DATE(Rentecalc.!$O$1,(N25),K25))*(I25-(3*J25)))/E!I$335,((DATE(Rentecalc.!$O$1,(O25),K25)-DATE(Rentecalc.!$O$1,(N25),K25))*(I25-(3*J25)))/E!I$335)))</f>
        <v>0</v>
      </c>
      <c r="J195" s="657">
        <f>IF(O25=0,0,(IF(P25=0,((DATE(Rentecalc.!O$1+1,1,1)-DATE(Rentecalc.!$O$1,(O25),K25))*(I25-(4*J25)))/E!I$335,((DATE(Rentecalc.!$O$1,(P25),K25)-DATE(Rentecalc.!$O$1,(O25),K25))*(I25-(4*J25)))/E!I$335)))</f>
        <v>0</v>
      </c>
      <c r="K195" s="657"/>
      <c r="L195" s="657">
        <f>IF(P25=0,0,(IF(Q25=0,((DATE(Rentecalc.!O$1+1,1,1)-DATE(Rentecalc.!$O$1,(P25),K25))*(I25-(5*J25)))/E!I$335,((DATE(Rentecalc.!$O$1,(Q25),K25)-DATE(Rentecalc.!$O$1,(P25),K25))*(I25-(5*J25)))/E!I$335)))</f>
        <v>0</v>
      </c>
      <c r="M195" s="657"/>
      <c r="N195" s="657"/>
      <c r="O195" s="657"/>
      <c r="P195" s="657"/>
      <c r="Q195" s="657"/>
      <c r="R195" s="66">
        <f>IF(Q25=0,0,((DATE(Rentecalc.!O$1+1,1,1)-DATE(Rentecalc.!$O$1,(Q25),K25))*(I25-(6*J25)))/E!I$335)</f>
        <v>0</v>
      </c>
      <c r="S195" s="619">
        <f t="shared" si="39"/>
        <v>0</v>
      </c>
      <c r="T195" s="67">
        <f t="shared" si="42"/>
        <v>0</v>
      </c>
      <c r="U195" s="5"/>
      <c r="V195" s="46"/>
      <c r="W195" s="148"/>
      <c r="X195" s="148"/>
      <c r="Y195" s="148"/>
      <c r="Z195" s="148"/>
      <c r="AA195" s="148"/>
      <c r="AB195" s="148"/>
      <c r="AC195" s="153"/>
      <c r="AD195" s="153"/>
      <c r="AE195" s="152"/>
      <c r="AF195" s="152"/>
      <c r="AG195" s="152"/>
      <c r="AH195" s="152"/>
      <c r="AI195" s="152"/>
      <c r="AJ195" s="152"/>
      <c r="AK195" s="152"/>
      <c r="AL195" s="152"/>
      <c r="AM195" s="152"/>
    </row>
    <row r="196" spans="1:39" s="6" customFormat="1" ht="12.75" customHeight="1" x14ac:dyDescent="0.15">
      <c r="A196" s="46"/>
      <c r="B196" s="513">
        <f t="shared" si="43"/>
        <v>821</v>
      </c>
      <c r="C196" s="658">
        <f>IF(J26=0,I26,(((DATE(Rentecalc.!$O$1,L26,K26)-DATE(Rentecalc.!$O$1,1,1))*I26)/E!I$335))</f>
        <v>0</v>
      </c>
      <c r="D196" s="658"/>
      <c r="E196" s="657">
        <f>IF(L26=0,0,(IF(M26=0,((DATE(Rentecalc.!O$1+1,1,1)-DATE(Rentecalc.!$O$1,(L26),K26))*(I26-(1*J26)))/E!I$335,((DATE(Rentecalc.!$O$1,(M26),K26)-DATE(Rentecalc.!$O$1,(L26),K26))*(I26-(1*J26)))/E!I$335)))</f>
        <v>0</v>
      </c>
      <c r="F196" s="657"/>
      <c r="G196" s="657">
        <f>IF(M26=0,0,(IF(N26=0,((DATE(Rentecalc.!O$1+1,1,1)-DATE(Rentecalc.!$O$1,(M26),K26))*(I26-(2*J26)))/365,((DATE(Rentecalc.!$O$1,(N26),K26)-DATE(Rentecalc.!$O$1,(M26),K26))*(I26-(2*J26)))/E!I$335)))</f>
        <v>0</v>
      </c>
      <c r="H196" s="657"/>
      <c r="I196" s="65">
        <f>IF(N26=0,0,(IF(O26=0,((DATE(Rentecalc.!O$1+1,1,1)-DATE(Rentecalc.!$O$1,(N26),K26))*(I26-(3*J26)))/E!I$335,((DATE(Rentecalc.!$O$1,(O26),K26)-DATE(Rentecalc.!$O$1,(N26),K26))*(I26-(3*J26)))/E!I$335)))</f>
        <v>0</v>
      </c>
      <c r="J196" s="657">
        <f>IF(O26=0,0,(IF(P26=0,((DATE(Rentecalc.!O$1+1,1,1)-DATE(Rentecalc.!$O$1,(O26),K26))*(I26-(4*J26)))/E!I$335,((DATE(Rentecalc.!$O$1,(P26),K26)-DATE(Rentecalc.!$O$1,(O26),K26))*(I26-(4*J26)))/E!I$335)))</f>
        <v>0</v>
      </c>
      <c r="K196" s="657"/>
      <c r="L196" s="657">
        <f>IF(P26=0,0,(IF(Q26=0,((DATE(Rentecalc.!O$1+1,1,1)-DATE(Rentecalc.!$O$1,(P26),K26))*(I26-(5*J26)))/E!I$335,((DATE(Rentecalc.!$O$1,(Q26),K26)-DATE(Rentecalc.!$O$1,(P26),K26))*(I26-(5*J26)))/E!I$335)))</f>
        <v>0</v>
      </c>
      <c r="M196" s="657"/>
      <c r="N196" s="657"/>
      <c r="O196" s="657"/>
      <c r="P196" s="657"/>
      <c r="Q196" s="657"/>
      <c r="R196" s="66">
        <f>IF(Q26=0,0,((DATE(Rentecalc.!O$1+1,1,1)-DATE(Rentecalc.!$O$1,(Q26),K26))*(I26-(6*J26)))/E!I$335)</f>
        <v>0</v>
      </c>
      <c r="S196" s="619">
        <f t="shared" si="39"/>
        <v>0</v>
      </c>
      <c r="T196" s="67">
        <f t="shared" si="42"/>
        <v>0</v>
      </c>
      <c r="U196" s="5"/>
      <c r="V196" s="46"/>
      <c r="W196" s="148"/>
      <c r="X196" s="148"/>
      <c r="Y196" s="148"/>
      <c r="Z196" s="148"/>
      <c r="AA196" s="148"/>
      <c r="AB196" s="148"/>
      <c r="AC196" s="153"/>
      <c r="AD196" s="153"/>
      <c r="AE196" s="152"/>
      <c r="AF196" s="152"/>
      <c r="AG196" s="152"/>
      <c r="AH196" s="152"/>
      <c r="AI196" s="152"/>
      <c r="AJ196" s="152"/>
      <c r="AK196" s="152"/>
      <c r="AL196" s="152"/>
      <c r="AM196" s="152"/>
    </row>
    <row r="197" spans="1:39" s="6" customFormat="1" ht="12.75" customHeight="1" x14ac:dyDescent="0.15">
      <c r="A197" s="46"/>
      <c r="B197" s="513">
        <f t="shared" si="43"/>
        <v>822</v>
      </c>
      <c r="C197" s="658">
        <f>IF(J27=0,I27,(((DATE(Rentecalc.!$O$1,L27,K27)-DATE(Rentecalc.!$O$1,1,1))*I27)/E!I$335))</f>
        <v>0</v>
      </c>
      <c r="D197" s="658"/>
      <c r="E197" s="657">
        <f>IF(L27=0,0,(IF(M27=0,((DATE(Rentecalc.!O$1+1,1,1)-DATE(Rentecalc.!$O$1,(L27),K27))*(I27-(1*J27)))/E!I$335,((DATE(Rentecalc.!$O$1,(M27),K27)-DATE(Rentecalc.!$O$1,(L27),K27))*(I27-(1*J27)))/E!I$335)))</f>
        <v>0</v>
      </c>
      <c r="F197" s="657"/>
      <c r="G197" s="657">
        <f>IF(M27=0,0,(IF(N27=0,((DATE(Rentecalc.!O$1+1,1,1)-DATE(Rentecalc.!$O$1,(M27),K27))*(I27-(2*J27)))/365,((DATE(Rentecalc.!$O$1,(N27),K27)-DATE(Rentecalc.!$O$1,(M27),K27))*(I27-(2*J27)))/E!I$335)))</f>
        <v>0</v>
      </c>
      <c r="H197" s="657"/>
      <c r="I197" s="65">
        <f>IF(N27=0,0,(IF(O27=0,((DATE(Rentecalc.!O$1+1,1,1)-DATE(Rentecalc.!$O$1,(N27),K27))*(I27-(3*J27)))/E!I$335,((DATE(Rentecalc.!$O$1,(O27),K27)-DATE(Rentecalc.!$O$1,(N27),K27))*(I27-(3*J27)))/E!I$335)))</f>
        <v>0</v>
      </c>
      <c r="J197" s="657">
        <f>IF(O27=0,0,(IF(P27=0,((DATE(Rentecalc.!O$1+1,1,1)-DATE(Rentecalc.!$O$1,(O27),K27))*(I27-(4*J27)))/E!I$335,((DATE(Rentecalc.!$O$1,(P27),K27)-DATE(Rentecalc.!$O$1,(O27),K27))*(I27-(4*J27)))/E!I$335)))</f>
        <v>0</v>
      </c>
      <c r="K197" s="657"/>
      <c r="L197" s="657">
        <f>IF(P27=0,0,(IF(Q27=0,((DATE(Rentecalc.!O$1+1,1,1)-DATE(Rentecalc.!$O$1,(P27),K27))*(I27-(5*J27)))/E!I$335,((DATE(Rentecalc.!$O$1,(Q27),K27)-DATE(Rentecalc.!$O$1,(P27),K27))*(I27-(5*J27)))/E!I$335)))</f>
        <v>0</v>
      </c>
      <c r="M197" s="657"/>
      <c r="N197" s="657"/>
      <c r="O197" s="657"/>
      <c r="P197" s="657"/>
      <c r="Q197" s="657"/>
      <c r="R197" s="66">
        <f>IF(Q27=0,0,((DATE(Rentecalc.!O$1+1,1,1)-DATE(Rentecalc.!$O$1,(Q27),K27))*(I27-(6*J27)))/E!I$335)</f>
        <v>0</v>
      </c>
      <c r="S197" s="619">
        <f t="shared" si="39"/>
        <v>0</v>
      </c>
      <c r="T197" s="67">
        <f t="shared" si="42"/>
        <v>0</v>
      </c>
      <c r="U197" s="5"/>
      <c r="V197" s="46"/>
      <c r="W197" s="148"/>
      <c r="X197" s="148"/>
      <c r="Y197" s="148"/>
      <c r="Z197" s="148"/>
      <c r="AA197" s="148"/>
      <c r="AB197" s="148"/>
      <c r="AC197" s="153"/>
      <c r="AD197" s="153"/>
      <c r="AE197" s="152"/>
      <c r="AF197" s="152"/>
      <c r="AG197" s="152"/>
      <c r="AH197" s="152"/>
      <c r="AI197" s="152"/>
      <c r="AJ197" s="152"/>
      <c r="AK197" s="152"/>
      <c r="AL197" s="152"/>
      <c r="AM197" s="152"/>
    </row>
    <row r="198" spans="1:39" s="6" customFormat="1" ht="12.75" customHeight="1" x14ac:dyDescent="0.15">
      <c r="A198" s="46"/>
      <c r="B198" s="513">
        <f t="shared" si="43"/>
        <v>823</v>
      </c>
      <c r="C198" s="658">
        <f>IF(J28=0,I28,(((DATE(Rentecalc.!$O$1,L28,K28)-DATE(Rentecalc.!$O$1,1,1))*I28)/E!I$335))</f>
        <v>0</v>
      </c>
      <c r="D198" s="658"/>
      <c r="E198" s="657">
        <f>IF(L28=0,0,(IF(M28=0,((DATE(Rentecalc.!O$1+1,1,1)-DATE(Rentecalc.!$O$1,(L28),K28))*(I28-(1*J28)))/E!I$335,((DATE(Rentecalc.!$O$1,(M28),K28)-DATE(Rentecalc.!$O$1,(L28),K28))*(I28-(1*J28)))/E!I$335)))</f>
        <v>0</v>
      </c>
      <c r="F198" s="657"/>
      <c r="G198" s="657">
        <f>IF(M28=0,0,(IF(N28=0,((DATE(Rentecalc.!O$1+1,1,1)-DATE(Rentecalc.!$O$1,(M28),K28))*(I28-(2*J28)))/365,((DATE(Rentecalc.!$O$1,(N28),K28)-DATE(Rentecalc.!$O$1,(M28),K28))*(I28-(2*J28)))/E!I$335)))</f>
        <v>0</v>
      </c>
      <c r="H198" s="657"/>
      <c r="I198" s="65">
        <f>IF(N28=0,0,(IF(O28=0,((DATE(Rentecalc.!O$1+1,1,1)-DATE(Rentecalc.!$O$1,(N28),K28))*(I28-(3*J28)))/E!I$335,((DATE(Rentecalc.!$O$1,(O28),K28)-DATE(Rentecalc.!$O$1,(N28),K28))*(I28-(3*J28)))/E!I$335)))</f>
        <v>0</v>
      </c>
      <c r="J198" s="657">
        <f>IF(O28=0,0,(IF(P28=0,((DATE(Rentecalc.!O$1+1,1,1)-DATE(Rentecalc.!$O$1,(O28),K28))*(I28-(4*J28)))/E!I$335,((DATE(Rentecalc.!$O$1,(P28),K28)-DATE(Rentecalc.!$O$1,(O28),K28))*(I28-(4*J28)))/E!I$335)))</f>
        <v>0</v>
      </c>
      <c r="K198" s="657"/>
      <c r="L198" s="657">
        <f>IF(P28=0,0,(IF(Q28=0,((DATE(Rentecalc.!O$1+1,1,1)-DATE(Rentecalc.!$O$1,(P28),K28))*(I28-(5*J28)))/E!I$335,((DATE(Rentecalc.!$O$1,(Q28),K28)-DATE(Rentecalc.!$O$1,(P28),K28))*(I28-(5*J28)))/E!I$335)))</f>
        <v>0</v>
      </c>
      <c r="M198" s="657"/>
      <c r="N198" s="657"/>
      <c r="O198" s="657"/>
      <c r="P198" s="657"/>
      <c r="Q198" s="657"/>
      <c r="R198" s="66">
        <f>IF(Q28=0,0,((DATE(Rentecalc.!O$1+1,1,1)-DATE(Rentecalc.!$O$1,(Q28),K28))*(I28-(6*J28)))/E!I$335)</f>
        <v>0</v>
      </c>
      <c r="S198" s="619">
        <f t="shared" si="39"/>
        <v>0</v>
      </c>
      <c r="T198" s="67">
        <f t="shared" si="42"/>
        <v>0</v>
      </c>
      <c r="U198" s="5"/>
      <c r="V198" s="46"/>
      <c r="W198" s="148"/>
      <c r="X198" s="148"/>
      <c r="Y198" s="148"/>
      <c r="Z198" s="148"/>
      <c r="AA198" s="148"/>
      <c r="AB198" s="148"/>
      <c r="AC198" s="153"/>
      <c r="AD198" s="153"/>
      <c r="AE198" s="152"/>
      <c r="AF198" s="152"/>
      <c r="AG198" s="152"/>
      <c r="AH198" s="152"/>
      <c r="AI198" s="152"/>
      <c r="AJ198" s="152"/>
      <c r="AK198" s="152"/>
      <c r="AL198" s="152"/>
      <c r="AM198" s="152"/>
    </row>
    <row r="199" spans="1:39" s="6" customFormat="1" ht="12.75" customHeight="1" x14ac:dyDescent="0.15">
      <c r="A199" s="46"/>
      <c r="B199" s="513">
        <f t="shared" si="43"/>
        <v>824</v>
      </c>
      <c r="C199" s="658">
        <f>IF(J29=0,I29,(((DATE(Rentecalc.!$O$1,L29,K29)-DATE(Rentecalc.!$O$1,1,1))*I29)/E!I$335))</f>
        <v>0</v>
      </c>
      <c r="D199" s="658"/>
      <c r="E199" s="657">
        <f>IF(L29=0,0,(IF(M29=0,((DATE(Rentecalc.!O$1+1,1,1)-DATE(Rentecalc.!$O$1,(L29),K29))*(I29-(1*J29)))/E!I$335,((DATE(Rentecalc.!$O$1,(M29),K29)-DATE(Rentecalc.!$O$1,(L29),K29))*(I29-(1*J29)))/E!I$335)))</f>
        <v>0</v>
      </c>
      <c r="F199" s="657"/>
      <c r="G199" s="657">
        <f>IF(M29=0,0,(IF(N29=0,((DATE(Rentecalc.!O$1+1,1,1)-DATE(Rentecalc.!$O$1,(M29),K29))*(I29-(2*J29)))/365,((DATE(Rentecalc.!$O$1,(N29),K29)-DATE(Rentecalc.!$O$1,(M29),K29))*(I29-(2*J29)))/E!I$335)))</f>
        <v>0</v>
      </c>
      <c r="H199" s="657"/>
      <c r="I199" s="65">
        <f>IF(N29=0,0,(IF(O29=0,((DATE(Rentecalc.!O$1+1,1,1)-DATE(Rentecalc.!$O$1,(N29),K29))*(I29-(3*J29)))/E!I$335,((DATE(Rentecalc.!$O$1,(O29),K29)-DATE(Rentecalc.!$O$1,(N29),K29))*(I29-(3*J29)))/E!I$335)))</f>
        <v>0</v>
      </c>
      <c r="J199" s="657">
        <f>IF(O29=0,0,(IF(P29=0,((DATE(Rentecalc.!O$1+1,1,1)-DATE(Rentecalc.!$O$1,(O29),K29))*(I29-(4*J29)))/E!I$335,((DATE(Rentecalc.!$O$1,(P29),K29)-DATE(Rentecalc.!$O$1,(O29),K29))*(I29-(4*J29)))/E!I$335)))</f>
        <v>0</v>
      </c>
      <c r="K199" s="657"/>
      <c r="L199" s="657">
        <f>IF(P29=0,0,(IF(Q29=0,((DATE(Rentecalc.!O$1+1,1,1)-DATE(Rentecalc.!$O$1,(P29),K29))*(I29-(5*J29)))/E!I$335,((DATE(Rentecalc.!$O$1,(Q29),K29)-DATE(Rentecalc.!$O$1,(P29),K29))*(I29-(5*J29)))/E!I$335)))</f>
        <v>0</v>
      </c>
      <c r="M199" s="657"/>
      <c r="N199" s="657"/>
      <c r="O199" s="657"/>
      <c r="P199" s="657"/>
      <c r="Q199" s="657"/>
      <c r="R199" s="66">
        <f>IF(Q29=0,0,((DATE(Rentecalc.!O$1+1,1,1)-DATE(Rentecalc.!$O$1,(Q29),K29))*(I29-(6*J29)))/E!I$335)</f>
        <v>0</v>
      </c>
      <c r="S199" s="619">
        <f t="shared" si="39"/>
        <v>0</v>
      </c>
      <c r="T199" s="67">
        <f t="shared" si="42"/>
        <v>0</v>
      </c>
      <c r="U199" s="5"/>
      <c r="V199" s="46"/>
      <c r="W199" s="148"/>
      <c r="X199" s="148"/>
      <c r="Y199" s="148"/>
      <c r="Z199" s="148"/>
      <c r="AA199" s="148"/>
      <c r="AB199" s="148"/>
      <c r="AC199" s="153">
        <f>R199</f>
        <v>0</v>
      </c>
      <c r="AD199" s="153">
        <f>M199</f>
        <v>0</v>
      </c>
      <c r="AE199" s="152"/>
      <c r="AF199" s="152"/>
      <c r="AG199" s="152"/>
      <c r="AH199" s="152"/>
      <c r="AI199" s="152"/>
      <c r="AJ199" s="152"/>
      <c r="AK199" s="152"/>
      <c r="AL199" s="152"/>
      <c r="AM199" s="152"/>
    </row>
    <row r="200" spans="1:39" s="6" customFormat="1" ht="12.75" customHeight="1" x14ac:dyDescent="0.15">
      <c r="A200" s="46"/>
      <c r="B200" s="513">
        <f t="shared" si="43"/>
        <v>825</v>
      </c>
      <c r="C200" s="658">
        <f>IF(J30=0,I30,(((DATE(Rentecalc.!$O$1,L30,K30)-DATE(Rentecalc.!$O$1,1,1))*I30)/E!I$335))</f>
        <v>0</v>
      </c>
      <c r="D200" s="658"/>
      <c r="E200" s="657">
        <f>IF(L30=0,0,(IF(M30=0,((DATE(Rentecalc.!O$1+1,1,1)-DATE(Rentecalc.!$O$1,(L30),K30))*(I30-(1*J30)))/E!I$335,((DATE(Rentecalc.!$O$1,(M30),K30)-DATE(Rentecalc.!$O$1,(L30),K30))*(I30-(1*J30)))/E!I$335)))</f>
        <v>0</v>
      </c>
      <c r="F200" s="657"/>
      <c r="G200" s="657">
        <f>IF(M30=0,0,(IF(N30=0,((DATE(Rentecalc.!O$1+1,1,1)-DATE(Rentecalc.!$O$1,(M30),K30))*(I30-(2*J30)))/365,((DATE(Rentecalc.!$O$1,(N30),K30)-DATE(Rentecalc.!$O$1,(M30),K30))*(I30-(2*J30)))/E!I$335)))</f>
        <v>0</v>
      </c>
      <c r="H200" s="657"/>
      <c r="I200" s="65">
        <f>IF(N30=0,0,(IF(O30=0,((DATE(Rentecalc.!O$1+1,1,1)-DATE(Rentecalc.!$O$1,(N30),K30))*(I30-(3*J30)))/E!I$335,((DATE(Rentecalc.!$O$1,(O30),K30)-DATE(Rentecalc.!$O$1,(N30),K30))*(I30-(3*J30)))/E!I$335)))</f>
        <v>0</v>
      </c>
      <c r="J200" s="657">
        <f>IF(O30=0,0,(IF(P30=0,((DATE(Rentecalc.!O$1+1,1,1)-DATE(Rentecalc.!$O$1,(O30),K30))*(I30-(4*J30)))/E!I$335,((DATE(Rentecalc.!$O$1,(P30),K30)-DATE(Rentecalc.!$O$1,(O30),K30))*(I30-(4*J30)))/E!I$335)))</f>
        <v>0</v>
      </c>
      <c r="K200" s="657"/>
      <c r="L200" s="657">
        <f>IF(P30=0,0,(IF(Q30=0,((DATE(Rentecalc.!O$1+1,1,1)-DATE(Rentecalc.!$O$1,(P30),K30))*(I30-(5*J30)))/E!I$335,((DATE(Rentecalc.!$O$1,(Q30),K30)-DATE(Rentecalc.!$O$1,(P30),K30))*(I30-(5*J30)))/E!I$335)))</f>
        <v>0</v>
      </c>
      <c r="M200" s="657"/>
      <c r="N200" s="657"/>
      <c r="O200" s="657"/>
      <c r="P200" s="657"/>
      <c r="Q200" s="657"/>
      <c r="R200" s="66">
        <f>IF(Q30=0,0,((DATE(Rentecalc.!O$1+1,1,1)-DATE(Rentecalc.!$O$1,(Q30),K30))*(I30-(6*J30)))/E!I$335)</f>
        <v>0</v>
      </c>
      <c r="S200" s="619">
        <f t="shared" si="39"/>
        <v>0</v>
      </c>
      <c r="T200" s="67">
        <f t="shared" si="42"/>
        <v>0</v>
      </c>
      <c r="U200" s="5"/>
      <c r="V200" s="46"/>
      <c r="W200" s="148"/>
      <c r="X200" s="148"/>
      <c r="Y200" s="148"/>
      <c r="Z200" s="148"/>
      <c r="AA200" s="148"/>
      <c r="AB200" s="148"/>
      <c r="AC200" s="153">
        <f>R200</f>
        <v>0</v>
      </c>
      <c r="AD200" s="153">
        <f>M200</f>
        <v>0</v>
      </c>
      <c r="AE200" s="152"/>
      <c r="AF200" s="152"/>
      <c r="AG200" s="152"/>
      <c r="AH200" s="152"/>
      <c r="AI200" s="152"/>
      <c r="AJ200" s="152"/>
      <c r="AK200" s="152"/>
      <c r="AL200" s="152"/>
      <c r="AM200" s="152"/>
    </row>
    <row r="201" spans="1:39" s="6" customFormat="1" ht="12.75" customHeight="1" x14ac:dyDescent="0.15">
      <c r="A201" s="46"/>
      <c r="B201" s="513">
        <f t="shared" si="43"/>
        <v>826</v>
      </c>
      <c r="C201" s="658">
        <f>IF(J31=0,I31,(((DATE(Rentecalc.!$O$1,L31,K31)-DATE(Rentecalc.!$O$1,1,1))*I31)/E!I$335))</f>
        <v>0</v>
      </c>
      <c r="D201" s="658"/>
      <c r="E201" s="657">
        <f>IF(L31=0,0,(IF(M31=0,((DATE(Rentecalc.!O$1+1,1,1)-DATE(Rentecalc.!$O$1,(L31),K31))*(I31-(1*J31)))/E!I$335,((DATE(Rentecalc.!$O$1,(M31),K31)-DATE(Rentecalc.!$O$1,(L31),K31))*(I31-(1*J31)))/E!I$335)))</f>
        <v>0</v>
      </c>
      <c r="F201" s="657"/>
      <c r="G201" s="657">
        <f>IF(M31=0,0,(IF(N31=0,((DATE(Rentecalc.!O$1+1,1,1)-DATE(Rentecalc.!$O$1,(M31),K31))*(I31-(2*J31)))/365,((DATE(Rentecalc.!$O$1,(N31),K31)-DATE(Rentecalc.!$O$1,(M31),K31))*(I31-(2*J31)))/E!I$335)))</f>
        <v>0</v>
      </c>
      <c r="H201" s="657"/>
      <c r="I201" s="65">
        <f>IF(N31=0,0,(IF(O31=0,((DATE(Rentecalc.!O$1+1,1,1)-DATE(Rentecalc.!$O$1,(N31),K31))*(I31-(3*J31)))/E!I$335,((DATE(Rentecalc.!$O$1,(O31),K31)-DATE(Rentecalc.!$O$1,(N31),K31))*(I31-(3*J31)))/E!I$335)))</f>
        <v>0</v>
      </c>
      <c r="J201" s="657">
        <f>IF(O31=0,0,(IF(P31=0,((DATE(Rentecalc.!O$1+1,1,1)-DATE(Rentecalc.!$O$1,(O31),K31))*(I31-(4*J31)))/E!I$335,((DATE(Rentecalc.!$O$1,(P31),K31)-DATE(Rentecalc.!$O$1,(O31),K31))*(I31-(4*J31)))/E!I$335)))</f>
        <v>0</v>
      </c>
      <c r="K201" s="657"/>
      <c r="L201" s="657">
        <f>IF(P31=0,0,(IF(Q31=0,((DATE(Rentecalc.!O$1+1,1,1)-DATE(Rentecalc.!$O$1,(P31),K31))*(I31-(5*J31)))/E!I$335,((DATE(Rentecalc.!$O$1,(Q31),K31)-DATE(Rentecalc.!$O$1,(P31),K31))*(I31-(5*J31)))/E!I$335)))</f>
        <v>0</v>
      </c>
      <c r="M201" s="657"/>
      <c r="N201" s="657"/>
      <c r="O201" s="657"/>
      <c r="P201" s="657"/>
      <c r="Q201" s="657"/>
      <c r="R201" s="66">
        <f>IF(Q31=0,0,((DATE(Rentecalc.!O$1+1,1,1)-DATE(Rentecalc.!$O$1,(Q31),K31))*(I31-(6*J31)))/E!I$335)</f>
        <v>0</v>
      </c>
      <c r="S201" s="619">
        <f t="shared" si="39"/>
        <v>0</v>
      </c>
      <c r="T201" s="67">
        <f t="shared" si="42"/>
        <v>0</v>
      </c>
      <c r="U201" s="5"/>
      <c r="V201" s="46"/>
      <c r="W201" s="148"/>
      <c r="X201" s="148"/>
      <c r="Y201" s="148"/>
      <c r="Z201" s="148"/>
      <c r="AA201" s="148"/>
      <c r="AB201" s="148"/>
      <c r="AC201" s="153">
        <f>R201</f>
        <v>0</v>
      </c>
      <c r="AD201" s="153">
        <f>M201</f>
        <v>0</v>
      </c>
      <c r="AE201" s="152"/>
      <c r="AF201" s="152"/>
      <c r="AG201" s="152"/>
      <c r="AH201" s="152"/>
      <c r="AI201" s="152"/>
      <c r="AJ201" s="152"/>
      <c r="AK201" s="152"/>
      <c r="AL201" s="152"/>
      <c r="AM201" s="152"/>
    </row>
    <row r="202" spans="1:39" s="6" customFormat="1" ht="12.75" customHeight="1" x14ac:dyDescent="0.15">
      <c r="A202" s="46"/>
      <c r="B202" s="513">
        <f t="shared" si="43"/>
        <v>827</v>
      </c>
      <c r="C202" s="658">
        <f>IF(J32=0,I32,(((DATE(Rentecalc.!$O$1,L32,K32)-DATE(Rentecalc.!$O$1,1,1))*I32)/E!I$335))</f>
        <v>0</v>
      </c>
      <c r="D202" s="658"/>
      <c r="E202" s="657">
        <f>IF(L32=0,0,(IF(M32=0,((DATE(Rentecalc.!O$1+1,1,1)-DATE(Rentecalc.!$O$1,(L32),K32))*(I32-(1*J32)))/E!I$335,((DATE(Rentecalc.!$O$1,(M32),K32)-DATE(Rentecalc.!$O$1,(L32),K32))*(I32-(1*J32)))/E!I$335)))</f>
        <v>0</v>
      </c>
      <c r="F202" s="657"/>
      <c r="G202" s="657">
        <f>IF(M32=0,0,(IF(N32=0,((DATE(Rentecalc.!O$1+1,1,1)-DATE(Rentecalc.!$O$1,(M32),K32))*(I32-(2*J32)))/365,((DATE(Rentecalc.!$O$1,(N32),K32)-DATE(Rentecalc.!$O$1,(M32),K32))*(I32-(2*J32)))/E!I$335)))</f>
        <v>0</v>
      </c>
      <c r="H202" s="657"/>
      <c r="I202" s="65">
        <f>IF(N32=0,0,(IF(O32=0,((DATE(Rentecalc.!O$1+1,1,1)-DATE(Rentecalc.!$O$1,(N32),K32))*(I32-(3*J32)))/E!I$335,((DATE(Rentecalc.!$O$1,(O32),K32)-DATE(Rentecalc.!$O$1,(N32),K32))*(I32-(3*J32)))/E!I$335)))</f>
        <v>0</v>
      </c>
      <c r="J202" s="657">
        <f>IF(O32=0,0,(IF(P32=0,((DATE(Rentecalc.!O$1+1,1,1)-DATE(Rentecalc.!$O$1,(O32),K32))*(I32-(4*J32)))/E!I$335,((DATE(Rentecalc.!$O$1,(P32),K32)-DATE(Rentecalc.!$O$1,(O32),K32))*(I32-(4*J32)))/E!I$335)))</f>
        <v>0</v>
      </c>
      <c r="K202" s="657"/>
      <c r="L202" s="657">
        <f>IF(P32=0,0,(IF(Q32=0,((DATE(Rentecalc.!O$1+1,1,1)-DATE(Rentecalc.!$O$1,(P32),K32))*(I32-(5*J32)))/E!I$335,((DATE(Rentecalc.!$O$1,(Q32),K32)-DATE(Rentecalc.!$O$1,(P32),K32))*(I32-(5*J32)))/E!I$335)))</f>
        <v>0</v>
      </c>
      <c r="M202" s="657"/>
      <c r="N202" s="657"/>
      <c r="O202" s="657"/>
      <c r="P202" s="657"/>
      <c r="Q202" s="657"/>
      <c r="R202" s="66">
        <f>IF(Q32=0,0,((DATE(Rentecalc.!O$1+1,1,1)-DATE(Rentecalc.!$O$1,(Q32),K32))*(I32-(6*J32)))/E!I$335)</f>
        <v>0</v>
      </c>
      <c r="S202" s="619">
        <f t="shared" si="39"/>
        <v>0</v>
      </c>
      <c r="T202" s="67">
        <f t="shared" si="42"/>
        <v>0</v>
      </c>
      <c r="U202" s="5"/>
      <c r="V202" s="46"/>
      <c r="W202" s="148"/>
      <c r="X202" s="148"/>
      <c r="Y202" s="148"/>
      <c r="Z202" s="148"/>
      <c r="AA202" s="148"/>
      <c r="AB202" s="148"/>
      <c r="AC202" s="153">
        <f>R202</f>
        <v>0</v>
      </c>
      <c r="AD202" s="153">
        <f>M202</f>
        <v>0</v>
      </c>
      <c r="AE202" s="152"/>
      <c r="AF202" s="152"/>
      <c r="AG202" s="152"/>
      <c r="AH202" s="152"/>
      <c r="AI202" s="152"/>
      <c r="AJ202" s="152"/>
      <c r="AK202" s="152"/>
      <c r="AL202" s="152"/>
      <c r="AM202" s="152"/>
    </row>
    <row r="203" spans="1:39" s="6" customFormat="1" ht="12.75" customHeight="1" x14ac:dyDescent="0.15">
      <c r="A203" s="46"/>
      <c r="B203" s="513">
        <f t="shared" si="43"/>
        <v>828</v>
      </c>
      <c r="C203" s="658">
        <f>IF(J33=0,I33,(((DATE(Rentecalc.!$O$1,L33,K33)-DATE(Rentecalc.!$O$1,1,1))*I33)/E!I$335))</f>
        <v>0</v>
      </c>
      <c r="D203" s="658"/>
      <c r="E203" s="657">
        <f>IF(L33=0,0,(IF(M33=0,((DATE(Rentecalc.!O$1+1,1,1)-DATE(Rentecalc.!$O$1,(L33),K33))*(I33-(1*J33)))/E!I$335,((DATE(Rentecalc.!$O$1,(M33),K33)-DATE(Rentecalc.!$O$1,(L33),K33))*(I33-(1*J33)))/E!I$335)))</f>
        <v>0</v>
      </c>
      <c r="F203" s="657"/>
      <c r="G203" s="657">
        <f>IF(M33=0,0,(IF(N33=0,((DATE(Rentecalc.!O$1+1,1,1)-DATE(Rentecalc.!$O$1,(M33),K33))*(I33-(2*J33)))/365,((DATE(Rentecalc.!$O$1,(N33),K33)-DATE(Rentecalc.!$O$1,(M33),K33))*(I33-(2*J33)))/E!I$335)))</f>
        <v>0</v>
      </c>
      <c r="H203" s="657"/>
      <c r="I203" s="65">
        <f>IF(N33=0,0,(IF(O33=0,((DATE(Rentecalc.!O$1+1,1,1)-DATE(Rentecalc.!$O$1,(N33),K33))*(I33-(3*J33)))/E!I$335,((DATE(Rentecalc.!$O$1,(O33),K33)-DATE(Rentecalc.!$O$1,(N33),K33))*(I33-(3*J33)))/E!I$335)))</f>
        <v>0</v>
      </c>
      <c r="J203" s="657">
        <f>IF(O33=0,0,(IF(P33=0,((DATE(Rentecalc.!O$1+1,1,1)-DATE(Rentecalc.!$O$1,(O33),K33))*(I33-(4*J33)))/E!I$335,((DATE(Rentecalc.!$O$1,(P33),K33)-DATE(Rentecalc.!$O$1,(O33),K33))*(I33-(4*J33)))/E!I$335)))</f>
        <v>0</v>
      </c>
      <c r="K203" s="657"/>
      <c r="L203" s="657">
        <f>IF(P33=0,0,(IF(Q33=0,((DATE(Rentecalc.!O$1+1,1,1)-DATE(Rentecalc.!$O$1,(P33),K33))*(I33-(5*J33)))/E!I$335,((DATE(Rentecalc.!$O$1,(Q33),K33)-DATE(Rentecalc.!$O$1,(P33),K33))*(I33-(5*J33)))/E!I$335)))</f>
        <v>0</v>
      </c>
      <c r="M203" s="657"/>
      <c r="N203" s="657"/>
      <c r="O203" s="657"/>
      <c r="P203" s="657"/>
      <c r="Q203" s="657"/>
      <c r="R203" s="66">
        <f>IF(Q33=0,0,((DATE(Rentecalc.!O$1+1,1,1)-DATE(Rentecalc.!$O$1,(Q33),K33))*(I33-(6*J33)))/E!I$335)</f>
        <v>0</v>
      </c>
      <c r="S203" s="619">
        <f t="shared" si="39"/>
        <v>0</v>
      </c>
      <c r="T203" s="67">
        <f t="shared" si="42"/>
        <v>0</v>
      </c>
      <c r="U203" s="5"/>
      <c r="V203" s="46"/>
      <c r="W203" s="148"/>
      <c r="X203" s="148"/>
      <c r="Y203" s="148"/>
      <c r="Z203" s="148"/>
      <c r="AA203" s="148"/>
      <c r="AB203" s="148"/>
      <c r="AC203" s="153">
        <f>R203</f>
        <v>0</v>
      </c>
      <c r="AD203" s="153">
        <f>M203</f>
        <v>0</v>
      </c>
      <c r="AE203" s="152"/>
      <c r="AF203" s="152"/>
      <c r="AG203" s="152"/>
      <c r="AH203" s="152"/>
      <c r="AI203" s="152"/>
      <c r="AJ203" s="152"/>
      <c r="AK203" s="152"/>
      <c r="AL203" s="152"/>
      <c r="AM203" s="152"/>
    </row>
    <row r="204" spans="1:39" s="6" customFormat="1" ht="12.75" customHeight="1" x14ac:dyDescent="0.15">
      <c r="A204" s="46"/>
      <c r="B204" s="513">
        <f t="shared" si="43"/>
        <v>829</v>
      </c>
      <c r="C204" s="658">
        <f>IF(J34=0,I34,(((DATE(Rentecalc.!$O$1,L34,K34)-DATE(Rentecalc.!$O$1,1,1))*I34)/E!I$335))</f>
        <v>0</v>
      </c>
      <c r="D204" s="658"/>
      <c r="E204" s="657">
        <f>IF(L34=0,0,(IF(M34=0,((DATE(Rentecalc.!O$1+1,1,1)-DATE(Rentecalc.!$O$1,(L34),K34))*(I34-(1*J34)))/E!I$335,((DATE(Rentecalc.!$O$1,(M34),K34)-DATE(Rentecalc.!$O$1,(L34),K34))*(I34-(1*J34)))/E!I$335)))</f>
        <v>0</v>
      </c>
      <c r="F204" s="657"/>
      <c r="G204" s="657">
        <f>IF(M34=0,0,(IF(N34=0,((DATE(Rentecalc.!O$1+1,1,1)-DATE(Rentecalc.!$O$1,(M34),K34))*(I34-(2*J34)))/365,((DATE(Rentecalc.!$O$1,(N34),K34)-DATE(Rentecalc.!$O$1,(M34),K34))*(I34-(2*J34)))/E!I$335)))</f>
        <v>0</v>
      </c>
      <c r="H204" s="657"/>
      <c r="I204" s="65">
        <f>IF(N34=0,0,(IF(O34=0,((DATE(Rentecalc.!O$1+1,1,1)-DATE(Rentecalc.!$O$1,(N34),K34))*(I34-(3*J34)))/E!I$335,((DATE(Rentecalc.!$O$1,(O34),K34)-DATE(Rentecalc.!$O$1,(N34),K34))*(I34-(3*J34)))/E!I$335)))</f>
        <v>0</v>
      </c>
      <c r="J204" s="657">
        <f>IF(O34=0,0,(IF(P34=0,((DATE(Rentecalc.!O$1+1,1,1)-DATE(Rentecalc.!$O$1,(O34),K34))*(I34-(4*J34)))/E!I$335,((DATE(Rentecalc.!$O$1,(P34),K34)-DATE(Rentecalc.!$O$1,(O34),K34))*(I34-(4*J34)))/E!I$335)))</f>
        <v>0</v>
      </c>
      <c r="K204" s="657"/>
      <c r="L204" s="657">
        <f>IF(P34=0,0,(IF(Q34=0,((DATE(Rentecalc.!O$1+1,1,1)-DATE(Rentecalc.!$O$1,(P34),K34))*(I34-(5*J34)))/E!I$335,((DATE(Rentecalc.!$O$1,(Q34),K34)-DATE(Rentecalc.!$O$1,(P34),K34))*(I34-(5*J34)))/E!I$335)))</f>
        <v>0</v>
      </c>
      <c r="M204" s="657"/>
      <c r="N204" s="657"/>
      <c r="O204" s="657"/>
      <c r="P204" s="657"/>
      <c r="Q204" s="657"/>
      <c r="R204" s="66">
        <f>IF(Q34=0,0,((DATE(Rentecalc.!O$1+1,1,1)-DATE(Rentecalc.!$O$1,(Q34),K34))*(I34-(6*J34)))/E!I$335)</f>
        <v>0</v>
      </c>
      <c r="S204" s="619">
        <f t="shared" ref="S204:S214" si="44">SUM(C204:R204)</f>
        <v>0</v>
      </c>
      <c r="T204" s="67">
        <f t="shared" si="42"/>
        <v>0</v>
      </c>
      <c r="U204" s="5"/>
      <c r="V204" s="46"/>
      <c r="W204" s="148"/>
      <c r="X204" s="148"/>
      <c r="Y204" s="148"/>
      <c r="Z204" s="148"/>
      <c r="AA204" s="148"/>
      <c r="AB204" s="148"/>
      <c r="AC204" s="153"/>
      <c r="AD204" s="153"/>
      <c r="AE204" s="152"/>
      <c r="AF204" s="152"/>
      <c r="AG204" s="152"/>
      <c r="AH204" s="152"/>
      <c r="AI204" s="152"/>
      <c r="AJ204" s="152"/>
      <c r="AK204" s="152"/>
      <c r="AL204" s="152"/>
      <c r="AM204" s="152"/>
    </row>
    <row r="205" spans="1:39" s="6" customFormat="1" ht="12.75" customHeight="1" x14ac:dyDescent="0.15">
      <c r="A205" s="46"/>
      <c r="B205" s="513">
        <f t="shared" si="43"/>
        <v>830</v>
      </c>
      <c r="C205" s="658">
        <f>IF(J35=0,I35,(((DATE(Rentecalc.!$O$1,L35,K35)-DATE(Rentecalc.!$O$1,1,1))*I35)/E!I$335))</f>
        <v>0</v>
      </c>
      <c r="D205" s="658"/>
      <c r="E205" s="657">
        <f>IF(L35=0,0,(IF(M35=0,((DATE(Rentecalc.!O$1+1,1,1)-DATE(Rentecalc.!$O$1,(L35),K35))*(I35-(1*J35)))/E!I$335,((DATE(Rentecalc.!$O$1,(M35),K35)-DATE(Rentecalc.!$O$1,(L35),K35))*(I35-(1*J35)))/E!I$335)))</f>
        <v>0</v>
      </c>
      <c r="F205" s="657"/>
      <c r="G205" s="657">
        <f>IF(M35=0,0,(IF(N35=0,((DATE(Rentecalc.!O$1+1,1,1)-DATE(Rentecalc.!$O$1,(M35),K35))*(I35-(2*J35)))/365,((DATE(Rentecalc.!$O$1,(N35),K35)-DATE(Rentecalc.!$O$1,(M35),K35))*(I35-(2*J35)))/E!I$335)))</f>
        <v>0</v>
      </c>
      <c r="H205" s="657"/>
      <c r="I205" s="65">
        <f>IF(N35=0,0,(IF(O35=0,((DATE(Rentecalc.!O$1+1,1,1)-DATE(Rentecalc.!$O$1,(N35),K35))*(I35-(3*J35)))/E!I$335,((DATE(Rentecalc.!$O$1,(O35),K35)-DATE(Rentecalc.!$O$1,(N35),K35))*(I35-(3*J35)))/E!I$335)))</f>
        <v>0</v>
      </c>
      <c r="J205" s="657">
        <f>IF(O35=0,0,(IF(P35=0,((DATE(Rentecalc.!O$1+1,1,1)-DATE(Rentecalc.!$O$1,(O35),K35))*(I35-(4*J35)))/E!I$335,((DATE(Rentecalc.!$O$1,(P35),K35)-DATE(Rentecalc.!$O$1,(O35),K35))*(I35-(4*J35)))/E!I$335)))</f>
        <v>0</v>
      </c>
      <c r="K205" s="657"/>
      <c r="L205" s="657">
        <f>IF(P35=0,0,(IF(Q35=0,((DATE(Rentecalc.!O$1+1,1,1)-DATE(Rentecalc.!$O$1,(P35),K35))*(I35-(5*J35)))/E!I$335,((DATE(Rentecalc.!$O$1,(Q35),K35)-DATE(Rentecalc.!$O$1,(P35),K35))*(I35-(5*J35)))/E!I$335)))</f>
        <v>0</v>
      </c>
      <c r="M205" s="657"/>
      <c r="N205" s="657"/>
      <c r="O205" s="657"/>
      <c r="P205" s="657"/>
      <c r="Q205" s="657"/>
      <c r="R205" s="66">
        <f>IF(Q35=0,0,((DATE(Rentecalc.!O$1+1,1,1)-DATE(Rentecalc.!$O$1,(Q35),K35))*(I35-(6*J35)))/E!I$335)</f>
        <v>0</v>
      </c>
      <c r="S205" s="619">
        <f t="shared" si="44"/>
        <v>0</v>
      </c>
      <c r="T205" s="67">
        <f t="shared" si="42"/>
        <v>0</v>
      </c>
      <c r="U205" s="5"/>
      <c r="V205" s="46"/>
      <c r="W205" s="148"/>
      <c r="X205" s="148"/>
      <c r="Y205" s="148"/>
      <c r="Z205" s="148"/>
      <c r="AA205" s="148"/>
      <c r="AB205" s="148"/>
      <c r="AC205" s="153"/>
      <c r="AD205" s="153"/>
      <c r="AE205" s="152"/>
      <c r="AF205" s="152"/>
      <c r="AG205" s="152"/>
      <c r="AH205" s="152"/>
      <c r="AI205" s="152"/>
      <c r="AJ205" s="152"/>
      <c r="AK205" s="152"/>
      <c r="AL205" s="152"/>
      <c r="AM205" s="152"/>
    </row>
    <row r="206" spans="1:39" s="6" customFormat="1" ht="12.75" customHeight="1" x14ac:dyDescent="0.15">
      <c r="A206" s="46"/>
      <c r="B206" s="513">
        <f t="shared" si="43"/>
        <v>831</v>
      </c>
      <c r="C206" s="658">
        <f>IF(J36=0,I36,(((DATE(Rentecalc.!$O$1,L36,K36)-DATE(Rentecalc.!$O$1,1,1))*I36)/E!I$335))</f>
        <v>0</v>
      </c>
      <c r="D206" s="658"/>
      <c r="E206" s="657">
        <f>IF(L36=0,0,(IF(M36=0,((DATE(Rentecalc.!O$1+1,1,1)-DATE(Rentecalc.!$O$1,(L36),K36))*(I36-(1*J36)))/E!I$335,((DATE(Rentecalc.!$O$1,(M36),K36)-DATE(Rentecalc.!$O$1,(L36),K36))*(I36-(1*J36)))/E!I$335)))</f>
        <v>0</v>
      </c>
      <c r="F206" s="657"/>
      <c r="G206" s="657">
        <f>IF(M36=0,0,(IF(N36=0,((DATE(Rentecalc.!O$1+1,1,1)-DATE(Rentecalc.!$O$1,(M36),K36))*(I36-(2*J36)))/365,((DATE(Rentecalc.!$O$1,(N36),K36)-DATE(Rentecalc.!$O$1,(M36),K36))*(I36-(2*J36)))/E!I$335)))</f>
        <v>0</v>
      </c>
      <c r="H206" s="657"/>
      <c r="I206" s="65">
        <f>IF(N36=0,0,(IF(O36=0,((DATE(Rentecalc.!O$1+1,1,1)-DATE(Rentecalc.!$O$1,(N36),K36))*(I36-(3*J36)))/E!I$335,((DATE(Rentecalc.!$O$1,(O36),K36)-DATE(Rentecalc.!$O$1,(N36),K36))*(I36-(3*J36)))/E!I$335)))</f>
        <v>0</v>
      </c>
      <c r="J206" s="657">
        <f>IF(O36=0,0,(IF(P36=0,((DATE(Rentecalc.!O$1+1,1,1)-DATE(Rentecalc.!$O$1,(O36),K36))*(I36-(4*J36)))/E!I$335,((DATE(Rentecalc.!$O$1,(P36),K36)-DATE(Rentecalc.!$O$1,(O36),K36))*(I36-(4*J36)))/E!I$335)))</f>
        <v>0</v>
      </c>
      <c r="K206" s="657"/>
      <c r="L206" s="657">
        <f>IF(P36=0,0,(IF(Q36=0,((DATE(Rentecalc.!O$1+1,1,1)-DATE(Rentecalc.!$O$1,(P36),K36))*(I36-(5*J36)))/E!I$335,((DATE(Rentecalc.!$O$1,(Q36),K36)-DATE(Rentecalc.!$O$1,(P36),K36))*(I36-(5*J36)))/E!I$335)))</f>
        <v>0</v>
      </c>
      <c r="M206" s="657"/>
      <c r="N206" s="657"/>
      <c r="O206" s="657"/>
      <c r="P206" s="657"/>
      <c r="Q206" s="657"/>
      <c r="R206" s="66">
        <f>IF(Q36=0,0,((DATE(Rentecalc.!O$1+1,1,1)-DATE(Rentecalc.!$O$1,(Q36),K36))*(I36-(6*J36)))/E!I$335)</f>
        <v>0</v>
      </c>
      <c r="S206" s="619">
        <f t="shared" si="44"/>
        <v>0</v>
      </c>
      <c r="T206" s="67">
        <f t="shared" si="42"/>
        <v>0</v>
      </c>
      <c r="U206" s="5"/>
      <c r="V206" s="46"/>
      <c r="W206" s="148"/>
      <c r="X206" s="148"/>
      <c r="Y206" s="148"/>
      <c r="Z206" s="148"/>
      <c r="AA206" s="148"/>
      <c r="AB206" s="148"/>
      <c r="AC206" s="153"/>
      <c r="AD206" s="153"/>
      <c r="AE206" s="152"/>
      <c r="AF206" s="152"/>
      <c r="AG206" s="152"/>
      <c r="AH206" s="152"/>
      <c r="AI206" s="152"/>
      <c r="AJ206" s="152"/>
      <c r="AK206" s="152"/>
      <c r="AL206" s="152"/>
      <c r="AM206" s="152"/>
    </row>
    <row r="207" spans="1:39" s="6" customFormat="1" ht="12.75" customHeight="1" x14ac:dyDescent="0.15">
      <c r="A207" s="46"/>
      <c r="B207" s="513">
        <f t="shared" si="43"/>
        <v>832</v>
      </c>
      <c r="C207" s="658">
        <f>IF(J37=0,I37,(((DATE(Rentecalc.!$O$1,L37,K37)-DATE(Rentecalc.!$O$1,1,1))*I37)/E!I$335))</f>
        <v>0</v>
      </c>
      <c r="D207" s="658"/>
      <c r="E207" s="657">
        <f>IF(L37=0,0,(IF(M37=0,((DATE(Rentecalc.!O$1+1,1,1)-DATE(Rentecalc.!$O$1,(L37),K37))*(I37-(1*J37)))/E!I$335,((DATE(Rentecalc.!$O$1,(M37),K37)-DATE(Rentecalc.!$O$1,(L37),K37))*(I37-(1*J37)))/E!I$335)))</f>
        <v>0</v>
      </c>
      <c r="F207" s="657"/>
      <c r="G207" s="657">
        <f>IF(M37=0,0,(IF(N37=0,((DATE(Rentecalc.!O$1+1,1,1)-DATE(Rentecalc.!$O$1,(M37),K37))*(I37-(2*J37)))/365,((DATE(Rentecalc.!$O$1,(N37),K37)-DATE(Rentecalc.!$O$1,(M37),K37))*(I37-(2*J37)))/E!I$335)))</f>
        <v>0</v>
      </c>
      <c r="H207" s="657"/>
      <c r="I207" s="65">
        <f>IF(N37=0,0,(IF(O37=0,((DATE(Rentecalc.!O$1+1,1,1)-DATE(Rentecalc.!$O$1,(N37),K37))*(I37-(3*J37)))/E!I$335,((DATE(Rentecalc.!$O$1,(O37),K37)-DATE(Rentecalc.!$O$1,(N37),K37))*(I37-(3*J37)))/E!I$335)))</f>
        <v>0</v>
      </c>
      <c r="J207" s="657">
        <f>IF(O37=0,0,(IF(P37=0,((DATE(Rentecalc.!O$1+1,1,1)-DATE(Rentecalc.!$O$1,(O37),K37))*(I37-(4*J37)))/E!I$335,((DATE(Rentecalc.!$O$1,(P37),K37)-DATE(Rentecalc.!$O$1,(O37),K37))*(I37-(4*J37)))/E!I$335)))</f>
        <v>0</v>
      </c>
      <c r="K207" s="657"/>
      <c r="L207" s="657">
        <f>IF(P37=0,0,(IF(Q37=0,((DATE(Rentecalc.!O$1+1,1,1)-DATE(Rentecalc.!$O$1,(P37),K37))*(I37-(5*J37)))/E!I$335,((DATE(Rentecalc.!$O$1,(Q37),K37)-DATE(Rentecalc.!$O$1,(P37),K37))*(I37-(5*J37)))/E!I$335)))</f>
        <v>0</v>
      </c>
      <c r="M207" s="657"/>
      <c r="N207" s="657"/>
      <c r="O207" s="657"/>
      <c r="P207" s="657"/>
      <c r="Q207" s="657"/>
      <c r="R207" s="66">
        <f>IF(Q37=0,0,((DATE(Rentecalc.!O$1+1,1,1)-DATE(Rentecalc.!$O$1,(Q37),K37))*(I37-(6*J37)))/E!I$335)</f>
        <v>0</v>
      </c>
      <c r="S207" s="619">
        <f t="shared" si="44"/>
        <v>0</v>
      </c>
      <c r="T207" s="67">
        <f t="shared" si="42"/>
        <v>0</v>
      </c>
      <c r="U207" s="5"/>
      <c r="V207" s="46"/>
      <c r="W207" s="148"/>
      <c r="X207" s="148"/>
      <c r="Y207" s="148"/>
      <c r="Z207" s="148"/>
      <c r="AA207" s="148"/>
      <c r="AB207" s="148"/>
      <c r="AC207" s="153"/>
      <c r="AD207" s="153"/>
      <c r="AE207" s="152"/>
      <c r="AF207" s="152"/>
      <c r="AG207" s="152"/>
      <c r="AH207" s="152"/>
      <c r="AI207" s="152"/>
      <c r="AJ207" s="152"/>
      <c r="AK207" s="152"/>
      <c r="AL207" s="152"/>
      <c r="AM207" s="152"/>
    </row>
    <row r="208" spans="1:39" s="6" customFormat="1" ht="12.75" customHeight="1" x14ac:dyDescent="0.15">
      <c r="A208" s="46"/>
      <c r="B208" s="513">
        <f t="shared" si="43"/>
        <v>833</v>
      </c>
      <c r="C208" s="658">
        <f>IF(J38=0,I38,(((DATE(Rentecalc.!$O$1,L38,K38)-DATE(Rentecalc.!$O$1,1,1))*I38)/E!I$335))</f>
        <v>0</v>
      </c>
      <c r="D208" s="658"/>
      <c r="E208" s="657">
        <f>IF(L38=0,0,(IF(M38=0,((DATE(Rentecalc.!O$1+1,1,1)-DATE(Rentecalc.!$O$1,(L38),K38))*(I38-(1*J38)))/E!I$335,((DATE(Rentecalc.!$O$1,(M38),K38)-DATE(Rentecalc.!$O$1,(L38),K38))*(I38-(1*J38)))/E!I$335)))</f>
        <v>0</v>
      </c>
      <c r="F208" s="657"/>
      <c r="G208" s="657">
        <f>IF(M38=0,0,(IF(N38=0,((DATE(Rentecalc.!O$1+1,1,1)-DATE(Rentecalc.!$O$1,(M38),K38))*(I38-(2*J38)))/365,((DATE(Rentecalc.!$O$1,(N38),K38)-DATE(Rentecalc.!$O$1,(M38),K38))*(I38-(2*J38)))/E!I$335)))</f>
        <v>0</v>
      </c>
      <c r="H208" s="657"/>
      <c r="I208" s="65">
        <f>IF(N38=0,0,(IF(O38=0,((DATE(Rentecalc.!O$1+1,1,1)-DATE(Rentecalc.!$O$1,(N38),K38))*(I38-(3*J38)))/E!I$335,((DATE(Rentecalc.!$O$1,(O38),K38)-DATE(Rentecalc.!$O$1,(N38),K38))*(I38-(3*J38)))/E!I$335)))</f>
        <v>0</v>
      </c>
      <c r="J208" s="657">
        <f>IF(O38=0,0,(IF(P38=0,((DATE(Rentecalc.!O$1+1,1,1)-DATE(Rentecalc.!$O$1,(O38),K38))*(I38-(4*J38)))/E!I$335,((DATE(Rentecalc.!$O$1,(P38),K38)-DATE(Rentecalc.!$O$1,(O38),K38))*(I38-(4*J38)))/E!I$335)))</f>
        <v>0</v>
      </c>
      <c r="K208" s="657"/>
      <c r="L208" s="657">
        <f>IF(P38=0,0,(IF(Q38=0,((DATE(Rentecalc.!O$1+1,1,1)-DATE(Rentecalc.!$O$1,(P38),K38))*(I38-(5*J38)))/E!I$335,((DATE(Rentecalc.!$O$1,(Q38),K38)-DATE(Rentecalc.!$O$1,(P38),K38))*(I38-(5*J38)))/E!I$335)))</f>
        <v>0</v>
      </c>
      <c r="M208" s="657"/>
      <c r="N208" s="657"/>
      <c r="O208" s="657"/>
      <c r="P208" s="657"/>
      <c r="Q208" s="657"/>
      <c r="R208" s="66">
        <f>IF(Q38=0,0,((DATE(Rentecalc.!O$1+1,1,1)-DATE(Rentecalc.!$O$1,(Q38),K38))*(I38-(6*J38)))/E!I$335)</f>
        <v>0</v>
      </c>
      <c r="S208" s="619">
        <f t="shared" si="44"/>
        <v>0</v>
      </c>
      <c r="T208" s="67">
        <f t="shared" si="42"/>
        <v>0</v>
      </c>
      <c r="U208" s="5"/>
      <c r="V208" s="46"/>
      <c r="W208" s="148"/>
      <c r="X208" s="148"/>
      <c r="Y208" s="148"/>
      <c r="Z208" s="148"/>
      <c r="AA208" s="148"/>
      <c r="AB208" s="148"/>
      <c r="AC208" s="153"/>
      <c r="AD208" s="153"/>
      <c r="AE208" s="152"/>
      <c r="AF208" s="152"/>
      <c r="AG208" s="152"/>
      <c r="AH208" s="152"/>
      <c r="AI208" s="152"/>
      <c r="AJ208" s="152"/>
      <c r="AK208" s="152"/>
      <c r="AL208" s="152"/>
      <c r="AM208" s="152"/>
    </row>
    <row r="209" spans="1:39" s="6" customFormat="1" ht="12.75" customHeight="1" x14ac:dyDescent="0.15">
      <c r="A209" s="46"/>
      <c r="B209" s="513">
        <f t="shared" si="43"/>
        <v>834</v>
      </c>
      <c r="C209" s="658">
        <f>IF(J39=0,I39,(((DATE(Rentecalc.!$O$1,L39,K39)-DATE(Rentecalc.!$O$1,1,1))*I39)/E!I$335))</f>
        <v>0</v>
      </c>
      <c r="D209" s="658"/>
      <c r="E209" s="657">
        <f>IF(L39=0,0,(IF(M39=0,((DATE(Rentecalc.!O$1+1,1,1)-DATE(Rentecalc.!$O$1,(L39),K39))*(I39-(1*J39)))/E!I$335,((DATE(Rentecalc.!$O$1,(M39),K39)-DATE(Rentecalc.!$O$1,(L39),K39))*(I39-(1*J39)))/E!I$335)))</f>
        <v>0</v>
      </c>
      <c r="F209" s="657"/>
      <c r="G209" s="657">
        <f>IF(M39=0,0,(IF(N39=0,((DATE(Rentecalc.!O$1+1,1,1)-DATE(Rentecalc.!$O$1,(M39),K39))*(I39-(2*J39)))/365,((DATE(Rentecalc.!$O$1,(N39),K39)-DATE(Rentecalc.!$O$1,(M39),K39))*(I39-(2*J39)))/E!I$335)))</f>
        <v>0</v>
      </c>
      <c r="H209" s="657"/>
      <c r="I209" s="65">
        <f>IF(N39=0,0,(IF(O39=0,((DATE(Rentecalc.!O$1+1,1,1)-DATE(Rentecalc.!$O$1,(N39),K39))*(I39-(3*J39)))/E!I$335,((DATE(Rentecalc.!$O$1,(O39),K39)-DATE(Rentecalc.!$O$1,(N39),K39))*(I39-(3*J39)))/E!I$335)))</f>
        <v>0</v>
      </c>
      <c r="J209" s="657">
        <f>IF(O39=0,0,(IF(P39=0,((DATE(Rentecalc.!O$1+1,1,1)-DATE(Rentecalc.!$O$1,(O39),K39))*(I39-(4*J39)))/E!I$335,((DATE(Rentecalc.!$O$1,(P39),K39)-DATE(Rentecalc.!$O$1,(O39),K39))*(I39-(4*J39)))/E!I$335)))</f>
        <v>0</v>
      </c>
      <c r="K209" s="657"/>
      <c r="L209" s="657">
        <f>IF(P39=0,0,(IF(Q39=0,((DATE(Rentecalc.!O$1+1,1,1)-DATE(Rentecalc.!$O$1,(P39),K39))*(I39-(5*J39)))/E!I$335,((DATE(Rentecalc.!$O$1,(Q39),K39)-DATE(Rentecalc.!$O$1,(P39),K39))*(I39-(5*J39)))/E!I$335)))</f>
        <v>0</v>
      </c>
      <c r="M209" s="657"/>
      <c r="N209" s="657"/>
      <c r="O209" s="657"/>
      <c r="P209" s="657"/>
      <c r="Q209" s="657"/>
      <c r="R209" s="66">
        <f>IF(Q39=0,0,((DATE(Rentecalc.!O$1+1,1,1)-DATE(Rentecalc.!$O$1,(Q39),K39))*(I39-(6*J39)))/E!I$335)</f>
        <v>0</v>
      </c>
      <c r="S209" s="619">
        <f t="shared" si="44"/>
        <v>0</v>
      </c>
      <c r="T209" s="67">
        <f t="shared" si="42"/>
        <v>0</v>
      </c>
      <c r="U209" s="5"/>
      <c r="V209" s="46"/>
      <c r="W209" s="148"/>
      <c r="X209" s="148"/>
      <c r="Y209" s="148"/>
      <c r="Z209" s="148"/>
      <c r="AA209" s="148"/>
      <c r="AB209" s="148"/>
      <c r="AC209" s="153"/>
      <c r="AD209" s="153"/>
      <c r="AE209" s="152"/>
      <c r="AF209" s="152"/>
      <c r="AG209" s="152"/>
      <c r="AH209" s="152"/>
      <c r="AI209" s="152"/>
      <c r="AJ209" s="152"/>
      <c r="AK209" s="152"/>
      <c r="AL209" s="152"/>
      <c r="AM209" s="152"/>
    </row>
    <row r="210" spans="1:39" s="6" customFormat="1" ht="12.75" customHeight="1" x14ac:dyDescent="0.15">
      <c r="A210" s="46"/>
      <c r="B210" s="513">
        <f t="shared" si="43"/>
        <v>835</v>
      </c>
      <c r="C210" s="658">
        <f>IF(J40=0,I40,(((DATE(Rentecalc.!$O$1,L40,K40)-DATE(Rentecalc.!$O$1,1,1))*I40)/E!I$335))</f>
        <v>0</v>
      </c>
      <c r="D210" s="658"/>
      <c r="E210" s="657">
        <f>IF(L40=0,0,(IF(M40=0,((DATE(Rentecalc.!O$1+1,1,1)-DATE(Rentecalc.!$O$1,(L40),K40))*(I40-(1*J40)))/E!I$335,((DATE(Rentecalc.!$O$1,(M40),K40)-DATE(Rentecalc.!$O$1,(L40),K40))*(I40-(1*J40)))/E!I$335)))</f>
        <v>0</v>
      </c>
      <c r="F210" s="657"/>
      <c r="G210" s="657">
        <f>IF(M40=0,0,(IF(N40=0,((DATE(Rentecalc.!O$1+1,1,1)-DATE(Rentecalc.!$O$1,(M40),K40))*(I40-(2*J40)))/365,((DATE(Rentecalc.!$O$1,(N40),K40)-DATE(Rentecalc.!$O$1,(M40),K40))*(I40-(2*J40)))/E!I$335)))</f>
        <v>0</v>
      </c>
      <c r="H210" s="657"/>
      <c r="I210" s="65">
        <f>IF(N40=0,0,(IF(O40=0,((DATE(Rentecalc.!O$1+1,1,1)-DATE(Rentecalc.!$O$1,(N40),K40))*(I40-(3*J40)))/E!I$335,((DATE(Rentecalc.!$O$1,(O40),K40)-DATE(Rentecalc.!$O$1,(N40),K40))*(I40-(3*J40)))/E!I$335)))</f>
        <v>0</v>
      </c>
      <c r="J210" s="657">
        <f>IF(O40=0,0,(IF(P40=0,((DATE(Rentecalc.!O$1+1,1,1)-DATE(Rentecalc.!$O$1,(O40),K40))*(I40-(4*J40)))/E!I$335,((DATE(Rentecalc.!$O$1,(P40),K40)-DATE(Rentecalc.!$O$1,(O40),K40))*(I40-(4*J40)))/E!I$335)))</f>
        <v>0</v>
      </c>
      <c r="K210" s="657"/>
      <c r="L210" s="657">
        <f>IF(P40=0,0,(IF(Q40=0,((DATE(Rentecalc.!O$1+1,1,1)-DATE(Rentecalc.!$O$1,(P40),K40))*(I40-(5*J40)))/E!I$335,((DATE(Rentecalc.!$O$1,(Q40),K40)-DATE(Rentecalc.!$O$1,(P40),K40))*(I40-(5*J40)))/E!I$335)))</f>
        <v>0</v>
      </c>
      <c r="M210" s="657"/>
      <c r="N210" s="657"/>
      <c r="O210" s="657"/>
      <c r="P210" s="657"/>
      <c r="Q210" s="657"/>
      <c r="R210" s="66">
        <f>IF(Q40=0,0,((DATE(Rentecalc.!O$1+1,1,1)-DATE(Rentecalc.!$O$1,(Q40),K40))*(I40-(6*J40)))/E!I$335)</f>
        <v>0</v>
      </c>
      <c r="S210" s="619">
        <f t="shared" si="44"/>
        <v>0</v>
      </c>
      <c r="T210" s="67">
        <f t="shared" si="42"/>
        <v>0</v>
      </c>
      <c r="U210" s="5"/>
      <c r="V210" s="46"/>
      <c r="W210" s="148"/>
      <c r="X210" s="148"/>
      <c r="Y210" s="148"/>
      <c r="Z210" s="148"/>
      <c r="AA210" s="148"/>
      <c r="AB210" s="148"/>
      <c r="AC210" s="153"/>
      <c r="AD210" s="153"/>
      <c r="AE210" s="152"/>
      <c r="AF210" s="152"/>
      <c r="AG210" s="152"/>
      <c r="AH210" s="152"/>
      <c r="AI210" s="152"/>
      <c r="AJ210" s="152"/>
      <c r="AK210" s="152"/>
      <c r="AL210" s="152"/>
      <c r="AM210" s="152"/>
    </row>
    <row r="211" spans="1:39" s="6" customFormat="1" ht="12.75" customHeight="1" x14ac:dyDescent="0.15">
      <c r="A211" s="46"/>
      <c r="B211" s="513">
        <f t="shared" si="43"/>
        <v>836</v>
      </c>
      <c r="C211" s="658">
        <f>IF(J41=0,I41,(((DATE(Rentecalc.!$O$1,L41,K41)-DATE(Rentecalc.!$O$1,1,1))*I41)/E!I$335))</f>
        <v>0</v>
      </c>
      <c r="D211" s="658"/>
      <c r="E211" s="657">
        <f>IF(L41=0,0,(IF(M41=0,((DATE(Rentecalc.!O$1+1,1,1)-DATE(Rentecalc.!$O$1,(L41),K41))*(I41-(1*J41)))/E!I$335,((DATE(Rentecalc.!$O$1,(M41),K41)-DATE(Rentecalc.!$O$1,(L41),K41))*(I41-(1*J41)))/E!I$335)))</f>
        <v>0</v>
      </c>
      <c r="F211" s="657"/>
      <c r="G211" s="657">
        <f>IF(M41=0,0,(IF(N41=0,((DATE(Rentecalc.!O$1+1,1,1)-DATE(Rentecalc.!$O$1,(M41),K41))*(I41-(2*J41)))/365,((DATE(Rentecalc.!$O$1,(N41),K41)-DATE(Rentecalc.!$O$1,(M41),K41))*(I41-(2*J41)))/E!I$335)))</f>
        <v>0</v>
      </c>
      <c r="H211" s="657"/>
      <c r="I211" s="65">
        <f>IF(N41=0,0,(IF(O41=0,((DATE(Rentecalc.!O$1+1,1,1)-DATE(Rentecalc.!$O$1,(N41),K41))*(I41-(3*J41)))/E!I$335,((DATE(Rentecalc.!$O$1,(O41),K41)-DATE(Rentecalc.!$O$1,(N41),K41))*(I41-(3*J41)))/E!I$335)))</f>
        <v>0</v>
      </c>
      <c r="J211" s="657">
        <f>IF(O41=0,0,(IF(P41=0,((DATE(Rentecalc.!O$1+1,1,1)-DATE(Rentecalc.!$O$1,(O41),K41))*(I41-(4*J41)))/E!I$335,((DATE(Rentecalc.!$O$1,(P41),K41)-DATE(Rentecalc.!$O$1,(O41),K41))*(I41-(4*J41)))/E!I$335)))</f>
        <v>0</v>
      </c>
      <c r="K211" s="657"/>
      <c r="L211" s="657">
        <f>IF(P41=0,0,(IF(Q41=0,((DATE(Rentecalc.!O$1+1,1,1)-DATE(Rentecalc.!$O$1,(P41),K41))*(I41-(5*J41)))/E!I$335,((DATE(Rentecalc.!$O$1,(Q41),K41)-DATE(Rentecalc.!$O$1,(P41),K41))*(I41-(5*J41)))/E!I$335)))</f>
        <v>0</v>
      </c>
      <c r="M211" s="657"/>
      <c r="N211" s="657"/>
      <c r="O211" s="657"/>
      <c r="P211" s="657"/>
      <c r="Q211" s="657"/>
      <c r="R211" s="66">
        <f>IF(Q41=0,0,((DATE(Rentecalc.!O$1+1,1,1)-DATE(Rentecalc.!$O$1,(Q41),K41))*(I41-(6*J41)))/E!I$335)</f>
        <v>0</v>
      </c>
      <c r="S211" s="619">
        <f t="shared" si="44"/>
        <v>0</v>
      </c>
      <c r="T211" s="67">
        <f t="shared" si="42"/>
        <v>0</v>
      </c>
      <c r="U211" s="5"/>
      <c r="V211" s="46"/>
      <c r="W211" s="148"/>
      <c r="X211" s="148"/>
      <c r="Y211" s="148"/>
      <c r="Z211" s="148"/>
      <c r="AA211" s="148"/>
      <c r="AB211" s="148"/>
      <c r="AC211" s="153"/>
      <c r="AD211" s="153"/>
      <c r="AE211" s="152"/>
      <c r="AF211" s="152"/>
      <c r="AG211" s="152"/>
      <c r="AH211" s="152"/>
      <c r="AI211" s="152"/>
      <c r="AJ211" s="152"/>
      <c r="AK211" s="152"/>
      <c r="AL211" s="152"/>
      <c r="AM211" s="152"/>
    </row>
    <row r="212" spans="1:39" s="6" customFormat="1" ht="12.75" customHeight="1" x14ac:dyDescent="0.15">
      <c r="A212" s="46"/>
      <c r="B212" s="513">
        <f t="shared" si="43"/>
        <v>837</v>
      </c>
      <c r="C212" s="658">
        <f>IF(J42=0,I42,(((DATE(Rentecalc.!$O$1,L42,K42)-DATE(Rentecalc.!$O$1,1,1))*I42)/E!I$335))</f>
        <v>0</v>
      </c>
      <c r="D212" s="658"/>
      <c r="E212" s="657">
        <f>IF(L42=0,0,(IF(M42=0,((DATE(Rentecalc.!O$1+1,1,1)-DATE(Rentecalc.!$O$1,(L42),K42))*(I42-(1*J42)))/E!I$335,((DATE(Rentecalc.!$O$1,(M42),K42)-DATE(Rentecalc.!$O$1,(L42),K42))*(I42-(1*J42)))/E!I$335)))</f>
        <v>0</v>
      </c>
      <c r="F212" s="657"/>
      <c r="G212" s="657">
        <f>IF(M42=0,0,(IF(N42=0,((DATE(Rentecalc.!O$1+1,1,1)-DATE(Rentecalc.!$O$1,(M42),K42))*(I42-(2*J42)))/365,((DATE(Rentecalc.!$O$1,(N42),K42)-DATE(Rentecalc.!$O$1,(M42),K42))*(I42-(2*J42)))/E!I$335)))</f>
        <v>0</v>
      </c>
      <c r="H212" s="657"/>
      <c r="I212" s="65">
        <f>IF(N42=0,0,(IF(O42=0,((DATE(Rentecalc.!O$1+1,1,1)-DATE(Rentecalc.!$O$1,(N42),K42))*(I42-(3*J42)))/E!I$335,((DATE(Rentecalc.!$O$1,(O42),K42)-DATE(Rentecalc.!$O$1,(N42),K42))*(I42-(3*J42)))/E!I$335)))</f>
        <v>0</v>
      </c>
      <c r="J212" s="657">
        <f>IF(O42=0,0,(IF(P42=0,((DATE(Rentecalc.!O$1+1,1,1)-DATE(Rentecalc.!$O$1,(O42),K42))*(I42-(4*J42)))/E!I$335,((DATE(Rentecalc.!$O$1,(P42),K42)-DATE(Rentecalc.!$O$1,(O42),K42))*(I42-(4*J42)))/E!I$335)))</f>
        <v>0</v>
      </c>
      <c r="K212" s="657"/>
      <c r="L212" s="657">
        <f>IF(P42=0,0,(IF(Q42=0,((DATE(Rentecalc.!O$1+1,1,1)-DATE(Rentecalc.!$O$1,(P42),K42))*(I42-(5*J42)))/E!I$335,((DATE(Rentecalc.!$O$1,(Q42),K42)-DATE(Rentecalc.!$O$1,(P42),K42))*(I42-(5*J42)))/E!I$335)))</f>
        <v>0</v>
      </c>
      <c r="M212" s="657"/>
      <c r="N212" s="657"/>
      <c r="O212" s="657"/>
      <c r="P212" s="657"/>
      <c r="Q212" s="657"/>
      <c r="R212" s="66">
        <f>IF(Q42=0,0,((DATE(Rentecalc.!O$1+1,1,1)-DATE(Rentecalc.!$O$1,(Q42),K42))*(I42-(6*J42)))/E!I$335)</f>
        <v>0</v>
      </c>
      <c r="S212" s="619">
        <f t="shared" si="44"/>
        <v>0</v>
      </c>
      <c r="T212" s="67">
        <f t="shared" si="42"/>
        <v>0</v>
      </c>
      <c r="U212" s="5"/>
      <c r="V212" s="46"/>
      <c r="W212" s="148"/>
      <c r="X212" s="148"/>
      <c r="Y212" s="148"/>
      <c r="Z212" s="148"/>
      <c r="AA212" s="148"/>
      <c r="AB212" s="148"/>
      <c r="AC212" s="153"/>
      <c r="AD212" s="153"/>
      <c r="AE212" s="152"/>
      <c r="AF212" s="152"/>
      <c r="AG212" s="152"/>
      <c r="AH212" s="152"/>
      <c r="AI212" s="152"/>
      <c r="AJ212" s="152"/>
      <c r="AK212" s="152"/>
      <c r="AL212" s="152"/>
      <c r="AM212" s="152"/>
    </row>
    <row r="213" spans="1:39" s="6" customFormat="1" ht="12.75" customHeight="1" x14ac:dyDescent="0.15">
      <c r="A213" s="46"/>
      <c r="B213" s="513">
        <f t="shared" si="43"/>
        <v>838</v>
      </c>
      <c r="C213" s="658">
        <f>IF(J43=0,I43,(((DATE(Rentecalc.!$O$1,L43,K43)-DATE(Rentecalc.!$O$1,1,1))*I43)/E!I$335))</f>
        <v>0</v>
      </c>
      <c r="D213" s="658"/>
      <c r="E213" s="657">
        <f>IF(L43=0,0,(IF(M43=0,((DATE(Rentecalc.!O$1+1,1,1)-DATE(Rentecalc.!$O$1,(L43),K43))*(I43-(1*J43)))/E!I$335,((DATE(Rentecalc.!$O$1,(M43),K43)-DATE(Rentecalc.!$O$1,(L43),K43))*(I43-(1*J43)))/E!I$335)))</f>
        <v>0</v>
      </c>
      <c r="F213" s="657"/>
      <c r="G213" s="657">
        <f>IF(M43=0,0,(IF(N43=0,((DATE(Rentecalc.!O$1+1,1,1)-DATE(Rentecalc.!$O$1,(M43),K43))*(I43-(2*J43)))/365,((DATE(Rentecalc.!$O$1,(N43),K43)-DATE(Rentecalc.!$O$1,(M43),K43))*(I43-(2*J43)))/E!I$335)))</f>
        <v>0</v>
      </c>
      <c r="H213" s="657"/>
      <c r="I213" s="65">
        <f>IF(N43=0,0,(IF(O43=0,((DATE(Rentecalc.!O$1+1,1,1)-DATE(Rentecalc.!$O$1,(N43),K43))*(I43-(3*J43)))/E!I$335,((DATE(Rentecalc.!$O$1,(O43),K43)-DATE(Rentecalc.!$O$1,(N43),K43))*(I43-(3*J43)))/E!I$335)))</f>
        <v>0</v>
      </c>
      <c r="J213" s="657">
        <f>IF(O43=0,0,(IF(P43=0,((DATE(Rentecalc.!O$1+1,1,1)-DATE(Rentecalc.!$O$1,(O43),K43))*(I43-(4*J43)))/E!I$335,((DATE(Rentecalc.!$O$1,(P43),K43)-DATE(Rentecalc.!$O$1,(O43),K43))*(I43-(4*J43)))/E!I$335)))</f>
        <v>0</v>
      </c>
      <c r="K213" s="657"/>
      <c r="L213" s="657">
        <f>IF(P43=0,0,(IF(Q43=0,((DATE(Rentecalc.!O$1+1,1,1)-DATE(Rentecalc.!$O$1,(P43),K43))*(I43-(5*J43)))/E!I$335,((DATE(Rentecalc.!$O$1,(Q43),K43)-DATE(Rentecalc.!$O$1,(P43),K43))*(I43-(5*J43)))/E!I$335)))</f>
        <v>0</v>
      </c>
      <c r="M213" s="657"/>
      <c r="N213" s="657"/>
      <c r="O213" s="657"/>
      <c r="P213" s="657"/>
      <c r="Q213" s="657"/>
      <c r="R213" s="66">
        <f>IF(Q43=0,0,((DATE(Rentecalc.!O$1+1,1,1)-DATE(Rentecalc.!$O$1,(Q43),K43))*(I43-(6*J43)))/E!I$335)</f>
        <v>0</v>
      </c>
      <c r="S213" s="619">
        <f t="shared" si="44"/>
        <v>0</v>
      </c>
      <c r="T213" s="67">
        <f t="shared" si="42"/>
        <v>0</v>
      </c>
      <c r="U213" s="5"/>
      <c r="V213" s="46"/>
      <c r="W213" s="148"/>
      <c r="X213" s="148"/>
      <c r="Y213" s="148"/>
      <c r="Z213" s="148"/>
      <c r="AA213" s="148"/>
      <c r="AB213" s="148"/>
      <c r="AC213" s="153"/>
      <c r="AD213" s="153"/>
      <c r="AE213" s="152"/>
      <c r="AF213" s="152"/>
      <c r="AG213" s="152"/>
      <c r="AH213" s="152"/>
      <c r="AI213" s="152"/>
      <c r="AJ213" s="152"/>
      <c r="AK213" s="152"/>
      <c r="AL213" s="152"/>
      <c r="AM213" s="152"/>
    </row>
    <row r="214" spans="1:39" s="6" customFormat="1" ht="12.75" customHeight="1" x14ac:dyDescent="0.15">
      <c r="A214" s="46"/>
      <c r="B214" s="513">
        <f t="shared" si="43"/>
        <v>839</v>
      </c>
      <c r="C214" s="658">
        <f>IF(J44=0,I44,(((DATE(Rentecalc.!$O$1,L44,K44)-DATE(Rentecalc.!$O$1,1,1))*I44)/E!I$335))</f>
        <v>0</v>
      </c>
      <c r="D214" s="658"/>
      <c r="E214" s="657">
        <f>IF(L44=0,0,(IF(M44=0,((DATE(Rentecalc.!O$1+1,1,1)-DATE(Rentecalc.!$O$1,(L44),K44))*(I44-(1*J44)))/E!I$335,((DATE(Rentecalc.!$O$1,(M44),K44)-DATE(Rentecalc.!$O$1,(L44),K44))*(I44-(1*J44)))/E!I$335)))</f>
        <v>0</v>
      </c>
      <c r="F214" s="657"/>
      <c r="G214" s="657">
        <f>IF(M44=0,0,(IF(N44=0,((DATE(Rentecalc.!O$1+1,1,1)-DATE(Rentecalc.!$O$1,(M44),K44))*(I44-(2*J44)))/365,((DATE(Rentecalc.!$O$1,(N44),K44)-DATE(Rentecalc.!$O$1,(M44),K44))*(I44-(2*J44)))/E!I$335)))</f>
        <v>0</v>
      </c>
      <c r="H214" s="657"/>
      <c r="I214" s="65">
        <f>IF(N44=0,0,(IF(O44=0,((DATE(Rentecalc.!O$1+1,1,1)-DATE(Rentecalc.!$O$1,(N44),K44))*(I44-(3*J44)))/E!I$335,((DATE(Rentecalc.!$O$1,(O44),K44)-DATE(Rentecalc.!$O$1,(N44),K44))*(I44-(3*J44)))/E!I$335)))</f>
        <v>0</v>
      </c>
      <c r="J214" s="657">
        <f>IF(O44=0,0,(IF(P44=0,((DATE(Rentecalc.!O$1+1,1,1)-DATE(Rentecalc.!$O$1,(O44),K44))*(I44-(4*J44)))/E!I$335,((DATE(Rentecalc.!$O$1,(P44),K44)-DATE(Rentecalc.!$O$1,(O44),K44))*(I44-(4*J44)))/E!I$335)))</f>
        <v>0</v>
      </c>
      <c r="K214" s="657"/>
      <c r="L214" s="657">
        <f>IF(P44=0,0,(IF(Q44=0,((DATE(Rentecalc.!O$1+1,1,1)-DATE(Rentecalc.!$O$1,(P44),K44))*(I44-(5*J44)))/E!I$335,((DATE(Rentecalc.!$O$1,(Q44),K44)-DATE(Rentecalc.!$O$1,(P44),K44))*(I44-(5*J44)))/E!I$335)))</f>
        <v>0</v>
      </c>
      <c r="M214" s="657"/>
      <c r="N214" s="657"/>
      <c r="O214" s="657"/>
      <c r="P214" s="657"/>
      <c r="Q214" s="657"/>
      <c r="R214" s="66">
        <f>IF(Q44=0,0,((DATE(Rentecalc.!O$1+1,1,1)-DATE(Rentecalc.!$O$1,(Q44),K44))*(I44-(6*J44)))/E!I$335)</f>
        <v>0</v>
      </c>
      <c r="S214" s="619">
        <f t="shared" si="44"/>
        <v>0</v>
      </c>
      <c r="T214" s="67">
        <f t="shared" si="42"/>
        <v>0</v>
      </c>
      <c r="U214" s="5"/>
      <c r="V214" s="46"/>
      <c r="W214" s="148"/>
      <c r="X214" s="148"/>
      <c r="Y214" s="148"/>
      <c r="Z214" s="148"/>
      <c r="AA214" s="148"/>
      <c r="AB214" s="148"/>
      <c r="AC214" s="153"/>
      <c r="AD214" s="153"/>
      <c r="AE214" s="152"/>
      <c r="AF214" s="152"/>
      <c r="AG214" s="152"/>
      <c r="AH214" s="152"/>
      <c r="AI214" s="152"/>
      <c r="AJ214" s="152"/>
      <c r="AK214" s="152"/>
      <c r="AL214" s="152"/>
      <c r="AM214" s="152"/>
    </row>
    <row r="215" spans="1:39" s="6" customFormat="1" ht="12.75" customHeight="1" x14ac:dyDescent="0.15">
      <c r="A215" s="46"/>
      <c r="B215" s="513">
        <f t="shared" si="43"/>
        <v>840</v>
      </c>
      <c r="C215" s="658">
        <f>IF(J45=0,I45,(((DATE(Rentecalc.!$O$1,L45,K45)-DATE(Rentecalc.!$O$1,1,1))*I45)/E!I$335))</f>
        <v>0</v>
      </c>
      <c r="D215" s="658"/>
      <c r="E215" s="657">
        <f>IF(L45=0,0,(IF(M45=0,((DATE(Rentecalc.!O$1+1,1,1)-DATE(Rentecalc.!$O$1,(L45),K45))*(I45-(1*J45)))/E!I$335,((DATE(Rentecalc.!$O$1,(M45),K45)-DATE(Rentecalc.!$O$1,(L45),K45))*(I45-(1*J45)))/E!I$335)))</f>
        <v>0</v>
      </c>
      <c r="F215" s="657"/>
      <c r="G215" s="657">
        <f>IF(M45=0,0,(IF(N45=0,((DATE(Rentecalc.!O$1+1,1,1)-DATE(Rentecalc.!$O$1,(M45),K45))*(I45-(2*J45)))/365,((DATE(Rentecalc.!$O$1,(N45),K45)-DATE(Rentecalc.!$O$1,(M45),K45))*(I45-(2*J45)))/E!I$335)))</f>
        <v>0</v>
      </c>
      <c r="H215" s="657"/>
      <c r="I215" s="65">
        <f>IF(N45=0,0,(IF(O45=0,((DATE(Rentecalc.!O$1+1,1,1)-DATE(Rentecalc.!$O$1,(N45),K45))*(I45-(3*J45)))/E!I$335,((DATE(Rentecalc.!$O$1,(O45),K45)-DATE(Rentecalc.!$O$1,(N45),K45))*(I45-(3*J45)))/E!I$335)))</f>
        <v>0</v>
      </c>
      <c r="J215" s="657">
        <f>IF(O45=0,0,(IF(P45=0,((DATE(Rentecalc.!O$1+1,1,1)-DATE(Rentecalc.!$O$1,(O45),K45))*(I45-(4*J45)))/E!I$335,((DATE(Rentecalc.!$O$1,(P45),K45)-DATE(Rentecalc.!$O$1,(O45),K45))*(I45-(4*J45)))/E!I$335)))</f>
        <v>0</v>
      </c>
      <c r="K215" s="657"/>
      <c r="L215" s="657">
        <f>IF(P45=0,0,(IF(Q45=0,((DATE(Rentecalc.!O$1+1,1,1)-DATE(Rentecalc.!$O$1,(P45),K45))*(I45-(5*J45)))/E!I$335,((DATE(Rentecalc.!$O$1,(Q45),K45)-DATE(Rentecalc.!$O$1,(P45),K45))*(I45-(5*J45)))/E!I$335)))</f>
        <v>0</v>
      </c>
      <c r="M215" s="657"/>
      <c r="N215" s="657"/>
      <c r="O215" s="657"/>
      <c r="P215" s="657"/>
      <c r="Q215" s="657"/>
      <c r="R215" s="66">
        <f>IF(Q45=0,0,((DATE(Rentecalc.!O$1+1,1,1)-DATE(Rentecalc.!$O$1,(Q45),K45))*(I45-(6*J45)))/E!I$335)</f>
        <v>0</v>
      </c>
      <c r="S215" s="619">
        <f t="shared" ref="S215:S258" si="45">SUM(C215:R215)</f>
        <v>0</v>
      </c>
      <c r="T215" s="67">
        <f t="shared" si="42"/>
        <v>0</v>
      </c>
      <c r="U215" s="5"/>
      <c r="V215" s="46"/>
      <c r="W215" s="148"/>
      <c r="X215" s="148"/>
      <c r="Y215" s="148"/>
      <c r="Z215" s="148"/>
      <c r="AA215" s="148"/>
      <c r="AB215" s="148"/>
      <c r="AC215" s="153"/>
      <c r="AD215" s="153"/>
      <c r="AE215" s="152"/>
      <c r="AF215" s="152"/>
      <c r="AG215" s="152"/>
      <c r="AH215" s="152"/>
      <c r="AI215" s="152"/>
      <c r="AJ215" s="152"/>
      <c r="AK215" s="152"/>
      <c r="AL215" s="152"/>
      <c r="AM215" s="152"/>
    </row>
    <row r="216" spans="1:39" s="6" customFormat="1" ht="12.75" customHeight="1" x14ac:dyDescent="0.15">
      <c r="A216" s="46"/>
      <c r="B216" s="513">
        <f t="shared" si="43"/>
        <v>841</v>
      </c>
      <c r="C216" s="658">
        <f>IF(J46=0,I46,(((DATE(Rentecalc.!$O$1,L46,K46)-DATE(Rentecalc.!$O$1,1,1))*I46)/E!I$335))</f>
        <v>0</v>
      </c>
      <c r="D216" s="658"/>
      <c r="E216" s="657">
        <f>IF(L46=0,0,(IF(M46=0,((DATE(Rentecalc.!O$1+1,1,1)-DATE(Rentecalc.!$O$1,(L46),K46))*(I46-(1*J46)))/E!I$335,((DATE(Rentecalc.!$O$1,(M46),K46)-DATE(Rentecalc.!$O$1,(L46),K46))*(I46-(1*J46)))/E!I$335)))</f>
        <v>0</v>
      </c>
      <c r="F216" s="657"/>
      <c r="G216" s="657">
        <f>IF(M46=0,0,(IF(N46=0,((DATE(Rentecalc.!O$1+1,1,1)-DATE(Rentecalc.!$O$1,(M46),K46))*(I46-(2*J46)))/365,((DATE(Rentecalc.!$O$1,(N46),K46)-DATE(Rentecalc.!$O$1,(M46),K46))*(I46-(2*J46)))/E!I$335)))</f>
        <v>0</v>
      </c>
      <c r="H216" s="657"/>
      <c r="I216" s="65">
        <f>IF(N46=0,0,(IF(O46=0,((DATE(Rentecalc.!O$1+1,1,1)-DATE(Rentecalc.!$O$1,(N46),K46))*(I46-(3*J46)))/E!I$335,((DATE(Rentecalc.!$O$1,(O46),K46)-DATE(Rentecalc.!$O$1,(N46),K46))*(I46-(3*J46)))/E!I$335)))</f>
        <v>0</v>
      </c>
      <c r="J216" s="657">
        <f>IF(O46=0,0,(IF(P46=0,((DATE(Rentecalc.!O$1+1,1,1)-DATE(Rentecalc.!$O$1,(O46),K46))*(I46-(4*J46)))/E!I$335,((DATE(Rentecalc.!$O$1,(P46),K46)-DATE(Rentecalc.!$O$1,(O46),K46))*(I46-(4*J46)))/E!I$335)))</f>
        <v>0</v>
      </c>
      <c r="K216" s="657"/>
      <c r="L216" s="657">
        <f>IF(P46=0,0,(IF(Q46=0,((DATE(Rentecalc.!O$1+1,1,1)-DATE(Rentecalc.!$O$1,(P46),K46))*(I46-(5*J46)))/E!I$335,((DATE(Rentecalc.!$O$1,(Q46),K46)-DATE(Rentecalc.!$O$1,(P46),K46))*(I46-(5*J46)))/E!I$335)))</f>
        <v>0</v>
      </c>
      <c r="M216" s="657"/>
      <c r="N216" s="657"/>
      <c r="O216" s="657"/>
      <c r="P216" s="657"/>
      <c r="Q216" s="657"/>
      <c r="R216" s="66">
        <f>IF(Q46=0,0,((DATE(Rentecalc.!O$1+1,1,1)-DATE(Rentecalc.!$O$1,(Q46),K46))*(I46-(6*J46)))/E!I$335)</f>
        <v>0</v>
      </c>
      <c r="S216" s="619">
        <f t="shared" si="45"/>
        <v>0</v>
      </c>
      <c r="T216" s="67">
        <f t="shared" si="42"/>
        <v>0</v>
      </c>
      <c r="U216" s="5"/>
      <c r="V216" s="46"/>
      <c r="W216" s="148"/>
      <c r="X216" s="148"/>
      <c r="Y216" s="148"/>
      <c r="Z216" s="148"/>
      <c r="AA216" s="148"/>
      <c r="AB216" s="148"/>
      <c r="AC216" s="153"/>
      <c r="AD216" s="153"/>
      <c r="AE216" s="152"/>
      <c r="AF216" s="152"/>
      <c r="AG216" s="152"/>
      <c r="AH216" s="152"/>
      <c r="AI216" s="152"/>
      <c r="AJ216" s="152"/>
      <c r="AK216" s="152"/>
      <c r="AL216" s="152"/>
      <c r="AM216" s="152"/>
    </row>
    <row r="217" spans="1:39" s="6" customFormat="1" ht="12.75" customHeight="1" x14ac:dyDescent="0.15">
      <c r="A217" s="46"/>
      <c r="B217" s="513">
        <f t="shared" si="43"/>
        <v>842</v>
      </c>
      <c r="C217" s="658">
        <f>IF(J47=0,I47,(((DATE(Rentecalc.!$O$1,L47,K47)-DATE(Rentecalc.!$O$1,1,1))*I47)/E!I$335))</f>
        <v>0</v>
      </c>
      <c r="D217" s="658"/>
      <c r="E217" s="657">
        <f>IF(L47=0,0,(IF(M47=0,((DATE(Rentecalc.!O$1+1,1,1)-DATE(Rentecalc.!$O$1,(L47),K47))*(I47-(1*J47)))/E!I$335,((DATE(Rentecalc.!$O$1,(M47),K47)-DATE(Rentecalc.!$O$1,(L47),K47))*(I47-(1*J47)))/E!I$335)))</f>
        <v>0</v>
      </c>
      <c r="F217" s="657"/>
      <c r="G217" s="657">
        <f>IF(M47=0,0,(IF(N47=0,((DATE(Rentecalc.!O$1+1,1,1)-DATE(Rentecalc.!$O$1,(M47),K47))*(I47-(2*J47)))/365,((DATE(Rentecalc.!$O$1,(N47),K47)-DATE(Rentecalc.!$O$1,(M47),K47))*(I47-(2*J47)))/E!I$335)))</f>
        <v>0</v>
      </c>
      <c r="H217" s="657"/>
      <c r="I217" s="65">
        <f>IF(N47=0,0,(IF(O47=0,((DATE(Rentecalc.!O$1+1,1,1)-DATE(Rentecalc.!$O$1,(N47),K47))*(I47-(3*J47)))/E!I$335,((DATE(Rentecalc.!$O$1,(O47),K47)-DATE(Rentecalc.!$O$1,(N47),K47))*(I47-(3*J47)))/E!I$335)))</f>
        <v>0</v>
      </c>
      <c r="J217" s="657">
        <f>IF(O47=0,0,(IF(P47=0,((DATE(Rentecalc.!O$1+1,1,1)-DATE(Rentecalc.!$O$1,(O47),K47))*(I47-(4*J47)))/E!I$335,((DATE(Rentecalc.!$O$1,(P47),K47)-DATE(Rentecalc.!$O$1,(O47),K47))*(I47-(4*J47)))/E!I$335)))</f>
        <v>0</v>
      </c>
      <c r="K217" s="657"/>
      <c r="L217" s="657">
        <f>IF(P47=0,0,(IF(Q47=0,((DATE(Rentecalc.!O$1+1,1,1)-DATE(Rentecalc.!$O$1,(P47),K47))*(I47-(5*J47)))/E!I$335,((DATE(Rentecalc.!$O$1,(Q47),K47)-DATE(Rentecalc.!$O$1,(P47),K47))*(I47-(5*J47)))/E!I$335)))</f>
        <v>0</v>
      </c>
      <c r="M217" s="657"/>
      <c r="N217" s="657"/>
      <c r="O217" s="657"/>
      <c r="P217" s="657"/>
      <c r="Q217" s="657"/>
      <c r="R217" s="66">
        <f>IF(Q47=0,0,((DATE(Rentecalc.!O$1+1,1,1)-DATE(Rentecalc.!$O$1,(Q47),K47))*(I47-(6*J47)))/E!I$335)</f>
        <v>0</v>
      </c>
      <c r="S217" s="619">
        <f t="shared" si="45"/>
        <v>0</v>
      </c>
      <c r="T217" s="67">
        <f t="shared" si="42"/>
        <v>0</v>
      </c>
      <c r="U217" s="5"/>
      <c r="V217" s="46"/>
      <c r="W217" s="148"/>
      <c r="X217" s="148"/>
      <c r="Y217" s="148"/>
      <c r="Z217" s="148"/>
      <c r="AA217" s="148"/>
      <c r="AB217" s="148"/>
      <c r="AC217" s="153"/>
      <c r="AD217" s="153"/>
      <c r="AE217" s="152"/>
      <c r="AF217" s="152"/>
      <c r="AG217" s="152"/>
      <c r="AH217" s="152"/>
      <c r="AI217" s="152"/>
      <c r="AJ217" s="152"/>
      <c r="AK217" s="152"/>
      <c r="AL217" s="152"/>
      <c r="AM217" s="152"/>
    </row>
    <row r="218" spans="1:39" s="6" customFormat="1" ht="12.75" customHeight="1" x14ac:dyDescent="0.15">
      <c r="A218" s="46"/>
      <c r="B218" s="513">
        <f t="shared" si="43"/>
        <v>843</v>
      </c>
      <c r="C218" s="659">
        <f>IF(J48=0,I48,(((DATE(Rentecalc.!$O$1,L48,K48)-DATE(Rentecalc.!$O$1,1,1))*I48)/E!I$335))</f>
        <v>0</v>
      </c>
      <c r="D218" s="659"/>
      <c r="E218" s="660">
        <f>IF(L48=0,0,(IF(M48=0,((DATE(Rentecalc.!O$1+1,1,1)-DATE(Rentecalc.!$O$1,(L48),K48))*(I48-(1*J48)))/E!I$335,((DATE(Rentecalc.!$O$1,(M48),K48)-DATE(Rentecalc.!$O$1,(L48),K48))*(I48-(1*J48)))/E!I$335)))</f>
        <v>0</v>
      </c>
      <c r="F218" s="660"/>
      <c r="G218" s="660">
        <f>IF(M48=0,0,(IF(N48=0,((DATE(Rentecalc.!O$1+1,1,1)-DATE(Rentecalc.!$O$1,(M48),K48))*(I48-(2*J48)))/365,((DATE(Rentecalc.!$O$1,(N48),K48)-DATE(Rentecalc.!$O$1,(M48),K48))*(I48-(2*J48)))/E!I$335)))</f>
        <v>0</v>
      </c>
      <c r="H218" s="660"/>
      <c r="I218" s="624">
        <f>IF(N48=0,0,(IF(O48=0,((DATE(Rentecalc.!O$1+1,1,1)-DATE(Rentecalc.!$O$1,(N48),K48))*(I48-(3*J48)))/E!I$335,((DATE(Rentecalc.!$O$1,(O48),K48)-DATE(Rentecalc.!$O$1,(N48),K48))*(I48-(3*J48)))/E!I$335)))</f>
        <v>0</v>
      </c>
      <c r="J218" s="660">
        <f>IF(O48=0,0,(IF(P48=0,((DATE(Rentecalc.!O$1+1,1,1)-DATE(Rentecalc.!$O$1,(O48),K48))*(I48-(4*J48)))/E!I$335,((DATE(Rentecalc.!$O$1,(P48),K48)-DATE(Rentecalc.!$O$1,(O48),K48))*(I48-(4*J48)))/E!I$335)))</f>
        <v>0</v>
      </c>
      <c r="K218" s="660"/>
      <c r="L218" s="660">
        <f>IF(P48=0,0,(IF(Q48=0,((DATE(Rentecalc.!O$1+1,1,1)-DATE(Rentecalc.!$O$1,(P48),K48))*(I48-(5*J48)))/E!I$335,((DATE(Rentecalc.!$O$1,(Q48),K48)-DATE(Rentecalc.!$O$1,(P48),K48))*(I48-(5*J48)))/E!I$335)))</f>
        <v>0</v>
      </c>
      <c r="M218" s="660"/>
      <c r="N218" s="660"/>
      <c r="O218" s="660"/>
      <c r="P218" s="660"/>
      <c r="Q218" s="660"/>
      <c r="R218" s="625">
        <f>IF(Q48=0,0,((DATE(Rentecalc.!O$1+1,1,1)-DATE(Rentecalc.!$O$1,(Q48),K48))*(I48-(6*J48)))/E!I$335)</f>
        <v>0</v>
      </c>
      <c r="S218" s="626">
        <f t="shared" si="45"/>
        <v>0</v>
      </c>
      <c r="T218" s="627">
        <f t="shared" si="42"/>
        <v>0</v>
      </c>
      <c r="U218" s="5"/>
      <c r="V218" s="46"/>
      <c r="W218" s="148"/>
      <c r="X218" s="148"/>
      <c r="Y218" s="148"/>
      <c r="Z218" s="148"/>
      <c r="AA218" s="148"/>
      <c r="AB218" s="148"/>
      <c r="AC218" s="153"/>
      <c r="AD218" s="153"/>
      <c r="AE218" s="152"/>
      <c r="AF218" s="152"/>
      <c r="AG218" s="152"/>
      <c r="AH218" s="152"/>
      <c r="AI218" s="152"/>
      <c r="AJ218" s="152"/>
      <c r="AK218" s="152"/>
      <c r="AL218" s="152"/>
      <c r="AM218" s="152"/>
    </row>
    <row r="219" spans="1:39" s="6" customFormat="1" ht="12.75" customHeight="1" x14ac:dyDescent="0.15">
      <c r="A219" s="46"/>
      <c r="B219" s="513">
        <f t="shared" si="43"/>
        <v>844</v>
      </c>
      <c r="C219" s="659">
        <f>IF(J49=0,I49,(((DATE(Rentecalc.!$O$1,L49,K49)-DATE(Rentecalc.!$O$1,1,1))*I49)/E!I$335))</f>
        <v>0</v>
      </c>
      <c r="D219" s="659"/>
      <c r="E219" s="660">
        <f>IF(L49=0,0,(IF(M49=0,((DATE(Rentecalc.!O$1+1,1,1)-DATE(Rentecalc.!$O$1,(L49),K49))*(I49-(1*J49)))/E!I$335,((DATE(Rentecalc.!$O$1,(M49),K49)-DATE(Rentecalc.!$O$1,(L49),K49))*(I49-(1*J49)))/E!I$335)))</f>
        <v>0</v>
      </c>
      <c r="F219" s="660"/>
      <c r="G219" s="660">
        <f>IF(M49=0,0,(IF(N49=0,((DATE(Rentecalc.!O$1+1,1,1)-DATE(Rentecalc.!$O$1,(M49),K49))*(I49-(2*J49)))/365,((DATE(Rentecalc.!$O$1,(N49),K49)-DATE(Rentecalc.!$O$1,(M49),K49))*(I49-(2*J49)))/E!I$335)))</f>
        <v>0</v>
      </c>
      <c r="H219" s="660"/>
      <c r="I219" s="624">
        <f>IF(N49=0,0,(IF(O49=0,((DATE(Rentecalc.!O$1+1,1,1)-DATE(Rentecalc.!$O$1,(N49),K49))*(I49-(3*J49)))/E!I$335,((DATE(Rentecalc.!$O$1,(O49),K49)-DATE(Rentecalc.!$O$1,(N49),K49))*(I49-(3*J49)))/E!I$335)))</f>
        <v>0</v>
      </c>
      <c r="J219" s="660">
        <f>IF(O49=0,0,(IF(P49=0,((DATE(Rentecalc.!O$1+1,1,1)-DATE(Rentecalc.!$O$1,(O49),K49))*(I49-(4*J49)))/E!I$335,((DATE(Rentecalc.!$O$1,(P49),K49)-DATE(Rentecalc.!$O$1,(O49),K49))*(I49-(4*J49)))/E!I$335)))</f>
        <v>0</v>
      </c>
      <c r="K219" s="660"/>
      <c r="L219" s="660">
        <f>IF(P49=0,0,(IF(Q49=0,((DATE(Rentecalc.!O$1+1,1,1)-DATE(Rentecalc.!$O$1,(P49),K49))*(I49-(5*J49)))/E!I$335,((DATE(Rentecalc.!$O$1,(Q49),K49)-DATE(Rentecalc.!$O$1,(P49),K49))*(I49-(5*J49)))/E!I$335)))</f>
        <v>0</v>
      </c>
      <c r="M219" s="660"/>
      <c r="N219" s="660"/>
      <c r="O219" s="660"/>
      <c r="P219" s="660"/>
      <c r="Q219" s="660"/>
      <c r="R219" s="625">
        <f>IF(Q49=0,0,((DATE(Rentecalc.!O$1+1,1,1)-DATE(Rentecalc.!$O$1,(Q49),K49))*(I49-(6*J49)))/E!I$335)</f>
        <v>0</v>
      </c>
      <c r="S219" s="626">
        <f t="shared" si="45"/>
        <v>0</v>
      </c>
      <c r="T219" s="627">
        <f t="shared" si="42"/>
        <v>0</v>
      </c>
      <c r="U219" s="5"/>
      <c r="V219" s="46"/>
      <c r="W219" s="148"/>
      <c r="X219" s="148"/>
      <c r="Y219" s="148"/>
      <c r="Z219" s="148"/>
      <c r="AA219" s="148"/>
      <c r="AB219" s="148"/>
      <c r="AC219" s="153"/>
      <c r="AD219" s="153"/>
      <c r="AE219" s="152"/>
      <c r="AF219" s="152"/>
      <c r="AG219" s="152"/>
      <c r="AH219" s="152"/>
      <c r="AI219" s="152"/>
      <c r="AJ219" s="152"/>
      <c r="AK219" s="152"/>
      <c r="AL219" s="152"/>
      <c r="AM219" s="152"/>
    </row>
    <row r="220" spans="1:39" s="6" customFormat="1" ht="12.75" customHeight="1" x14ac:dyDescent="0.15">
      <c r="A220" s="46"/>
      <c r="B220" s="513">
        <f t="shared" si="43"/>
        <v>845</v>
      </c>
      <c r="C220" s="658">
        <f>IF(J50=0,I50,(((DATE(Rentecalc.!$O$1,L50,K50)-DATE(Rentecalc.!$O$1,1,1))*I50)/E!I$335))</f>
        <v>0</v>
      </c>
      <c r="D220" s="658"/>
      <c r="E220" s="657">
        <f>IF(L50=0,0,(IF(M50=0,((DATE(Rentecalc.!O$1+1,1,1)-DATE(Rentecalc.!$O$1,(L50),K50))*(I50-(1*J50)))/E!I$335,((DATE(Rentecalc.!$O$1,(M50),K50)-DATE(Rentecalc.!$O$1,(L50),K50))*(I50-(1*J50)))/E!I$335)))</f>
        <v>0</v>
      </c>
      <c r="F220" s="657"/>
      <c r="G220" s="657">
        <f>IF(M50=0,0,(IF(N50=0,((DATE(Rentecalc.!O$1+1,1,1)-DATE(Rentecalc.!$O$1,(M50),K50))*(I50-(2*J50)))/365,((DATE(Rentecalc.!$O$1,(N50),K50)-DATE(Rentecalc.!$O$1,(M50),K50))*(I50-(2*J50)))/E!I$335)))</f>
        <v>0</v>
      </c>
      <c r="H220" s="657"/>
      <c r="I220" s="65">
        <f>IF(N50=0,0,(IF(O50=0,((DATE(Rentecalc.!O$1+1,1,1)-DATE(Rentecalc.!$O$1,(N50),K50))*(I50-(3*J50)))/E!I$335,((DATE(Rentecalc.!$O$1,(O50),K50)-DATE(Rentecalc.!$O$1,(N50),K50))*(I50-(3*J50)))/E!I$335)))</f>
        <v>0</v>
      </c>
      <c r="J220" s="657">
        <f>IF(O50=0,0,(IF(P50=0,((DATE(Rentecalc.!O$1+1,1,1)-DATE(Rentecalc.!$O$1,(O50),K50))*(I50-(4*J50)))/E!I$335,((DATE(Rentecalc.!$O$1,(P50),K50)-DATE(Rentecalc.!$O$1,(O50),K50))*(I50-(4*J50)))/E!I$335)))</f>
        <v>0</v>
      </c>
      <c r="K220" s="657"/>
      <c r="L220" s="657">
        <f>IF(P50=0,0,(IF(Q50=0,((DATE(Rentecalc.!O$1+1,1,1)-DATE(Rentecalc.!$O$1,(P50),K50))*(I50-(5*J50)))/E!I$335,((DATE(Rentecalc.!$O$1,(Q50),K50)-DATE(Rentecalc.!$O$1,(P50),K50))*(I50-(5*J50)))/E!I$335)))</f>
        <v>0</v>
      </c>
      <c r="M220" s="657"/>
      <c r="N220" s="657"/>
      <c r="O220" s="657"/>
      <c r="P220" s="657"/>
      <c r="Q220" s="657"/>
      <c r="R220" s="66">
        <f>IF(Q50=0,0,((DATE(Rentecalc.!O$1+1,1,1)-DATE(Rentecalc.!$O$1,(Q50),K50))*(I50-(6*J50)))/E!I$335)</f>
        <v>0</v>
      </c>
      <c r="S220" s="619">
        <f t="shared" si="45"/>
        <v>0</v>
      </c>
      <c r="T220" s="67">
        <f t="shared" si="42"/>
        <v>0</v>
      </c>
      <c r="U220" s="5"/>
      <c r="V220" s="46"/>
      <c r="W220" s="148"/>
      <c r="X220" s="148"/>
      <c r="Y220" s="148"/>
      <c r="Z220" s="148"/>
      <c r="AA220" s="148"/>
      <c r="AB220" s="148"/>
      <c r="AC220" s="153"/>
      <c r="AD220" s="153"/>
      <c r="AE220" s="152"/>
      <c r="AF220" s="152"/>
      <c r="AG220" s="152"/>
      <c r="AH220" s="152"/>
      <c r="AI220" s="152"/>
      <c r="AJ220" s="152"/>
      <c r="AK220" s="152"/>
      <c r="AL220" s="152"/>
      <c r="AM220" s="152"/>
    </row>
    <row r="221" spans="1:39" s="6" customFormat="1" ht="12.75" customHeight="1" x14ac:dyDescent="0.15">
      <c r="A221" s="46"/>
      <c r="B221" s="513">
        <f t="shared" si="43"/>
        <v>846</v>
      </c>
      <c r="C221" s="658">
        <f>IF(J51=0,I51,(((DATE(Rentecalc.!$O$1,L51,K51)-DATE(Rentecalc.!$O$1,1,1))*I51)/E!I$335))</f>
        <v>0</v>
      </c>
      <c r="D221" s="658"/>
      <c r="E221" s="657">
        <f>IF(L51=0,0,(IF(M51=0,((DATE(Rentecalc.!O$1+1,1,1)-DATE(Rentecalc.!$O$1,(L51),K51))*(I51-(1*J51)))/E!I$335,((DATE(Rentecalc.!$O$1,(M51),K51)-DATE(Rentecalc.!$O$1,(L51),K51))*(I51-(1*J51)))/E!I$335)))</f>
        <v>0</v>
      </c>
      <c r="F221" s="657"/>
      <c r="G221" s="657">
        <f>IF(M51=0,0,(IF(N51=0,((DATE(Rentecalc.!O$1+1,1,1)-DATE(Rentecalc.!$O$1,(M51),K51))*(I51-(2*J51)))/365,((DATE(Rentecalc.!$O$1,(N51),K51)-DATE(Rentecalc.!$O$1,(M51),K51))*(I51-(2*J51)))/E!I$335)))</f>
        <v>0</v>
      </c>
      <c r="H221" s="657"/>
      <c r="I221" s="65">
        <f>IF(N51=0,0,(IF(O51=0,((DATE(Rentecalc.!O$1+1,1,1)-DATE(Rentecalc.!$O$1,(N51),K51))*(I51-(3*J51)))/E!I$335,((DATE(Rentecalc.!$O$1,(O51),K51)-DATE(Rentecalc.!$O$1,(N51),K51))*(I51-(3*J51)))/E!I$335)))</f>
        <v>0</v>
      </c>
      <c r="J221" s="657">
        <f>IF(O51=0,0,(IF(P51=0,((DATE(Rentecalc.!O$1+1,1,1)-DATE(Rentecalc.!$O$1,(O51),K51))*(I51-(4*J51)))/E!I$335,((DATE(Rentecalc.!$O$1,(P51),K51)-DATE(Rentecalc.!$O$1,(O51),K51))*(I51-(4*J51)))/E!I$335)))</f>
        <v>0</v>
      </c>
      <c r="K221" s="657"/>
      <c r="L221" s="657">
        <f>IF(P51=0,0,(IF(Q51=0,((DATE(Rentecalc.!O$1+1,1,1)-DATE(Rentecalc.!$O$1,(P51),K51))*(I51-(5*J51)))/E!I$335,((DATE(Rentecalc.!$O$1,(Q51),K51)-DATE(Rentecalc.!$O$1,(P51),K51))*(I51-(5*J51)))/E!I$335)))</f>
        <v>0</v>
      </c>
      <c r="M221" s="657"/>
      <c r="N221" s="657"/>
      <c r="O221" s="657"/>
      <c r="P221" s="657"/>
      <c r="Q221" s="657"/>
      <c r="R221" s="66">
        <f>IF(Q51=0,0,((DATE(Rentecalc.!O$1+1,1,1)-DATE(Rentecalc.!$O$1,(Q51),K51))*(I51-(6*J51)))/E!I$335)</f>
        <v>0</v>
      </c>
      <c r="S221" s="619">
        <f t="shared" si="45"/>
        <v>0</v>
      </c>
      <c r="T221" s="67">
        <f t="shared" si="42"/>
        <v>0</v>
      </c>
      <c r="U221" s="5"/>
      <c r="V221" s="46"/>
      <c r="W221" s="148"/>
      <c r="X221" s="148"/>
      <c r="Y221" s="148"/>
      <c r="Z221" s="148"/>
      <c r="AA221" s="148"/>
      <c r="AB221" s="148"/>
      <c r="AC221" s="153"/>
      <c r="AD221" s="153"/>
      <c r="AE221" s="152"/>
      <c r="AF221" s="152"/>
      <c r="AG221" s="152"/>
      <c r="AH221" s="152"/>
      <c r="AI221" s="152"/>
      <c r="AJ221" s="152"/>
      <c r="AK221" s="152"/>
      <c r="AL221" s="152"/>
      <c r="AM221" s="152"/>
    </row>
    <row r="222" spans="1:39" s="6" customFormat="1" ht="12.75" customHeight="1" x14ac:dyDescent="0.15">
      <c r="A222" s="46"/>
      <c r="B222" s="513">
        <f t="shared" si="43"/>
        <v>847</v>
      </c>
      <c r="C222" s="658">
        <f>IF(J52=0,I52,(((DATE(Rentecalc.!$O$1,L52,K52)-DATE(Rentecalc.!$O$1,1,1))*I52)/E!I$335))</f>
        <v>0</v>
      </c>
      <c r="D222" s="658"/>
      <c r="E222" s="657">
        <f>IF(L52=0,0,(IF(M52=0,((DATE(Rentecalc.!O$1+1,1,1)-DATE(Rentecalc.!$O$1,(L52),K52))*(I52-(1*J52)))/E!I$335,((DATE(Rentecalc.!$O$1,(M52),K52)-DATE(Rentecalc.!$O$1,(L52),K52))*(I52-(1*J52)))/E!I$335)))</f>
        <v>0</v>
      </c>
      <c r="F222" s="657"/>
      <c r="G222" s="657">
        <f>IF(M52=0,0,(IF(N52=0,((DATE(Rentecalc.!O$1+1,1,1)-DATE(Rentecalc.!$O$1,(M52),K52))*(I52-(2*J52)))/365,((DATE(Rentecalc.!$O$1,(N52),K52)-DATE(Rentecalc.!$O$1,(M52),K52))*(I52-(2*J52)))/E!I$335)))</f>
        <v>0</v>
      </c>
      <c r="H222" s="657"/>
      <c r="I222" s="65">
        <f>IF(N52=0,0,(IF(O52=0,((DATE(Rentecalc.!O$1+1,1,1)-DATE(Rentecalc.!$O$1,(N52),K52))*(I52-(3*J52)))/E!I$335,((DATE(Rentecalc.!$O$1,(O52),K52)-DATE(Rentecalc.!$O$1,(N52),K52))*(I52-(3*J52)))/E!I$335)))</f>
        <v>0</v>
      </c>
      <c r="J222" s="657">
        <f>IF(O52=0,0,(IF(P52=0,((DATE(Rentecalc.!O$1+1,1,1)-DATE(Rentecalc.!$O$1,(O52),K52))*(I52-(4*J52)))/E!I$335,((DATE(Rentecalc.!$O$1,(P52),K52)-DATE(Rentecalc.!$O$1,(O52),K52))*(I52-(4*J52)))/E!I$335)))</f>
        <v>0</v>
      </c>
      <c r="K222" s="657"/>
      <c r="L222" s="657">
        <f>IF(P52=0,0,(IF(Q52=0,((DATE(Rentecalc.!O$1+1,1,1)-DATE(Rentecalc.!$O$1,(P52),K52))*(I52-(5*J52)))/E!I$335,((DATE(Rentecalc.!$O$1,(Q52),K52)-DATE(Rentecalc.!$O$1,(P52),K52))*(I52-(5*J52)))/E!I$335)))</f>
        <v>0</v>
      </c>
      <c r="M222" s="657"/>
      <c r="N222" s="657"/>
      <c r="O222" s="657"/>
      <c r="P222" s="657"/>
      <c r="Q222" s="657"/>
      <c r="R222" s="66">
        <f>IF(Q52=0,0,((DATE(Rentecalc.!O$1+1,1,1)-DATE(Rentecalc.!$O$1,(Q52),K52))*(I52-(6*J52)))/E!I$335)</f>
        <v>0</v>
      </c>
      <c r="S222" s="619">
        <f t="shared" si="45"/>
        <v>0</v>
      </c>
      <c r="T222" s="67">
        <f t="shared" si="42"/>
        <v>0</v>
      </c>
      <c r="U222" s="5"/>
      <c r="V222" s="46"/>
      <c r="W222" s="148"/>
      <c r="X222" s="148"/>
      <c r="Y222" s="148"/>
      <c r="Z222" s="148"/>
      <c r="AA222" s="148"/>
      <c r="AB222" s="148"/>
      <c r="AC222" s="153"/>
      <c r="AD222" s="153"/>
      <c r="AE222" s="152"/>
      <c r="AF222" s="152"/>
      <c r="AG222" s="152"/>
      <c r="AH222" s="152"/>
      <c r="AI222" s="152"/>
      <c r="AJ222" s="152"/>
      <c r="AK222" s="152"/>
      <c r="AL222" s="152"/>
      <c r="AM222" s="152"/>
    </row>
    <row r="223" spans="1:39" s="6" customFormat="1" ht="12.75" customHeight="1" x14ac:dyDescent="0.15">
      <c r="A223" s="46"/>
      <c r="B223" s="513">
        <f t="shared" si="43"/>
        <v>848</v>
      </c>
      <c r="C223" s="658">
        <f>IF(J53=0,I53,(((DATE(Rentecalc.!$O$1,L53,K53)-DATE(Rentecalc.!$O$1,1,1))*I53)/E!I$335))</f>
        <v>0</v>
      </c>
      <c r="D223" s="658"/>
      <c r="E223" s="657">
        <f>IF(L53=0,0,(IF(M53=0,((DATE(Rentecalc.!O$1+1,1,1)-DATE(Rentecalc.!$O$1,(L53),K53))*(I53-(1*J53)))/E!I$335,((DATE(Rentecalc.!$O$1,(M53),K53)-DATE(Rentecalc.!$O$1,(L53),K53))*(I53-(1*J53)))/E!I$335)))</f>
        <v>0</v>
      </c>
      <c r="F223" s="657"/>
      <c r="G223" s="657">
        <f>IF(M53=0,0,(IF(N53=0,((DATE(Rentecalc.!O$1+1,1,1)-DATE(Rentecalc.!$O$1,(M53),K53))*(I53-(2*J53)))/365,((DATE(Rentecalc.!$O$1,(N53),K53)-DATE(Rentecalc.!$O$1,(M53),K53))*(I53-(2*J53)))/E!I$335)))</f>
        <v>0</v>
      </c>
      <c r="H223" s="657"/>
      <c r="I223" s="65">
        <f>IF(N53=0,0,(IF(O53=0,((DATE(Rentecalc.!O$1+1,1,1)-DATE(Rentecalc.!$O$1,(N53),K53))*(I53-(3*J53)))/E!I$335,((DATE(Rentecalc.!$O$1,(O53),K53)-DATE(Rentecalc.!$O$1,(N53),K53))*(I53-(3*J53)))/E!I$335)))</f>
        <v>0</v>
      </c>
      <c r="J223" s="657">
        <f>IF(O53=0,0,(IF(P53=0,((DATE(Rentecalc.!O$1+1,1,1)-DATE(Rentecalc.!$O$1,(O53),K53))*(I53-(4*J53)))/E!I$335,((DATE(Rentecalc.!$O$1,(P53),K53)-DATE(Rentecalc.!$O$1,(O53),K53))*(I53-(4*J53)))/E!I$335)))</f>
        <v>0</v>
      </c>
      <c r="K223" s="657"/>
      <c r="L223" s="657">
        <f>IF(P53=0,0,(IF(Q53=0,((DATE(Rentecalc.!O$1+1,1,1)-DATE(Rentecalc.!$O$1,(P53),K53))*(I53-(5*J53)))/E!I$335,((DATE(Rentecalc.!$O$1,(Q53),K53)-DATE(Rentecalc.!$O$1,(P53),K53))*(I53-(5*J53)))/E!I$335)))</f>
        <v>0</v>
      </c>
      <c r="M223" s="657"/>
      <c r="N223" s="657"/>
      <c r="O223" s="657"/>
      <c r="P223" s="657"/>
      <c r="Q223" s="657"/>
      <c r="R223" s="66">
        <f>IF(Q53=0,0,((DATE(Rentecalc.!O$1+1,1,1)-DATE(Rentecalc.!$O$1,(Q53),K53))*(I53-(6*J53)))/E!I$335)</f>
        <v>0</v>
      </c>
      <c r="S223" s="619">
        <f t="shared" si="45"/>
        <v>0</v>
      </c>
      <c r="T223" s="67">
        <f t="shared" si="42"/>
        <v>0</v>
      </c>
      <c r="U223" s="5"/>
      <c r="V223" s="46"/>
      <c r="W223" s="148"/>
      <c r="X223" s="148"/>
      <c r="Y223" s="148"/>
      <c r="Z223" s="148"/>
      <c r="AA223" s="148"/>
      <c r="AB223" s="148"/>
      <c r="AC223" s="153"/>
      <c r="AD223" s="153"/>
      <c r="AE223" s="152"/>
      <c r="AF223" s="152"/>
      <c r="AG223" s="152"/>
      <c r="AH223" s="152"/>
      <c r="AI223" s="152"/>
      <c r="AJ223" s="152"/>
      <c r="AK223" s="152"/>
      <c r="AL223" s="152"/>
      <c r="AM223" s="152"/>
    </row>
    <row r="224" spans="1:39" s="6" customFormat="1" ht="12.75" customHeight="1" x14ac:dyDescent="0.15">
      <c r="A224" s="46"/>
      <c r="B224" s="513">
        <f t="shared" si="43"/>
        <v>849</v>
      </c>
      <c r="C224" s="658">
        <f>IF(J54=0,I54,(((DATE(Rentecalc.!$O$1,L54,K54)-DATE(Rentecalc.!$O$1,1,1))*I54)/E!I$335))</f>
        <v>0</v>
      </c>
      <c r="D224" s="658"/>
      <c r="E224" s="657">
        <f>IF(L54=0,0,(IF(M54=0,((DATE(Rentecalc.!O$1+1,1,1)-DATE(Rentecalc.!$O$1,(L54),K54))*(I54-(1*J54)))/E!I$335,((DATE(Rentecalc.!$O$1,(M54),K54)-DATE(Rentecalc.!$O$1,(L54),K54))*(I54-(1*J54)))/E!I$335)))</f>
        <v>0</v>
      </c>
      <c r="F224" s="657"/>
      <c r="G224" s="657">
        <f>IF(M54=0,0,(IF(N54=0,((DATE(Rentecalc.!O$1+1,1,1)-DATE(Rentecalc.!$O$1,(M54),K54))*(I54-(2*J54)))/365,((DATE(Rentecalc.!$O$1,(N54),K54)-DATE(Rentecalc.!$O$1,(M54),K54))*(I54-(2*J54)))/E!I$335)))</f>
        <v>0</v>
      </c>
      <c r="H224" s="657"/>
      <c r="I224" s="65">
        <f>IF(N54=0,0,(IF(O54=0,((DATE(Rentecalc.!O$1+1,1,1)-DATE(Rentecalc.!$O$1,(N54),K54))*(I54-(3*J54)))/E!I$335,((DATE(Rentecalc.!$O$1,(O54),K54)-DATE(Rentecalc.!$O$1,(N54),K54))*(I54-(3*J54)))/E!I$335)))</f>
        <v>0</v>
      </c>
      <c r="J224" s="657">
        <f>IF(O54=0,0,(IF(P54=0,((DATE(Rentecalc.!O$1+1,1,1)-DATE(Rentecalc.!$O$1,(O54),K54))*(I54-(4*J54)))/E!I$335,((DATE(Rentecalc.!$O$1,(P54),K54)-DATE(Rentecalc.!$O$1,(O54),K54))*(I54-(4*J54)))/E!I$335)))</f>
        <v>0</v>
      </c>
      <c r="K224" s="657"/>
      <c r="L224" s="657">
        <f>IF(P54=0,0,(IF(Q54=0,((DATE(Rentecalc.!O$1+1,1,1)-DATE(Rentecalc.!$O$1,(P54),K54))*(I54-(5*J54)))/E!I$335,((DATE(Rentecalc.!$O$1,(Q54),K54)-DATE(Rentecalc.!$O$1,(P54),K54))*(I54-(5*J54)))/E!I$335)))</f>
        <v>0</v>
      </c>
      <c r="M224" s="657"/>
      <c r="N224" s="657"/>
      <c r="O224" s="657"/>
      <c r="P224" s="657"/>
      <c r="Q224" s="657"/>
      <c r="R224" s="66">
        <f>IF(Q54=0,0,((DATE(Rentecalc.!O$1+1,1,1)-DATE(Rentecalc.!$O$1,(Q54),K54))*(I54-(6*J54)))/E!I$335)</f>
        <v>0</v>
      </c>
      <c r="S224" s="619">
        <f t="shared" si="45"/>
        <v>0</v>
      </c>
      <c r="T224" s="67">
        <f t="shared" si="42"/>
        <v>0</v>
      </c>
      <c r="U224" s="5"/>
      <c r="V224" s="46"/>
      <c r="W224" s="148"/>
      <c r="X224" s="148"/>
      <c r="Y224" s="148"/>
      <c r="Z224" s="148"/>
      <c r="AA224" s="148"/>
      <c r="AB224" s="148"/>
      <c r="AC224" s="153"/>
      <c r="AD224" s="153"/>
      <c r="AE224" s="152"/>
      <c r="AF224" s="152"/>
      <c r="AG224" s="152"/>
      <c r="AH224" s="152"/>
      <c r="AI224" s="152"/>
      <c r="AJ224" s="152"/>
      <c r="AK224" s="152"/>
      <c r="AL224" s="152"/>
      <c r="AM224" s="152"/>
    </row>
    <row r="225" spans="1:39" s="6" customFormat="1" ht="12.75" customHeight="1" x14ac:dyDescent="0.15">
      <c r="A225" s="46"/>
      <c r="B225" s="513">
        <f t="shared" si="43"/>
        <v>850</v>
      </c>
      <c r="C225" s="658">
        <f>IF(J55=0,I55,(((DATE(Rentecalc.!$O$1,L55,K55)-DATE(Rentecalc.!$O$1,1,1))*I55)/E!I$335))</f>
        <v>0</v>
      </c>
      <c r="D225" s="658"/>
      <c r="E225" s="657">
        <f>IF(L55=0,0,(IF(M55=0,((DATE(Rentecalc.!O$1+1,1,1)-DATE(Rentecalc.!$O$1,(L55),K55))*(I55-(1*J55)))/E!I$335,((DATE(Rentecalc.!$O$1,(M55),K55)-DATE(Rentecalc.!$O$1,(L55),K55))*(I55-(1*J55)))/E!I$335)))</f>
        <v>0</v>
      </c>
      <c r="F225" s="657"/>
      <c r="G225" s="657">
        <f>IF(M55=0,0,(IF(N55=0,((DATE(Rentecalc.!O$1+1,1,1)-DATE(Rentecalc.!$O$1,(M55),K55))*(I55-(2*J55)))/365,((DATE(Rentecalc.!$O$1,(N55),K55)-DATE(Rentecalc.!$O$1,(M55),K55))*(I55-(2*J55)))/E!I$335)))</f>
        <v>0</v>
      </c>
      <c r="H225" s="657"/>
      <c r="I225" s="65">
        <f>IF(N55=0,0,(IF(O55=0,((DATE(Rentecalc.!O$1+1,1,1)-DATE(Rentecalc.!$O$1,(N55),K55))*(I55-(3*J55)))/E!I$335,((DATE(Rentecalc.!$O$1,(O55),K55)-DATE(Rentecalc.!$O$1,(N55),K55))*(I55-(3*J55)))/E!I$335)))</f>
        <v>0</v>
      </c>
      <c r="J225" s="657">
        <f>IF(O55=0,0,(IF(P55=0,((DATE(Rentecalc.!O$1+1,1,1)-DATE(Rentecalc.!$O$1,(O55),K55))*(I55-(4*J55)))/E!I$335,((DATE(Rentecalc.!$O$1,(P55),K55)-DATE(Rentecalc.!$O$1,(O55),K55))*(I55-(4*J55)))/E!I$335)))</f>
        <v>0</v>
      </c>
      <c r="K225" s="657"/>
      <c r="L225" s="657">
        <f>IF(P55=0,0,(IF(Q55=0,((DATE(Rentecalc.!O$1+1,1,1)-DATE(Rentecalc.!$O$1,(P55),K55))*(I55-(5*J55)))/E!I$335,((DATE(Rentecalc.!$O$1,(Q55),K55)-DATE(Rentecalc.!$O$1,(P55),K55))*(I55-(5*J55)))/E!I$335)))</f>
        <v>0</v>
      </c>
      <c r="M225" s="657"/>
      <c r="N225" s="657"/>
      <c r="O225" s="657"/>
      <c r="P225" s="657"/>
      <c r="Q225" s="657"/>
      <c r="R225" s="66">
        <f>IF(Q55=0,0,((DATE(Rentecalc.!O$1+1,1,1)-DATE(Rentecalc.!$O$1,(Q55),K55))*(I55-(6*J55)))/E!I$335)</f>
        <v>0</v>
      </c>
      <c r="S225" s="619">
        <f t="shared" si="45"/>
        <v>0</v>
      </c>
      <c r="T225" s="67">
        <f t="shared" si="42"/>
        <v>0</v>
      </c>
      <c r="U225" s="5"/>
      <c r="V225" s="46"/>
      <c r="W225" s="148"/>
      <c r="X225" s="148"/>
      <c r="Y225" s="148"/>
      <c r="Z225" s="148"/>
      <c r="AA225" s="148"/>
      <c r="AB225" s="148"/>
      <c r="AC225" s="153"/>
      <c r="AD225" s="153"/>
      <c r="AE225" s="152"/>
      <c r="AF225" s="152"/>
      <c r="AG225" s="152"/>
      <c r="AH225" s="152"/>
      <c r="AI225" s="152"/>
      <c r="AJ225" s="152"/>
      <c r="AK225" s="152"/>
      <c r="AL225" s="152"/>
      <c r="AM225" s="152"/>
    </row>
    <row r="226" spans="1:39" s="6" customFormat="1" ht="12.75" customHeight="1" x14ac:dyDescent="0.15">
      <c r="A226" s="46"/>
      <c r="B226" s="513">
        <f t="shared" si="43"/>
        <v>851</v>
      </c>
      <c r="C226" s="658">
        <f>IF(J56=0,I56,(((DATE(Rentecalc.!$O$1,L56,K56)-DATE(Rentecalc.!$O$1,1,1))*I56)/E!I$335))</f>
        <v>0</v>
      </c>
      <c r="D226" s="658"/>
      <c r="E226" s="657">
        <f>IF(L56=0,0,(IF(M56=0,((DATE(Rentecalc.!O$1+1,1,1)-DATE(Rentecalc.!$O$1,(L56),K56))*(I56-(1*J56)))/E!I$335,((DATE(Rentecalc.!$O$1,(M56),K56)-DATE(Rentecalc.!$O$1,(L56),K56))*(I56-(1*J56)))/E!I$335)))</f>
        <v>0</v>
      </c>
      <c r="F226" s="657"/>
      <c r="G226" s="657">
        <f>IF(M56=0,0,(IF(N56=0,((DATE(Rentecalc.!O$1+1,1,1)-DATE(Rentecalc.!$O$1,(M56),K56))*(I56-(2*J56)))/365,((DATE(Rentecalc.!$O$1,(N56),K56)-DATE(Rentecalc.!$O$1,(M56),K56))*(I56-(2*J56)))/E!I$335)))</f>
        <v>0</v>
      </c>
      <c r="H226" s="657"/>
      <c r="I226" s="65">
        <f>IF(N56=0,0,(IF(O56=0,((DATE(Rentecalc.!O$1+1,1,1)-DATE(Rentecalc.!$O$1,(N56),K56))*(I56-(3*J56)))/E!I$335,((DATE(Rentecalc.!$O$1,(O56),K56)-DATE(Rentecalc.!$O$1,(N56),K56))*(I56-(3*J56)))/E!I$335)))</f>
        <v>0</v>
      </c>
      <c r="J226" s="657">
        <f>IF(O56=0,0,(IF(P56=0,((DATE(Rentecalc.!O$1+1,1,1)-DATE(Rentecalc.!$O$1,(O56),K56))*(I56-(4*J56)))/E!I$335,((DATE(Rentecalc.!$O$1,(P56),K56)-DATE(Rentecalc.!$O$1,(O56),K56))*(I56-(4*J56)))/E!I$335)))</f>
        <v>0</v>
      </c>
      <c r="K226" s="657"/>
      <c r="L226" s="657">
        <f>IF(P56=0,0,(IF(Q56=0,((DATE(Rentecalc.!O$1+1,1,1)-DATE(Rentecalc.!$O$1,(P56),K56))*(I56-(5*J56)))/E!I$335,((DATE(Rentecalc.!$O$1,(Q56),K56)-DATE(Rentecalc.!$O$1,(P56),K56))*(I56-(5*J56)))/E!I$335)))</f>
        <v>0</v>
      </c>
      <c r="M226" s="657"/>
      <c r="N226" s="657"/>
      <c r="O226" s="657"/>
      <c r="P226" s="657"/>
      <c r="Q226" s="657"/>
      <c r="R226" s="66">
        <f>IF(Q56=0,0,((DATE(Rentecalc.!O$1+1,1,1)-DATE(Rentecalc.!$O$1,(Q56),K56))*(I56-(6*J56)))/E!I$335)</f>
        <v>0</v>
      </c>
      <c r="S226" s="619">
        <f t="shared" si="45"/>
        <v>0</v>
      </c>
      <c r="T226" s="67">
        <f t="shared" si="42"/>
        <v>0</v>
      </c>
      <c r="U226" s="5"/>
      <c r="V226" s="46"/>
      <c r="W226" s="148"/>
      <c r="X226" s="148"/>
      <c r="Y226" s="148"/>
      <c r="Z226" s="148"/>
      <c r="AA226" s="148"/>
      <c r="AB226" s="148"/>
      <c r="AC226" s="153"/>
      <c r="AD226" s="153"/>
      <c r="AE226" s="152"/>
      <c r="AF226" s="152"/>
      <c r="AG226" s="152"/>
      <c r="AH226" s="152"/>
      <c r="AI226" s="152"/>
      <c r="AJ226" s="152"/>
      <c r="AK226" s="152"/>
      <c r="AL226" s="152"/>
      <c r="AM226" s="152"/>
    </row>
    <row r="227" spans="1:39" s="6" customFormat="1" ht="12.75" customHeight="1" x14ac:dyDescent="0.15">
      <c r="A227" s="46"/>
      <c r="B227" s="513">
        <f t="shared" si="43"/>
        <v>852</v>
      </c>
      <c r="C227" s="658">
        <f>IF(J57=0,I57,(((DATE(Rentecalc.!$O$1,L57,K57)-DATE(Rentecalc.!$O$1,1,1))*I57)/E!I$335))</f>
        <v>0</v>
      </c>
      <c r="D227" s="658"/>
      <c r="E227" s="657">
        <f>IF(L57=0,0,(IF(M57=0,((DATE(Rentecalc.!O$1+1,1,1)-DATE(Rentecalc.!$O$1,(L57),K57))*(I57-(1*J57)))/E!I$335,((DATE(Rentecalc.!$O$1,(M57),K57)-DATE(Rentecalc.!$O$1,(L57),K57))*(I57-(1*J57)))/E!I$335)))</f>
        <v>0</v>
      </c>
      <c r="F227" s="657"/>
      <c r="G227" s="657">
        <f>IF(M57=0,0,(IF(N57=0,((DATE(Rentecalc.!O$1+1,1,1)-DATE(Rentecalc.!$O$1,(M57),K57))*(I57-(2*J57)))/365,((DATE(Rentecalc.!$O$1,(N57),K57)-DATE(Rentecalc.!$O$1,(M57),K57))*(I57-(2*J57)))/E!I$335)))</f>
        <v>0</v>
      </c>
      <c r="H227" s="657"/>
      <c r="I227" s="65">
        <f>IF(N57=0,0,(IF(O57=0,((DATE(Rentecalc.!O$1+1,1,1)-DATE(Rentecalc.!$O$1,(N57),K57))*(I57-(3*J57)))/E!I$335,((DATE(Rentecalc.!$O$1,(O57),K57)-DATE(Rentecalc.!$O$1,(N57),K57))*(I57-(3*J57)))/E!I$335)))</f>
        <v>0</v>
      </c>
      <c r="J227" s="657">
        <f>IF(O57=0,0,(IF(P57=0,((DATE(Rentecalc.!O$1+1,1,1)-DATE(Rentecalc.!$O$1,(O57),K57))*(I57-(4*J57)))/E!I$335,((DATE(Rentecalc.!$O$1,(P57),K57)-DATE(Rentecalc.!$O$1,(O57),K57))*(I57-(4*J57)))/E!I$335)))</f>
        <v>0</v>
      </c>
      <c r="K227" s="657"/>
      <c r="L227" s="657">
        <f>IF(P57=0,0,(IF(Q57=0,((DATE(Rentecalc.!O$1+1,1,1)-DATE(Rentecalc.!$O$1,(P57),K57))*(I57-(5*J57)))/E!I$335,((DATE(Rentecalc.!$O$1,(Q57),K57)-DATE(Rentecalc.!$O$1,(P57),K57))*(I57-(5*J57)))/E!I$335)))</f>
        <v>0</v>
      </c>
      <c r="M227" s="657"/>
      <c r="N227" s="657"/>
      <c r="O227" s="657"/>
      <c r="P227" s="657"/>
      <c r="Q227" s="657"/>
      <c r="R227" s="66">
        <f>IF(Q57=0,0,((DATE(Rentecalc.!O$1+1,1,1)-DATE(Rentecalc.!$O$1,(Q57),K57))*(I57-(6*J57)))/E!I$335)</f>
        <v>0</v>
      </c>
      <c r="S227" s="619">
        <f t="shared" si="45"/>
        <v>0</v>
      </c>
      <c r="T227" s="67">
        <f t="shared" si="42"/>
        <v>0</v>
      </c>
      <c r="U227" s="5"/>
      <c r="V227" s="46"/>
      <c r="W227" s="148"/>
      <c r="X227" s="148"/>
      <c r="Y227" s="148"/>
      <c r="Z227" s="148"/>
      <c r="AA227" s="148"/>
      <c r="AB227" s="148"/>
      <c r="AC227" s="153"/>
      <c r="AD227" s="153"/>
      <c r="AE227" s="152"/>
      <c r="AF227" s="152"/>
      <c r="AG227" s="152"/>
      <c r="AH227" s="152"/>
      <c r="AI227" s="152"/>
      <c r="AJ227" s="152"/>
      <c r="AK227" s="152"/>
      <c r="AL227" s="152"/>
      <c r="AM227" s="152"/>
    </row>
    <row r="228" spans="1:39" s="6" customFormat="1" ht="12.75" customHeight="1" x14ac:dyDescent="0.15">
      <c r="A228" s="46"/>
      <c r="B228" s="513">
        <f t="shared" si="43"/>
        <v>853</v>
      </c>
      <c r="C228" s="658">
        <f>IF(J58=0,I58,(((DATE(Rentecalc.!$O$1,L58,K58)-DATE(Rentecalc.!$O$1,1,1))*I58)/E!I$335))</f>
        <v>0</v>
      </c>
      <c r="D228" s="658"/>
      <c r="E228" s="657">
        <f>IF(L58=0,0,(IF(M58=0,((DATE(Rentecalc.!O$1+1,1,1)-DATE(Rentecalc.!$O$1,(L58),K58))*(I58-(1*J58)))/E!I$335,((DATE(Rentecalc.!$O$1,(M58),K58)-DATE(Rentecalc.!$O$1,(L58),K58))*(I58-(1*J58)))/E!I$335)))</f>
        <v>0</v>
      </c>
      <c r="F228" s="657"/>
      <c r="G228" s="657">
        <f>IF(M58=0,0,(IF(N58=0,((DATE(Rentecalc.!O$1+1,1,1)-DATE(Rentecalc.!$O$1,(M58),K58))*(I58-(2*J58)))/365,((DATE(Rentecalc.!$O$1,(N58),K58)-DATE(Rentecalc.!$O$1,(M58),K58))*(I58-(2*J58)))/E!I$335)))</f>
        <v>0</v>
      </c>
      <c r="H228" s="657"/>
      <c r="I228" s="65">
        <f>IF(N58=0,0,(IF(O58=0,((DATE(Rentecalc.!O$1+1,1,1)-DATE(Rentecalc.!$O$1,(N58),K58))*(I58-(3*J58)))/E!I$335,((DATE(Rentecalc.!$O$1,(O58),K58)-DATE(Rentecalc.!$O$1,(N58),K58))*(I58-(3*J58)))/E!I$335)))</f>
        <v>0</v>
      </c>
      <c r="J228" s="657">
        <f>IF(O58=0,0,(IF(P58=0,((DATE(Rentecalc.!O$1+1,1,1)-DATE(Rentecalc.!$O$1,(O58),K58))*(I58-(4*J58)))/E!I$335,((DATE(Rentecalc.!$O$1,(P58),K58)-DATE(Rentecalc.!$O$1,(O58),K58))*(I58-(4*J58)))/E!I$335)))</f>
        <v>0</v>
      </c>
      <c r="K228" s="657"/>
      <c r="L228" s="657">
        <f>IF(P58=0,0,(IF(Q58=0,((DATE(Rentecalc.!O$1+1,1,1)-DATE(Rentecalc.!$O$1,(P58),K58))*(I58-(5*J58)))/E!I$335,((DATE(Rentecalc.!$O$1,(Q58),K58)-DATE(Rentecalc.!$O$1,(P58),K58))*(I58-(5*J58)))/E!I$335)))</f>
        <v>0</v>
      </c>
      <c r="M228" s="657"/>
      <c r="N228" s="657"/>
      <c r="O228" s="657"/>
      <c r="P228" s="657"/>
      <c r="Q228" s="657"/>
      <c r="R228" s="66">
        <f>IF(Q58=0,0,((DATE(Rentecalc.!O$1+1,1,1)-DATE(Rentecalc.!$O$1,(Q58),K58))*(I58-(6*J58)))/E!I$335)</f>
        <v>0</v>
      </c>
      <c r="S228" s="619">
        <f t="shared" si="45"/>
        <v>0</v>
      </c>
      <c r="T228" s="67">
        <f t="shared" si="42"/>
        <v>0</v>
      </c>
      <c r="U228" s="5"/>
      <c r="V228" s="46"/>
      <c r="W228" s="148"/>
      <c r="X228" s="148"/>
      <c r="Y228" s="148"/>
      <c r="Z228" s="148"/>
      <c r="AA228" s="148"/>
      <c r="AB228" s="148"/>
      <c r="AC228" s="153"/>
      <c r="AD228" s="153"/>
      <c r="AE228" s="152"/>
      <c r="AF228" s="152"/>
      <c r="AG228" s="152"/>
      <c r="AH228" s="152"/>
      <c r="AI228" s="152"/>
      <c r="AJ228" s="152"/>
      <c r="AK228" s="152"/>
      <c r="AL228" s="152"/>
      <c r="AM228" s="152"/>
    </row>
    <row r="229" spans="1:39" s="6" customFormat="1" ht="12.75" customHeight="1" x14ac:dyDescent="0.15">
      <c r="A229" s="46"/>
      <c r="B229" s="513">
        <f t="shared" si="43"/>
        <v>854</v>
      </c>
      <c r="C229" s="658">
        <f>IF(J59=0,I59,(((DATE(Rentecalc.!$O$1,L59,K59)-DATE(Rentecalc.!$O$1,1,1))*I59)/E!I$335))</f>
        <v>0</v>
      </c>
      <c r="D229" s="658"/>
      <c r="E229" s="657">
        <f>IF(L59=0,0,(IF(M59=0,((DATE(Rentecalc.!O$1+1,1,1)-DATE(Rentecalc.!$O$1,(L59),K59))*(I59-(1*J59)))/E!I$335,((DATE(Rentecalc.!$O$1,(M59),K59)-DATE(Rentecalc.!$O$1,(L59),K59))*(I59-(1*J59)))/E!I$335)))</f>
        <v>0</v>
      </c>
      <c r="F229" s="657"/>
      <c r="G229" s="657">
        <f>IF(M59=0,0,(IF(N59=0,((DATE(Rentecalc.!O$1+1,1,1)-DATE(Rentecalc.!$O$1,(M59),K59))*(I59-(2*J59)))/365,((DATE(Rentecalc.!$O$1,(N59),K59)-DATE(Rentecalc.!$O$1,(M59),K59))*(I59-(2*J59)))/E!I$335)))</f>
        <v>0</v>
      </c>
      <c r="H229" s="657"/>
      <c r="I229" s="65">
        <f>IF(N59=0,0,(IF(O59=0,((DATE(Rentecalc.!O$1+1,1,1)-DATE(Rentecalc.!$O$1,(N59),K59))*(I59-(3*J59)))/E!I$335,((DATE(Rentecalc.!$O$1,(O59),K59)-DATE(Rentecalc.!$O$1,(N59),K59))*(I59-(3*J59)))/E!I$335)))</f>
        <v>0</v>
      </c>
      <c r="J229" s="657">
        <f>IF(O59=0,0,(IF(P59=0,((DATE(Rentecalc.!O$1+1,1,1)-DATE(Rentecalc.!$O$1,(O59),K59))*(I59-(4*J59)))/E!I$335,((DATE(Rentecalc.!$O$1,(P59),K59)-DATE(Rentecalc.!$O$1,(O59),K59))*(I59-(4*J59)))/E!I$335)))</f>
        <v>0</v>
      </c>
      <c r="K229" s="657"/>
      <c r="L229" s="657">
        <f>IF(P59=0,0,(IF(Q59=0,((DATE(Rentecalc.!O$1+1,1,1)-DATE(Rentecalc.!$O$1,(P59),K59))*(I59-(5*J59)))/E!I$335,((DATE(Rentecalc.!$O$1,(Q59),K59)-DATE(Rentecalc.!$O$1,(P59),K59))*(I59-(5*J59)))/E!I$335)))</f>
        <v>0</v>
      </c>
      <c r="M229" s="657"/>
      <c r="N229" s="657"/>
      <c r="O229" s="657"/>
      <c r="P229" s="657"/>
      <c r="Q229" s="657"/>
      <c r="R229" s="66">
        <f>IF(Q59=0,0,((DATE(Rentecalc.!O$1+1,1,1)-DATE(Rentecalc.!$O$1,(Q59),K59))*(I59-(6*J59)))/E!I$335)</f>
        <v>0</v>
      </c>
      <c r="S229" s="619">
        <f t="shared" si="45"/>
        <v>0</v>
      </c>
      <c r="T229" s="67">
        <f t="shared" si="42"/>
        <v>0</v>
      </c>
      <c r="U229" s="5"/>
      <c r="V229" s="46"/>
      <c r="W229" s="148"/>
      <c r="X229" s="148"/>
      <c r="Y229" s="148"/>
      <c r="Z229" s="148"/>
      <c r="AA229" s="148"/>
      <c r="AB229" s="148"/>
      <c r="AC229" s="153"/>
      <c r="AD229" s="153"/>
      <c r="AE229" s="152"/>
      <c r="AF229" s="152"/>
      <c r="AG229" s="152"/>
      <c r="AH229" s="152"/>
      <c r="AI229" s="152"/>
      <c r="AJ229" s="152"/>
      <c r="AK229" s="152"/>
      <c r="AL229" s="152"/>
      <c r="AM229" s="152"/>
    </row>
    <row r="230" spans="1:39" s="6" customFormat="1" ht="12.75" customHeight="1" x14ac:dyDescent="0.15">
      <c r="A230" s="46"/>
      <c r="B230" s="513">
        <f t="shared" si="43"/>
        <v>855</v>
      </c>
      <c r="C230" s="658">
        <f>IF(J60=0,I60,(((DATE(Rentecalc.!$O$1,L60,K60)-DATE(Rentecalc.!$O$1,1,1))*I60)/E!I$335))</f>
        <v>0</v>
      </c>
      <c r="D230" s="658"/>
      <c r="E230" s="657">
        <f>IF(L60=0,0,(IF(M60=0,((DATE(Rentecalc.!O$1+1,1,1)-DATE(Rentecalc.!$O$1,(L60),K60))*(I60-(1*J60)))/E!I$335,((DATE(Rentecalc.!$O$1,(M60),K60)-DATE(Rentecalc.!$O$1,(L60),K60))*(I60-(1*J60)))/E!I$335)))</f>
        <v>0</v>
      </c>
      <c r="F230" s="657"/>
      <c r="G230" s="657">
        <f>IF(M60=0,0,(IF(N60=0,((DATE(Rentecalc.!O$1+1,1,1)-DATE(Rentecalc.!$O$1,(M60),K60))*(I60-(2*J60)))/365,((DATE(Rentecalc.!$O$1,(N60),K60)-DATE(Rentecalc.!$O$1,(M60),K60))*(I60-(2*J60)))/E!I$335)))</f>
        <v>0</v>
      </c>
      <c r="H230" s="657"/>
      <c r="I230" s="65">
        <f>IF(N60=0,0,(IF(O60=0,((DATE(Rentecalc.!O$1+1,1,1)-DATE(Rentecalc.!$O$1,(N60),K60))*(I60-(3*J60)))/E!I$335,((DATE(Rentecalc.!$O$1,(O60),K60)-DATE(Rentecalc.!$O$1,(N60),K60))*(I60-(3*J60)))/E!I$335)))</f>
        <v>0</v>
      </c>
      <c r="J230" s="657">
        <f>IF(O60=0,0,(IF(P60=0,((DATE(Rentecalc.!O$1+1,1,1)-DATE(Rentecalc.!$O$1,(O60),K60))*(I60-(4*J60)))/E!I$335,((DATE(Rentecalc.!$O$1,(P60),K60)-DATE(Rentecalc.!$O$1,(O60),K60))*(I60-(4*J60)))/E!I$335)))</f>
        <v>0</v>
      </c>
      <c r="K230" s="657"/>
      <c r="L230" s="657">
        <f>IF(P60=0,0,(IF(Q60=0,((DATE(Rentecalc.!O$1+1,1,1)-DATE(Rentecalc.!$O$1,(P60),K60))*(I60-(5*J60)))/E!I$335,((DATE(Rentecalc.!$O$1,(Q60),K60)-DATE(Rentecalc.!$O$1,(P60),K60))*(I60-(5*J60)))/E!I$335)))</f>
        <v>0</v>
      </c>
      <c r="M230" s="657"/>
      <c r="N230" s="657"/>
      <c r="O230" s="657"/>
      <c r="P230" s="657"/>
      <c r="Q230" s="657"/>
      <c r="R230" s="66">
        <f>IF(Q60=0,0,((DATE(Rentecalc.!O$1+1,1,1)-DATE(Rentecalc.!$O$1,(Q60),K60))*(I60-(6*J60)))/E!I$335)</f>
        <v>0</v>
      </c>
      <c r="S230" s="619">
        <f t="shared" si="45"/>
        <v>0</v>
      </c>
      <c r="T230" s="67">
        <f t="shared" si="42"/>
        <v>0</v>
      </c>
      <c r="U230" s="5"/>
      <c r="V230" s="46"/>
      <c r="W230" s="148"/>
      <c r="X230" s="148"/>
      <c r="Y230" s="148"/>
      <c r="Z230" s="148"/>
      <c r="AA230" s="148"/>
      <c r="AB230" s="148"/>
      <c r="AC230" s="153"/>
      <c r="AD230" s="153"/>
      <c r="AE230" s="152"/>
      <c r="AF230" s="152"/>
      <c r="AG230" s="152"/>
      <c r="AH230" s="152"/>
      <c r="AI230" s="152"/>
      <c r="AJ230" s="152"/>
      <c r="AK230" s="152"/>
      <c r="AL230" s="152"/>
      <c r="AM230" s="152"/>
    </row>
    <row r="231" spans="1:39" s="6" customFormat="1" ht="12.75" customHeight="1" x14ac:dyDescent="0.15">
      <c r="A231" s="46"/>
      <c r="B231" s="513">
        <f t="shared" si="43"/>
        <v>856</v>
      </c>
      <c r="C231" s="658">
        <f>IF(J61=0,I61,(((DATE(Rentecalc.!$O$1,L61,K61)-DATE(Rentecalc.!$O$1,1,1))*I61)/E!I$335))</f>
        <v>0</v>
      </c>
      <c r="D231" s="658"/>
      <c r="E231" s="657">
        <f>IF(L61=0,0,(IF(M61=0,((DATE(Rentecalc.!O$1+1,1,1)-DATE(Rentecalc.!$O$1,(L61),K61))*(I61-(1*J61)))/E!I$335,((DATE(Rentecalc.!$O$1,(M61),K61)-DATE(Rentecalc.!$O$1,(L61),K61))*(I61-(1*J61)))/E!I$335)))</f>
        <v>0</v>
      </c>
      <c r="F231" s="657"/>
      <c r="G231" s="657">
        <f>IF(M61=0,0,(IF(N61=0,((DATE(Rentecalc.!O$1+1,1,1)-DATE(Rentecalc.!$O$1,(M61),K61))*(I61-(2*J61)))/365,((DATE(Rentecalc.!$O$1,(N61),K61)-DATE(Rentecalc.!$O$1,(M61),K61))*(I61-(2*J61)))/E!I$335)))</f>
        <v>0</v>
      </c>
      <c r="H231" s="657"/>
      <c r="I231" s="65">
        <f>IF(N61=0,0,(IF(O61=0,((DATE(Rentecalc.!O$1+1,1,1)-DATE(Rentecalc.!$O$1,(N61),K61))*(I61-(3*J61)))/E!I$335,((DATE(Rentecalc.!$O$1,(O61),K61)-DATE(Rentecalc.!$O$1,(N61),K61))*(I61-(3*J61)))/E!I$335)))</f>
        <v>0</v>
      </c>
      <c r="J231" s="657">
        <f>IF(O61=0,0,(IF(P61=0,((DATE(Rentecalc.!O$1+1,1,1)-DATE(Rentecalc.!$O$1,(O61),K61))*(I61-(4*J61)))/E!I$335,((DATE(Rentecalc.!$O$1,(P61),K61)-DATE(Rentecalc.!$O$1,(O61),K61))*(I61-(4*J61)))/E!I$335)))</f>
        <v>0</v>
      </c>
      <c r="K231" s="657"/>
      <c r="L231" s="657">
        <f>IF(P61=0,0,(IF(Q61=0,((DATE(Rentecalc.!O$1+1,1,1)-DATE(Rentecalc.!$O$1,(P61),K61))*(I61-(5*J61)))/E!I$335,((DATE(Rentecalc.!$O$1,(Q61),K61)-DATE(Rentecalc.!$O$1,(P61),K61))*(I61-(5*J61)))/E!I$335)))</f>
        <v>0</v>
      </c>
      <c r="M231" s="657"/>
      <c r="N231" s="657"/>
      <c r="O231" s="657"/>
      <c r="P231" s="657"/>
      <c r="Q231" s="657"/>
      <c r="R231" s="66">
        <f>IF(Q61=0,0,((DATE(Rentecalc.!O$1+1,1,1)-DATE(Rentecalc.!$O$1,(Q61),K61))*(I61-(6*J61)))/E!I$335)</f>
        <v>0</v>
      </c>
      <c r="S231" s="619">
        <f t="shared" si="45"/>
        <v>0</v>
      </c>
      <c r="T231" s="67">
        <f t="shared" si="42"/>
        <v>0</v>
      </c>
      <c r="U231" s="5"/>
      <c r="V231" s="46"/>
      <c r="W231" s="148"/>
      <c r="X231" s="148"/>
      <c r="Y231" s="148"/>
      <c r="Z231" s="148"/>
      <c r="AA231" s="148"/>
      <c r="AB231" s="148"/>
      <c r="AC231" s="153"/>
      <c r="AD231" s="153"/>
      <c r="AE231" s="152"/>
      <c r="AF231" s="152"/>
      <c r="AG231" s="152"/>
      <c r="AH231" s="152"/>
      <c r="AI231" s="152"/>
      <c r="AJ231" s="152"/>
      <c r="AK231" s="152"/>
      <c r="AL231" s="152"/>
      <c r="AM231" s="152"/>
    </row>
    <row r="232" spans="1:39" s="6" customFormat="1" ht="12.75" customHeight="1" x14ac:dyDescent="0.15">
      <c r="A232" s="46"/>
      <c r="B232" s="513">
        <f t="shared" si="43"/>
        <v>857</v>
      </c>
      <c r="C232" s="658">
        <f>IF(J62=0,I62,(((DATE(Rentecalc.!$O$1,L62,K62)-DATE(Rentecalc.!$O$1,1,1))*I62)/E!I$335))</f>
        <v>0</v>
      </c>
      <c r="D232" s="658"/>
      <c r="E232" s="657">
        <f>IF(L62=0,0,(IF(M62=0,((DATE(Rentecalc.!O$1+1,1,1)-DATE(Rentecalc.!$O$1,(L62),K62))*(I62-(1*J62)))/E!I$335,((DATE(Rentecalc.!$O$1,(M62),K62)-DATE(Rentecalc.!$O$1,(L62),K62))*(I62-(1*J62)))/E!I$335)))</f>
        <v>0</v>
      </c>
      <c r="F232" s="657"/>
      <c r="G232" s="657">
        <f>IF(M62=0,0,(IF(N62=0,((DATE(Rentecalc.!O$1+1,1,1)-DATE(Rentecalc.!$O$1,(M62),K62))*(I62-(2*J62)))/365,((DATE(Rentecalc.!$O$1,(N62),K62)-DATE(Rentecalc.!$O$1,(M62),K62))*(I62-(2*J62)))/E!I$335)))</f>
        <v>0</v>
      </c>
      <c r="H232" s="657"/>
      <c r="I232" s="65">
        <f>IF(N62=0,0,(IF(O62=0,((DATE(Rentecalc.!O$1+1,1,1)-DATE(Rentecalc.!$O$1,(N62),K62))*(I62-(3*J62)))/E!I$335,((DATE(Rentecalc.!$O$1,(O62),K62)-DATE(Rentecalc.!$O$1,(N62),K62))*(I62-(3*J62)))/E!I$335)))</f>
        <v>0</v>
      </c>
      <c r="J232" s="657">
        <f>IF(O62=0,0,(IF(P62=0,((DATE(Rentecalc.!O$1+1,1,1)-DATE(Rentecalc.!$O$1,(O62),K62))*(I62-(4*J62)))/E!I$335,((DATE(Rentecalc.!$O$1,(P62),K62)-DATE(Rentecalc.!$O$1,(O62),K62))*(I62-(4*J62)))/E!I$335)))</f>
        <v>0</v>
      </c>
      <c r="K232" s="657"/>
      <c r="L232" s="657">
        <f>IF(P62=0,0,(IF(Q62=0,((DATE(Rentecalc.!O$1+1,1,1)-DATE(Rentecalc.!$O$1,(P62),K62))*(I62-(5*J62)))/E!I$335,((DATE(Rentecalc.!$O$1,(Q62),K62)-DATE(Rentecalc.!$O$1,(P62),K62))*(I62-(5*J62)))/E!I$335)))</f>
        <v>0</v>
      </c>
      <c r="M232" s="657"/>
      <c r="N232" s="657"/>
      <c r="O232" s="657"/>
      <c r="P232" s="657"/>
      <c r="Q232" s="657"/>
      <c r="R232" s="66">
        <f>IF(Q62=0,0,((DATE(Rentecalc.!O$1+1,1,1)-DATE(Rentecalc.!$O$1,(Q62),K62))*(I62-(6*J62)))/E!I$335)</f>
        <v>0</v>
      </c>
      <c r="S232" s="619">
        <f t="shared" si="45"/>
        <v>0</v>
      </c>
      <c r="T232" s="67">
        <f t="shared" si="42"/>
        <v>0</v>
      </c>
      <c r="U232" s="5"/>
      <c r="V232" s="46"/>
      <c r="W232" s="148"/>
      <c r="X232" s="148"/>
      <c r="Y232" s="148"/>
      <c r="Z232" s="148"/>
      <c r="AA232" s="148"/>
      <c r="AB232" s="148"/>
      <c r="AC232" s="153"/>
      <c r="AD232" s="153"/>
      <c r="AE232" s="152"/>
      <c r="AF232" s="152"/>
      <c r="AG232" s="152"/>
      <c r="AH232" s="152"/>
      <c r="AI232" s="152"/>
      <c r="AJ232" s="152"/>
      <c r="AK232" s="152"/>
      <c r="AL232" s="152"/>
      <c r="AM232" s="152"/>
    </row>
    <row r="233" spans="1:39" s="6" customFormat="1" ht="12.75" customHeight="1" x14ac:dyDescent="0.15">
      <c r="A233" s="46"/>
      <c r="B233" s="513">
        <f t="shared" si="43"/>
        <v>858</v>
      </c>
      <c r="C233" s="658">
        <f>IF(J63=0,I63,(((DATE(Rentecalc.!$O$1,L63,K63)-DATE(Rentecalc.!$O$1,1,1))*I63)/E!I$335))</f>
        <v>0</v>
      </c>
      <c r="D233" s="658"/>
      <c r="E233" s="657">
        <f>IF(L63=0,0,(IF(M63=0,((DATE(Rentecalc.!O$1+1,1,1)-DATE(Rentecalc.!$O$1,(L63),K63))*(I63-(1*J63)))/E!I$335,((DATE(Rentecalc.!$O$1,(M63),K63)-DATE(Rentecalc.!$O$1,(L63),K63))*(I63-(1*J63)))/E!I$335)))</f>
        <v>0</v>
      </c>
      <c r="F233" s="657"/>
      <c r="G233" s="657">
        <f>IF(M63=0,0,(IF(N63=0,((DATE(Rentecalc.!O$1+1,1,1)-DATE(Rentecalc.!$O$1,(M63),K63))*(I63-(2*J63)))/365,((DATE(Rentecalc.!$O$1,(N63),K63)-DATE(Rentecalc.!$O$1,(M63),K63))*(I63-(2*J63)))/E!I$335)))</f>
        <v>0</v>
      </c>
      <c r="H233" s="657"/>
      <c r="I233" s="65">
        <f>IF(N63=0,0,(IF(O63=0,((DATE(Rentecalc.!O$1+1,1,1)-DATE(Rentecalc.!$O$1,(N63),K63))*(I63-(3*J63)))/E!I$335,((DATE(Rentecalc.!$O$1,(O63),K63)-DATE(Rentecalc.!$O$1,(N63),K63))*(I63-(3*J63)))/E!I$335)))</f>
        <v>0</v>
      </c>
      <c r="J233" s="657">
        <f>IF(O63=0,0,(IF(P63=0,((DATE(Rentecalc.!O$1+1,1,1)-DATE(Rentecalc.!$O$1,(O63),K63))*(I63-(4*J63)))/E!I$335,((DATE(Rentecalc.!$O$1,(P63),K63)-DATE(Rentecalc.!$O$1,(O63),K63))*(I63-(4*J63)))/E!I$335)))</f>
        <v>0</v>
      </c>
      <c r="K233" s="657"/>
      <c r="L233" s="657">
        <f>IF(P63=0,0,(IF(Q63=0,((DATE(Rentecalc.!O$1+1,1,1)-DATE(Rentecalc.!$O$1,(P63),K63))*(I63-(5*J63)))/E!I$335,((DATE(Rentecalc.!$O$1,(Q63),K63)-DATE(Rentecalc.!$O$1,(P63),K63))*(I63-(5*J63)))/E!I$335)))</f>
        <v>0</v>
      </c>
      <c r="M233" s="657"/>
      <c r="N233" s="657"/>
      <c r="O233" s="657"/>
      <c r="P233" s="657"/>
      <c r="Q233" s="657"/>
      <c r="R233" s="66">
        <f>IF(Q63=0,0,((DATE(Rentecalc.!O$1+1,1,1)-DATE(Rentecalc.!$O$1,(Q63),K63))*(I63-(6*J63)))/E!I$335)</f>
        <v>0</v>
      </c>
      <c r="S233" s="619">
        <f t="shared" si="45"/>
        <v>0</v>
      </c>
      <c r="T233" s="67">
        <f t="shared" si="42"/>
        <v>0</v>
      </c>
      <c r="U233" s="5"/>
      <c r="V233" s="46"/>
      <c r="W233" s="148"/>
      <c r="X233" s="148"/>
      <c r="Y233" s="148"/>
      <c r="Z233" s="148"/>
      <c r="AA233" s="148"/>
      <c r="AB233" s="148"/>
      <c r="AC233" s="153"/>
      <c r="AD233" s="153"/>
      <c r="AE233" s="152"/>
      <c r="AF233" s="152"/>
      <c r="AG233" s="152"/>
      <c r="AH233" s="152"/>
      <c r="AI233" s="152"/>
      <c r="AJ233" s="152"/>
      <c r="AK233" s="152"/>
      <c r="AL233" s="152"/>
      <c r="AM233" s="152"/>
    </row>
    <row r="234" spans="1:39" s="6" customFormat="1" ht="12.75" customHeight="1" x14ac:dyDescent="0.15">
      <c r="A234" s="46"/>
      <c r="B234" s="513">
        <f t="shared" si="43"/>
        <v>859</v>
      </c>
      <c r="C234" s="658">
        <f>IF(J64=0,I64,(((DATE(Rentecalc.!$O$1,L64,K64)-DATE(Rentecalc.!$O$1,1,1))*I64)/E!I$335))</f>
        <v>0</v>
      </c>
      <c r="D234" s="658"/>
      <c r="E234" s="657">
        <f>IF(L64=0,0,(IF(M64=0,((DATE(Rentecalc.!O$1+1,1,1)-DATE(Rentecalc.!$O$1,(L64),K64))*(I64-(1*J64)))/E!I$335,((DATE(Rentecalc.!$O$1,(M64),K64)-DATE(Rentecalc.!$O$1,(L64),K64))*(I64-(1*J64)))/E!I$335)))</f>
        <v>0</v>
      </c>
      <c r="F234" s="657"/>
      <c r="G234" s="657">
        <f>IF(M64=0,0,(IF(N64=0,((DATE(Rentecalc.!O$1+1,1,1)-DATE(Rentecalc.!$O$1,(M64),K64))*(I64-(2*J64)))/365,((DATE(Rentecalc.!$O$1,(N64),K64)-DATE(Rentecalc.!$O$1,(M64),K64))*(I64-(2*J64)))/E!I$335)))</f>
        <v>0</v>
      </c>
      <c r="H234" s="657"/>
      <c r="I234" s="65">
        <f>IF(N64=0,0,(IF(O64=0,((DATE(Rentecalc.!O$1+1,1,1)-DATE(Rentecalc.!$O$1,(N64),K64))*(I64-(3*J64)))/E!I$335,((DATE(Rentecalc.!$O$1,(O64),K64)-DATE(Rentecalc.!$O$1,(N64),K64))*(I64-(3*J64)))/E!I$335)))</f>
        <v>0</v>
      </c>
      <c r="J234" s="657">
        <f>IF(O64=0,0,(IF(P64=0,((DATE(Rentecalc.!O$1+1,1,1)-DATE(Rentecalc.!$O$1,(O64),K64))*(I64-(4*J64)))/E!I$335,((DATE(Rentecalc.!$O$1,(P64),K64)-DATE(Rentecalc.!$O$1,(O64),K64))*(I64-(4*J64)))/E!I$335)))</f>
        <v>0</v>
      </c>
      <c r="K234" s="657"/>
      <c r="L234" s="657">
        <f>IF(P64=0,0,(IF(Q64=0,((DATE(Rentecalc.!O$1+1,1,1)-DATE(Rentecalc.!$O$1,(P64),K64))*(I64-(5*J64)))/E!I$335,((DATE(Rentecalc.!$O$1,(Q64),K64)-DATE(Rentecalc.!$O$1,(P64),K64))*(I64-(5*J64)))/E!I$335)))</f>
        <v>0</v>
      </c>
      <c r="M234" s="657"/>
      <c r="N234" s="657"/>
      <c r="O234" s="657"/>
      <c r="P234" s="657"/>
      <c r="Q234" s="657"/>
      <c r="R234" s="66">
        <f>IF(Q64=0,0,((DATE(Rentecalc.!O$1+1,1,1)-DATE(Rentecalc.!$O$1,(Q64),K64))*(I64-(6*J64)))/E!I$335)</f>
        <v>0</v>
      </c>
      <c r="S234" s="619">
        <f t="shared" si="45"/>
        <v>0</v>
      </c>
      <c r="T234" s="67">
        <f t="shared" si="42"/>
        <v>0</v>
      </c>
      <c r="U234" s="5"/>
      <c r="V234" s="46"/>
      <c r="W234" s="148"/>
      <c r="X234" s="148"/>
      <c r="Y234" s="148"/>
      <c r="Z234" s="148"/>
      <c r="AA234" s="148"/>
      <c r="AB234" s="148"/>
      <c r="AC234" s="153"/>
      <c r="AD234" s="153"/>
      <c r="AE234" s="152"/>
      <c r="AF234" s="152"/>
      <c r="AG234" s="152"/>
      <c r="AH234" s="152"/>
      <c r="AI234" s="152"/>
      <c r="AJ234" s="152"/>
      <c r="AK234" s="152"/>
      <c r="AL234" s="152"/>
      <c r="AM234" s="152"/>
    </row>
    <row r="235" spans="1:39" s="6" customFormat="1" ht="12.75" customHeight="1" x14ac:dyDescent="0.15">
      <c r="A235" s="46"/>
      <c r="B235" s="513">
        <f t="shared" si="43"/>
        <v>860</v>
      </c>
      <c r="C235" s="658">
        <f>IF(J65=0,I65,(((DATE(Rentecalc.!$O$1,L65,K65)-DATE(Rentecalc.!$O$1,1,1))*I65)/E!I$335))</f>
        <v>0</v>
      </c>
      <c r="D235" s="658"/>
      <c r="E235" s="657">
        <f>IF(L65=0,0,(IF(M65=0,((DATE(Rentecalc.!O$1+1,1,1)-DATE(Rentecalc.!$O$1,(L65),K65))*(I65-(1*J65)))/E!I$335,((DATE(Rentecalc.!$O$1,(M65),K65)-DATE(Rentecalc.!$O$1,(L65),K65))*(I65-(1*J65)))/E!I$335)))</f>
        <v>0</v>
      </c>
      <c r="F235" s="657"/>
      <c r="G235" s="657">
        <f>IF(M65=0,0,(IF(N65=0,((DATE(Rentecalc.!O$1+1,1,1)-DATE(Rentecalc.!$O$1,(M65),K65))*(I65-(2*J65)))/365,((DATE(Rentecalc.!$O$1,(N65),K65)-DATE(Rentecalc.!$O$1,(M65),K65))*(I65-(2*J65)))/E!I$335)))</f>
        <v>0</v>
      </c>
      <c r="H235" s="657"/>
      <c r="I235" s="65">
        <f>IF(N65=0,0,(IF(O65=0,((DATE(Rentecalc.!O$1+1,1,1)-DATE(Rentecalc.!$O$1,(N65),K65))*(I65-(3*J65)))/E!I$335,((DATE(Rentecalc.!$O$1,(O65),K65)-DATE(Rentecalc.!$O$1,(N65),K65))*(I65-(3*J65)))/E!I$335)))</f>
        <v>0</v>
      </c>
      <c r="J235" s="657">
        <f>IF(O65=0,0,(IF(P65=0,((DATE(Rentecalc.!O$1+1,1,1)-DATE(Rentecalc.!$O$1,(O65),K65))*(I65-(4*J65)))/E!I$335,((DATE(Rentecalc.!$O$1,(P65),K65)-DATE(Rentecalc.!$O$1,(O65),K65))*(I65-(4*J65)))/E!I$335)))</f>
        <v>0</v>
      </c>
      <c r="K235" s="657"/>
      <c r="L235" s="657">
        <f>IF(P65=0,0,(IF(Q65=0,((DATE(Rentecalc.!O$1+1,1,1)-DATE(Rentecalc.!$O$1,(P65),K65))*(I65-(5*J65)))/E!I$335,((DATE(Rentecalc.!$O$1,(Q65),K65)-DATE(Rentecalc.!$O$1,(P65),K65))*(I65-(5*J65)))/E!I$335)))</f>
        <v>0</v>
      </c>
      <c r="M235" s="657"/>
      <c r="N235" s="657"/>
      <c r="O235" s="657"/>
      <c r="P235" s="657"/>
      <c r="Q235" s="657"/>
      <c r="R235" s="66">
        <f>IF(Q65=0,0,((DATE(Rentecalc.!O$1+1,1,1)-DATE(Rentecalc.!$O$1,(Q65),K65))*(I65-(6*J65)))/E!I$335)</f>
        <v>0</v>
      </c>
      <c r="S235" s="619">
        <f t="shared" si="45"/>
        <v>0</v>
      </c>
      <c r="T235" s="67">
        <f t="shared" si="42"/>
        <v>0</v>
      </c>
      <c r="U235" s="5"/>
      <c r="V235" s="46"/>
      <c r="W235" s="148"/>
      <c r="X235" s="148"/>
      <c r="Y235" s="148"/>
      <c r="Z235" s="148"/>
      <c r="AA235" s="148"/>
      <c r="AB235" s="148"/>
      <c r="AC235" s="153"/>
      <c r="AD235" s="153"/>
      <c r="AE235" s="152"/>
      <c r="AF235" s="152"/>
      <c r="AG235" s="152"/>
      <c r="AH235" s="152"/>
      <c r="AI235" s="152"/>
      <c r="AJ235" s="152"/>
      <c r="AK235" s="152"/>
      <c r="AL235" s="152"/>
      <c r="AM235" s="152"/>
    </row>
    <row r="236" spans="1:39" s="6" customFormat="1" ht="12.75" customHeight="1" x14ac:dyDescent="0.15">
      <c r="A236" s="46"/>
      <c r="B236" s="513">
        <f t="shared" si="43"/>
        <v>861</v>
      </c>
      <c r="C236" s="658">
        <f>IF(J66=0,I66,(((DATE(Rentecalc.!$O$1,L66,K66)-DATE(Rentecalc.!$O$1,1,1))*I66)/E!I$335))</f>
        <v>0</v>
      </c>
      <c r="D236" s="658"/>
      <c r="E236" s="657">
        <f>IF(L66=0,0,(IF(M66=0,((DATE(Rentecalc.!O$1+1,1,1)-DATE(Rentecalc.!$O$1,(L66),K66))*(I66-(1*J66)))/E!I$335,((DATE(Rentecalc.!$O$1,(M66),K66)-DATE(Rentecalc.!$O$1,(L66),K66))*(I66-(1*J66)))/E!I$335)))</f>
        <v>0</v>
      </c>
      <c r="F236" s="657"/>
      <c r="G236" s="657">
        <f>IF(M66=0,0,(IF(N66=0,((DATE(Rentecalc.!O$1+1,1,1)-DATE(Rentecalc.!$O$1,(M66),K66))*(I66-(2*J66)))/365,((DATE(Rentecalc.!$O$1,(N66),K66)-DATE(Rentecalc.!$O$1,(M66),K66))*(I66-(2*J66)))/E!I$335)))</f>
        <v>0</v>
      </c>
      <c r="H236" s="657"/>
      <c r="I236" s="65">
        <f>IF(N66=0,0,(IF(O66=0,((DATE(Rentecalc.!O$1+1,1,1)-DATE(Rentecalc.!$O$1,(N66),K66))*(I66-(3*J66)))/E!I$335,((DATE(Rentecalc.!$O$1,(O66),K66)-DATE(Rentecalc.!$O$1,(N66),K66))*(I66-(3*J66)))/E!I$335)))</f>
        <v>0</v>
      </c>
      <c r="J236" s="657">
        <f>IF(O66=0,0,(IF(P66=0,((DATE(Rentecalc.!O$1+1,1,1)-DATE(Rentecalc.!$O$1,(O66),K66))*(I66-(4*J66)))/E!I$335,((DATE(Rentecalc.!$O$1,(P66),K66)-DATE(Rentecalc.!$O$1,(O66),K66))*(I66-(4*J66)))/E!I$335)))</f>
        <v>0</v>
      </c>
      <c r="K236" s="657"/>
      <c r="L236" s="657">
        <f>IF(P66=0,0,(IF(Q66=0,((DATE(Rentecalc.!O$1+1,1,1)-DATE(Rentecalc.!$O$1,(P66),K66))*(I66-(5*J66)))/E!I$335,((DATE(Rentecalc.!$O$1,(Q66),K66)-DATE(Rentecalc.!$O$1,(P66),K66))*(I66-(5*J66)))/E!I$335)))</f>
        <v>0</v>
      </c>
      <c r="M236" s="657"/>
      <c r="N236" s="657"/>
      <c r="O236" s="657"/>
      <c r="P236" s="657"/>
      <c r="Q236" s="657"/>
      <c r="R236" s="66">
        <f>IF(Q66=0,0,((DATE(Rentecalc.!O$1+1,1,1)-DATE(Rentecalc.!$O$1,(Q66),K66))*(I66-(6*J66)))/E!I$335)</f>
        <v>0</v>
      </c>
      <c r="S236" s="619">
        <f t="shared" si="45"/>
        <v>0</v>
      </c>
      <c r="T236" s="67">
        <f t="shared" si="42"/>
        <v>0</v>
      </c>
      <c r="U236" s="5"/>
      <c r="V236" s="46"/>
      <c r="W236" s="148"/>
      <c r="X236" s="148"/>
      <c r="Y236" s="148"/>
      <c r="Z236" s="148"/>
      <c r="AA236" s="148"/>
      <c r="AB236" s="148"/>
      <c r="AC236" s="153"/>
      <c r="AD236" s="153"/>
      <c r="AE236" s="152"/>
      <c r="AF236" s="152"/>
      <c r="AG236" s="152"/>
      <c r="AH236" s="152"/>
      <c r="AI236" s="152"/>
      <c r="AJ236" s="152"/>
      <c r="AK236" s="152"/>
      <c r="AL236" s="152"/>
      <c r="AM236" s="152"/>
    </row>
    <row r="237" spans="1:39" s="6" customFormat="1" ht="12.75" customHeight="1" x14ac:dyDescent="0.15">
      <c r="A237" s="46"/>
      <c r="B237" s="513">
        <f t="shared" si="43"/>
        <v>862</v>
      </c>
      <c r="C237" s="658">
        <f>IF(J67=0,I67,(((DATE(Rentecalc.!$O$1,L67,K67)-DATE(Rentecalc.!$O$1,1,1))*I67)/E!I$335))</f>
        <v>0</v>
      </c>
      <c r="D237" s="658"/>
      <c r="E237" s="657">
        <f>IF(L67=0,0,(IF(M67=0,((DATE(Rentecalc.!O$1+1,1,1)-DATE(Rentecalc.!$O$1,(L67),K67))*(I67-(1*J67)))/E!I$335,((DATE(Rentecalc.!$O$1,(M67),K67)-DATE(Rentecalc.!$O$1,(L67),K67))*(I67-(1*J67)))/E!I$335)))</f>
        <v>0</v>
      </c>
      <c r="F237" s="657"/>
      <c r="G237" s="657">
        <f>IF(M67=0,0,(IF(N67=0,((DATE(Rentecalc.!O$1+1,1,1)-DATE(Rentecalc.!$O$1,(M67),K67))*(I67-(2*J67)))/365,((DATE(Rentecalc.!$O$1,(N67),K67)-DATE(Rentecalc.!$O$1,(M67),K67))*(I67-(2*J67)))/E!I$335)))</f>
        <v>0</v>
      </c>
      <c r="H237" s="657"/>
      <c r="I237" s="65">
        <f>IF(N67=0,0,(IF(O67=0,((DATE(Rentecalc.!O$1+1,1,1)-DATE(Rentecalc.!$O$1,(N67),K67))*(I67-(3*J67)))/E!I$335,((DATE(Rentecalc.!$O$1,(O67),K67)-DATE(Rentecalc.!$O$1,(N67),K67))*(I67-(3*J67)))/E!I$335)))</f>
        <v>0</v>
      </c>
      <c r="J237" s="657">
        <f>IF(O67=0,0,(IF(P67=0,((DATE(Rentecalc.!O$1+1,1,1)-DATE(Rentecalc.!$O$1,(O67),K67))*(I67-(4*J67)))/E!I$335,((DATE(Rentecalc.!$O$1,(P67),K67)-DATE(Rentecalc.!$O$1,(O67),K67))*(I67-(4*J67)))/E!I$335)))</f>
        <v>0</v>
      </c>
      <c r="K237" s="657"/>
      <c r="L237" s="657">
        <f>IF(P67=0,0,(IF(Q67=0,((DATE(Rentecalc.!O$1+1,1,1)-DATE(Rentecalc.!$O$1,(P67),K67))*(I67-(5*J67)))/E!I$335,((DATE(Rentecalc.!$O$1,(Q67),K67)-DATE(Rentecalc.!$O$1,(P67),K67))*(I67-(5*J67)))/E!I$335)))</f>
        <v>0</v>
      </c>
      <c r="M237" s="657"/>
      <c r="N237" s="657"/>
      <c r="O237" s="657"/>
      <c r="P237" s="657"/>
      <c r="Q237" s="657"/>
      <c r="R237" s="66">
        <f>IF(Q67=0,0,((DATE(Rentecalc.!O$1+1,1,1)-DATE(Rentecalc.!$O$1,(Q67),K67))*(I67-(6*J67)))/E!I$335)</f>
        <v>0</v>
      </c>
      <c r="S237" s="619">
        <f t="shared" si="45"/>
        <v>0</v>
      </c>
      <c r="T237" s="67">
        <f t="shared" si="42"/>
        <v>0</v>
      </c>
      <c r="U237" s="5"/>
      <c r="V237" s="46"/>
      <c r="W237" s="148"/>
      <c r="X237" s="148"/>
      <c r="Y237" s="148"/>
      <c r="Z237" s="148"/>
      <c r="AA237" s="148"/>
      <c r="AB237" s="148"/>
      <c r="AC237" s="153"/>
      <c r="AD237" s="153"/>
      <c r="AE237" s="152"/>
      <c r="AF237" s="152"/>
      <c r="AG237" s="152"/>
      <c r="AH237" s="152"/>
      <c r="AI237" s="152"/>
      <c r="AJ237" s="152"/>
      <c r="AK237" s="152"/>
      <c r="AL237" s="152"/>
      <c r="AM237" s="152"/>
    </row>
    <row r="238" spans="1:39" s="6" customFormat="1" ht="12.75" customHeight="1" x14ac:dyDescent="0.15">
      <c r="A238" s="46"/>
      <c r="B238" s="513">
        <f t="shared" si="43"/>
        <v>863</v>
      </c>
      <c r="C238" s="658">
        <f>IF(J68=0,I68,(((DATE(Rentecalc.!$O$1,L68,K68)-DATE(Rentecalc.!$O$1,1,1))*I68)/E!I$335))</f>
        <v>0</v>
      </c>
      <c r="D238" s="658"/>
      <c r="E238" s="657">
        <f>IF(L68=0,0,(IF(M68=0,((DATE(Rentecalc.!O$1+1,1,1)-DATE(Rentecalc.!$O$1,(L68),K68))*(I68-(1*J68)))/E!I$335,((DATE(Rentecalc.!$O$1,(M68),K68)-DATE(Rentecalc.!$O$1,(L68),K68))*(I68-(1*J68)))/E!I$335)))</f>
        <v>0</v>
      </c>
      <c r="F238" s="657"/>
      <c r="G238" s="657">
        <f>IF(M68=0,0,(IF(N68=0,((DATE(Rentecalc.!O$1+1,1,1)-DATE(Rentecalc.!$O$1,(M68),K68))*(I68-(2*J68)))/365,((DATE(Rentecalc.!$O$1,(N68),K68)-DATE(Rentecalc.!$O$1,(M68),K68))*(I68-(2*J68)))/E!I$335)))</f>
        <v>0</v>
      </c>
      <c r="H238" s="657"/>
      <c r="I238" s="65">
        <f>IF(N68=0,0,(IF(O68=0,((DATE(Rentecalc.!O$1+1,1,1)-DATE(Rentecalc.!$O$1,(N68),K68))*(I68-(3*J68)))/E!I$335,((DATE(Rentecalc.!$O$1,(O68),K68)-DATE(Rentecalc.!$O$1,(N68),K68))*(I68-(3*J68)))/E!I$335)))</f>
        <v>0</v>
      </c>
      <c r="J238" s="657">
        <f>IF(O68=0,0,(IF(P68=0,((DATE(Rentecalc.!O$1+1,1,1)-DATE(Rentecalc.!$O$1,(O68),K68))*(I68-(4*J68)))/E!I$335,((DATE(Rentecalc.!$O$1,(P68),K68)-DATE(Rentecalc.!$O$1,(O68),K68))*(I68-(4*J68)))/E!I$335)))</f>
        <v>0</v>
      </c>
      <c r="K238" s="657"/>
      <c r="L238" s="657">
        <f>IF(P68=0,0,(IF(Q68=0,((DATE(Rentecalc.!O$1+1,1,1)-DATE(Rentecalc.!$O$1,(P68),K68))*(I68-(5*J68)))/E!I$335,((DATE(Rentecalc.!$O$1,(Q68),K68)-DATE(Rentecalc.!$O$1,(P68),K68))*(I68-(5*J68)))/E!I$335)))</f>
        <v>0</v>
      </c>
      <c r="M238" s="657"/>
      <c r="N238" s="657"/>
      <c r="O238" s="657"/>
      <c r="P238" s="657"/>
      <c r="Q238" s="657"/>
      <c r="R238" s="66">
        <f>IF(Q68=0,0,((DATE(Rentecalc.!O$1+1,1,1)-DATE(Rentecalc.!$O$1,(Q68),K68))*(I68-(6*J68)))/E!I$335)</f>
        <v>0</v>
      </c>
      <c r="S238" s="619">
        <f t="shared" si="45"/>
        <v>0</v>
      </c>
      <c r="T238" s="67">
        <f t="shared" si="42"/>
        <v>0</v>
      </c>
      <c r="U238" s="5"/>
      <c r="V238" s="46"/>
      <c r="W238" s="148"/>
      <c r="X238" s="148"/>
      <c r="Y238" s="148"/>
      <c r="Z238" s="148"/>
      <c r="AA238" s="148"/>
      <c r="AB238" s="148"/>
      <c r="AC238" s="153"/>
      <c r="AD238" s="153"/>
      <c r="AE238" s="152"/>
      <c r="AF238" s="152"/>
      <c r="AG238" s="152"/>
      <c r="AH238" s="152"/>
      <c r="AI238" s="152"/>
      <c r="AJ238" s="152"/>
      <c r="AK238" s="152"/>
      <c r="AL238" s="152"/>
      <c r="AM238" s="152"/>
    </row>
    <row r="239" spans="1:39" s="6" customFormat="1" ht="12.75" customHeight="1" x14ac:dyDescent="0.15">
      <c r="A239" s="46"/>
      <c r="B239" s="513">
        <f t="shared" si="43"/>
        <v>864</v>
      </c>
      <c r="C239" s="658">
        <f>IF(J69=0,I69,(((DATE(Rentecalc.!$O$1,L69,K69)-DATE(Rentecalc.!$O$1,1,1))*I69)/E!I$335))</f>
        <v>0</v>
      </c>
      <c r="D239" s="658"/>
      <c r="E239" s="657">
        <f>IF(L69=0,0,(IF(M69=0,((DATE(Rentecalc.!O$1+1,1,1)-DATE(Rentecalc.!$O$1,(L69),K69))*(I69-(1*J69)))/E!I$335,((DATE(Rentecalc.!$O$1,(M69),K69)-DATE(Rentecalc.!$O$1,(L69),K69))*(I69-(1*J69)))/E!I$335)))</f>
        <v>0</v>
      </c>
      <c r="F239" s="657"/>
      <c r="G239" s="657">
        <f>IF(M69=0,0,(IF(N69=0,((DATE(Rentecalc.!O$1+1,1,1)-DATE(Rentecalc.!$O$1,(M69),K69))*(I69-(2*J69)))/365,((DATE(Rentecalc.!$O$1,(N69),K69)-DATE(Rentecalc.!$O$1,(M69),K69))*(I69-(2*J69)))/E!I$335)))</f>
        <v>0</v>
      </c>
      <c r="H239" s="657"/>
      <c r="I239" s="65">
        <f>IF(N69=0,0,(IF(O69=0,((DATE(Rentecalc.!O$1+1,1,1)-DATE(Rentecalc.!$O$1,(N69),K69))*(I69-(3*J69)))/E!I$335,((DATE(Rentecalc.!$O$1,(O69),K69)-DATE(Rentecalc.!$O$1,(N69),K69))*(I69-(3*J69)))/E!I$335)))</f>
        <v>0</v>
      </c>
      <c r="J239" s="657">
        <f>IF(O69=0,0,(IF(P69=0,((DATE(Rentecalc.!O$1+1,1,1)-DATE(Rentecalc.!$O$1,(O69),K69))*(I69-(4*J69)))/E!I$335,((DATE(Rentecalc.!$O$1,(P69),K69)-DATE(Rentecalc.!$O$1,(O69),K69))*(I69-(4*J69)))/E!I$335)))</f>
        <v>0</v>
      </c>
      <c r="K239" s="657"/>
      <c r="L239" s="657">
        <f>IF(P69=0,0,(IF(Q69=0,((DATE(Rentecalc.!O$1+1,1,1)-DATE(Rentecalc.!$O$1,(P69),K69))*(I69-(5*J69)))/E!I$335,((DATE(Rentecalc.!$O$1,(Q69),K69)-DATE(Rentecalc.!$O$1,(P69),K69))*(I69-(5*J69)))/E!I$335)))</f>
        <v>0</v>
      </c>
      <c r="M239" s="657"/>
      <c r="N239" s="657"/>
      <c r="O239" s="657"/>
      <c r="P239" s="657"/>
      <c r="Q239" s="657"/>
      <c r="R239" s="66">
        <f>IF(Q69=0,0,((DATE(Rentecalc.!O$1+1,1,1)-DATE(Rentecalc.!$O$1,(Q69),K69))*(I69-(6*J69)))/E!I$335)</f>
        <v>0</v>
      </c>
      <c r="S239" s="619">
        <f t="shared" si="45"/>
        <v>0</v>
      </c>
      <c r="T239" s="67">
        <f t="shared" si="42"/>
        <v>0</v>
      </c>
      <c r="U239" s="5"/>
      <c r="V239" s="46"/>
      <c r="W239" s="148"/>
      <c r="X239" s="148"/>
      <c r="Y239" s="148"/>
      <c r="Z239" s="148"/>
      <c r="AA239" s="148"/>
      <c r="AB239" s="148"/>
      <c r="AC239" s="153"/>
      <c r="AD239" s="153"/>
      <c r="AE239" s="152"/>
      <c r="AF239" s="152"/>
      <c r="AG239" s="152"/>
      <c r="AH239" s="152"/>
      <c r="AI239" s="152"/>
      <c r="AJ239" s="152"/>
      <c r="AK239" s="152"/>
      <c r="AL239" s="152"/>
      <c r="AM239" s="152"/>
    </row>
    <row r="240" spans="1:39" s="6" customFormat="1" ht="12.75" customHeight="1" x14ac:dyDescent="0.15">
      <c r="A240" s="46"/>
      <c r="B240" s="513">
        <f t="shared" si="43"/>
        <v>865</v>
      </c>
      <c r="C240" s="658">
        <f>IF(J70=0,I70,(((DATE(Rentecalc.!$O$1,L70,K70)-DATE(Rentecalc.!$O$1,1,1))*I70)/E!I$335))</f>
        <v>0</v>
      </c>
      <c r="D240" s="658"/>
      <c r="E240" s="657">
        <f>IF(L70=0,0,(IF(M70=0,((DATE(Rentecalc.!O$1+1,1,1)-DATE(Rentecalc.!$O$1,(L70),K70))*(I70-(1*J70)))/E!I$335,((DATE(Rentecalc.!$O$1,(M70),K70)-DATE(Rentecalc.!$O$1,(L70),K70))*(I70-(1*J70)))/E!I$335)))</f>
        <v>0</v>
      </c>
      <c r="F240" s="657"/>
      <c r="G240" s="657">
        <f>IF(M70=0,0,(IF(N70=0,((DATE(Rentecalc.!O$1+1,1,1)-DATE(Rentecalc.!$O$1,(M70),K70))*(I70-(2*J70)))/365,((DATE(Rentecalc.!$O$1,(N70),K70)-DATE(Rentecalc.!$O$1,(M70),K70))*(I70-(2*J70)))/E!I$335)))</f>
        <v>0</v>
      </c>
      <c r="H240" s="657"/>
      <c r="I240" s="65">
        <f>IF(N70=0,0,(IF(O70=0,((DATE(Rentecalc.!O$1+1,1,1)-DATE(Rentecalc.!$O$1,(N70),K70))*(I70-(3*J70)))/E!I$335,((DATE(Rentecalc.!$O$1,(O70),K70)-DATE(Rentecalc.!$O$1,(N70),K70))*(I70-(3*J70)))/E!I$335)))</f>
        <v>0</v>
      </c>
      <c r="J240" s="657">
        <f>IF(O70=0,0,(IF(P70=0,((DATE(Rentecalc.!O$1+1,1,1)-DATE(Rentecalc.!$O$1,(O70),K70))*(I70-(4*J70)))/E!I$335,((DATE(Rentecalc.!$O$1,(P70),K70)-DATE(Rentecalc.!$O$1,(O70),K70))*(I70-(4*J70)))/E!I$335)))</f>
        <v>0</v>
      </c>
      <c r="K240" s="657"/>
      <c r="L240" s="657">
        <f>IF(P70=0,0,(IF(Q70=0,((DATE(Rentecalc.!O$1+1,1,1)-DATE(Rentecalc.!$O$1,(P70),K70))*(I70-(5*J70)))/E!I$335,((DATE(Rentecalc.!$O$1,(Q70),K70)-DATE(Rentecalc.!$O$1,(P70),K70))*(I70-(5*J70)))/E!I$335)))</f>
        <v>0</v>
      </c>
      <c r="M240" s="657"/>
      <c r="N240" s="657"/>
      <c r="O240" s="657"/>
      <c r="P240" s="657"/>
      <c r="Q240" s="657"/>
      <c r="R240" s="66">
        <f>IF(Q70=0,0,((DATE(Rentecalc.!O$1+1,1,1)-DATE(Rentecalc.!$O$1,(Q70),K70))*(I70-(6*J70)))/E!I$335)</f>
        <v>0</v>
      </c>
      <c r="S240" s="619">
        <f t="shared" si="45"/>
        <v>0</v>
      </c>
      <c r="T240" s="67">
        <f t="shared" si="42"/>
        <v>0</v>
      </c>
      <c r="U240" s="5"/>
      <c r="V240" s="46"/>
      <c r="W240" s="148"/>
      <c r="X240" s="148"/>
      <c r="Y240" s="148"/>
      <c r="Z240" s="148"/>
      <c r="AA240" s="148"/>
      <c r="AB240" s="148"/>
      <c r="AC240" s="153"/>
      <c r="AD240" s="153"/>
      <c r="AE240" s="152"/>
      <c r="AF240" s="152"/>
      <c r="AG240" s="152"/>
      <c r="AH240" s="152"/>
      <c r="AI240" s="152"/>
      <c r="AJ240" s="152"/>
      <c r="AK240" s="152"/>
      <c r="AL240" s="152"/>
      <c r="AM240" s="152"/>
    </row>
    <row r="241" spans="1:39" s="6" customFormat="1" ht="12.75" customHeight="1" x14ac:dyDescent="0.15">
      <c r="A241" s="46"/>
      <c r="B241" s="513">
        <f t="shared" si="43"/>
        <v>866</v>
      </c>
      <c r="C241" s="658">
        <f>IF(J71=0,I71,(((DATE(Rentecalc.!$O$1,L71,K71)-DATE(Rentecalc.!$O$1,1,1))*I71)/E!I$335))</f>
        <v>0</v>
      </c>
      <c r="D241" s="658"/>
      <c r="E241" s="657">
        <f>IF(L71=0,0,(IF(M71=0,((DATE(Rentecalc.!O$1+1,1,1)-DATE(Rentecalc.!$O$1,(L71),K71))*(I71-(1*J71)))/E!I$335,((DATE(Rentecalc.!$O$1,(M71),K71)-DATE(Rentecalc.!$O$1,(L71),K71))*(I71-(1*J71)))/E!I$335)))</f>
        <v>0</v>
      </c>
      <c r="F241" s="657"/>
      <c r="G241" s="657">
        <f>IF(M71=0,0,(IF(N71=0,((DATE(Rentecalc.!O$1+1,1,1)-DATE(Rentecalc.!$O$1,(M71),K71))*(I71-(2*J71)))/365,((DATE(Rentecalc.!$O$1,(N71),K71)-DATE(Rentecalc.!$O$1,(M71),K71))*(I71-(2*J71)))/E!I$335)))</f>
        <v>0</v>
      </c>
      <c r="H241" s="657"/>
      <c r="I241" s="65">
        <f>IF(N71=0,0,(IF(O71=0,((DATE(Rentecalc.!O$1+1,1,1)-DATE(Rentecalc.!$O$1,(N71),K71))*(I71-(3*J71)))/E!I$335,((DATE(Rentecalc.!$O$1,(O71),K71)-DATE(Rentecalc.!$O$1,(N71),K71))*(I71-(3*J71)))/E!I$335)))</f>
        <v>0</v>
      </c>
      <c r="J241" s="657">
        <f>IF(O71=0,0,(IF(P71=0,((DATE(Rentecalc.!O$1+1,1,1)-DATE(Rentecalc.!$O$1,(O71),K71))*(I71-(4*J71)))/E!I$335,((DATE(Rentecalc.!$O$1,(P71),K71)-DATE(Rentecalc.!$O$1,(O71),K71))*(I71-(4*J71)))/E!I$335)))</f>
        <v>0</v>
      </c>
      <c r="K241" s="657"/>
      <c r="L241" s="657">
        <f>IF(P71=0,0,(IF(Q71=0,((DATE(Rentecalc.!O$1+1,1,1)-DATE(Rentecalc.!$O$1,(P71),K71))*(I71-(5*J71)))/E!I$335,((DATE(Rentecalc.!$O$1,(Q71),K71)-DATE(Rentecalc.!$O$1,(P71),K71))*(I71-(5*J71)))/E!I$335)))</f>
        <v>0</v>
      </c>
      <c r="M241" s="657"/>
      <c r="N241" s="657"/>
      <c r="O241" s="657"/>
      <c r="P241" s="657"/>
      <c r="Q241" s="657"/>
      <c r="R241" s="66">
        <f>IF(Q71=0,0,((DATE(Rentecalc.!O$1+1,1,1)-DATE(Rentecalc.!$O$1,(Q71),K71))*(I71-(6*J71)))/E!I$335)</f>
        <v>0</v>
      </c>
      <c r="S241" s="619">
        <f t="shared" si="45"/>
        <v>0</v>
      </c>
      <c r="T241" s="67">
        <f t="shared" ref="T241:T304" si="46">IF(H71="n",S241*(G71/100),S241*(F71/100))</f>
        <v>0</v>
      </c>
      <c r="U241" s="5"/>
      <c r="V241" s="46"/>
      <c r="W241" s="148"/>
      <c r="X241" s="148"/>
      <c r="Y241" s="148"/>
      <c r="Z241" s="148"/>
      <c r="AA241" s="148"/>
      <c r="AB241" s="148"/>
      <c r="AC241" s="153"/>
      <c r="AD241" s="153"/>
      <c r="AE241" s="152"/>
      <c r="AF241" s="152"/>
      <c r="AG241" s="152"/>
      <c r="AH241" s="152"/>
      <c r="AI241" s="152"/>
      <c r="AJ241" s="152"/>
      <c r="AK241" s="152"/>
      <c r="AL241" s="152"/>
      <c r="AM241" s="152"/>
    </row>
    <row r="242" spans="1:39" s="6" customFormat="1" ht="12.75" customHeight="1" x14ac:dyDescent="0.15">
      <c r="A242" s="46"/>
      <c r="B242" s="513">
        <f t="shared" si="43"/>
        <v>867</v>
      </c>
      <c r="C242" s="658">
        <f>IF(J72=0,I72,(((DATE(Rentecalc.!$O$1,L72,K72)-DATE(Rentecalc.!$O$1,1,1))*I72)/E!I$335))</f>
        <v>0</v>
      </c>
      <c r="D242" s="658"/>
      <c r="E242" s="657">
        <f>IF(L72=0,0,(IF(M72=0,((DATE(Rentecalc.!O$1+1,1,1)-DATE(Rentecalc.!$O$1,(L72),K72))*(I72-(1*J72)))/E!I$335,((DATE(Rentecalc.!$O$1,(M72),K72)-DATE(Rentecalc.!$O$1,(L72),K72))*(I72-(1*J72)))/E!I$335)))</f>
        <v>0</v>
      </c>
      <c r="F242" s="657"/>
      <c r="G242" s="657">
        <f>IF(M72=0,0,(IF(N72=0,((DATE(Rentecalc.!O$1+1,1,1)-DATE(Rentecalc.!$O$1,(M72),K72))*(I72-(2*J72)))/365,((DATE(Rentecalc.!$O$1,(N72),K72)-DATE(Rentecalc.!$O$1,(M72),K72))*(I72-(2*J72)))/E!I$335)))</f>
        <v>0</v>
      </c>
      <c r="H242" s="657"/>
      <c r="I242" s="65">
        <f>IF(N72=0,0,(IF(O72=0,((DATE(Rentecalc.!O$1+1,1,1)-DATE(Rentecalc.!$O$1,(N72),K72))*(I72-(3*J72)))/E!I$335,((DATE(Rentecalc.!$O$1,(O72),K72)-DATE(Rentecalc.!$O$1,(N72),K72))*(I72-(3*J72)))/E!I$335)))</f>
        <v>0</v>
      </c>
      <c r="J242" s="657">
        <f>IF(O72=0,0,(IF(P72=0,((DATE(Rentecalc.!O$1+1,1,1)-DATE(Rentecalc.!$O$1,(O72),K72))*(I72-(4*J72)))/E!I$335,((DATE(Rentecalc.!$O$1,(P72),K72)-DATE(Rentecalc.!$O$1,(O72),K72))*(I72-(4*J72)))/E!I$335)))</f>
        <v>0</v>
      </c>
      <c r="K242" s="657"/>
      <c r="L242" s="657">
        <f>IF(P72=0,0,(IF(Q72=0,((DATE(Rentecalc.!O$1+1,1,1)-DATE(Rentecalc.!$O$1,(P72),K72))*(I72-(5*J72)))/E!I$335,((DATE(Rentecalc.!$O$1,(Q72),K72)-DATE(Rentecalc.!$O$1,(P72),K72))*(I72-(5*J72)))/E!I$335)))</f>
        <v>0</v>
      </c>
      <c r="M242" s="657"/>
      <c r="N242" s="657"/>
      <c r="O242" s="657"/>
      <c r="P242" s="657"/>
      <c r="Q242" s="657"/>
      <c r="R242" s="66">
        <f>IF(Q72=0,0,((DATE(Rentecalc.!O$1+1,1,1)-DATE(Rentecalc.!$O$1,(Q72),K72))*(I72-(6*J72)))/E!I$335)</f>
        <v>0</v>
      </c>
      <c r="S242" s="619">
        <f t="shared" si="45"/>
        <v>0</v>
      </c>
      <c r="T242" s="67">
        <f t="shared" si="46"/>
        <v>0</v>
      </c>
      <c r="U242" s="5"/>
      <c r="V242" s="46"/>
      <c r="W242" s="148"/>
      <c r="X242" s="148"/>
      <c r="Y242" s="148"/>
      <c r="Z242" s="148"/>
      <c r="AA242" s="148"/>
      <c r="AB242" s="148"/>
      <c r="AC242" s="153"/>
      <c r="AD242" s="153"/>
      <c r="AE242" s="152"/>
      <c r="AF242" s="152"/>
      <c r="AG242" s="152"/>
      <c r="AH242" s="152"/>
      <c r="AI242" s="152"/>
      <c r="AJ242" s="152"/>
      <c r="AK242" s="152"/>
      <c r="AL242" s="152"/>
      <c r="AM242" s="152"/>
    </row>
    <row r="243" spans="1:39" s="6" customFormat="1" ht="12.75" customHeight="1" x14ac:dyDescent="0.15">
      <c r="A243" s="46"/>
      <c r="B243" s="513">
        <f t="shared" si="43"/>
        <v>868</v>
      </c>
      <c r="C243" s="658">
        <f>IF(J73=0,I73,(((DATE(Rentecalc.!$O$1,L73,K73)-DATE(Rentecalc.!$O$1,1,1))*I73)/E!I$335))</f>
        <v>0</v>
      </c>
      <c r="D243" s="658"/>
      <c r="E243" s="657">
        <f>IF(L73=0,0,(IF(M73=0,((DATE(Rentecalc.!O$1+1,1,1)-DATE(Rentecalc.!$O$1,(L73),K73))*(I73-(1*J73)))/E!I$335,((DATE(Rentecalc.!$O$1,(M73),K73)-DATE(Rentecalc.!$O$1,(L73),K73))*(I73-(1*J73)))/E!I$335)))</f>
        <v>0</v>
      </c>
      <c r="F243" s="657"/>
      <c r="G243" s="657">
        <f>IF(M73=0,0,(IF(N73=0,((DATE(Rentecalc.!O$1+1,1,1)-DATE(Rentecalc.!$O$1,(M73),K73))*(I73-(2*J73)))/365,((DATE(Rentecalc.!$O$1,(N73),K73)-DATE(Rentecalc.!$O$1,(M73),K73))*(I73-(2*J73)))/E!I$335)))</f>
        <v>0</v>
      </c>
      <c r="H243" s="657"/>
      <c r="I243" s="65">
        <f>IF(N73=0,0,(IF(O73=0,((DATE(Rentecalc.!O$1+1,1,1)-DATE(Rentecalc.!$O$1,(N73),K73))*(I73-(3*J73)))/E!I$335,((DATE(Rentecalc.!$O$1,(O73),K73)-DATE(Rentecalc.!$O$1,(N73),K73))*(I73-(3*J73)))/E!I$335)))</f>
        <v>0</v>
      </c>
      <c r="J243" s="657">
        <f>IF(O73=0,0,(IF(P73=0,((DATE(Rentecalc.!O$1+1,1,1)-DATE(Rentecalc.!$O$1,(O73),K73))*(I73-(4*J73)))/E!I$335,((DATE(Rentecalc.!$O$1,(P73),K73)-DATE(Rentecalc.!$O$1,(O73),K73))*(I73-(4*J73)))/E!I$335)))</f>
        <v>0</v>
      </c>
      <c r="K243" s="657"/>
      <c r="L243" s="657">
        <f>IF(P73=0,0,(IF(Q73=0,((DATE(Rentecalc.!O$1+1,1,1)-DATE(Rentecalc.!$O$1,(P73),K73))*(I73-(5*J73)))/E!I$335,((DATE(Rentecalc.!$O$1,(Q73),K73)-DATE(Rentecalc.!$O$1,(P73),K73))*(I73-(5*J73)))/E!I$335)))</f>
        <v>0</v>
      </c>
      <c r="M243" s="657"/>
      <c r="N243" s="657"/>
      <c r="O243" s="657"/>
      <c r="P243" s="657"/>
      <c r="Q243" s="657"/>
      <c r="R243" s="66">
        <f>IF(Q73=0,0,((DATE(Rentecalc.!O$1+1,1,1)-DATE(Rentecalc.!$O$1,(Q73),K73))*(I73-(6*J73)))/E!I$335)</f>
        <v>0</v>
      </c>
      <c r="S243" s="619">
        <f t="shared" si="45"/>
        <v>0</v>
      </c>
      <c r="T243" s="67">
        <f t="shared" si="46"/>
        <v>0</v>
      </c>
      <c r="U243" s="5"/>
      <c r="V243" s="46"/>
      <c r="W243" s="148"/>
      <c r="X243" s="148"/>
      <c r="Y243" s="148"/>
      <c r="Z243" s="148"/>
      <c r="AA243" s="148"/>
      <c r="AB243" s="148"/>
      <c r="AC243" s="153"/>
      <c r="AD243" s="153"/>
      <c r="AE243" s="152"/>
      <c r="AF243" s="152"/>
      <c r="AG243" s="152"/>
      <c r="AH243" s="152"/>
      <c r="AI243" s="152"/>
      <c r="AJ243" s="152"/>
      <c r="AK243" s="152"/>
      <c r="AL243" s="152"/>
      <c r="AM243" s="152"/>
    </row>
    <row r="244" spans="1:39" s="6" customFormat="1" ht="12.75" customHeight="1" x14ac:dyDescent="0.15">
      <c r="A244" s="46"/>
      <c r="B244" s="513">
        <f t="shared" si="43"/>
        <v>869</v>
      </c>
      <c r="C244" s="658">
        <f>IF(J74=0,I74,(((DATE(Rentecalc.!$O$1,L74,K74)-DATE(Rentecalc.!$O$1,1,1))*I74)/E!I$335))</f>
        <v>0</v>
      </c>
      <c r="D244" s="658"/>
      <c r="E244" s="657">
        <f>IF(L74=0,0,(IF(M74=0,((DATE(Rentecalc.!O$1+1,1,1)-DATE(Rentecalc.!$O$1,(L74),K74))*(I74-(1*J74)))/E!I$335,((DATE(Rentecalc.!$O$1,(M74),K74)-DATE(Rentecalc.!$O$1,(L74),K74))*(I74-(1*J74)))/E!I$335)))</f>
        <v>0</v>
      </c>
      <c r="F244" s="657"/>
      <c r="G244" s="657">
        <f>IF(M74=0,0,(IF(N74=0,((DATE(Rentecalc.!O$1+1,1,1)-DATE(Rentecalc.!$O$1,(M74),K74))*(I74-(2*J74)))/365,((DATE(Rentecalc.!$O$1,(N74),K74)-DATE(Rentecalc.!$O$1,(M74),K74))*(I74-(2*J74)))/E!I$335)))</f>
        <v>0</v>
      </c>
      <c r="H244" s="657"/>
      <c r="I244" s="65">
        <f>IF(N74=0,0,(IF(O74=0,((DATE(Rentecalc.!O$1+1,1,1)-DATE(Rentecalc.!$O$1,(N74),K74))*(I74-(3*J74)))/E!I$335,((DATE(Rentecalc.!$O$1,(O74),K74)-DATE(Rentecalc.!$O$1,(N74),K74))*(I74-(3*J74)))/E!I$335)))</f>
        <v>0</v>
      </c>
      <c r="J244" s="657">
        <f>IF(O74=0,0,(IF(P74=0,((DATE(Rentecalc.!O$1+1,1,1)-DATE(Rentecalc.!$O$1,(O74),K74))*(I74-(4*J74)))/E!I$335,((DATE(Rentecalc.!$O$1,(P74),K74)-DATE(Rentecalc.!$O$1,(O74),K74))*(I74-(4*J74)))/E!I$335)))</f>
        <v>0</v>
      </c>
      <c r="K244" s="657"/>
      <c r="L244" s="657">
        <f>IF(P74=0,0,(IF(Q74=0,((DATE(Rentecalc.!O$1+1,1,1)-DATE(Rentecalc.!$O$1,(P74),K74))*(I74-(5*J74)))/E!I$335,((DATE(Rentecalc.!$O$1,(Q74),K74)-DATE(Rentecalc.!$O$1,(P74),K74))*(I74-(5*J74)))/E!I$335)))</f>
        <v>0</v>
      </c>
      <c r="M244" s="657"/>
      <c r="N244" s="657"/>
      <c r="O244" s="657"/>
      <c r="P244" s="657"/>
      <c r="Q244" s="657"/>
      <c r="R244" s="66">
        <f>IF(Q74=0,0,((DATE(Rentecalc.!O$1+1,1,1)-DATE(Rentecalc.!$O$1,(Q74),K74))*(I74-(6*J74)))/E!I$335)</f>
        <v>0</v>
      </c>
      <c r="S244" s="619">
        <f t="shared" si="45"/>
        <v>0</v>
      </c>
      <c r="T244" s="67">
        <f t="shared" si="46"/>
        <v>0</v>
      </c>
      <c r="U244" s="5"/>
      <c r="V244" s="46"/>
      <c r="W244" s="148"/>
      <c r="X244" s="148"/>
      <c r="Y244" s="148"/>
      <c r="Z244" s="148"/>
      <c r="AA244" s="148"/>
      <c r="AB244" s="148"/>
      <c r="AC244" s="153"/>
      <c r="AD244" s="153"/>
      <c r="AE244" s="152"/>
      <c r="AF244" s="152"/>
      <c r="AG244" s="152"/>
      <c r="AH244" s="152"/>
      <c r="AI244" s="152"/>
      <c r="AJ244" s="152"/>
      <c r="AK244" s="152"/>
      <c r="AL244" s="152"/>
      <c r="AM244" s="152"/>
    </row>
    <row r="245" spans="1:39" s="6" customFormat="1" ht="12.75" customHeight="1" x14ac:dyDescent="0.15">
      <c r="A245" s="46"/>
      <c r="B245" s="513">
        <f t="shared" si="43"/>
        <v>870</v>
      </c>
      <c r="C245" s="658">
        <f>IF(J75=0,I75,(((DATE(Rentecalc.!$O$1,L75,K75)-DATE(Rentecalc.!$O$1,1,1))*I75)/E!I$335))</f>
        <v>0</v>
      </c>
      <c r="D245" s="658"/>
      <c r="E245" s="657">
        <f>IF(L75=0,0,(IF(M75=0,((DATE(Rentecalc.!O$1+1,1,1)-DATE(Rentecalc.!$O$1,(L75),K75))*(I75-(1*J75)))/E!I$335,((DATE(Rentecalc.!$O$1,(M75),K75)-DATE(Rentecalc.!$O$1,(L75),K75))*(I75-(1*J75)))/E!I$335)))</f>
        <v>0</v>
      </c>
      <c r="F245" s="657"/>
      <c r="G245" s="657">
        <f>IF(M75=0,0,(IF(N75=0,((DATE(Rentecalc.!O$1+1,1,1)-DATE(Rentecalc.!$O$1,(M75),K75))*(I75-(2*J75)))/365,((DATE(Rentecalc.!$O$1,(N75),K75)-DATE(Rentecalc.!$O$1,(M75),K75))*(I75-(2*J75)))/E!I$335)))</f>
        <v>0</v>
      </c>
      <c r="H245" s="657"/>
      <c r="I245" s="65">
        <f>IF(N75=0,0,(IF(O75=0,((DATE(Rentecalc.!O$1+1,1,1)-DATE(Rentecalc.!$O$1,(N75),K75))*(I75-(3*J75)))/E!I$335,((DATE(Rentecalc.!$O$1,(O75),K75)-DATE(Rentecalc.!$O$1,(N75),K75))*(I75-(3*J75)))/E!I$335)))</f>
        <v>0</v>
      </c>
      <c r="J245" s="657">
        <f>IF(O75=0,0,(IF(P75=0,((DATE(Rentecalc.!O$1+1,1,1)-DATE(Rentecalc.!$O$1,(O75),K75))*(I75-(4*J75)))/E!I$335,((DATE(Rentecalc.!$O$1,(P75),K75)-DATE(Rentecalc.!$O$1,(O75),K75))*(I75-(4*J75)))/E!I$335)))</f>
        <v>0</v>
      </c>
      <c r="K245" s="657"/>
      <c r="L245" s="657">
        <f>IF(P75=0,0,(IF(Q75=0,((DATE(Rentecalc.!O$1+1,1,1)-DATE(Rentecalc.!$O$1,(P75),K75))*(I75-(5*J75)))/E!I$335,((DATE(Rentecalc.!$O$1,(Q75),K75)-DATE(Rentecalc.!$O$1,(P75),K75))*(I75-(5*J75)))/E!I$335)))</f>
        <v>0</v>
      </c>
      <c r="M245" s="657"/>
      <c r="N245" s="657"/>
      <c r="O245" s="657"/>
      <c r="P245" s="657"/>
      <c r="Q245" s="657"/>
      <c r="R245" s="66">
        <f>IF(Q75=0,0,((DATE(Rentecalc.!O$1+1,1,1)-DATE(Rentecalc.!$O$1,(Q75),K75))*(I75-(6*J75)))/E!I$335)</f>
        <v>0</v>
      </c>
      <c r="S245" s="619">
        <f t="shared" si="45"/>
        <v>0</v>
      </c>
      <c r="T245" s="67">
        <f t="shared" si="46"/>
        <v>0</v>
      </c>
      <c r="U245" s="5"/>
      <c r="V245" s="46"/>
      <c r="W245" s="148"/>
      <c r="X245" s="148"/>
      <c r="Y245" s="148"/>
      <c r="Z245" s="148"/>
      <c r="AA245" s="148"/>
      <c r="AB245" s="148"/>
      <c r="AC245" s="153"/>
      <c r="AD245" s="153"/>
      <c r="AE245" s="152"/>
      <c r="AF245" s="152"/>
      <c r="AG245" s="152"/>
      <c r="AH245" s="152"/>
      <c r="AI245" s="152"/>
      <c r="AJ245" s="152"/>
      <c r="AK245" s="152"/>
      <c r="AL245" s="152"/>
      <c r="AM245" s="152"/>
    </row>
    <row r="246" spans="1:39" s="6" customFormat="1" ht="12.75" customHeight="1" x14ac:dyDescent="0.15">
      <c r="A246" s="46"/>
      <c r="B246" s="513">
        <f t="shared" si="43"/>
        <v>871</v>
      </c>
      <c r="C246" s="658">
        <f>IF(J76=0,I76,(((DATE(Rentecalc.!$O$1,L76,K76)-DATE(Rentecalc.!$O$1,1,1))*I76)/E!I$335))</f>
        <v>0</v>
      </c>
      <c r="D246" s="658"/>
      <c r="E246" s="657">
        <f>IF(L76=0,0,(IF(M76=0,((DATE(Rentecalc.!O$1+1,1,1)-DATE(Rentecalc.!$O$1,(L76),K76))*(I76-(1*J76)))/E!I$335,((DATE(Rentecalc.!$O$1,(M76),K76)-DATE(Rentecalc.!$O$1,(L76),K76))*(I76-(1*J76)))/E!I$335)))</f>
        <v>0</v>
      </c>
      <c r="F246" s="657"/>
      <c r="G246" s="657">
        <f>IF(M76=0,0,(IF(N76=0,((DATE(Rentecalc.!O$1+1,1,1)-DATE(Rentecalc.!$O$1,(M76),K76))*(I76-(2*J76)))/365,((DATE(Rentecalc.!$O$1,(N76),K76)-DATE(Rentecalc.!$O$1,(M76),K76))*(I76-(2*J76)))/E!I$335)))</f>
        <v>0</v>
      </c>
      <c r="H246" s="657"/>
      <c r="I246" s="65">
        <f>IF(N76=0,0,(IF(O76=0,((DATE(Rentecalc.!O$1+1,1,1)-DATE(Rentecalc.!$O$1,(N76),K76))*(I76-(3*J76)))/E!I$335,((DATE(Rentecalc.!$O$1,(O76),K76)-DATE(Rentecalc.!$O$1,(N76),K76))*(I76-(3*J76)))/E!I$335)))</f>
        <v>0</v>
      </c>
      <c r="J246" s="657">
        <f>IF(O76=0,0,(IF(P76=0,((DATE(Rentecalc.!O$1+1,1,1)-DATE(Rentecalc.!$O$1,(O76),K76))*(I76-(4*J76)))/E!I$335,((DATE(Rentecalc.!$O$1,(P76),K76)-DATE(Rentecalc.!$O$1,(O76),K76))*(I76-(4*J76)))/E!I$335)))</f>
        <v>0</v>
      </c>
      <c r="K246" s="657"/>
      <c r="L246" s="657">
        <f>IF(P76=0,0,(IF(Q76=0,((DATE(Rentecalc.!O$1+1,1,1)-DATE(Rentecalc.!$O$1,(P76),K76))*(I76-(5*J76)))/E!I$335,((DATE(Rentecalc.!$O$1,(Q76),K76)-DATE(Rentecalc.!$O$1,(P76),K76))*(I76-(5*J76)))/E!I$335)))</f>
        <v>0</v>
      </c>
      <c r="M246" s="657"/>
      <c r="N246" s="657"/>
      <c r="O246" s="657"/>
      <c r="P246" s="657"/>
      <c r="Q246" s="657"/>
      <c r="R246" s="66">
        <f>IF(Q76=0,0,((DATE(Rentecalc.!O$1+1,1,1)-DATE(Rentecalc.!$O$1,(Q76),K76))*(I76-(6*J76)))/E!I$335)</f>
        <v>0</v>
      </c>
      <c r="S246" s="619">
        <f t="shared" si="45"/>
        <v>0</v>
      </c>
      <c r="T246" s="67">
        <f t="shared" si="46"/>
        <v>0</v>
      </c>
      <c r="U246" s="5"/>
      <c r="V246" s="46"/>
      <c r="W246" s="148"/>
      <c r="X246" s="148"/>
      <c r="Y246" s="148"/>
      <c r="Z246" s="148"/>
      <c r="AA246" s="148"/>
      <c r="AB246" s="148"/>
      <c r="AC246" s="153"/>
      <c r="AD246" s="153"/>
      <c r="AE246" s="152"/>
      <c r="AF246" s="152"/>
      <c r="AG246" s="152"/>
      <c r="AH246" s="152"/>
      <c r="AI246" s="152"/>
      <c r="AJ246" s="152"/>
      <c r="AK246" s="152"/>
      <c r="AL246" s="152"/>
      <c r="AM246" s="152"/>
    </row>
    <row r="247" spans="1:39" s="6" customFormat="1" ht="12.75" customHeight="1" x14ac:dyDescent="0.15">
      <c r="A247" s="46"/>
      <c r="B247" s="513">
        <f t="shared" si="43"/>
        <v>872</v>
      </c>
      <c r="C247" s="658">
        <f>IF(J77=0,I77,(((DATE(Rentecalc.!$O$1,L77,K77)-DATE(Rentecalc.!$O$1,1,1))*I77)/E!I$335))</f>
        <v>0</v>
      </c>
      <c r="D247" s="658"/>
      <c r="E247" s="657">
        <f>IF(L77=0,0,(IF(M77=0,((DATE(Rentecalc.!O$1+1,1,1)-DATE(Rentecalc.!$O$1,(L77),K77))*(I77-(1*J77)))/E!I$335,((DATE(Rentecalc.!$O$1,(M77),K77)-DATE(Rentecalc.!$O$1,(L77),K77))*(I77-(1*J77)))/E!I$335)))</f>
        <v>0</v>
      </c>
      <c r="F247" s="657"/>
      <c r="G247" s="657">
        <f>IF(M77=0,0,(IF(N77=0,((DATE(Rentecalc.!O$1+1,1,1)-DATE(Rentecalc.!$O$1,(M77),K77))*(I77-(2*J77)))/365,((DATE(Rentecalc.!$O$1,(N77),K77)-DATE(Rentecalc.!$O$1,(M77),K77))*(I77-(2*J77)))/E!I$335)))</f>
        <v>0</v>
      </c>
      <c r="H247" s="657"/>
      <c r="I247" s="65">
        <f>IF(N77=0,0,(IF(O77=0,((DATE(Rentecalc.!O$1+1,1,1)-DATE(Rentecalc.!$O$1,(N77),K77))*(I77-(3*J77)))/E!I$335,((DATE(Rentecalc.!$O$1,(O77),K77)-DATE(Rentecalc.!$O$1,(N77),K77))*(I77-(3*J77)))/E!I$335)))</f>
        <v>0</v>
      </c>
      <c r="J247" s="657">
        <f>IF(O77=0,0,(IF(P77=0,((DATE(Rentecalc.!O$1+1,1,1)-DATE(Rentecalc.!$O$1,(O77),K77))*(I77-(4*J77)))/E!I$335,((DATE(Rentecalc.!$O$1,(P77),K77)-DATE(Rentecalc.!$O$1,(O77),K77))*(I77-(4*J77)))/E!I$335)))</f>
        <v>0</v>
      </c>
      <c r="K247" s="657"/>
      <c r="L247" s="657">
        <f>IF(P77=0,0,(IF(Q77=0,((DATE(Rentecalc.!O$1+1,1,1)-DATE(Rentecalc.!$O$1,(P77),K77))*(I77-(5*J77)))/E!I$335,((DATE(Rentecalc.!$O$1,(Q77),K77)-DATE(Rentecalc.!$O$1,(P77),K77))*(I77-(5*J77)))/E!I$335)))</f>
        <v>0</v>
      </c>
      <c r="M247" s="657"/>
      <c r="N247" s="657"/>
      <c r="O247" s="657"/>
      <c r="P247" s="657"/>
      <c r="Q247" s="657"/>
      <c r="R247" s="66">
        <f>IF(Q77=0,0,((DATE(Rentecalc.!O$1+1,1,1)-DATE(Rentecalc.!$O$1,(Q77),K77))*(I77-(6*J77)))/E!I$335)</f>
        <v>0</v>
      </c>
      <c r="S247" s="619">
        <f t="shared" si="45"/>
        <v>0</v>
      </c>
      <c r="T247" s="67">
        <f t="shared" si="46"/>
        <v>0</v>
      </c>
      <c r="U247" s="5"/>
      <c r="V247" s="46"/>
      <c r="W247" s="148"/>
      <c r="X247" s="148"/>
      <c r="Y247" s="148"/>
      <c r="Z247" s="148"/>
      <c r="AA247" s="148"/>
      <c r="AB247" s="148"/>
      <c r="AC247" s="153"/>
      <c r="AD247" s="153"/>
      <c r="AE247" s="152"/>
      <c r="AF247" s="152"/>
      <c r="AG247" s="152"/>
      <c r="AH247" s="152"/>
      <c r="AI247" s="152"/>
      <c r="AJ247" s="152"/>
      <c r="AK247" s="152"/>
      <c r="AL247" s="152"/>
      <c r="AM247" s="152"/>
    </row>
    <row r="248" spans="1:39" s="6" customFormat="1" ht="12.75" customHeight="1" x14ac:dyDescent="0.15">
      <c r="A248" s="46"/>
      <c r="B248" s="513">
        <f t="shared" si="43"/>
        <v>873</v>
      </c>
      <c r="C248" s="658">
        <f>IF(J78=0,I78,(((DATE(Rentecalc.!$O$1,L78,K78)-DATE(Rentecalc.!$O$1,1,1))*I78)/E!I$335))</f>
        <v>0</v>
      </c>
      <c r="D248" s="658"/>
      <c r="E248" s="657">
        <f>IF(L78=0,0,(IF(M78=0,((DATE(Rentecalc.!O$1+1,1,1)-DATE(Rentecalc.!$O$1,(L78),K78))*(I78-(1*J78)))/E!I$335,((DATE(Rentecalc.!$O$1,(M78),K78)-DATE(Rentecalc.!$O$1,(L78),K78))*(I78-(1*J78)))/E!I$335)))</f>
        <v>0</v>
      </c>
      <c r="F248" s="657"/>
      <c r="G248" s="657">
        <f>IF(M78=0,0,(IF(N78=0,((DATE(Rentecalc.!O$1+1,1,1)-DATE(Rentecalc.!$O$1,(M78),K78))*(I78-(2*J78)))/365,((DATE(Rentecalc.!$O$1,(N78),K78)-DATE(Rentecalc.!$O$1,(M78),K78))*(I78-(2*J78)))/E!I$335)))</f>
        <v>0</v>
      </c>
      <c r="H248" s="657"/>
      <c r="I248" s="65">
        <f>IF(N78=0,0,(IF(O78=0,((DATE(Rentecalc.!O$1+1,1,1)-DATE(Rentecalc.!$O$1,(N78),K78))*(I78-(3*J78)))/E!I$335,((DATE(Rentecalc.!$O$1,(O78),K78)-DATE(Rentecalc.!$O$1,(N78),K78))*(I78-(3*J78)))/E!I$335)))</f>
        <v>0</v>
      </c>
      <c r="J248" s="657">
        <f>IF(O78=0,0,(IF(P78=0,((DATE(Rentecalc.!O$1+1,1,1)-DATE(Rentecalc.!$O$1,(O78),K78))*(I78-(4*J78)))/E!I$335,((DATE(Rentecalc.!$O$1,(P78),K78)-DATE(Rentecalc.!$O$1,(O78),K78))*(I78-(4*J78)))/E!I$335)))</f>
        <v>0</v>
      </c>
      <c r="K248" s="657"/>
      <c r="L248" s="657">
        <f>IF(P78=0,0,(IF(Q78=0,((DATE(Rentecalc.!O$1+1,1,1)-DATE(Rentecalc.!$O$1,(P78),K78))*(I78-(5*J78)))/E!I$335,((DATE(Rentecalc.!$O$1,(Q78),K78)-DATE(Rentecalc.!$O$1,(P78),K78))*(I78-(5*J78)))/E!I$335)))</f>
        <v>0</v>
      </c>
      <c r="M248" s="657"/>
      <c r="N248" s="657"/>
      <c r="O248" s="657"/>
      <c r="P248" s="657"/>
      <c r="Q248" s="657"/>
      <c r="R248" s="66">
        <f>IF(Q78=0,0,((DATE(Rentecalc.!O$1+1,1,1)-DATE(Rentecalc.!$O$1,(Q78),K78))*(I78-(6*J78)))/E!I$335)</f>
        <v>0</v>
      </c>
      <c r="S248" s="619">
        <f t="shared" si="45"/>
        <v>0</v>
      </c>
      <c r="T248" s="67">
        <f t="shared" si="46"/>
        <v>0</v>
      </c>
      <c r="U248" s="5"/>
      <c r="V248" s="46"/>
      <c r="W248" s="148"/>
      <c r="X248" s="148"/>
      <c r="Y248" s="148"/>
      <c r="Z248" s="148"/>
      <c r="AA248" s="148"/>
      <c r="AB248" s="148"/>
      <c r="AC248" s="153"/>
      <c r="AD248" s="153"/>
      <c r="AE248" s="152"/>
      <c r="AF248" s="152"/>
      <c r="AG248" s="152"/>
      <c r="AH248" s="152"/>
      <c r="AI248" s="152"/>
      <c r="AJ248" s="152"/>
      <c r="AK248" s="152"/>
      <c r="AL248" s="152"/>
      <c r="AM248" s="152"/>
    </row>
    <row r="249" spans="1:39" s="6" customFormat="1" ht="12.75" customHeight="1" x14ac:dyDescent="0.15">
      <c r="A249" s="46"/>
      <c r="B249" s="513">
        <f t="shared" si="43"/>
        <v>874</v>
      </c>
      <c r="C249" s="658">
        <f>IF(J79=0,I79,(((DATE(Rentecalc.!$O$1,L79,K79)-DATE(Rentecalc.!$O$1,1,1))*I79)/E!I$335))</f>
        <v>0</v>
      </c>
      <c r="D249" s="658"/>
      <c r="E249" s="657">
        <f>IF(L79=0,0,(IF(M79=0,((DATE(Rentecalc.!O$1+1,1,1)-DATE(Rentecalc.!$O$1,(L79),K79))*(I79-(1*J79)))/E!I$335,((DATE(Rentecalc.!$O$1,(M79),K79)-DATE(Rentecalc.!$O$1,(L79),K79))*(I79-(1*J79)))/E!I$335)))</f>
        <v>0</v>
      </c>
      <c r="F249" s="657"/>
      <c r="G249" s="657">
        <f>IF(M79=0,0,(IF(N79=0,((DATE(Rentecalc.!O$1+1,1,1)-DATE(Rentecalc.!$O$1,(M79),K79))*(I79-(2*J79)))/365,((DATE(Rentecalc.!$O$1,(N79),K79)-DATE(Rentecalc.!$O$1,(M79),K79))*(I79-(2*J79)))/E!I$335)))</f>
        <v>0</v>
      </c>
      <c r="H249" s="657"/>
      <c r="I249" s="65">
        <f>IF(N79=0,0,(IF(O79=0,((DATE(Rentecalc.!O$1+1,1,1)-DATE(Rentecalc.!$O$1,(N79),K79))*(I79-(3*J79)))/E!I$335,((DATE(Rentecalc.!$O$1,(O79),K79)-DATE(Rentecalc.!$O$1,(N79),K79))*(I79-(3*J79)))/E!I$335)))</f>
        <v>0</v>
      </c>
      <c r="J249" s="657">
        <f>IF(O79=0,0,(IF(P79=0,((DATE(Rentecalc.!O$1+1,1,1)-DATE(Rentecalc.!$O$1,(O79),K79))*(I79-(4*J79)))/E!I$335,((DATE(Rentecalc.!$O$1,(P79),K79)-DATE(Rentecalc.!$O$1,(O79),K79))*(I79-(4*J79)))/E!I$335)))</f>
        <v>0</v>
      </c>
      <c r="K249" s="657"/>
      <c r="L249" s="657">
        <f>IF(P79=0,0,(IF(Q79=0,((DATE(Rentecalc.!O$1+1,1,1)-DATE(Rentecalc.!$O$1,(P79),K79))*(I79-(5*J79)))/E!I$335,((DATE(Rentecalc.!$O$1,(Q79),K79)-DATE(Rentecalc.!$O$1,(P79),K79))*(I79-(5*J79)))/E!I$335)))</f>
        <v>0</v>
      </c>
      <c r="M249" s="657"/>
      <c r="N249" s="657"/>
      <c r="O249" s="657"/>
      <c r="P249" s="657"/>
      <c r="Q249" s="657"/>
      <c r="R249" s="66">
        <f>IF(Q79=0,0,((DATE(Rentecalc.!O$1+1,1,1)-DATE(Rentecalc.!$O$1,(Q79),K79))*(I79-(6*J79)))/E!I$335)</f>
        <v>0</v>
      </c>
      <c r="S249" s="619">
        <f t="shared" si="45"/>
        <v>0</v>
      </c>
      <c r="T249" s="67">
        <f t="shared" si="46"/>
        <v>0</v>
      </c>
      <c r="U249" s="5"/>
      <c r="V249" s="46"/>
      <c r="W249" s="148"/>
      <c r="X249" s="148"/>
      <c r="Y249" s="148"/>
      <c r="Z249" s="148"/>
      <c r="AA249" s="148"/>
      <c r="AB249" s="148"/>
      <c r="AC249" s="153"/>
      <c r="AD249" s="153"/>
      <c r="AE249" s="152"/>
      <c r="AF249" s="152"/>
      <c r="AG249" s="152"/>
      <c r="AH249" s="152"/>
      <c r="AI249" s="152"/>
      <c r="AJ249" s="152"/>
      <c r="AK249" s="152"/>
      <c r="AL249" s="152"/>
      <c r="AM249" s="152"/>
    </row>
    <row r="250" spans="1:39" s="6" customFormat="1" ht="12.75" customHeight="1" x14ac:dyDescent="0.15">
      <c r="A250" s="46"/>
      <c r="B250" s="513">
        <f t="shared" si="43"/>
        <v>875</v>
      </c>
      <c r="C250" s="658">
        <f>IF(J80=0,I80,(((DATE(Rentecalc.!$O$1,L80,K80)-DATE(Rentecalc.!$O$1,1,1))*I80)/E!I$335))</f>
        <v>0</v>
      </c>
      <c r="D250" s="658"/>
      <c r="E250" s="657">
        <f>IF(L80=0,0,(IF(M80=0,((DATE(Rentecalc.!O$1+1,1,1)-DATE(Rentecalc.!$O$1,(L80),K80))*(I80-(1*J80)))/E!I$335,((DATE(Rentecalc.!$O$1,(M80),K80)-DATE(Rentecalc.!$O$1,(L80),K80))*(I80-(1*J80)))/E!I$335)))</f>
        <v>0</v>
      </c>
      <c r="F250" s="657"/>
      <c r="G250" s="657">
        <f>IF(M80=0,0,(IF(N80=0,((DATE(Rentecalc.!O$1+1,1,1)-DATE(Rentecalc.!$O$1,(M80),K80))*(I80-(2*J80)))/365,((DATE(Rentecalc.!$O$1,(N80),K80)-DATE(Rentecalc.!$O$1,(M80),K80))*(I80-(2*J80)))/E!I$335)))</f>
        <v>0</v>
      </c>
      <c r="H250" s="657"/>
      <c r="I250" s="65">
        <f>IF(N80=0,0,(IF(O80=0,((DATE(Rentecalc.!O$1+1,1,1)-DATE(Rentecalc.!$O$1,(N80),K80))*(I80-(3*J80)))/E!I$335,((DATE(Rentecalc.!$O$1,(O80),K80)-DATE(Rentecalc.!$O$1,(N80),K80))*(I80-(3*J80)))/E!I$335)))</f>
        <v>0</v>
      </c>
      <c r="J250" s="657">
        <f>IF(O80=0,0,(IF(P80=0,((DATE(Rentecalc.!O$1+1,1,1)-DATE(Rentecalc.!$O$1,(O80),K80))*(I80-(4*J80)))/E!I$335,((DATE(Rentecalc.!$O$1,(P80),K80)-DATE(Rentecalc.!$O$1,(O80),K80))*(I80-(4*J80)))/E!I$335)))</f>
        <v>0</v>
      </c>
      <c r="K250" s="657"/>
      <c r="L250" s="657">
        <f>IF(P80=0,0,(IF(Q80=0,((DATE(Rentecalc.!O$1+1,1,1)-DATE(Rentecalc.!$O$1,(P80),K80))*(I80-(5*J80)))/E!I$335,((DATE(Rentecalc.!$O$1,(Q80),K80)-DATE(Rentecalc.!$O$1,(P80),K80))*(I80-(5*J80)))/E!I$335)))</f>
        <v>0</v>
      </c>
      <c r="M250" s="657"/>
      <c r="N250" s="657"/>
      <c r="O250" s="657"/>
      <c r="P250" s="657"/>
      <c r="Q250" s="657"/>
      <c r="R250" s="66">
        <f>IF(Q80=0,0,((DATE(Rentecalc.!O$1+1,1,1)-DATE(Rentecalc.!$O$1,(Q80),K80))*(I80-(6*J80)))/E!I$335)</f>
        <v>0</v>
      </c>
      <c r="S250" s="619">
        <f t="shared" si="45"/>
        <v>0</v>
      </c>
      <c r="T250" s="67">
        <f t="shared" si="46"/>
        <v>0</v>
      </c>
      <c r="U250" s="5"/>
      <c r="V250" s="46"/>
      <c r="W250" s="148"/>
      <c r="X250" s="148"/>
      <c r="Y250" s="148"/>
      <c r="Z250" s="148"/>
      <c r="AA250" s="148"/>
      <c r="AB250" s="148"/>
      <c r="AC250" s="153"/>
      <c r="AD250" s="153"/>
      <c r="AE250" s="152"/>
      <c r="AF250" s="152"/>
      <c r="AG250" s="152"/>
      <c r="AH250" s="152"/>
      <c r="AI250" s="152"/>
      <c r="AJ250" s="152"/>
      <c r="AK250" s="152"/>
      <c r="AL250" s="152"/>
      <c r="AM250" s="152"/>
    </row>
    <row r="251" spans="1:39" s="6" customFormat="1" ht="12.75" customHeight="1" x14ac:dyDescent="0.15">
      <c r="A251" s="46"/>
      <c r="B251" s="513">
        <f t="shared" si="43"/>
        <v>876</v>
      </c>
      <c r="C251" s="658">
        <f>IF(J81=0,I81,(((DATE(Rentecalc.!$O$1,L81,K81)-DATE(Rentecalc.!$O$1,1,1))*I81)/E!I$335))</f>
        <v>0</v>
      </c>
      <c r="D251" s="658"/>
      <c r="E251" s="657">
        <f>IF(L81=0,0,(IF(M81=0,((DATE(Rentecalc.!O$1+1,1,1)-DATE(Rentecalc.!$O$1,(L81),K81))*(I81-(1*J81)))/E!I$335,((DATE(Rentecalc.!$O$1,(M81),K81)-DATE(Rentecalc.!$O$1,(L81),K81))*(I81-(1*J81)))/E!I$335)))</f>
        <v>0</v>
      </c>
      <c r="F251" s="657"/>
      <c r="G251" s="657">
        <f>IF(M81=0,0,(IF(N81=0,((DATE(Rentecalc.!O$1+1,1,1)-DATE(Rentecalc.!$O$1,(M81),K81))*(I81-(2*J81)))/365,((DATE(Rentecalc.!$O$1,(N81),K81)-DATE(Rentecalc.!$O$1,(M81),K81))*(I81-(2*J81)))/E!I$335)))</f>
        <v>0</v>
      </c>
      <c r="H251" s="657"/>
      <c r="I251" s="65">
        <f>IF(N81=0,0,(IF(O81=0,((DATE(Rentecalc.!O$1+1,1,1)-DATE(Rentecalc.!$O$1,(N81),K81))*(I81-(3*J81)))/E!I$335,((DATE(Rentecalc.!$O$1,(O81),K81)-DATE(Rentecalc.!$O$1,(N81),K81))*(I81-(3*J81)))/E!I$335)))</f>
        <v>0</v>
      </c>
      <c r="J251" s="657">
        <f>IF(O81=0,0,(IF(P81=0,((DATE(Rentecalc.!O$1+1,1,1)-DATE(Rentecalc.!$O$1,(O81),K81))*(I81-(4*J81)))/E!I$335,((DATE(Rentecalc.!$O$1,(P81),K81)-DATE(Rentecalc.!$O$1,(O81),K81))*(I81-(4*J81)))/E!I$335)))</f>
        <v>0</v>
      </c>
      <c r="K251" s="657"/>
      <c r="L251" s="657">
        <f>IF(P81=0,0,(IF(Q81=0,((DATE(Rentecalc.!O$1+1,1,1)-DATE(Rentecalc.!$O$1,(P81),K81))*(I81-(5*J81)))/E!I$335,((DATE(Rentecalc.!$O$1,(Q81),K81)-DATE(Rentecalc.!$O$1,(P81),K81))*(I81-(5*J81)))/E!I$335)))</f>
        <v>0</v>
      </c>
      <c r="M251" s="657"/>
      <c r="N251" s="657"/>
      <c r="O251" s="657"/>
      <c r="P251" s="657"/>
      <c r="Q251" s="657"/>
      <c r="R251" s="66">
        <f>IF(Q81=0,0,((DATE(Rentecalc.!O$1+1,1,1)-DATE(Rentecalc.!$O$1,(Q81),K81))*(I81-(6*J81)))/E!I$335)</f>
        <v>0</v>
      </c>
      <c r="S251" s="619">
        <f t="shared" si="45"/>
        <v>0</v>
      </c>
      <c r="T251" s="67">
        <f t="shared" si="46"/>
        <v>0</v>
      </c>
      <c r="U251" s="5"/>
      <c r="V251" s="46"/>
      <c r="W251" s="148"/>
      <c r="X251" s="148"/>
      <c r="Y251" s="148"/>
      <c r="Z251" s="148"/>
      <c r="AA251" s="148"/>
      <c r="AB251" s="148"/>
      <c r="AC251" s="153"/>
      <c r="AD251" s="153"/>
      <c r="AE251" s="152"/>
      <c r="AF251" s="152"/>
      <c r="AG251" s="152"/>
      <c r="AH251" s="152"/>
      <c r="AI251" s="152"/>
      <c r="AJ251" s="152"/>
      <c r="AK251" s="152"/>
      <c r="AL251" s="152"/>
      <c r="AM251" s="152"/>
    </row>
    <row r="252" spans="1:39" s="6" customFormat="1" ht="12.75" customHeight="1" x14ac:dyDescent="0.15">
      <c r="A252" s="46"/>
      <c r="B252" s="513">
        <f t="shared" si="43"/>
        <v>877</v>
      </c>
      <c r="C252" s="658">
        <f>IF(J82=0,I82,(((DATE(Rentecalc.!$O$1,L82,K82)-DATE(Rentecalc.!$O$1,1,1))*I82)/E!I$335))</f>
        <v>0</v>
      </c>
      <c r="D252" s="658"/>
      <c r="E252" s="657">
        <f>IF(L82=0,0,(IF(M82=0,((DATE(Rentecalc.!O$1+1,1,1)-DATE(Rentecalc.!$O$1,(L82),K82))*(I82-(1*J82)))/E!I$335,((DATE(Rentecalc.!$O$1,(M82),K82)-DATE(Rentecalc.!$O$1,(L82),K82))*(I82-(1*J82)))/E!I$335)))</f>
        <v>0</v>
      </c>
      <c r="F252" s="657"/>
      <c r="G252" s="657">
        <f>IF(M82=0,0,(IF(N82=0,((DATE(Rentecalc.!O$1+1,1,1)-DATE(Rentecalc.!$O$1,(M82),K82))*(I82-(2*J82)))/365,((DATE(Rentecalc.!$O$1,(N82),K82)-DATE(Rentecalc.!$O$1,(M82),K82))*(I82-(2*J82)))/E!I$335)))</f>
        <v>0</v>
      </c>
      <c r="H252" s="657"/>
      <c r="I252" s="65">
        <f>IF(N82=0,0,(IF(O82=0,((DATE(Rentecalc.!O$1+1,1,1)-DATE(Rentecalc.!$O$1,(N82),K82))*(I82-(3*J82)))/E!I$335,((DATE(Rentecalc.!$O$1,(O82),K82)-DATE(Rentecalc.!$O$1,(N82),K82))*(I82-(3*J82)))/E!I$335)))</f>
        <v>0</v>
      </c>
      <c r="J252" s="657">
        <f>IF(O82=0,0,(IF(P82=0,((DATE(Rentecalc.!O$1+1,1,1)-DATE(Rentecalc.!$O$1,(O82),K82))*(I82-(4*J82)))/E!I$335,((DATE(Rentecalc.!$O$1,(P82),K82)-DATE(Rentecalc.!$O$1,(O82),K82))*(I82-(4*J82)))/E!I$335)))</f>
        <v>0</v>
      </c>
      <c r="K252" s="657"/>
      <c r="L252" s="657">
        <f>IF(P82=0,0,(IF(Q82=0,((DATE(Rentecalc.!O$1+1,1,1)-DATE(Rentecalc.!$O$1,(P82),K82))*(I82-(5*J82)))/E!I$335,((DATE(Rentecalc.!$O$1,(Q82),K82)-DATE(Rentecalc.!$O$1,(P82),K82))*(I82-(5*J82)))/E!I$335)))</f>
        <v>0</v>
      </c>
      <c r="M252" s="657"/>
      <c r="N252" s="657"/>
      <c r="O252" s="657"/>
      <c r="P252" s="657"/>
      <c r="Q252" s="657"/>
      <c r="R252" s="66">
        <f>IF(Q82=0,0,((DATE(Rentecalc.!O$1+1,1,1)-DATE(Rentecalc.!$O$1,(Q82),K82))*(I82-(6*J82)))/E!I$335)</f>
        <v>0</v>
      </c>
      <c r="S252" s="619">
        <f t="shared" si="45"/>
        <v>0</v>
      </c>
      <c r="T252" s="67">
        <f t="shared" si="46"/>
        <v>0</v>
      </c>
      <c r="U252" s="5"/>
      <c r="V252" s="46"/>
      <c r="W252" s="148"/>
      <c r="X252" s="148"/>
      <c r="Y252" s="148"/>
      <c r="Z252" s="148"/>
      <c r="AA252" s="148"/>
      <c r="AB252" s="148"/>
      <c r="AC252" s="153"/>
      <c r="AD252" s="153"/>
      <c r="AE252" s="152"/>
      <c r="AF252" s="152"/>
      <c r="AG252" s="152"/>
      <c r="AH252" s="152"/>
      <c r="AI252" s="152"/>
      <c r="AJ252" s="152"/>
      <c r="AK252" s="152"/>
      <c r="AL252" s="152"/>
      <c r="AM252" s="152"/>
    </row>
    <row r="253" spans="1:39" s="6" customFormat="1" ht="12.75" customHeight="1" x14ac:dyDescent="0.15">
      <c r="A253" s="46"/>
      <c r="B253" s="513">
        <f t="shared" si="43"/>
        <v>878</v>
      </c>
      <c r="C253" s="658">
        <f>IF(J83=0,I83,(((DATE(Rentecalc.!$O$1,L83,K83)-DATE(Rentecalc.!$O$1,1,1))*I83)/E!I$335))</f>
        <v>0</v>
      </c>
      <c r="D253" s="658"/>
      <c r="E253" s="657">
        <f>IF(L83=0,0,(IF(M83=0,((DATE(Rentecalc.!O$1+1,1,1)-DATE(Rentecalc.!$O$1,(L83),K83))*(I83-(1*J83)))/E!I$335,((DATE(Rentecalc.!$O$1,(M83),K83)-DATE(Rentecalc.!$O$1,(L83),K83))*(I83-(1*J83)))/E!I$335)))</f>
        <v>0</v>
      </c>
      <c r="F253" s="657"/>
      <c r="G253" s="657">
        <f>IF(M83=0,0,(IF(N83=0,((DATE(Rentecalc.!O$1+1,1,1)-DATE(Rentecalc.!$O$1,(M83),K83))*(I83-(2*J83)))/365,((DATE(Rentecalc.!$O$1,(N83),K83)-DATE(Rentecalc.!$O$1,(M83),K83))*(I83-(2*J83)))/E!I$335)))</f>
        <v>0</v>
      </c>
      <c r="H253" s="657"/>
      <c r="I253" s="65">
        <f>IF(N83=0,0,(IF(O83=0,((DATE(Rentecalc.!O$1+1,1,1)-DATE(Rentecalc.!$O$1,(N83),K83))*(I83-(3*J83)))/E!I$335,((DATE(Rentecalc.!$O$1,(O83),K83)-DATE(Rentecalc.!$O$1,(N83),K83))*(I83-(3*J83)))/E!I$335)))</f>
        <v>0</v>
      </c>
      <c r="J253" s="657">
        <f>IF(O83=0,0,(IF(P83=0,((DATE(Rentecalc.!O$1+1,1,1)-DATE(Rentecalc.!$O$1,(O83),K83))*(I83-(4*J83)))/E!I$335,((DATE(Rentecalc.!$O$1,(P83),K83)-DATE(Rentecalc.!$O$1,(O83),K83))*(I83-(4*J83)))/E!I$335)))</f>
        <v>0</v>
      </c>
      <c r="K253" s="657"/>
      <c r="L253" s="657">
        <f>IF(P83=0,0,(IF(Q83=0,((DATE(Rentecalc.!O$1+1,1,1)-DATE(Rentecalc.!$O$1,(P83),K83))*(I83-(5*J83)))/E!I$335,((DATE(Rentecalc.!$O$1,(Q83),K83)-DATE(Rentecalc.!$O$1,(P83),K83))*(I83-(5*J83)))/E!I$335)))</f>
        <v>0</v>
      </c>
      <c r="M253" s="657"/>
      <c r="N253" s="657"/>
      <c r="O253" s="657"/>
      <c r="P253" s="657"/>
      <c r="Q253" s="657"/>
      <c r="R253" s="66">
        <f>IF(Q83=0,0,((DATE(Rentecalc.!O$1+1,1,1)-DATE(Rentecalc.!$O$1,(Q83),K83))*(I83-(6*J83)))/E!I$335)</f>
        <v>0</v>
      </c>
      <c r="S253" s="619">
        <f t="shared" si="45"/>
        <v>0</v>
      </c>
      <c r="T253" s="67">
        <f t="shared" si="46"/>
        <v>0</v>
      </c>
      <c r="U253" s="5"/>
      <c r="V253" s="46"/>
      <c r="W253" s="148"/>
      <c r="X253" s="148"/>
      <c r="Y253" s="148"/>
      <c r="Z253" s="148"/>
      <c r="AA253" s="148"/>
      <c r="AB253" s="148"/>
      <c r="AC253" s="153"/>
      <c r="AD253" s="153"/>
      <c r="AE253" s="152"/>
      <c r="AF253" s="152"/>
      <c r="AG253" s="152"/>
      <c r="AH253" s="152"/>
      <c r="AI253" s="152"/>
      <c r="AJ253" s="152"/>
      <c r="AK253" s="152"/>
      <c r="AL253" s="152"/>
      <c r="AM253" s="152"/>
    </row>
    <row r="254" spans="1:39" s="6" customFormat="1" ht="12.75" customHeight="1" x14ac:dyDescent="0.15">
      <c r="A254" s="46"/>
      <c r="B254" s="513">
        <f t="shared" si="43"/>
        <v>879</v>
      </c>
      <c r="C254" s="658">
        <f>IF(J84=0,I84,(((DATE(Rentecalc.!$O$1,L84,K84)-DATE(Rentecalc.!$O$1,1,1))*I84)/E!I$335))</f>
        <v>0</v>
      </c>
      <c r="D254" s="658"/>
      <c r="E254" s="657">
        <f>IF(L84=0,0,(IF(M84=0,((DATE(Rentecalc.!O$1+1,1,1)-DATE(Rentecalc.!$O$1,(L84),K84))*(I84-(1*J84)))/E!I$335,((DATE(Rentecalc.!$O$1,(M84),K84)-DATE(Rentecalc.!$O$1,(L84),K84))*(I84-(1*J84)))/E!I$335)))</f>
        <v>0</v>
      </c>
      <c r="F254" s="657"/>
      <c r="G254" s="657">
        <f>IF(M84=0,0,(IF(N84=0,((DATE(Rentecalc.!O$1+1,1,1)-DATE(Rentecalc.!$O$1,(M84),K84))*(I84-(2*J84)))/365,((DATE(Rentecalc.!$O$1,(N84),K84)-DATE(Rentecalc.!$O$1,(M84),K84))*(I84-(2*J84)))/E!I$335)))</f>
        <v>0</v>
      </c>
      <c r="H254" s="657"/>
      <c r="I254" s="65">
        <f>IF(N84=0,0,(IF(O84=0,((DATE(Rentecalc.!O$1+1,1,1)-DATE(Rentecalc.!$O$1,(N84),K84))*(I84-(3*J84)))/E!I$335,((DATE(Rentecalc.!$O$1,(O84),K84)-DATE(Rentecalc.!$O$1,(N84),K84))*(I84-(3*J84)))/E!I$335)))</f>
        <v>0</v>
      </c>
      <c r="J254" s="657">
        <f>IF(O84=0,0,(IF(P84=0,((DATE(Rentecalc.!O$1+1,1,1)-DATE(Rentecalc.!$O$1,(O84),K84))*(I84-(4*J84)))/E!I$335,((DATE(Rentecalc.!$O$1,(P84),K84)-DATE(Rentecalc.!$O$1,(O84),K84))*(I84-(4*J84)))/E!I$335)))</f>
        <v>0</v>
      </c>
      <c r="K254" s="657"/>
      <c r="L254" s="657">
        <f>IF(P84=0,0,(IF(Q84=0,((DATE(Rentecalc.!O$1+1,1,1)-DATE(Rentecalc.!$O$1,(P84),K84))*(I84-(5*J84)))/E!I$335,((DATE(Rentecalc.!$O$1,(Q84),K84)-DATE(Rentecalc.!$O$1,(P84),K84))*(I84-(5*J84)))/E!I$335)))</f>
        <v>0</v>
      </c>
      <c r="M254" s="657"/>
      <c r="N254" s="657"/>
      <c r="O254" s="657"/>
      <c r="P254" s="657"/>
      <c r="Q254" s="657"/>
      <c r="R254" s="66">
        <f>IF(Q84=0,0,((DATE(Rentecalc.!O$1+1,1,1)-DATE(Rentecalc.!$O$1,(Q84),K84))*(I84-(6*J84)))/E!I$335)</f>
        <v>0</v>
      </c>
      <c r="S254" s="619">
        <f t="shared" si="45"/>
        <v>0</v>
      </c>
      <c r="T254" s="67">
        <f t="shared" si="46"/>
        <v>0</v>
      </c>
      <c r="U254" s="5"/>
      <c r="V254" s="46"/>
      <c r="W254" s="148"/>
      <c r="X254" s="148"/>
      <c r="Y254" s="148"/>
      <c r="Z254" s="148"/>
      <c r="AA254" s="148"/>
      <c r="AB254" s="148"/>
      <c r="AC254" s="153"/>
      <c r="AD254" s="153"/>
      <c r="AE254" s="152"/>
      <c r="AF254" s="152"/>
      <c r="AG254" s="152"/>
      <c r="AH254" s="152"/>
      <c r="AI254" s="152"/>
      <c r="AJ254" s="152"/>
      <c r="AK254" s="152"/>
      <c r="AL254" s="152"/>
      <c r="AM254" s="152"/>
    </row>
    <row r="255" spans="1:39" s="6" customFormat="1" ht="12.75" customHeight="1" x14ac:dyDescent="0.15">
      <c r="A255" s="46"/>
      <c r="B255" s="513">
        <f t="shared" si="43"/>
        <v>880</v>
      </c>
      <c r="C255" s="658">
        <f>IF(J85=0,I85,(((DATE(Rentecalc.!$O$1,L85,K85)-DATE(Rentecalc.!$O$1,1,1))*I85)/E!I$335))</f>
        <v>0</v>
      </c>
      <c r="D255" s="658"/>
      <c r="E255" s="657">
        <f>IF(L85=0,0,(IF(M85=0,((DATE(Rentecalc.!O$1+1,1,1)-DATE(Rentecalc.!$O$1,(L85),K85))*(I85-(1*J85)))/E!I$335,((DATE(Rentecalc.!$O$1,(M85),K85)-DATE(Rentecalc.!$O$1,(L85),K85))*(I85-(1*J85)))/E!I$335)))</f>
        <v>0</v>
      </c>
      <c r="F255" s="657"/>
      <c r="G255" s="657">
        <f>IF(M85=0,0,(IF(N85=0,((DATE(Rentecalc.!O$1+1,1,1)-DATE(Rentecalc.!$O$1,(M85),K85))*(I85-(2*J85)))/365,((DATE(Rentecalc.!$O$1,(N85),K85)-DATE(Rentecalc.!$O$1,(M85),K85))*(I85-(2*J85)))/E!I$335)))</f>
        <v>0</v>
      </c>
      <c r="H255" s="657"/>
      <c r="I255" s="65">
        <f>IF(N85=0,0,(IF(O85=0,((DATE(Rentecalc.!O$1+1,1,1)-DATE(Rentecalc.!$O$1,(N85),K85))*(I85-(3*J85)))/E!I$335,((DATE(Rentecalc.!$O$1,(O85),K85)-DATE(Rentecalc.!$O$1,(N85),K85))*(I85-(3*J85)))/E!I$335)))</f>
        <v>0</v>
      </c>
      <c r="J255" s="657">
        <f>IF(O85=0,0,(IF(P85=0,((DATE(Rentecalc.!O$1+1,1,1)-DATE(Rentecalc.!$O$1,(O85),K85))*(I85-(4*J85)))/E!I$335,((DATE(Rentecalc.!$O$1,(P85),K85)-DATE(Rentecalc.!$O$1,(O85),K85))*(I85-(4*J85)))/E!I$335)))</f>
        <v>0</v>
      </c>
      <c r="K255" s="657"/>
      <c r="L255" s="657">
        <f>IF(P85=0,0,(IF(Q85=0,((DATE(Rentecalc.!O$1+1,1,1)-DATE(Rentecalc.!$O$1,(P85),K85))*(I85-(5*J85)))/E!I$335,((DATE(Rentecalc.!$O$1,(Q85),K85)-DATE(Rentecalc.!$O$1,(P85),K85))*(I85-(5*J85)))/E!I$335)))</f>
        <v>0</v>
      </c>
      <c r="M255" s="657"/>
      <c r="N255" s="657"/>
      <c r="O255" s="657"/>
      <c r="P255" s="657"/>
      <c r="Q255" s="657"/>
      <c r="R255" s="66">
        <f>IF(Q85=0,0,((DATE(Rentecalc.!O$1+1,1,1)-DATE(Rentecalc.!$O$1,(Q85),K85))*(I85-(6*J85)))/E!I$335)</f>
        <v>0</v>
      </c>
      <c r="S255" s="619">
        <f t="shared" si="45"/>
        <v>0</v>
      </c>
      <c r="T255" s="67">
        <f t="shared" si="46"/>
        <v>0</v>
      </c>
      <c r="U255" s="5"/>
      <c r="V255" s="46"/>
      <c r="W255" s="148"/>
      <c r="X255" s="148"/>
      <c r="Y255" s="148"/>
      <c r="Z255" s="148"/>
      <c r="AA255" s="148"/>
      <c r="AB255" s="148"/>
      <c r="AC255" s="153"/>
      <c r="AD255" s="153"/>
      <c r="AE255" s="152"/>
      <c r="AF255" s="152"/>
      <c r="AG255" s="152"/>
      <c r="AH255" s="152"/>
      <c r="AI255" s="152"/>
      <c r="AJ255" s="152"/>
      <c r="AK255" s="152"/>
      <c r="AL255" s="152"/>
      <c r="AM255" s="152"/>
    </row>
    <row r="256" spans="1:39" s="6" customFormat="1" ht="12.75" customHeight="1" x14ac:dyDescent="0.15">
      <c r="A256" s="46"/>
      <c r="B256" s="513">
        <f t="shared" si="43"/>
        <v>881</v>
      </c>
      <c r="C256" s="658">
        <f>IF(J86=0,I86,(((DATE(Rentecalc.!$O$1,L86,K86)-DATE(Rentecalc.!$O$1,1,1))*I86)/E!I$335))</f>
        <v>0</v>
      </c>
      <c r="D256" s="658"/>
      <c r="E256" s="657">
        <f>IF(L86=0,0,(IF(M86=0,((DATE(Rentecalc.!O$1+1,1,1)-DATE(Rentecalc.!$O$1,(L86),K86))*(I86-(1*J86)))/E!I$335,((DATE(Rentecalc.!$O$1,(M86),K86)-DATE(Rentecalc.!$O$1,(L86),K86))*(I86-(1*J86)))/E!I$335)))</f>
        <v>0</v>
      </c>
      <c r="F256" s="657"/>
      <c r="G256" s="657">
        <f>IF(M86=0,0,(IF(N86=0,((DATE(Rentecalc.!O$1+1,1,1)-DATE(Rentecalc.!$O$1,(M86),K86))*(I86-(2*J86)))/365,((DATE(Rentecalc.!$O$1,(N86),K86)-DATE(Rentecalc.!$O$1,(M86),K86))*(I86-(2*J86)))/E!I$335)))</f>
        <v>0</v>
      </c>
      <c r="H256" s="657"/>
      <c r="I256" s="65">
        <f>IF(N86=0,0,(IF(O86=0,((DATE(Rentecalc.!O$1+1,1,1)-DATE(Rentecalc.!$O$1,(N86),K86))*(I86-(3*J86)))/E!I$335,((DATE(Rentecalc.!$O$1,(O86),K86)-DATE(Rentecalc.!$O$1,(N86),K86))*(I86-(3*J86)))/E!I$335)))</f>
        <v>0</v>
      </c>
      <c r="J256" s="657">
        <f>IF(O86=0,0,(IF(P86=0,((DATE(Rentecalc.!O$1+1,1,1)-DATE(Rentecalc.!$O$1,(O86),K86))*(I86-(4*J86)))/E!I$335,((DATE(Rentecalc.!$O$1,(P86),K86)-DATE(Rentecalc.!$O$1,(O86),K86))*(I86-(4*J86)))/E!I$335)))</f>
        <v>0</v>
      </c>
      <c r="K256" s="657"/>
      <c r="L256" s="657">
        <f>IF(P86=0,0,(IF(Q86=0,((DATE(Rentecalc.!O$1+1,1,1)-DATE(Rentecalc.!$O$1,(P86),K86))*(I86-(5*J86)))/E!I$335,((DATE(Rentecalc.!$O$1,(Q86),K86)-DATE(Rentecalc.!$O$1,(P86),K86))*(I86-(5*J86)))/E!I$335)))</f>
        <v>0</v>
      </c>
      <c r="M256" s="657"/>
      <c r="N256" s="657"/>
      <c r="O256" s="657"/>
      <c r="P256" s="657"/>
      <c r="Q256" s="657"/>
      <c r="R256" s="66">
        <f>IF(Q86=0,0,((DATE(Rentecalc.!O$1+1,1,1)-DATE(Rentecalc.!$O$1,(Q86),K86))*(I86-(6*J86)))/E!I$335)</f>
        <v>0</v>
      </c>
      <c r="S256" s="619">
        <f t="shared" si="45"/>
        <v>0</v>
      </c>
      <c r="T256" s="67">
        <f t="shared" si="46"/>
        <v>0</v>
      </c>
      <c r="U256" s="5"/>
      <c r="V256" s="46"/>
      <c r="W256" s="148"/>
      <c r="X256" s="148"/>
      <c r="Y256" s="148"/>
      <c r="Z256" s="148"/>
      <c r="AA256" s="148"/>
      <c r="AB256" s="148"/>
      <c r="AC256" s="153"/>
      <c r="AD256" s="153"/>
      <c r="AE256" s="152"/>
      <c r="AF256" s="152"/>
      <c r="AG256" s="152"/>
      <c r="AH256" s="152"/>
      <c r="AI256" s="152"/>
      <c r="AJ256" s="152"/>
      <c r="AK256" s="152"/>
      <c r="AL256" s="152"/>
      <c r="AM256" s="152"/>
    </row>
    <row r="257" spans="1:39" s="6" customFormat="1" ht="12.75" customHeight="1" x14ac:dyDescent="0.15">
      <c r="A257" s="46"/>
      <c r="B257" s="513">
        <f t="shared" si="43"/>
        <v>882</v>
      </c>
      <c r="C257" s="658">
        <f>IF(J87=0,I87,(((DATE(Rentecalc.!$O$1,L87,K87)-DATE(Rentecalc.!$O$1,1,1))*I87)/E!I$335))</f>
        <v>0</v>
      </c>
      <c r="D257" s="658"/>
      <c r="E257" s="657">
        <f>IF(L87=0,0,(IF(M87=0,((DATE(Rentecalc.!O$1+1,1,1)-DATE(Rentecalc.!$O$1,(L87),K87))*(I87-(1*J87)))/E!I$335,((DATE(Rentecalc.!$O$1,(M87),K87)-DATE(Rentecalc.!$O$1,(L87),K87))*(I87-(1*J87)))/E!I$335)))</f>
        <v>0</v>
      </c>
      <c r="F257" s="657"/>
      <c r="G257" s="657">
        <f>IF(M87=0,0,(IF(N87=0,((DATE(Rentecalc.!O$1+1,1,1)-DATE(Rentecalc.!$O$1,(M87),K87))*(I87-(2*J87)))/365,((DATE(Rentecalc.!$O$1,(N87),K87)-DATE(Rentecalc.!$O$1,(M87),K87))*(I87-(2*J87)))/E!I$335)))</f>
        <v>0</v>
      </c>
      <c r="H257" s="657"/>
      <c r="I257" s="65">
        <f>IF(N87=0,0,(IF(O87=0,((DATE(Rentecalc.!O$1+1,1,1)-DATE(Rentecalc.!$O$1,(N87),K87))*(I87-(3*J87)))/E!I$335,((DATE(Rentecalc.!$O$1,(O87),K87)-DATE(Rentecalc.!$O$1,(N87),K87))*(I87-(3*J87)))/E!I$335)))</f>
        <v>0</v>
      </c>
      <c r="J257" s="657">
        <f>IF(O87=0,0,(IF(P87=0,((DATE(Rentecalc.!O$1+1,1,1)-DATE(Rentecalc.!$O$1,(O87),K87))*(I87-(4*J87)))/E!I$335,((DATE(Rentecalc.!$O$1,(P87),K87)-DATE(Rentecalc.!$O$1,(O87),K87))*(I87-(4*J87)))/E!I$335)))</f>
        <v>0</v>
      </c>
      <c r="K257" s="657"/>
      <c r="L257" s="657">
        <f>IF(P87=0,0,(IF(Q87=0,((DATE(Rentecalc.!O$1+1,1,1)-DATE(Rentecalc.!$O$1,(P87),K87))*(I87-(5*J87)))/E!I$335,((DATE(Rentecalc.!$O$1,(Q87),K87)-DATE(Rentecalc.!$O$1,(P87),K87))*(I87-(5*J87)))/E!I$335)))</f>
        <v>0</v>
      </c>
      <c r="M257" s="657"/>
      <c r="N257" s="657"/>
      <c r="O257" s="657"/>
      <c r="P257" s="657"/>
      <c r="Q257" s="657"/>
      <c r="R257" s="66">
        <f>IF(Q87=0,0,((DATE(Rentecalc.!O$1+1,1,1)-DATE(Rentecalc.!$O$1,(Q87),K87))*(I87-(6*J87)))/E!I$335)</f>
        <v>0</v>
      </c>
      <c r="S257" s="619">
        <f t="shared" si="45"/>
        <v>0</v>
      </c>
      <c r="T257" s="67">
        <f t="shared" si="46"/>
        <v>0</v>
      </c>
      <c r="U257" s="5"/>
      <c r="V257" s="46"/>
      <c r="W257" s="148"/>
      <c r="X257" s="148"/>
      <c r="Y257" s="148"/>
      <c r="Z257" s="148"/>
      <c r="AA257" s="148"/>
      <c r="AB257" s="148"/>
      <c r="AC257" s="153"/>
      <c r="AD257" s="153"/>
      <c r="AE257" s="152"/>
      <c r="AF257" s="152"/>
      <c r="AG257" s="152"/>
      <c r="AH257" s="152"/>
      <c r="AI257" s="152"/>
      <c r="AJ257" s="152"/>
      <c r="AK257" s="152"/>
      <c r="AL257" s="152"/>
      <c r="AM257" s="152"/>
    </row>
    <row r="258" spans="1:39" s="6" customFormat="1" ht="12.75" customHeight="1" x14ac:dyDescent="0.15">
      <c r="A258" s="46"/>
      <c r="B258" s="513">
        <f t="shared" si="43"/>
        <v>883</v>
      </c>
      <c r="C258" s="658">
        <f>IF(J88=0,I88,(((DATE(Rentecalc.!$O$1,L88,K88)-DATE(Rentecalc.!$O$1,1,1))*I88)/E!I$335))</f>
        <v>0</v>
      </c>
      <c r="D258" s="658"/>
      <c r="E258" s="657">
        <f>IF(L88=0,0,(IF(M88=0,((DATE(Rentecalc.!O$1+1,1,1)-DATE(Rentecalc.!$O$1,(L88),K88))*(I88-(1*J88)))/E!I$335,((DATE(Rentecalc.!$O$1,(M88),K88)-DATE(Rentecalc.!$O$1,(L88),K88))*(I88-(1*J88)))/E!I$335)))</f>
        <v>0</v>
      </c>
      <c r="F258" s="657"/>
      <c r="G258" s="657">
        <f>IF(M88=0,0,(IF(N88=0,((DATE(Rentecalc.!O$1+1,1,1)-DATE(Rentecalc.!$O$1,(M88),K88))*(I88-(2*J88)))/365,((DATE(Rentecalc.!$O$1,(N88),K88)-DATE(Rentecalc.!$O$1,(M88),K88))*(I88-(2*J88)))/E!I$335)))</f>
        <v>0</v>
      </c>
      <c r="H258" s="657"/>
      <c r="I258" s="65">
        <f>IF(N88=0,0,(IF(O88=0,((DATE(Rentecalc.!O$1+1,1,1)-DATE(Rentecalc.!$O$1,(N88),K88))*(I88-(3*J88)))/E!I$335,((DATE(Rentecalc.!$O$1,(O88),K88)-DATE(Rentecalc.!$O$1,(N88),K88))*(I88-(3*J88)))/E!I$335)))</f>
        <v>0</v>
      </c>
      <c r="J258" s="657">
        <f>IF(O88=0,0,(IF(P88=0,((DATE(Rentecalc.!O$1+1,1,1)-DATE(Rentecalc.!$O$1,(O88),K88))*(I88-(4*J88)))/E!I$335,((DATE(Rentecalc.!$O$1,(P88),K88)-DATE(Rentecalc.!$O$1,(O88),K88))*(I88-(4*J88)))/E!I$335)))</f>
        <v>0</v>
      </c>
      <c r="K258" s="657"/>
      <c r="L258" s="657">
        <f>IF(P88=0,0,(IF(Q88=0,((DATE(Rentecalc.!O$1+1,1,1)-DATE(Rentecalc.!$O$1,(P88),K88))*(I88-(5*J88)))/E!I$335,((DATE(Rentecalc.!$O$1,(Q88),K88)-DATE(Rentecalc.!$O$1,(P88),K88))*(I88-(5*J88)))/E!I$335)))</f>
        <v>0</v>
      </c>
      <c r="M258" s="657"/>
      <c r="N258" s="657"/>
      <c r="O258" s="657"/>
      <c r="P258" s="657"/>
      <c r="Q258" s="657"/>
      <c r="R258" s="66">
        <f>IF(Q88=0,0,((DATE(Rentecalc.!O$1+1,1,1)-DATE(Rentecalc.!$O$1,(Q88),K88))*(I88-(6*J88)))/E!I$335)</f>
        <v>0</v>
      </c>
      <c r="S258" s="619">
        <f t="shared" si="45"/>
        <v>0</v>
      </c>
      <c r="T258" s="67">
        <f t="shared" si="46"/>
        <v>0</v>
      </c>
      <c r="U258" s="5"/>
      <c r="V258" s="46"/>
      <c r="W258" s="148"/>
      <c r="X258" s="148"/>
      <c r="Y258" s="148"/>
      <c r="Z258" s="148"/>
      <c r="AA258" s="148"/>
      <c r="AB258" s="148"/>
      <c r="AC258" s="153"/>
      <c r="AD258" s="153"/>
      <c r="AE258" s="152"/>
      <c r="AF258" s="152"/>
      <c r="AG258" s="152"/>
      <c r="AH258" s="152"/>
      <c r="AI258" s="152"/>
      <c r="AJ258" s="152"/>
      <c r="AK258" s="152"/>
      <c r="AL258" s="152"/>
      <c r="AM258" s="152"/>
    </row>
    <row r="259" spans="1:39" s="6" customFormat="1" ht="12.75" customHeight="1" x14ac:dyDescent="0.15">
      <c r="A259" s="46"/>
      <c r="B259" s="513">
        <f t="shared" si="43"/>
        <v>884</v>
      </c>
      <c r="C259" s="658">
        <f>IF(J89=0,I89,(((DATE(Rentecalc.!$O$1,L89,K89)-DATE(Rentecalc.!$O$1,1,1))*I89)/E!I$335))</f>
        <v>0</v>
      </c>
      <c r="D259" s="658"/>
      <c r="E259" s="657">
        <f>IF(L89=0,0,(IF(M89=0,((DATE(Rentecalc.!O$1+1,1,1)-DATE(Rentecalc.!$O$1,(L89),K89))*(I89-(1*J89)))/E!I$335,((DATE(Rentecalc.!$O$1,(M89),K89)-DATE(Rentecalc.!$O$1,(L89),K89))*(I89-(1*J89)))/E!I$335)))</f>
        <v>0</v>
      </c>
      <c r="F259" s="657"/>
      <c r="G259" s="657">
        <f>IF(M89=0,0,(IF(N89=0,((DATE(Rentecalc.!O$1+1,1,1)-DATE(Rentecalc.!$O$1,(M89),K89))*(I89-(2*J89)))/365,((DATE(Rentecalc.!$O$1,(N89),K89)-DATE(Rentecalc.!$O$1,(M89),K89))*(I89-(2*J89)))/E!I$335)))</f>
        <v>0</v>
      </c>
      <c r="H259" s="657"/>
      <c r="I259" s="65">
        <f>IF(N89=0,0,(IF(O89=0,((DATE(Rentecalc.!O$1+1,1,1)-DATE(Rentecalc.!$O$1,(N89),K89))*(I89-(3*J89)))/E!I$335,((DATE(Rentecalc.!$O$1,(O89),K89)-DATE(Rentecalc.!$O$1,(N89),K89))*(I89-(3*J89)))/E!I$335)))</f>
        <v>0</v>
      </c>
      <c r="J259" s="657">
        <f>IF(O89=0,0,(IF(P89=0,((DATE(Rentecalc.!O$1+1,1,1)-DATE(Rentecalc.!$O$1,(O89),K89))*(I89-(4*J89)))/E!I$335,((DATE(Rentecalc.!$O$1,(P89),K89)-DATE(Rentecalc.!$O$1,(O89),K89))*(I89-(4*J89)))/E!I$335)))</f>
        <v>0</v>
      </c>
      <c r="K259" s="657"/>
      <c r="L259" s="657">
        <f>IF(P89=0,0,(IF(Q89=0,((DATE(Rentecalc.!O$1+1,1,1)-DATE(Rentecalc.!$O$1,(P89),K89))*(I89-(5*J89)))/E!I$335,((DATE(Rentecalc.!$O$1,(Q89),K89)-DATE(Rentecalc.!$O$1,(P89),K89))*(I89-(5*J89)))/E!I$335)))</f>
        <v>0</v>
      </c>
      <c r="M259" s="657"/>
      <c r="N259" s="657"/>
      <c r="O259" s="657"/>
      <c r="P259" s="657"/>
      <c r="Q259" s="657"/>
      <c r="R259" s="66">
        <f>IF(Q89=0,0,((DATE(Rentecalc.!O$1+1,1,1)-DATE(Rentecalc.!$O$1,(Q89),K89))*(I89-(6*J89)))/E!I$335)</f>
        <v>0</v>
      </c>
      <c r="S259" s="619">
        <f t="shared" ref="S259:S290" si="47">SUM(C259:R259)</f>
        <v>0</v>
      </c>
      <c r="T259" s="67">
        <f t="shared" si="46"/>
        <v>0</v>
      </c>
      <c r="U259" s="5"/>
      <c r="V259" s="46"/>
      <c r="W259" s="148"/>
      <c r="X259" s="148"/>
      <c r="Y259" s="148"/>
      <c r="Z259" s="148"/>
      <c r="AA259" s="148"/>
      <c r="AB259" s="148"/>
      <c r="AC259" s="153"/>
      <c r="AD259" s="153"/>
      <c r="AE259" s="152"/>
      <c r="AF259" s="152"/>
      <c r="AG259" s="152"/>
      <c r="AH259" s="152"/>
      <c r="AI259" s="152"/>
      <c r="AJ259" s="152"/>
      <c r="AK259" s="152"/>
      <c r="AL259" s="152"/>
      <c r="AM259" s="152"/>
    </row>
    <row r="260" spans="1:39" s="6" customFormat="1" ht="12.75" customHeight="1" x14ac:dyDescent="0.15">
      <c r="A260" s="46"/>
      <c r="B260" s="513">
        <f t="shared" si="43"/>
        <v>885</v>
      </c>
      <c r="C260" s="658">
        <f>IF(J90=0,I90,(((DATE(Rentecalc.!$O$1,L90,K90)-DATE(Rentecalc.!$O$1,1,1))*I90)/E!I$335))</f>
        <v>0</v>
      </c>
      <c r="D260" s="658"/>
      <c r="E260" s="657">
        <f>IF(L90=0,0,(IF(M90=0,((DATE(Rentecalc.!O$1+1,1,1)-DATE(Rentecalc.!$O$1,(L90),K90))*(I90-(1*J90)))/E!I$335,((DATE(Rentecalc.!$O$1,(M90),K90)-DATE(Rentecalc.!$O$1,(L90),K90))*(I90-(1*J90)))/E!I$335)))</f>
        <v>0</v>
      </c>
      <c r="F260" s="657"/>
      <c r="G260" s="657">
        <f>IF(M90=0,0,(IF(N90=0,((DATE(Rentecalc.!O$1+1,1,1)-DATE(Rentecalc.!$O$1,(M90),K90))*(I90-(2*J90)))/365,((DATE(Rentecalc.!$O$1,(N90),K90)-DATE(Rentecalc.!$O$1,(M90),K90))*(I90-(2*J90)))/E!I$335)))</f>
        <v>0</v>
      </c>
      <c r="H260" s="657"/>
      <c r="I260" s="65">
        <f>IF(N90=0,0,(IF(O90=0,((DATE(Rentecalc.!O$1+1,1,1)-DATE(Rentecalc.!$O$1,(N90),K90))*(I90-(3*J90)))/E!I$335,((DATE(Rentecalc.!$O$1,(O90),K90)-DATE(Rentecalc.!$O$1,(N90),K90))*(I90-(3*J90)))/E!I$335)))</f>
        <v>0</v>
      </c>
      <c r="J260" s="657">
        <f>IF(O90=0,0,(IF(P90=0,((DATE(Rentecalc.!O$1+1,1,1)-DATE(Rentecalc.!$O$1,(O90),K90))*(I90-(4*J90)))/E!I$335,((DATE(Rentecalc.!$O$1,(P90),K90)-DATE(Rentecalc.!$O$1,(O90),K90))*(I90-(4*J90)))/E!I$335)))</f>
        <v>0</v>
      </c>
      <c r="K260" s="657"/>
      <c r="L260" s="657">
        <f>IF(P90=0,0,(IF(Q90=0,((DATE(Rentecalc.!O$1+1,1,1)-DATE(Rentecalc.!$O$1,(P90),K90))*(I90-(5*J90)))/E!I$335,((DATE(Rentecalc.!$O$1,(Q90),K90)-DATE(Rentecalc.!$O$1,(P90),K90))*(I90-(5*J90)))/E!I$335)))</f>
        <v>0</v>
      </c>
      <c r="M260" s="657"/>
      <c r="N260" s="657"/>
      <c r="O260" s="657"/>
      <c r="P260" s="657"/>
      <c r="Q260" s="657"/>
      <c r="R260" s="66">
        <f>IF(Q90=0,0,((DATE(Rentecalc.!O$1+1,1,1)-DATE(Rentecalc.!$O$1,(Q90),K90))*(I90-(6*J90)))/E!I$335)</f>
        <v>0</v>
      </c>
      <c r="S260" s="619">
        <f t="shared" si="47"/>
        <v>0</v>
      </c>
      <c r="T260" s="67">
        <f t="shared" si="46"/>
        <v>0</v>
      </c>
      <c r="U260" s="5"/>
      <c r="V260" s="46"/>
      <c r="W260" s="148"/>
      <c r="X260" s="148"/>
      <c r="Y260" s="148"/>
      <c r="Z260" s="148"/>
      <c r="AA260" s="148"/>
      <c r="AB260" s="148"/>
      <c r="AC260" s="153"/>
      <c r="AD260" s="153"/>
      <c r="AE260" s="152"/>
      <c r="AF260" s="152"/>
      <c r="AG260" s="152"/>
      <c r="AH260" s="152"/>
      <c r="AI260" s="152"/>
      <c r="AJ260" s="152"/>
      <c r="AK260" s="152"/>
      <c r="AL260" s="152"/>
      <c r="AM260" s="152"/>
    </row>
    <row r="261" spans="1:39" s="6" customFormat="1" ht="12.75" customHeight="1" x14ac:dyDescent="0.15">
      <c r="A261" s="46"/>
      <c r="B261" s="513">
        <f t="shared" si="43"/>
        <v>886</v>
      </c>
      <c r="C261" s="658">
        <f>IF(J91=0,I91,(((DATE(Rentecalc.!$O$1,L91,K91)-DATE(Rentecalc.!$O$1,1,1))*I91)/E!I$335))</f>
        <v>0</v>
      </c>
      <c r="D261" s="658"/>
      <c r="E261" s="657">
        <f>IF(L91=0,0,(IF(M91=0,((DATE(Rentecalc.!O$1+1,1,1)-DATE(Rentecalc.!$O$1,(L91),K91))*(I91-(1*J91)))/E!I$335,((DATE(Rentecalc.!$O$1,(M91),K91)-DATE(Rentecalc.!$O$1,(L91),K91))*(I91-(1*J91)))/E!I$335)))</f>
        <v>0</v>
      </c>
      <c r="F261" s="657"/>
      <c r="G261" s="657">
        <f>IF(M91=0,0,(IF(N91=0,((DATE(Rentecalc.!O$1+1,1,1)-DATE(Rentecalc.!$O$1,(M91),K91))*(I91-(2*J91)))/365,((DATE(Rentecalc.!$O$1,(N91),K91)-DATE(Rentecalc.!$O$1,(M91),K91))*(I91-(2*J91)))/E!I$335)))</f>
        <v>0</v>
      </c>
      <c r="H261" s="657"/>
      <c r="I261" s="65">
        <f>IF(N91=0,0,(IF(O91=0,((DATE(Rentecalc.!O$1+1,1,1)-DATE(Rentecalc.!$O$1,(N91),K91))*(I91-(3*J91)))/E!I$335,((DATE(Rentecalc.!$O$1,(O91),K91)-DATE(Rentecalc.!$O$1,(N91),K91))*(I91-(3*J91)))/E!I$335)))</f>
        <v>0</v>
      </c>
      <c r="J261" s="657">
        <f>IF(O91=0,0,(IF(P91=0,((DATE(Rentecalc.!O$1+1,1,1)-DATE(Rentecalc.!$O$1,(O91),K91))*(I91-(4*J91)))/E!I$335,((DATE(Rentecalc.!$O$1,(P91),K91)-DATE(Rentecalc.!$O$1,(O91),K91))*(I91-(4*J91)))/E!I$335)))</f>
        <v>0</v>
      </c>
      <c r="K261" s="657"/>
      <c r="L261" s="657">
        <f>IF(P91=0,0,(IF(Q91=0,((DATE(Rentecalc.!O$1+1,1,1)-DATE(Rentecalc.!$O$1,(P91),K91))*(I91-(5*J91)))/E!I$335,((DATE(Rentecalc.!$O$1,(Q91),K91)-DATE(Rentecalc.!$O$1,(P91),K91))*(I91-(5*J91)))/E!I$335)))</f>
        <v>0</v>
      </c>
      <c r="M261" s="657"/>
      <c r="N261" s="657"/>
      <c r="O261" s="657"/>
      <c r="P261" s="657"/>
      <c r="Q261" s="657"/>
      <c r="R261" s="66">
        <f>IF(Q91=0,0,((DATE(Rentecalc.!O$1+1,1,1)-DATE(Rentecalc.!$O$1,(Q91),K91))*(I91-(6*J91)))/E!I$335)</f>
        <v>0</v>
      </c>
      <c r="S261" s="619">
        <f t="shared" si="47"/>
        <v>0</v>
      </c>
      <c r="T261" s="67">
        <f t="shared" si="46"/>
        <v>0</v>
      </c>
      <c r="U261" s="5"/>
      <c r="V261" s="46"/>
      <c r="W261" s="148"/>
      <c r="X261" s="148"/>
      <c r="Y261" s="148"/>
      <c r="Z261" s="148"/>
      <c r="AA261" s="148"/>
      <c r="AB261" s="148"/>
      <c r="AC261" s="153"/>
      <c r="AD261" s="153"/>
      <c r="AE261" s="152"/>
      <c r="AF261" s="152"/>
      <c r="AG261" s="152"/>
      <c r="AH261" s="152"/>
      <c r="AI261" s="152"/>
      <c r="AJ261" s="152"/>
      <c r="AK261" s="152"/>
      <c r="AL261" s="152"/>
      <c r="AM261" s="152"/>
    </row>
    <row r="262" spans="1:39" s="6" customFormat="1" ht="12.75" customHeight="1" x14ac:dyDescent="0.15">
      <c r="A262" s="46"/>
      <c r="B262" s="513">
        <f t="shared" si="43"/>
        <v>887</v>
      </c>
      <c r="C262" s="658">
        <f>IF(J92=0,I92,(((DATE(Rentecalc.!$O$1,L92,K92)-DATE(Rentecalc.!$O$1,1,1))*I92)/E!I$335))</f>
        <v>0</v>
      </c>
      <c r="D262" s="658"/>
      <c r="E262" s="657">
        <f>IF(L92=0,0,(IF(M92=0,((DATE(Rentecalc.!O$1+1,1,1)-DATE(Rentecalc.!$O$1,(L92),K92))*(I92-(1*J92)))/E!I$335,((DATE(Rentecalc.!$O$1,(M92),K92)-DATE(Rentecalc.!$O$1,(L92),K92))*(I92-(1*J92)))/E!I$335)))</f>
        <v>0</v>
      </c>
      <c r="F262" s="657"/>
      <c r="G262" s="657">
        <f>IF(M92=0,0,(IF(N92=0,((DATE(Rentecalc.!O$1+1,1,1)-DATE(Rentecalc.!$O$1,(M92),K92))*(I92-(2*J92)))/365,((DATE(Rentecalc.!$O$1,(N92),K92)-DATE(Rentecalc.!$O$1,(M92),K92))*(I92-(2*J92)))/E!I$335)))</f>
        <v>0</v>
      </c>
      <c r="H262" s="657"/>
      <c r="I262" s="65">
        <f>IF(N92=0,0,(IF(O92=0,((DATE(Rentecalc.!O$1+1,1,1)-DATE(Rentecalc.!$O$1,(N92),K92))*(I92-(3*J92)))/E!I$335,((DATE(Rentecalc.!$O$1,(O92),K92)-DATE(Rentecalc.!$O$1,(N92),K92))*(I92-(3*J92)))/E!I$335)))</f>
        <v>0</v>
      </c>
      <c r="J262" s="657">
        <f>IF(O92=0,0,(IF(P92=0,((DATE(Rentecalc.!O$1+1,1,1)-DATE(Rentecalc.!$O$1,(O92),K92))*(I92-(4*J92)))/E!I$335,((DATE(Rentecalc.!$O$1,(P92),K92)-DATE(Rentecalc.!$O$1,(O92),K92))*(I92-(4*J92)))/E!I$335)))</f>
        <v>0</v>
      </c>
      <c r="K262" s="657"/>
      <c r="L262" s="657">
        <f>IF(P92=0,0,(IF(Q92=0,((DATE(Rentecalc.!O$1+1,1,1)-DATE(Rentecalc.!$O$1,(P92),K92))*(I92-(5*J92)))/E!I$335,((DATE(Rentecalc.!$O$1,(Q92),K92)-DATE(Rentecalc.!$O$1,(P92),K92))*(I92-(5*J92)))/E!I$335)))</f>
        <v>0</v>
      </c>
      <c r="M262" s="657"/>
      <c r="N262" s="657"/>
      <c r="O262" s="657"/>
      <c r="P262" s="657"/>
      <c r="Q262" s="657"/>
      <c r="R262" s="66">
        <f>IF(Q92=0,0,((DATE(Rentecalc.!O$1+1,1,1)-DATE(Rentecalc.!$O$1,(Q92),K92))*(I92-(6*J92)))/E!I$335)</f>
        <v>0</v>
      </c>
      <c r="S262" s="619">
        <f t="shared" si="47"/>
        <v>0</v>
      </c>
      <c r="T262" s="67">
        <f t="shared" si="46"/>
        <v>0</v>
      </c>
      <c r="U262" s="5"/>
      <c r="V262" s="46"/>
      <c r="W262" s="148"/>
      <c r="X262" s="148"/>
      <c r="Y262" s="148"/>
      <c r="Z262" s="148"/>
      <c r="AA262" s="148"/>
      <c r="AB262" s="148"/>
      <c r="AC262" s="153"/>
      <c r="AD262" s="153"/>
      <c r="AE262" s="152"/>
      <c r="AF262" s="152"/>
      <c r="AG262" s="152"/>
      <c r="AH262" s="152"/>
      <c r="AI262" s="152"/>
      <c r="AJ262" s="152"/>
      <c r="AK262" s="152"/>
      <c r="AL262" s="152"/>
      <c r="AM262" s="152"/>
    </row>
    <row r="263" spans="1:39" s="6" customFormat="1" ht="12.75" customHeight="1" x14ac:dyDescent="0.15">
      <c r="A263" s="46"/>
      <c r="B263" s="513">
        <f t="shared" si="43"/>
        <v>888</v>
      </c>
      <c r="C263" s="658">
        <f>IF(J93=0,I93,(((DATE(Rentecalc.!$O$1,L93,K93)-DATE(Rentecalc.!$O$1,1,1))*I93)/E!I$335))</f>
        <v>0</v>
      </c>
      <c r="D263" s="658"/>
      <c r="E263" s="657">
        <f>IF(L93=0,0,(IF(M93=0,((DATE(Rentecalc.!O$1+1,1,1)-DATE(Rentecalc.!$O$1,(L93),K93))*(I93-(1*J93)))/E!I$335,((DATE(Rentecalc.!$O$1,(M93),K93)-DATE(Rentecalc.!$O$1,(L93),K93))*(I93-(1*J93)))/E!I$335)))</f>
        <v>0</v>
      </c>
      <c r="F263" s="657"/>
      <c r="G263" s="657">
        <f>IF(M93=0,0,(IF(N93=0,((DATE(Rentecalc.!O$1+1,1,1)-DATE(Rentecalc.!$O$1,(M93),K93))*(I93-(2*J93)))/365,((DATE(Rentecalc.!$O$1,(N93),K93)-DATE(Rentecalc.!$O$1,(M93),K93))*(I93-(2*J93)))/E!I$335)))</f>
        <v>0</v>
      </c>
      <c r="H263" s="657"/>
      <c r="I263" s="65">
        <f>IF(N93=0,0,(IF(O93=0,((DATE(Rentecalc.!O$1+1,1,1)-DATE(Rentecalc.!$O$1,(N93),K93))*(I93-(3*J93)))/E!I$335,((DATE(Rentecalc.!$O$1,(O93),K93)-DATE(Rentecalc.!$O$1,(N93),K93))*(I93-(3*J93)))/E!I$335)))</f>
        <v>0</v>
      </c>
      <c r="J263" s="657">
        <f>IF(O93=0,0,(IF(P93=0,((DATE(Rentecalc.!O$1+1,1,1)-DATE(Rentecalc.!$O$1,(O93),K93))*(I93-(4*J93)))/E!I$335,((DATE(Rentecalc.!$O$1,(P93),K93)-DATE(Rentecalc.!$O$1,(O93),K93))*(I93-(4*J93)))/E!I$335)))</f>
        <v>0</v>
      </c>
      <c r="K263" s="657"/>
      <c r="L263" s="657">
        <f>IF(P93=0,0,(IF(Q93=0,((DATE(Rentecalc.!O$1+1,1,1)-DATE(Rentecalc.!$O$1,(P93),K93))*(I93-(5*J93)))/E!I$335,((DATE(Rentecalc.!$O$1,(Q93),K93)-DATE(Rentecalc.!$O$1,(P93),K93))*(I93-(5*J93)))/E!I$335)))</f>
        <v>0</v>
      </c>
      <c r="M263" s="657"/>
      <c r="N263" s="657"/>
      <c r="O263" s="657"/>
      <c r="P263" s="657"/>
      <c r="Q263" s="657"/>
      <c r="R263" s="66">
        <f>IF(Q93=0,0,((DATE(Rentecalc.!O$1+1,1,1)-DATE(Rentecalc.!$O$1,(Q93),K93))*(I93-(6*J93)))/E!I$335)</f>
        <v>0</v>
      </c>
      <c r="S263" s="619">
        <f t="shared" si="47"/>
        <v>0</v>
      </c>
      <c r="T263" s="67">
        <f t="shared" si="46"/>
        <v>0</v>
      </c>
      <c r="U263" s="5"/>
      <c r="V263" s="46"/>
      <c r="W263" s="148"/>
      <c r="X263" s="148"/>
      <c r="Y263" s="148"/>
      <c r="Z263" s="148"/>
      <c r="AA263" s="148"/>
      <c r="AB263" s="148"/>
      <c r="AC263" s="153"/>
      <c r="AD263" s="153"/>
      <c r="AE263" s="152"/>
      <c r="AF263" s="152"/>
      <c r="AG263" s="152"/>
      <c r="AH263" s="152"/>
      <c r="AI263" s="152"/>
      <c r="AJ263" s="152"/>
      <c r="AK263" s="152"/>
      <c r="AL263" s="152"/>
      <c r="AM263" s="152"/>
    </row>
    <row r="264" spans="1:39" s="6" customFormat="1" ht="12.75" customHeight="1" x14ac:dyDescent="0.15">
      <c r="A264" s="46"/>
      <c r="B264" s="513">
        <f t="shared" si="43"/>
        <v>889</v>
      </c>
      <c r="C264" s="658">
        <f>IF(J94=0,I94,(((DATE(Rentecalc.!$O$1,L94,K94)-DATE(Rentecalc.!$O$1,1,1))*I94)/E!I$335))</f>
        <v>0</v>
      </c>
      <c r="D264" s="658"/>
      <c r="E264" s="657">
        <f>IF(L94=0,0,(IF(M94=0,((DATE(Rentecalc.!O$1+1,1,1)-DATE(Rentecalc.!$O$1,(L94),K94))*(I94-(1*J94)))/E!I$335,((DATE(Rentecalc.!$O$1,(M94),K94)-DATE(Rentecalc.!$O$1,(L94),K94))*(I94-(1*J94)))/E!I$335)))</f>
        <v>0</v>
      </c>
      <c r="F264" s="657"/>
      <c r="G264" s="657">
        <f>IF(M94=0,0,(IF(N94=0,((DATE(Rentecalc.!O$1+1,1,1)-DATE(Rentecalc.!$O$1,(M94),K94))*(I94-(2*J94)))/365,((DATE(Rentecalc.!$O$1,(N94),K94)-DATE(Rentecalc.!$O$1,(M94),K94))*(I94-(2*J94)))/E!I$335)))</f>
        <v>0</v>
      </c>
      <c r="H264" s="657"/>
      <c r="I264" s="65">
        <f>IF(N94=0,0,(IF(O94=0,((DATE(Rentecalc.!O$1+1,1,1)-DATE(Rentecalc.!$O$1,(N94),K94))*(I94-(3*J94)))/E!I$335,((DATE(Rentecalc.!$O$1,(O94),K94)-DATE(Rentecalc.!$O$1,(N94),K94))*(I94-(3*J94)))/E!I$335)))</f>
        <v>0</v>
      </c>
      <c r="J264" s="657">
        <f>IF(O94=0,0,(IF(P94=0,((DATE(Rentecalc.!O$1+1,1,1)-DATE(Rentecalc.!$O$1,(O94),K94))*(I94-(4*J94)))/E!I$335,((DATE(Rentecalc.!$O$1,(P94),K94)-DATE(Rentecalc.!$O$1,(O94),K94))*(I94-(4*J94)))/E!I$335)))</f>
        <v>0</v>
      </c>
      <c r="K264" s="657"/>
      <c r="L264" s="657">
        <f>IF(P94=0,0,(IF(Q94=0,((DATE(Rentecalc.!O$1+1,1,1)-DATE(Rentecalc.!$O$1,(P94),K94))*(I94-(5*J94)))/E!I$335,((DATE(Rentecalc.!$O$1,(Q94),K94)-DATE(Rentecalc.!$O$1,(P94),K94))*(I94-(5*J94)))/E!I$335)))</f>
        <v>0</v>
      </c>
      <c r="M264" s="657"/>
      <c r="N264" s="657"/>
      <c r="O264" s="657"/>
      <c r="P264" s="657"/>
      <c r="Q264" s="657"/>
      <c r="R264" s="66">
        <f>IF(Q94=0,0,((DATE(Rentecalc.!O$1+1,1,1)-DATE(Rentecalc.!$O$1,(Q94),K94))*(I94-(6*J94)))/E!I$335)</f>
        <v>0</v>
      </c>
      <c r="S264" s="619">
        <f t="shared" si="47"/>
        <v>0</v>
      </c>
      <c r="T264" s="67">
        <f t="shared" si="46"/>
        <v>0</v>
      </c>
      <c r="U264" s="5"/>
      <c r="V264" s="46"/>
      <c r="W264" s="148"/>
      <c r="X264" s="148"/>
      <c r="Y264" s="148"/>
      <c r="Z264" s="148"/>
      <c r="AA264" s="148"/>
      <c r="AB264" s="148"/>
      <c r="AC264" s="153"/>
      <c r="AD264" s="153"/>
      <c r="AE264" s="152"/>
      <c r="AF264" s="152"/>
      <c r="AG264" s="152"/>
      <c r="AH264" s="152"/>
      <c r="AI264" s="152"/>
      <c r="AJ264" s="152"/>
      <c r="AK264" s="152"/>
      <c r="AL264" s="152"/>
      <c r="AM264" s="152"/>
    </row>
    <row r="265" spans="1:39" s="6" customFormat="1" ht="12.75" customHeight="1" x14ac:dyDescent="0.15">
      <c r="A265" s="46"/>
      <c r="B265" s="513">
        <f t="shared" si="43"/>
        <v>890</v>
      </c>
      <c r="C265" s="659">
        <f>IF(J95=0,I95,(((DATE(Rentecalc.!$O$1,L95,K95)-DATE(Rentecalc.!$O$1,1,1))*I95)/E!I$335))</f>
        <v>0</v>
      </c>
      <c r="D265" s="659"/>
      <c r="E265" s="660">
        <f>IF(L95=0,0,(IF(M95=0,((DATE(Rentecalc.!O$1+1,1,1)-DATE(Rentecalc.!$O$1,(L95),K95))*(I95-(1*J95)))/E!I$335,((DATE(Rentecalc.!$O$1,(M95),K95)-DATE(Rentecalc.!$O$1,(L95),K95))*(I95-(1*J95)))/E!I$335)))</f>
        <v>0</v>
      </c>
      <c r="F265" s="660"/>
      <c r="G265" s="660">
        <f>IF(M95=0,0,(IF(N95=0,((DATE(Rentecalc.!O$1+1,1,1)-DATE(Rentecalc.!$O$1,(M95),K95))*(I95-(2*J95)))/365,((DATE(Rentecalc.!$O$1,(N95),K95)-DATE(Rentecalc.!$O$1,(M95),K95))*(I95-(2*J95)))/E!I$335)))</f>
        <v>0</v>
      </c>
      <c r="H265" s="660"/>
      <c r="I265" s="624">
        <f>IF(N95=0,0,(IF(O95=0,((DATE(Rentecalc.!O$1+1,1,1)-DATE(Rentecalc.!$O$1,(N95),K95))*(I95-(3*J95)))/E!I$335,((DATE(Rentecalc.!$O$1,(O95),K95)-DATE(Rentecalc.!$O$1,(N95),K95))*(I95-(3*J95)))/E!I$335)))</f>
        <v>0</v>
      </c>
      <c r="J265" s="660">
        <f>IF(O95=0,0,(IF(P95=0,((DATE(Rentecalc.!O$1+1,1,1)-DATE(Rentecalc.!$O$1,(O95),K95))*(I95-(4*J95)))/E!I$335,((DATE(Rentecalc.!$O$1,(P95),K95)-DATE(Rentecalc.!$O$1,(O95),K95))*(I95-(4*J95)))/E!I$335)))</f>
        <v>0</v>
      </c>
      <c r="K265" s="660"/>
      <c r="L265" s="660">
        <f>IF(P95=0,0,(IF(Q95=0,((DATE(Rentecalc.!O$1+1,1,1)-DATE(Rentecalc.!$O$1,(P95),K95))*(I95-(5*J95)))/E!I$335,((DATE(Rentecalc.!$O$1,(Q95),K95)-DATE(Rentecalc.!$O$1,(P95),K95))*(I95-(5*J95)))/E!I$335)))</f>
        <v>0</v>
      </c>
      <c r="M265" s="660"/>
      <c r="N265" s="660"/>
      <c r="O265" s="660"/>
      <c r="P265" s="660"/>
      <c r="Q265" s="660"/>
      <c r="R265" s="625">
        <f>IF(Q95=0,0,((DATE(Rentecalc.!O$1+1,1,1)-DATE(Rentecalc.!$O$1,(Q95),K95))*(I95-(6*J95)))/E!I$335)</f>
        <v>0</v>
      </c>
      <c r="S265" s="626">
        <f t="shared" si="47"/>
        <v>0</v>
      </c>
      <c r="T265" s="627">
        <f t="shared" si="46"/>
        <v>0</v>
      </c>
      <c r="U265" s="5"/>
      <c r="V265" s="46"/>
      <c r="W265" s="148"/>
      <c r="X265" s="148"/>
      <c r="Y265" s="148"/>
      <c r="Z265" s="148"/>
      <c r="AA265" s="148"/>
      <c r="AB265" s="148"/>
      <c r="AC265" s="153"/>
      <c r="AD265" s="153"/>
      <c r="AE265" s="152"/>
      <c r="AF265" s="152"/>
      <c r="AG265" s="152"/>
      <c r="AH265" s="152"/>
      <c r="AI265" s="152"/>
      <c r="AJ265" s="152"/>
      <c r="AK265" s="152"/>
      <c r="AL265" s="152"/>
      <c r="AM265" s="152"/>
    </row>
    <row r="266" spans="1:39" s="6" customFormat="1" ht="12.75" customHeight="1" x14ac:dyDescent="0.15">
      <c r="A266" s="46"/>
      <c r="B266" s="513">
        <f t="shared" si="43"/>
        <v>891</v>
      </c>
      <c r="C266" s="659">
        <f>IF(J96=0,I96,(((DATE(Rentecalc.!$O$1,L96,K96)-DATE(Rentecalc.!$O$1,1,1))*I96)/E!I$335))</f>
        <v>0</v>
      </c>
      <c r="D266" s="659"/>
      <c r="E266" s="660">
        <f>IF(L96=0,0,(IF(M96=0,((DATE(Rentecalc.!O$1+1,1,1)-DATE(Rentecalc.!$O$1,(L96),K96))*(I96-(1*J96)))/E!I$335,((DATE(Rentecalc.!$O$1,(M96),K96)-DATE(Rentecalc.!$O$1,(L96),K96))*(I96-(1*J96)))/E!I$335)))</f>
        <v>0</v>
      </c>
      <c r="F266" s="660"/>
      <c r="G266" s="660">
        <f>IF(M96=0,0,(IF(N96=0,((DATE(Rentecalc.!O$1+1,1,1)-DATE(Rentecalc.!$O$1,(M96),K96))*(I96-(2*J96)))/365,((DATE(Rentecalc.!$O$1,(N96),K96)-DATE(Rentecalc.!$O$1,(M96),K96))*(I96-(2*J96)))/E!I$335)))</f>
        <v>0</v>
      </c>
      <c r="H266" s="660"/>
      <c r="I266" s="624">
        <f>IF(N96=0,0,(IF(O96=0,((DATE(Rentecalc.!O$1+1,1,1)-DATE(Rentecalc.!$O$1,(N96),K96))*(I96-(3*J96)))/E!I$335,((DATE(Rentecalc.!$O$1,(O96),K96)-DATE(Rentecalc.!$O$1,(N96),K96))*(I96-(3*J96)))/E!I$335)))</f>
        <v>0</v>
      </c>
      <c r="J266" s="660">
        <f>IF(O96=0,0,(IF(P96=0,((DATE(Rentecalc.!O$1+1,1,1)-DATE(Rentecalc.!$O$1,(O96),K96))*(I96-(4*J96)))/E!I$335,((DATE(Rentecalc.!$O$1,(P96),K96)-DATE(Rentecalc.!$O$1,(O96),K96))*(I96-(4*J96)))/E!I$335)))</f>
        <v>0</v>
      </c>
      <c r="K266" s="660"/>
      <c r="L266" s="660">
        <f>IF(P96=0,0,(IF(Q96=0,((DATE(Rentecalc.!O$1+1,1,1)-DATE(Rentecalc.!$O$1,(P96),K96))*(I96-(5*J96)))/E!I$335,((DATE(Rentecalc.!$O$1,(Q96),K96)-DATE(Rentecalc.!$O$1,(P96),K96))*(I96-(5*J96)))/E!I$335)))</f>
        <v>0</v>
      </c>
      <c r="M266" s="660"/>
      <c r="N266" s="660"/>
      <c r="O266" s="660"/>
      <c r="P266" s="660"/>
      <c r="Q266" s="660"/>
      <c r="R266" s="625">
        <f>IF(Q96=0,0,((DATE(Rentecalc.!O$1+1,1,1)-DATE(Rentecalc.!$O$1,(Q96),K96))*(I96-(6*J96)))/E!I$335)</f>
        <v>0</v>
      </c>
      <c r="S266" s="626">
        <f t="shared" si="47"/>
        <v>0</v>
      </c>
      <c r="T266" s="627">
        <f t="shared" si="46"/>
        <v>0</v>
      </c>
      <c r="U266" s="5"/>
      <c r="V266" s="46"/>
      <c r="W266" s="148"/>
      <c r="X266" s="148"/>
      <c r="Y266" s="148"/>
      <c r="Z266" s="148"/>
      <c r="AA266" s="148"/>
      <c r="AB266" s="148"/>
      <c r="AC266" s="153"/>
      <c r="AD266" s="153"/>
      <c r="AE266" s="152"/>
      <c r="AF266" s="152"/>
      <c r="AG266" s="152"/>
      <c r="AH266" s="152"/>
      <c r="AI266" s="152"/>
      <c r="AJ266" s="152"/>
      <c r="AK266" s="152"/>
      <c r="AL266" s="152"/>
      <c r="AM266" s="152"/>
    </row>
    <row r="267" spans="1:39" s="6" customFormat="1" ht="12.75" customHeight="1" x14ac:dyDescent="0.15">
      <c r="A267" s="46"/>
      <c r="B267" s="513">
        <f t="shared" si="43"/>
        <v>892</v>
      </c>
      <c r="C267" s="658">
        <f>IF(J97=0,I97,(((DATE(Rentecalc.!$O$1,L97,K97)-DATE(Rentecalc.!$O$1,1,1))*I97)/E!I$335))</f>
        <v>0</v>
      </c>
      <c r="D267" s="658"/>
      <c r="E267" s="657">
        <f>IF(L97=0,0,(IF(M97=0,((DATE(Rentecalc.!O$1+1,1,1)-DATE(Rentecalc.!$O$1,(L97),K97))*(I97-(1*J97)))/E!I$335,((DATE(Rentecalc.!$O$1,(M97),K97)-DATE(Rentecalc.!$O$1,(L97),K97))*(I97-(1*J97)))/E!I$335)))</f>
        <v>0</v>
      </c>
      <c r="F267" s="657"/>
      <c r="G267" s="657">
        <f>IF(M97=0,0,(IF(N97=0,((DATE(Rentecalc.!O$1+1,1,1)-DATE(Rentecalc.!$O$1,(M97),K97))*(I97-(2*J97)))/365,((DATE(Rentecalc.!$O$1,(N97),K97)-DATE(Rentecalc.!$O$1,(M97),K97))*(I97-(2*J97)))/E!I$335)))</f>
        <v>0</v>
      </c>
      <c r="H267" s="657"/>
      <c r="I267" s="65">
        <f>IF(N97=0,0,(IF(O97=0,((DATE(Rentecalc.!O$1+1,1,1)-DATE(Rentecalc.!$O$1,(N97),K97))*(I97-(3*J97)))/E!I$335,((DATE(Rentecalc.!$O$1,(O97),K97)-DATE(Rentecalc.!$O$1,(N97),K97))*(I97-(3*J97)))/E!I$335)))</f>
        <v>0</v>
      </c>
      <c r="J267" s="657">
        <f>IF(O97=0,0,(IF(P97=0,((DATE(Rentecalc.!O$1+1,1,1)-DATE(Rentecalc.!$O$1,(O97),K97))*(I97-(4*J97)))/E!I$335,((DATE(Rentecalc.!$O$1,(P97),K97)-DATE(Rentecalc.!$O$1,(O97),K97))*(I97-(4*J97)))/E!I$335)))</f>
        <v>0</v>
      </c>
      <c r="K267" s="657"/>
      <c r="L267" s="657">
        <f>IF(P97=0,0,(IF(Q97=0,((DATE(Rentecalc.!O$1+1,1,1)-DATE(Rentecalc.!$O$1,(P97),K97))*(I97-(5*J97)))/E!I$335,((DATE(Rentecalc.!$O$1,(Q97),K97)-DATE(Rentecalc.!$O$1,(P97),K97))*(I97-(5*J97)))/E!I$335)))</f>
        <v>0</v>
      </c>
      <c r="M267" s="657"/>
      <c r="N267" s="657"/>
      <c r="O267" s="657"/>
      <c r="P267" s="657"/>
      <c r="Q267" s="657"/>
      <c r="R267" s="66">
        <f>IF(Q97=0,0,((DATE(Rentecalc.!O$1+1,1,1)-DATE(Rentecalc.!$O$1,(Q97),K97))*(I97-(6*J97)))/E!I$335)</f>
        <v>0</v>
      </c>
      <c r="S267" s="619">
        <f t="shared" si="47"/>
        <v>0</v>
      </c>
      <c r="T267" s="67">
        <f t="shared" si="46"/>
        <v>0</v>
      </c>
      <c r="U267" s="5"/>
      <c r="V267" s="46"/>
      <c r="W267" s="148"/>
      <c r="X267" s="148"/>
      <c r="Y267" s="148"/>
      <c r="Z267" s="148"/>
      <c r="AA267" s="148"/>
      <c r="AB267" s="148"/>
      <c r="AC267" s="153"/>
      <c r="AD267" s="153"/>
      <c r="AE267" s="152"/>
      <c r="AF267" s="152"/>
      <c r="AG267" s="152"/>
      <c r="AH267" s="152"/>
      <c r="AI267" s="152"/>
      <c r="AJ267" s="152"/>
      <c r="AK267" s="152"/>
      <c r="AL267" s="152"/>
      <c r="AM267" s="152"/>
    </row>
    <row r="268" spans="1:39" s="6" customFormat="1" ht="12.75" customHeight="1" x14ac:dyDescent="0.15">
      <c r="A268" s="46"/>
      <c r="B268" s="513">
        <f t="shared" si="43"/>
        <v>893</v>
      </c>
      <c r="C268" s="658">
        <f>IF(J98=0,I98,(((DATE(Rentecalc.!$O$1,L98,K98)-DATE(Rentecalc.!$O$1,1,1))*I98)/E!I$335))</f>
        <v>0</v>
      </c>
      <c r="D268" s="658"/>
      <c r="E268" s="657">
        <f>IF(L98=0,0,(IF(M98=0,((DATE(Rentecalc.!O$1+1,1,1)-DATE(Rentecalc.!$O$1,(L98),K98))*(I98-(1*J98)))/E!I$335,((DATE(Rentecalc.!$O$1,(M98),K98)-DATE(Rentecalc.!$O$1,(L98),K98))*(I98-(1*J98)))/E!I$335)))</f>
        <v>0</v>
      </c>
      <c r="F268" s="657"/>
      <c r="G268" s="657">
        <f>IF(M98=0,0,(IF(N98=0,((DATE(Rentecalc.!O$1+1,1,1)-DATE(Rentecalc.!$O$1,(M98),K98))*(I98-(2*J98)))/365,((DATE(Rentecalc.!$O$1,(N98),K98)-DATE(Rentecalc.!$O$1,(M98),K98))*(I98-(2*J98)))/E!I$335)))</f>
        <v>0</v>
      </c>
      <c r="H268" s="657"/>
      <c r="I268" s="65">
        <f>IF(N98=0,0,(IF(O98=0,((DATE(Rentecalc.!O$1+1,1,1)-DATE(Rentecalc.!$O$1,(N98),K98))*(I98-(3*J98)))/E!I$335,((DATE(Rentecalc.!$O$1,(O98),K98)-DATE(Rentecalc.!$O$1,(N98),K98))*(I98-(3*J98)))/E!I$335)))</f>
        <v>0</v>
      </c>
      <c r="J268" s="657">
        <f>IF(O98=0,0,(IF(P98=0,((DATE(Rentecalc.!O$1+1,1,1)-DATE(Rentecalc.!$O$1,(O98),K98))*(I98-(4*J98)))/E!I$335,((DATE(Rentecalc.!$O$1,(P98),K98)-DATE(Rentecalc.!$O$1,(O98),K98))*(I98-(4*J98)))/E!I$335)))</f>
        <v>0</v>
      </c>
      <c r="K268" s="657"/>
      <c r="L268" s="657">
        <f>IF(P98=0,0,(IF(Q98=0,((DATE(Rentecalc.!O$1+1,1,1)-DATE(Rentecalc.!$O$1,(P98),K98))*(I98-(5*J98)))/E!I$335,((DATE(Rentecalc.!$O$1,(Q98),K98)-DATE(Rentecalc.!$O$1,(P98),K98))*(I98-(5*J98)))/E!I$335)))</f>
        <v>0</v>
      </c>
      <c r="M268" s="657"/>
      <c r="N268" s="657"/>
      <c r="O268" s="657"/>
      <c r="P268" s="657"/>
      <c r="Q268" s="657"/>
      <c r="R268" s="66">
        <f>IF(Q98=0,0,((DATE(Rentecalc.!O$1+1,1,1)-DATE(Rentecalc.!$O$1,(Q98),K98))*(I98-(6*J98)))/E!I$335)</f>
        <v>0</v>
      </c>
      <c r="S268" s="619">
        <f t="shared" si="47"/>
        <v>0</v>
      </c>
      <c r="T268" s="67">
        <f t="shared" si="46"/>
        <v>0</v>
      </c>
      <c r="U268" s="5"/>
      <c r="V268" s="46"/>
      <c r="W268" s="148"/>
      <c r="X268" s="148"/>
      <c r="Y268" s="148"/>
      <c r="Z268" s="148"/>
      <c r="AA268" s="148"/>
      <c r="AB268" s="148"/>
      <c r="AC268" s="153"/>
      <c r="AD268" s="153"/>
      <c r="AE268" s="152"/>
      <c r="AF268" s="152"/>
      <c r="AG268" s="152"/>
      <c r="AH268" s="152"/>
      <c r="AI268" s="152"/>
      <c r="AJ268" s="152"/>
      <c r="AK268" s="152"/>
      <c r="AL268" s="152"/>
      <c r="AM268" s="152"/>
    </row>
    <row r="269" spans="1:39" s="6" customFormat="1" ht="12.75" customHeight="1" x14ac:dyDescent="0.15">
      <c r="A269" s="46"/>
      <c r="B269" s="513">
        <f t="shared" si="43"/>
        <v>894</v>
      </c>
      <c r="C269" s="658">
        <f>IF(J99=0,I99,(((DATE(Rentecalc.!$O$1,L99,K99)-DATE(Rentecalc.!$O$1,1,1))*I99)/E!I$335))</f>
        <v>0</v>
      </c>
      <c r="D269" s="658"/>
      <c r="E269" s="657">
        <f>IF(L99=0,0,(IF(M99=0,((DATE(Rentecalc.!O$1+1,1,1)-DATE(Rentecalc.!$O$1,(L99),K99))*(I99-(1*J99)))/E!I$335,((DATE(Rentecalc.!$O$1,(M99),K99)-DATE(Rentecalc.!$O$1,(L99),K99))*(I99-(1*J99)))/E!I$335)))</f>
        <v>0</v>
      </c>
      <c r="F269" s="657"/>
      <c r="G269" s="657">
        <f>IF(M99=0,0,(IF(N99=0,((DATE(Rentecalc.!O$1+1,1,1)-DATE(Rentecalc.!$O$1,(M99),K99))*(I99-(2*J99)))/365,((DATE(Rentecalc.!$O$1,(N99),K99)-DATE(Rentecalc.!$O$1,(M99),K99))*(I99-(2*J99)))/E!I$335)))</f>
        <v>0</v>
      </c>
      <c r="H269" s="657"/>
      <c r="I269" s="65">
        <f>IF(N99=0,0,(IF(O99=0,((DATE(Rentecalc.!O$1+1,1,1)-DATE(Rentecalc.!$O$1,(N99),K99))*(I99-(3*J99)))/E!I$335,((DATE(Rentecalc.!$O$1,(O99),K99)-DATE(Rentecalc.!$O$1,(N99),K99))*(I99-(3*J99)))/E!I$335)))</f>
        <v>0</v>
      </c>
      <c r="J269" s="657">
        <f>IF(O99=0,0,(IF(P99=0,((DATE(Rentecalc.!O$1+1,1,1)-DATE(Rentecalc.!$O$1,(O99),K99))*(I99-(4*J99)))/E!I$335,((DATE(Rentecalc.!$O$1,(P99),K99)-DATE(Rentecalc.!$O$1,(O99),K99))*(I99-(4*J99)))/E!I$335)))</f>
        <v>0</v>
      </c>
      <c r="K269" s="657"/>
      <c r="L269" s="657">
        <f>IF(P99=0,0,(IF(Q99=0,((DATE(Rentecalc.!O$1+1,1,1)-DATE(Rentecalc.!$O$1,(P99),K99))*(I99-(5*J99)))/E!I$335,((DATE(Rentecalc.!$O$1,(Q99),K99)-DATE(Rentecalc.!$O$1,(P99),K99))*(I99-(5*J99)))/E!I$335)))</f>
        <v>0</v>
      </c>
      <c r="M269" s="657"/>
      <c r="N269" s="657"/>
      <c r="O269" s="657"/>
      <c r="P269" s="657"/>
      <c r="Q269" s="657"/>
      <c r="R269" s="66">
        <f>IF(Q99=0,0,((DATE(Rentecalc.!O$1+1,1,1)-DATE(Rentecalc.!$O$1,(Q99),K99))*(I99-(6*J99)))/E!I$335)</f>
        <v>0</v>
      </c>
      <c r="S269" s="619">
        <f t="shared" si="47"/>
        <v>0</v>
      </c>
      <c r="T269" s="67">
        <f t="shared" si="46"/>
        <v>0</v>
      </c>
      <c r="U269" s="5"/>
      <c r="V269" s="46"/>
      <c r="W269" s="148"/>
      <c r="X269" s="148"/>
      <c r="Y269" s="148"/>
      <c r="Z269" s="148"/>
      <c r="AA269" s="148"/>
      <c r="AB269" s="148"/>
      <c r="AC269" s="153"/>
      <c r="AD269" s="153"/>
      <c r="AE269" s="152"/>
      <c r="AF269" s="152"/>
      <c r="AG269" s="152"/>
      <c r="AH269" s="152"/>
      <c r="AI269" s="152"/>
      <c r="AJ269" s="152"/>
      <c r="AK269" s="152"/>
      <c r="AL269" s="152"/>
      <c r="AM269" s="152"/>
    </row>
    <row r="270" spans="1:39" s="6" customFormat="1" ht="12.75" customHeight="1" x14ac:dyDescent="0.15">
      <c r="A270" s="46"/>
      <c r="B270" s="513"/>
      <c r="C270" s="658">
        <f>IF(J100=0,I100,(((DATE(Rentecalc.!$O$1,L100,K100)-DATE(Rentecalc.!$O$1,1,1))*I100)/E!I$335))</f>
        <v>0</v>
      </c>
      <c r="D270" s="658"/>
      <c r="E270" s="657">
        <f>IF(L100=0,0,(IF(M100=0,((DATE(Rentecalc.!O$1+1,1,1)-DATE(Rentecalc.!$O$1,(L100),K100))*(I100-(1*J100)))/E!I$335,((DATE(Rentecalc.!$O$1,(M100),K100)-DATE(Rentecalc.!$O$1,(L100),K100))*(I100-(1*J100)))/E!I$335)))</f>
        <v>0</v>
      </c>
      <c r="F270" s="657"/>
      <c r="G270" s="657">
        <f>IF(M100=0,0,(IF(N100=0,((DATE(Rentecalc.!O$1+1,1,1)-DATE(Rentecalc.!$O$1,(M100),K100))*(I100-(2*J100)))/365,((DATE(Rentecalc.!$O$1,(N100),K100)-DATE(Rentecalc.!$O$1,(M100),K100))*(I100-(2*J100)))/E!I$335)))</f>
        <v>0</v>
      </c>
      <c r="H270" s="657"/>
      <c r="I270" s="65">
        <f>IF(N100=0,0,(IF(O100=0,((DATE(Rentecalc.!O$1+1,1,1)-DATE(Rentecalc.!$O$1,(N100),K100))*(I100-(3*J100)))/E!I$335,((DATE(Rentecalc.!$O$1,(O100),K100)-DATE(Rentecalc.!$O$1,(N100),K100))*(I100-(3*J100)))/E!I$335)))</f>
        <v>0</v>
      </c>
      <c r="J270" s="657">
        <f>IF(O100=0,0,(IF(P100=0,((DATE(Rentecalc.!O$1+1,1,1)-DATE(Rentecalc.!$O$1,(O100),K100))*(I100-(4*J100)))/E!I$335,((DATE(Rentecalc.!$O$1,(P100),K100)-DATE(Rentecalc.!$O$1,(O100),K100))*(I100-(4*J100)))/E!I$335)))</f>
        <v>0</v>
      </c>
      <c r="K270" s="657"/>
      <c r="L270" s="657">
        <f>IF(P100=0,0,(IF(Q100=0,((DATE(Rentecalc.!O$1+1,1,1)-DATE(Rentecalc.!$O$1,(P100),K100))*(I100-(5*J100)))/E!I$335,((DATE(Rentecalc.!$O$1,(Q100),K100)-DATE(Rentecalc.!$O$1,(P100),K100))*(I100-(5*J100)))/E!I$335)))</f>
        <v>0</v>
      </c>
      <c r="M270" s="657"/>
      <c r="N270" s="657"/>
      <c r="O270" s="657"/>
      <c r="P270" s="657"/>
      <c r="Q270" s="657"/>
      <c r="R270" s="66">
        <f>IF(Q100=0,0,((DATE(Rentecalc.!O$1+1,1,1)-DATE(Rentecalc.!$O$1,(Q100),K100))*(I100-(6*J100)))/E!I$335)</f>
        <v>0</v>
      </c>
      <c r="S270" s="619">
        <f t="shared" si="47"/>
        <v>0</v>
      </c>
      <c r="T270" s="67">
        <f t="shared" si="46"/>
        <v>0</v>
      </c>
      <c r="U270" s="5"/>
      <c r="V270" s="46"/>
      <c r="W270" s="148"/>
      <c r="X270" s="148"/>
      <c r="Y270" s="148"/>
      <c r="Z270" s="148"/>
      <c r="AA270" s="148"/>
      <c r="AB270" s="148"/>
      <c r="AC270" s="153"/>
      <c r="AD270" s="153"/>
      <c r="AE270" s="152"/>
      <c r="AF270" s="152"/>
      <c r="AG270" s="152"/>
      <c r="AH270" s="152"/>
      <c r="AI270" s="152"/>
      <c r="AJ270" s="152"/>
      <c r="AK270" s="152"/>
      <c r="AL270" s="152"/>
      <c r="AM270" s="152"/>
    </row>
    <row r="271" spans="1:39" s="6" customFormat="1" ht="12.75" customHeight="1" x14ac:dyDescent="0.15">
      <c r="A271" s="46"/>
      <c r="B271" s="513"/>
      <c r="C271" s="658">
        <f>IF(J101=0,I101,(((DATE(Rentecalc.!$O$1,L101,K101)-DATE(Rentecalc.!$O$1,1,1))*I101)/E!I$335))</f>
        <v>0</v>
      </c>
      <c r="D271" s="658"/>
      <c r="E271" s="657">
        <f>IF(L101=0,0,(IF(M101=0,((DATE(Rentecalc.!O$1+1,1,1)-DATE(Rentecalc.!$O$1,(L101),K101))*(I101-(1*J101)))/E!I$335,((DATE(Rentecalc.!$O$1,(M101),K101)-DATE(Rentecalc.!$O$1,(L101),K101))*(I101-(1*J101)))/E!I$335)))</f>
        <v>0</v>
      </c>
      <c r="F271" s="657"/>
      <c r="G271" s="657">
        <f>IF(M101=0,0,(IF(N101=0,((DATE(Rentecalc.!O$1+1,1,1)-DATE(Rentecalc.!$O$1,(M101),K101))*(I101-(2*J101)))/365,((DATE(Rentecalc.!$O$1,(N101),K101)-DATE(Rentecalc.!$O$1,(M101),K101))*(I101-(2*J101)))/E!I$335)))</f>
        <v>0</v>
      </c>
      <c r="H271" s="657"/>
      <c r="I271" s="65">
        <f>IF(N101=0,0,(IF(O101=0,((DATE(Rentecalc.!O$1+1,1,1)-DATE(Rentecalc.!$O$1,(N101),K101))*(I101-(3*J101)))/E!I$335,((DATE(Rentecalc.!$O$1,(O101),K101)-DATE(Rentecalc.!$O$1,(N101),K101))*(I101-(3*J101)))/E!I$335)))</f>
        <v>0</v>
      </c>
      <c r="J271" s="657">
        <f>IF(O101=0,0,(IF(P101=0,((DATE(Rentecalc.!O$1+1,1,1)-DATE(Rentecalc.!$O$1,(O101),K101))*(I101-(4*J101)))/E!I$335,((DATE(Rentecalc.!$O$1,(P101),K101)-DATE(Rentecalc.!$O$1,(O101),K101))*(I101-(4*J101)))/E!I$335)))</f>
        <v>0</v>
      </c>
      <c r="K271" s="657"/>
      <c r="L271" s="657">
        <f>IF(P101=0,0,(IF(Q101=0,((DATE(Rentecalc.!O$1+1,1,1)-DATE(Rentecalc.!$O$1,(P101),K101))*(I101-(5*J101)))/E!I$335,((DATE(Rentecalc.!$O$1,(Q101),K101)-DATE(Rentecalc.!$O$1,(P101),K101))*(I101-(5*J101)))/E!I$335)))</f>
        <v>0</v>
      </c>
      <c r="M271" s="657"/>
      <c r="N271" s="657"/>
      <c r="O271" s="657"/>
      <c r="P271" s="657"/>
      <c r="Q271" s="657"/>
      <c r="R271" s="66">
        <f>IF(Q101=0,0,((DATE(Rentecalc.!O$1+1,1,1)-DATE(Rentecalc.!$O$1,(Q101),K101))*(I101-(6*J101)))/E!I$335)</f>
        <v>0</v>
      </c>
      <c r="S271" s="619">
        <f t="shared" si="47"/>
        <v>0</v>
      </c>
      <c r="T271" s="67">
        <f t="shared" si="46"/>
        <v>0</v>
      </c>
      <c r="U271" s="5"/>
      <c r="V271" s="46"/>
      <c r="W271" s="148"/>
      <c r="X271" s="148"/>
      <c r="Y271" s="148"/>
      <c r="Z271" s="148"/>
      <c r="AA271" s="148"/>
      <c r="AB271" s="148"/>
      <c r="AC271" s="153"/>
      <c r="AD271" s="153"/>
      <c r="AE271" s="152"/>
      <c r="AF271" s="152"/>
      <c r="AG271" s="152"/>
      <c r="AH271" s="152"/>
      <c r="AI271" s="152"/>
      <c r="AJ271" s="152"/>
      <c r="AK271" s="152"/>
      <c r="AL271" s="152"/>
      <c r="AM271" s="152"/>
    </row>
    <row r="272" spans="1:39" s="6" customFormat="1" ht="12.75" customHeight="1" x14ac:dyDescent="0.15">
      <c r="A272" s="46"/>
      <c r="B272" s="513"/>
      <c r="C272" s="658">
        <f>IF(J102=0,I102,(((DATE(Rentecalc.!$O$1,L102,K102)-DATE(Rentecalc.!$O$1,1,1))*I102)/E!I$335))</f>
        <v>0</v>
      </c>
      <c r="D272" s="658"/>
      <c r="E272" s="657">
        <f>IF(L102=0,0,(IF(M102=0,((DATE(Rentecalc.!O$1+1,1,1)-DATE(Rentecalc.!$O$1,(L102),K102))*(I102-(1*J102)))/E!I$335,((DATE(Rentecalc.!$O$1,(M102),K102)-DATE(Rentecalc.!$O$1,(L102),K102))*(I102-(1*J102)))/E!I$335)))</f>
        <v>0</v>
      </c>
      <c r="F272" s="657"/>
      <c r="G272" s="657">
        <f>IF(M102=0,0,(IF(N102=0,((DATE(Rentecalc.!O$1+1,1,1)-DATE(Rentecalc.!$O$1,(M102),K102))*(I102-(2*J102)))/365,((DATE(Rentecalc.!$O$1,(N102),K102)-DATE(Rentecalc.!$O$1,(M102),K102))*(I102-(2*J102)))/E!I$335)))</f>
        <v>0</v>
      </c>
      <c r="H272" s="657"/>
      <c r="I272" s="65">
        <f>IF(N102=0,0,(IF(O102=0,((DATE(Rentecalc.!O$1+1,1,1)-DATE(Rentecalc.!$O$1,(N102),K102))*(I102-(3*J102)))/E!I$335,((DATE(Rentecalc.!$O$1,(O102),K102)-DATE(Rentecalc.!$O$1,(N102),K102))*(I102-(3*J102)))/E!I$335)))</f>
        <v>0</v>
      </c>
      <c r="J272" s="657">
        <f>IF(O102=0,0,(IF(P102=0,((DATE(Rentecalc.!O$1+1,1,1)-DATE(Rentecalc.!$O$1,(O102),K102))*(I102-(4*J102)))/E!I$335,((DATE(Rentecalc.!$O$1,(P102),K102)-DATE(Rentecalc.!$O$1,(O102),K102))*(I102-(4*J102)))/E!I$335)))</f>
        <v>0</v>
      </c>
      <c r="K272" s="657"/>
      <c r="L272" s="657">
        <f>IF(P102=0,0,(IF(Q102=0,((DATE(Rentecalc.!O$1+1,1,1)-DATE(Rentecalc.!$O$1,(P102),K102))*(I102-(5*J102)))/E!I$335,((DATE(Rentecalc.!$O$1,(Q102),K102)-DATE(Rentecalc.!$O$1,(P102),K102))*(I102-(5*J102)))/E!I$335)))</f>
        <v>0</v>
      </c>
      <c r="M272" s="657"/>
      <c r="N272" s="657"/>
      <c r="O272" s="657"/>
      <c r="P272" s="657"/>
      <c r="Q272" s="657"/>
      <c r="R272" s="66">
        <f>IF(Q102=0,0,((DATE(Rentecalc.!O$1+1,1,1)-DATE(Rentecalc.!$O$1,(Q102),K102))*(I102-(6*J102)))/E!I$335)</f>
        <v>0</v>
      </c>
      <c r="S272" s="619">
        <f t="shared" si="47"/>
        <v>0</v>
      </c>
      <c r="T272" s="67">
        <f t="shared" si="46"/>
        <v>0</v>
      </c>
      <c r="U272" s="5"/>
      <c r="V272" s="46"/>
      <c r="W272" s="148"/>
      <c r="X272" s="148"/>
      <c r="Y272" s="148"/>
      <c r="Z272" s="148"/>
      <c r="AA272" s="148"/>
      <c r="AB272" s="148"/>
      <c r="AC272" s="153"/>
      <c r="AD272" s="153"/>
      <c r="AE272" s="152"/>
      <c r="AF272" s="152"/>
      <c r="AG272" s="152"/>
      <c r="AH272" s="152"/>
      <c r="AI272" s="152"/>
      <c r="AJ272" s="152"/>
      <c r="AK272" s="152"/>
      <c r="AL272" s="152"/>
      <c r="AM272" s="152"/>
    </row>
    <row r="273" spans="1:39" s="6" customFormat="1" ht="12.75" customHeight="1" x14ac:dyDescent="0.15">
      <c r="A273" s="46"/>
      <c r="B273" s="513"/>
      <c r="C273" s="658">
        <f>IF(J103=0,I103,(((DATE(Rentecalc.!$O$1,L103,K103)-DATE(Rentecalc.!$O$1,1,1))*I103)/E!I$335))</f>
        <v>0</v>
      </c>
      <c r="D273" s="658"/>
      <c r="E273" s="657">
        <f>IF(L103=0,0,(IF(M103=0,((DATE(Rentecalc.!O$1+1,1,1)-DATE(Rentecalc.!$O$1,(L103),K103))*(I103-(1*J103)))/E!I$335,((DATE(Rentecalc.!$O$1,(M103),K103)-DATE(Rentecalc.!$O$1,(L103),K103))*(I103-(1*J103)))/E!I$335)))</f>
        <v>0</v>
      </c>
      <c r="F273" s="657"/>
      <c r="G273" s="657">
        <f>IF(M103=0,0,(IF(N103=0,((DATE(Rentecalc.!O$1+1,1,1)-DATE(Rentecalc.!$O$1,(M103),K103))*(I103-(2*J103)))/365,((DATE(Rentecalc.!$O$1,(N103),K103)-DATE(Rentecalc.!$O$1,(M103),K103))*(I103-(2*J103)))/E!I$335)))</f>
        <v>0</v>
      </c>
      <c r="H273" s="657"/>
      <c r="I273" s="65">
        <f>IF(N103=0,0,(IF(O103=0,((DATE(Rentecalc.!O$1+1,1,1)-DATE(Rentecalc.!$O$1,(N103),K103))*(I103-(3*J103)))/E!I$335,((DATE(Rentecalc.!$O$1,(O103),K103)-DATE(Rentecalc.!$O$1,(N103),K103))*(I103-(3*J103)))/E!I$335)))</f>
        <v>0</v>
      </c>
      <c r="J273" s="657">
        <f>IF(O103=0,0,(IF(P103=0,((DATE(Rentecalc.!O$1+1,1,1)-DATE(Rentecalc.!$O$1,(O103),K103))*(I103-(4*J103)))/E!I$335,((DATE(Rentecalc.!$O$1,(P103),K103)-DATE(Rentecalc.!$O$1,(O103),K103))*(I103-(4*J103)))/E!I$335)))</f>
        <v>0</v>
      </c>
      <c r="K273" s="657"/>
      <c r="L273" s="657">
        <f>IF(P103=0,0,(IF(Q103=0,((DATE(Rentecalc.!O$1+1,1,1)-DATE(Rentecalc.!$O$1,(P103),K103))*(I103-(5*J103)))/E!I$335,((DATE(Rentecalc.!$O$1,(Q103),K103)-DATE(Rentecalc.!$O$1,(P103),K103))*(I103-(5*J103)))/E!I$335)))</f>
        <v>0</v>
      </c>
      <c r="M273" s="657"/>
      <c r="N273" s="657"/>
      <c r="O273" s="657"/>
      <c r="P273" s="657"/>
      <c r="Q273" s="657"/>
      <c r="R273" s="66">
        <f>IF(Q103=0,0,((DATE(Rentecalc.!O$1+1,1,1)-DATE(Rentecalc.!$O$1,(Q103),K103))*(I103-(6*J103)))/E!I$335)</f>
        <v>0</v>
      </c>
      <c r="S273" s="619">
        <f t="shared" si="47"/>
        <v>0</v>
      </c>
      <c r="T273" s="67">
        <f t="shared" si="46"/>
        <v>0</v>
      </c>
      <c r="U273" s="5"/>
      <c r="V273" s="46"/>
      <c r="W273" s="148"/>
      <c r="X273" s="148"/>
      <c r="Y273" s="148"/>
      <c r="Z273" s="148"/>
      <c r="AA273" s="148"/>
      <c r="AB273" s="148"/>
      <c r="AC273" s="153"/>
      <c r="AD273" s="153"/>
      <c r="AE273" s="152"/>
      <c r="AF273" s="152"/>
      <c r="AG273" s="152"/>
      <c r="AH273" s="152"/>
      <c r="AI273" s="152"/>
      <c r="AJ273" s="152"/>
      <c r="AK273" s="152"/>
      <c r="AL273" s="152"/>
      <c r="AM273" s="152"/>
    </row>
    <row r="274" spans="1:39" s="6" customFormat="1" ht="12.75" customHeight="1" x14ac:dyDescent="0.15">
      <c r="A274" s="46"/>
      <c r="B274" s="513"/>
      <c r="C274" s="658">
        <f>IF(J104=0,I104,(((DATE(Rentecalc.!$O$1,L104,K104)-DATE(Rentecalc.!$O$1,1,1))*I104)/E!I$335))</f>
        <v>0</v>
      </c>
      <c r="D274" s="658"/>
      <c r="E274" s="657">
        <f>IF(L104=0,0,(IF(M104=0,((DATE(Rentecalc.!O$1+1,1,1)-DATE(Rentecalc.!$O$1,(L104),K104))*(I104-(1*J104)))/E!I$335,((DATE(Rentecalc.!$O$1,(M104),K104)-DATE(Rentecalc.!$O$1,(L104),K104))*(I104-(1*J104)))/E!I$335)))</f>
        <v>0</v>
      </c>
      <c r="F274" s="657"/>
      <c r="G274" s="657">
        <f>IF(M104=0,0,(IF(N104=0,((DATE(Rentecalc.!O$1+1,1,1)-DATE(Rentecalc.!$O$1,(M104),K104))*(I104-(2*J104)))/365,((DATE(Rentecalc.!$O$1,(N104),K104)-DATE(Rentecalc.!$O$1,(M104),K104))*(I104-(2*J104)))/E!I$335)))</f>
        <v>0</v>
      </c>
      <c r="H274" s="657"/>
      <c r="I274" s="65">
        <f>IF(N104=0,0,(IF(O104=0,((DATE(Rentecalc.!O$1+1,1,1)-DATE(Rentecalc.!$O$1,(N104),K104))*(I104-(3*J104)))/E!I$335,((DATE(Rentecalc.!$O$1,(O104),K104)-DATE(Rentecalc.!$O$1,(N104),K104))*(I104-(3*J104)))/E!I$335)))</f>
        <v>0</v>
      </c>
      <c r="J274" s="657">
        <f>IF(O104=0,0,(IF(P104=0,((DATE(Rentecalc.!O$1+1,1,1)-DATE(Rentecalc.!$O$1,(O104),K104))*(I104-(4*J104)))/E!I$335,((DATE(Rentecalc.!$O$1,(P104),K104)-DATE(Rentecalc.!$O$1,(O104),K104))*(I104-(4*J104)))/E!I$335)))</f>
        <v>0</v>
      </c>
      <c r="K274" s="657"/>
      <c r="L274" s="657">
        <f>IF(P104=0,0,(IF(Q104=0,((DATE(Rentecalc.!O$1+1,1,1)-DATE(Rentecalc.!$O$1,(P104),K104))*(I104-(5*J104)))/E!I$335,((DATE(Rentecalc.!$O$1,(Q104),K104)-DATE(Rentecalc.!$O$1,(P104),K104))*(I104-(5*J104)))/E!I$335)))</f>
        <v>0</v>
      </c>
      <c r="M274" s="657"/>
      <c r="N274" s="657"/>
      <c r="O274" s="657"/>
      <c r="P274" s="657"/>
      <c r="Q274" s="657"/>
      <c r="R274" s="66">
        <f>IF(Q104=0,0,((DATE(Rentecalc.!O$1+1,1,1)-DATE(Rentecalc.!$O$1,(Q104),K104))*(I104-(6*J104)))/E!I$335)</f>
        <v>0</v>
      </c>
      <c r="S274" s="619">
        <f t="shared" si="47"/>
        <v>0</v>
      </c>
      <c r="T274" s="67">
        <f t="shared" si="46"/>
        <v>0</v>
      </c>
      <c r="U274" s="5"/>
      <c r="V274" s="46"/>
      <c r="W274" s="148"/>
      <c r="X274" s="148"/>
      <c r="Y274" s="148"/>
      <c r="Z274" s="148"/>
      <c r="AA274" s="148"/>
      <c r="AB274" s="148"/>
      <c r="AC274" s="153"/>
      <c r="AD274" s="153"/>
      <c r="AE274" s="152"/>
      <c r="AF274" s="152"/>
      <c r="AG274" s="152"/>
      <c r="AH274" s="152"/>
      <c r="AI274" s="152"/>
      <c r="AJ274" s="152"/>
      <c r="AK274" s="152"/>
      <c r="AL274" s="152"/>
      <c r="AM274" s="152"/>
    </row>
    <row r="275" spans="1:39" s="6" customFormat="1" ht="12.75" customHeight="1" x14ac:dyDescent="0.15">
      <c r="A275" s="46"/>
      <c r="B275" s="513"/>
      <c r="C275" s="658">
        <f>IF(J105=0,I105,(((DATE(Rentecalc.!$O$1,L105,K105)-DATE(Rentecalc.!$O$1,1,1))*I105)/E!I$335))</f>
        <v>0</v>
      </c>
      <c r="D275" s="658"/>
      <c r="E275" s="657">
        <f>IF(L105=0,0,(IF(M105=0,((DATE(Rentecalc.!O$1+1,1,1)-DATE(Rentecalc.!$O$1,(L105),K105))*(I105-(1*J105)))/E!I$335,((DATE(Rentecalc.!$O$1,(M105),K105)-DATE(Rentecalc.!$O$1,(L105),K105))*(I105-(1*J105)))/E!I$335)))</f>
        <v>0</v>
      </c>
      <c r="F275" s="657"/>
      <c r="G275" s="657">
        <f>IF(M105=0,0,(IF(N105=0,((DATE(Rentecalc.!O$1+1,1,1)-DATE(Rentecalc.!$O$1,(M105),K105))*(I105-(2*J105)))/365,((DATE(Rentecalc.!$O$1,(N105),K105)-DATE(Rentecalc.!$O$1,(M105),K105))*(I105-(2*J105)))/E!I$335)))</f>
        <v>0</v>
      </c>
      <c r="H275" s="657"/>
      <c r="I275" s="65">
        <f>IF(N105=0,0,(IF(O105=0,((DATE(Rentecalc.!O$1+1,1,1)-DATE(Rentecalc.!$O$1,(N105),K105))*(I105-(3*J105)))/E!I$335,((DATE(Rentecalc.!$O$1,(O105),K105)-DATE(Rentecalc.!$O$1,(N105),K105))*(I105-(3*J105)))/E!I$335)))</f>
        <v>0</v>
      </c>
      <c r="J275" s="657">
        <f>IF(O105=0,0,(IF(P105=0,((DATE(Rentecalc.!O$1+1,1,1)-DATE(Rentecalc.!$O$1,(O105),K105))*(I105-(4*J105)))/E!I$335,((DATE(Rentecalc.!$O$1,(P105),K105)-DATE(Rentecalc.!$O$1,(O105),K105))*(I105-(4*J105)))/E!I$335)))</f>
        <v>0</v>
      </c>
      <c r="K275" s="657"/>
      <c r="L275" s="657">
        <f>IF(P105=0,0,(IF(Q105=0,((DATE(Rentecalc.!O$1+1,1,1)-DATE(Rentecalc.!$O$1,(P105),K105))*(I105-(5*J105)))/E!I$335,((DATE(Rentecalc.!$O$1,(Q105),K105)-DATE(Rentecalc.!$O$1,(P105),K105))*(I105-(5*J105)))/E!I$335)))</f>
        <v>0</v>
      </c>
      <c r="M275" s="657"/>
      <c r="N275" s="657"/>
      <c r="O275" s="657"/>
      <c r="P275" s="657"/>
      <c r="Q275" s="657"/>
      <c r="R275" s="66">
        <f>IF(Q105=0,0,((DATE(Rentecalc.!O$1+1,1,1)-DATE(Rentecalc.!$O$1,(Q105),K105))*(I105-(6*J105)))/E!I$335)</f>
        <v>0</v>
      </c>
      <c r="S275" s="619">
        <f t="shared" si="47"/>
        <v>0</v>
      </c>
      <c r="T275" s="67">
        <f t="shared" si="46"/>
        <v>0</v>
      </c>
      <c r="U275" s="5"/>
      <c r="V275" s="46"/>
      <c r="W275" s="148"/>
      <c r="X275" s="148"/>
      <c r="Y275" s="148"/>
      <c r="Z275" s="148"/>
      <c r="AA275" s="148"/>
      <c r="AB275" s="148"/>
      <c r="AC275" s="153"/>
      <c r="AD275" s="153"/>
      <c r="AE275" s="152"/>
      <c r="AF275" s="152"/>
      <c r="AG275" s="152"/>
      <c r="AH275" s="152"/>
      <c r="AI275" s="152"/>
      <c r="AJ275" s="152"/>
      <c r="AK275" s="152"/>
      <c r="AL275" s="152"/>
      <c r="AM275" s="152"/>
    </row>
    <row r="276" spans="1:39" s="6" customFormat="1" ht="12.75" customHeight="1" x14ac:dyDescent="0.15">
      <c r="A276" s="46"/>
      <c r="B276" s="513"/>
      <c r="C276" s="658">
        <f>IF(J106=0,I106,(((DATE(Rentecalc.!$O$1,L106,K106)-DATE(Rentecalc.!$O$1,1,1))*I106)/E!I$335))</f>
        <v>0</v>
      </c>
      <c r="D276" s="658"/>
      <c r="E276" s="657">
        <f>IF(L106=0,0,(IF(M106=0,((DATE(Rentecalc.!O$1+1,1,1)-DATE(Rentecalc.!$O$1,(L106),K106))*(I106-(1*J106)))/E!I$335,((DATE(Rentecalc.!$O$1,(M106),K106)-DATE(Rentecalc.!$O$1,(L106),K106))*(I106-(1*J106)))/E!I$335)))</f>
        <v>0</v>
      </c>
      <c r="F276" s="657"/>
      <c r="G276" s="657">
        <f>IF(M106=0,0,(IF(N106=0,((DATE(Rentecalc.!O$1+1,1,1)-DATE(Rentecalc.!$O$1,(M106),K106))*(I106-(2*J106)))/365,((DATE(Rentecalc.!$O$1,(N106),K106)-DATE(Rentecalc.!$O$1,(M106),K106))*(I106-(2*J106)))/E!I$335)))</f>
        <v>0</v>
      </c>
      <c r="H276" s="657"/>
      <c r="I276" s="65">
        <f>IF(N106=0,0,(IF(O106=0,((DATE(Rentecalc.!O$1+1,1,1)-DATE(Rentecalc.!$O$1,(N106),K106))*(I106-(3*J106)))/E!I$335,((DATE(Rentecalc.!$O$1,(O106),K106)-DATE(Rentecalc.!$O$1,(N106),K106))*(I106-(3*J106)))/E!I$335)))</f>
        <v>0</v>
      </c>
      <c r="J276" s="657">
        <f>IF(O106=0,0,(IF(P106=0,((DATE(Rentecalc.!O$1+1,1,1)-DATE(Rentecalc.!$O$1,(O106),K106))*(I106-(4*J106)))/E!I$335,((DATE(Rentecalc.!$O$1,(P106),K106)-DATE(Rentecalc.!$O$1,(O106),K106))*(I106-(4*J106)))/E!I$335)))</f>
        <v>0</v>
      </c>
      <c r="K276" s="657"/>
      <c r="L276" s="657">
        <f>IF(P106=0,0,(IF(Q106=0,((DATE(Rentecalc.!O$1+1,1,1)-DATE(Rentecalc.!$O$1,(P106),K106))*(I106-(5*J106)))/E!I$335,((DATE(Rentecalc.!$O$1,(Q106),K106)-DATE(Rentecalc.!$O$1,(P106),K106))*(I106-(5*J106)))/E!I$335)))</f>
        <v>0</v>
      </c>
      <c r="M276" s="657"/>
      <c r="N276" s="657"/>
      <c r="O276" s="657"/>
      <c r="P276" s="657"/>
      <c r="Q276" s="657"/>
      <c r="R276" s="66">
        <f>IF(Q106=0,0,((DATE(Rentecalc.!O$1+1,1,1)-DATE(Rentecalc.!$O$1,(Q106),K106))*(I106-(6*J106)))/E!I$335)</f>
        <v>0</v>
      </c>
      <c r="S276" s="619">
        <f t="shared" si="47"/>
        <v>0</v>
      </c>
      <c r="T276" s="67">
        <f t="shared" si="46"/>
        <v>0</v>
      </c>
      <c r="U276" s="5"/>
      <c r="V276" s="46"/>
      <c r="W276" s="148"/>
      <c r="X276" s="148"/>
      <c r="Y276" s="148"/>
      <c r="Z276" s="148"/>
      <c r="AA276" s="148"/>
      <c r="AB276" s="148"/>
      <c r="AC276" s="153"/>
      <c r="AD276" s="153"/>
      <c r="AE276" s="152"/>
      <c r="AF276" s="152"/>
      <c r="AG276" s="152"/>
      <c r="AH276" s="152"/>
      <c r="AI276" s="152"/>
      <c r="AJ276" s="152"/>
      <c r="AK276" s="152"/>
      <c r="AL276" s="152"/>
      <c r="AM276" s="152"/>
    </row>
    <row r="277" spans="1:39" s="6" customFormat="1" ht="12.75" customHeight="1" x14ac:dyDescent="0.15">
      <c r="A277" s="46"/>
      <c r="B277" s="513"/>
      <c r="C277" s="658">
        <f>IF(J107=0,I107,(((DATE(Rentecalc.!$O$1,L107,K107)-DATE(Rentecalc.!$O$1,1,1))*I107)/E!I$335))</f>
        <v>0</v>
      </c>
      <c r="D277" s="658"/>
      <c r="E277" s="657">
        <f>IF(L107=0,0,(IF(M107=0,((DATE(Rentecalc.!O$1+1,1,1)-DATE(Rentecalc.!$O$1,(L107),K107))*(I107-(1*J107)))/E!I$335,((DATE(Rentecalc.!$O$1,(M107),K107)-DATE(Rentecalc.!$O$1,(L107),K107))*(I107-(1*J107)))/E!I$335)))</f>
        <v>0</v>
      </c>
      <c r="F277" s="657"/>
      <c r="G277" s="657">
        <f>IF(M107=0,0,(IF(N107=0,((DATE(Rentecalc.!O$1+1,1,1)-DATE(Rentecalc.!$O$1,(M107),K107))*(I107-(2*J107)))/365,((DATE(Rentecalc.!$O$1,(N107),K107)-DATE(Rentecalc.!$O$1,(M107),K107))*(I107-(2*J107)))/E!I$335)))</f>
        <v>0</v>
      </c>
      <c r="H277" s="657"/>
      <c r="I277" s="65">
        <f>IF(N107=0,0,(IF(O107=0,((DATE(Rentecalc.!O$1+1,1,1)-DATE(Rentecalc.!$O$1,(N107),K107))*(I107-(3*J107)))/E!I$335,((DATE(Rentecalc.!$O$1,(O107),K107)-DATE(Rentecalc.!$O$1,(N107),K107))*(I107-(3*J107)))/E!I$335)))</f>
        <v>0</v>
      </c>
      <c r="J277" s="657">
        <f>IF(O107=0,0,(IF(P107=0,((DATE(Rentecalc.!O$1+1,1,1)-DATE(Rentecalc.!$O$1,(O107),K107))*(I107-(4*J107)))/E!I$335,((DATE(Rentecalc.!$O$1,(P107),K107)-DATE(Rentecalc.!$O$1,(O107),K107))*(I107-(4*J107)))/E!I$335)))</f>
        <v>0</v>
      </c>
      <c r="K277" s="657"/>
      <c r="L277" s="657">
        <f>IF(P107=0,0,(IF(Q107=0,((DATE(Rentecalc.!O$1+1,1,1)-DATE(Rentecalc.!$O$1,(P107),K107))*(I107-(5*J107)))/E!I$335,((DATE(Rentecalc.!$O$1,(Q107),K107)-DATE(Rentecalc.!$O$1,(P107),K107))*(I107-(5*J107)))/E!I$335)))</f>
        <v>0</v>
      </c>
      <c r="M277" s="657"/>
      <c r="N277" s="657"/>
      <c r="O277" s="657"/>
      <c r="P277" s="657"/>
      <c r="Q277" s="657"/>
      <c r="R277" s="66">
        <f>IF(Q107=0,0,((DATE(Rentecalc.!O$1+1,1,1)-DATE(Rentecalc.!$O$1,(Q107),K107))*(I107-(6*J107)))/E!I$335)</f>
        <v>0</v>
      </c>
      <c r="S277" s="619">
        <f t="shared" si="47"/>
        <v>0</v>
      </c>
      <c r="T277" s="67">
        <f t="shared" si="46"/>
        <v>0</v>
      </c>
      <c r="U277" s="5"/>
      <c r="V277" s="46"/>
      <c r="W277" s="148"/>
      <c r="X277" s="148"/>
      <c r="Y277" s="148"/>
      <c r="Z277" s="148"/>
      <c r="AA277" s="148"/>
      <c r="AB277" s="148"/>
      <c r="AC277" s="153"/>
      <c r="AD277" s="153"/>
      <c r="AE277" s="152"/>
      <c r="AF277" s="152"/>
      <c r="AG277" s="152"/>
      <c r="AH277" s="152"/>
      <c r="AI277" s="152"/>
      <c r="AJ277" s="152"/>
      <c r="AK277" s="152"/>
      <c r="AL277" s="152"/>
      <c r="AM277" s="152"/>
    </row>
    <row r="278" spans="1:39" s="6" customFormat="1" ht="12.75" customHeight="1" x14ac:dyDescent="0.15">
      <c r="A278" s="46"/>
      <c r="B278" s="513"/>
      <c r="C278" s="658">
        <f>IF(J108=0,I108,(((DATE(Rentecalc.!$O$1,L108,K108)-DATE(Rentecalc.!$O$1,1,1))*I108)/E!I$335))</f>
        <v>0</v>
      </c>
      <c r="D278" s="658"/>
      <c r="E278" s="657">
        <f>IF(L108=0,0,(IF(M108=0,((DATE(Rentecalc.!O$1+1,1,1)-DATE(Rentecalc.!$O$1,(L108),K108))*(I108-(1*J108)))/E!I$335,((DATE(Rentecalc.!$O$1,(M108),K108)-DATE(Rentecalc.!$O$1,(L108),K108))*(I108-(1*J108)))/E!I$335)))</f>
        <v>0</v>
      </c>
      <c r="F278" s="657"/>
      <c r="G278" s="657">
        <f>IF(M108=0,0,(IF(N108=0,((DATE(Rentecalc.!O$1+1,1,1)-DATE(Rentecalc.!$O$1,(M108),K108))*(I108-(2*J108)))/365,((DATE(Rentecalc.!$O$1,(N108),K108)-DATE(Rentecalc.!$O$1,(M108),K108))*(I108-(2*J108)))/E!I$335)))</f>
        <v>0</v>
      </c>
      <c r="H278" s="657"/>
      <c r="I278" s="65">
        <f>IF(N108=0,0,(IF(O108=0,((DATE(Rentecalc.!O$1+1,1,1)-DATE(Rentecalc.!$O$1,(N108),K108))*(I108-(3*J108)))/E!I$335,((DATE(Rentecalc.!$O$1,(O108),K108)-DATE(Rentecalc.!$O$1,(N108),K108))*(I108-(3*J108)))/E!I$335)))</f>
        <v>0</v>
      </c>
      <c r="J278" s="657">
        <f>IF(O108=0,0,(IF(P108=0,((DATE(Rentecalc.!O$1+1,1,1)-DATE(Rentecalc.!$O$1,(O108),K108))*(I108-(4*J108)))/E!I$335,((DATE(Rentecalc.!$O$1,(P108),K108)-DATE(Rentecalc.!$O$1,(O108),K108))*(I108-(4*J108)))/E!I$335)))</f>
        <v>0</v>
      </c>
      <c r="K278" s="657"/>
      <c r="L278" s="657">
        <f>IF(P108=0,0,(IF(Q108=0,((DATE(Rentecalc.!O$1+1,1,1)-DATE(Rentecalc.!$O$1,(P108),K108))*(I108-(5*J108)))/E!I$335,((DATE(Rentecalc.!$O$1,(Q108),K108)-DATE(Rentecalc.!$O$1,(P108),K108))*(I108-(5*J108)))/E!I$335)))</f>
        <v>0</v>
      </c>
      <c r="M278" s="657"/>
      <c r="N278" s="657"/>
      <c r="O278" s="657"/>
      <c r="P278" s="657"/>
      <c r="Q278" s="657"/>
      <c r="R278" s="66">
        <f>IF(Q108=0,0,((DATE(Rentecalc.!O$1+1,1,1)-DATE(Rentecalc.!$O$1,(Q108),K108))*(I108-(6*J108)))/E!I$335)</f>
        <v>0</v>
      </c>
      <c r="S278" s="619">
        <f t="shared" si="47"/>
        <v>0</v>
      </c>
      <c r="T278" s="67">
        <f t="shared" si="46"/>
        <v>0</v>
      </c>
      <c r="U278" s="5"/>
      <c r="V278" s="46"/>
      <c r="W278" s="148"/>
      <c r="X278" s="148"/>
      <c r="Y278" s="148"/>
      <c r="Z278" s="148"/>
      <c r="AA278" s="148"/>
      <c r="AB278" s="148"/>
      <c r="AC278" s="153"/>
      <c r="AD278" s="153"/>
      <c r="AE278" s="152"/>
      <c r="AF278" s="152"/>
      <c r="AG278" s="152"/>
      <c r="AH278" s="152"/>
      <c r="AI278" s="152"/>
      <c r="AJ278" s="152"/>
      <c r="AK278" s="152"/>
      <c r="AL278" s="152"/>
      <c r="AM278" s="152"/>
    </row>
    <row r="279" spans="1:39" s="6" customFormat="1" ht="12.75" customHeight="1" x14ac:dyDescent="0.15">
      <c r="A279" s="46"/>
      <c r="B279" s="513"/>
      <c r="C279" s="658">
        <f>IF(J109=0,I109,(((DATE(Rentecalc.!$O$1,L109,K109)-DATE(Rentecalc.!$O$1,1,1))*I109)/E!I$335))</f>
        <v>0</v>
      </c>
      <c r="D279" s="658"/>
      <c r="E279" s="657">
        <f>IF(L109=0,0,(IF(M109=0,((DATE(Rentecalc.!O$1+1,1,1)-DATE(Rentecalc.!$O$1,(L109),K109))*(I109-(1*J109)))/E!I$335,((DATE(Rentecalc.!$O$1,(M109),K109)-DATE(Rentecalc.!$O$1,(L109),K109))*(I109-(1*J109)))/E!I$335)))</f>
        <v>0</v>
      </c>
      <c r="F279" s="657"/>
      <c r="G279" s="657">
        <f>IF(M109=0,0,(IF(N109=0,((DATE(Rentecalc.!O$1+1,1,1)-DATE(Rentecalc.!$O$1,(M109),K109))*(I109-(2*J109)))/365,((DATE(Rentecalc.!$O$1,(N109),K109)-DATE(Rentecalc.!$O$1,(M109),K109))*(I109-(2*J109)))/E!I$335)))</f>
        <v>0</v>
      </c>
      <c r="H279" s="657"/>
      <c r="I279" s="65">
        <f>IF(N109=0,0,(IF(O109=0,((DATE(Rentecalc.!O$1+1,1,1)-DATE(Rentecalc.!$O$1,(N109),K109))*(I109-(3*J109)))/E!I$335,((DATE(Rentecalc.!$O$1,(O109),K109)-DATE(Rentecalc.!$O$1,(N109),K109))*(I109-(3*J109)))/E!I$335)))</f>
        <v>0</v>
      </c>
      <c r="J279" s="657">
        <f>IF(O109=0,0,(IF(P109=0,((DATE(Rentecalc.!O$1+1,1,1)-DATE(Rentecalc.!$O$1,(O109),K109))*(I109-(4*J109)))/E!I$335,((DATE(Rentecalc.!$O$1,(P109),K109)-DATE(Rentecalc.!$O$1,(O109),K109))*(I109-(4*J109)))/E!I$335)))</f>
        <v>0</v>
      </c>
      <c r="K279" s="657"/>
      <c r="L279" s="657">
        <f>IF(P109=0,0,(IF(Q109=0,((DATE(Rentecalc.!O$1+1,1,1)-DATE(Rentecalc.!$O$1,(P109),K109))*(I109-(5*J109)))/E!I$335,((DATE(Rentecalc.!$O$1,(Q109),K109)-DATE(Rentecalc.!$O$1,(P109),K109))*(I109-(5*J109)))/E!I$335)))</f>
        <v>0</v>
      </c>
      <c r="M279" s="657"/>
      <c r="N279" s="657"/>
      <c r="O279" s="657"/>
      <c r="P279" s="657"/>
      <c r="Q279" s="657"/>
      <c r="R279" s="66">
        <f>IF(Q109=0,0,((DATE(Rentecalc.!O$1+1,1,1)-DATE(Rentecalc.!$O$1,(Q109),K109))*(I109-(6*J109)))/E!I$335)</f>
        <v>0</v>
      </c>
      <c r="S279" s="619">
        <f t="shared" si="47"/>
        <v>0</v>
      </c>
      <c r="T279" s="67">
        <f t="shared" si="46"/>
        <v>0</v>
      </c>
      <c r="U279" s="5"/>
      <c r="V279" s="46"/>
      <c r="W279" s="148"/>
      <c r="X279" s="148"/>
      <c r="Y279" s="148"/>
      <c r="Z279" s="148"/>
      <c r="AA279" s="148"/>
      <c r="AB279" s="148"/>
      <c r="AC279" s="153"/>
      <c r="AD279" s="153"/>
      <c r="AE279" s="152"/>
      <c r="AF279" s="152"/>
      <c r="AG279" s="152"/>
      <c r="AH279" s="152"/>
      <c r="AI279" s="152"/>
      <c r="AJ279" s="152"/>
      <c r="AK279" s="152"/>
      <c r="AL279" s="152"/>
      <c r="AM279" s="152"/>
    </row>
    <row r="280" spans="1:39" s="6" customFormat="1" ht="12.75" customHeight="1" x14ac:dyDescent="0.15">
      <c r="A280" s="46"/>
      <c r="B280" s="513"/>
      <c r="C280" s="658">
        <f>IF(J110=0,I110,(((DATE(Rentecalc.!$O$1,L110,K110)-DATE(Rentecalc.!$O$1,1,1))*I110)/E!I$335))</f>
        <v>0</v>
      </c>
      <c r="D280" s="658"/>
      <c r="E280" s="657">
        <f>IF(L110=0,0,(IF(M110=0,((DATE(Rentecalc.!O$1+1,1,1)-DATE(Rentecalc.!$O$1,(L110),K110))*(I110-(1*J110)))/E!I$335,((DATE(Rentecalc.!$O$1,(M110),K110)-DATE(Rentecalc.!$O$1,(L110),K110))*(I110-(1*J110)))/E!I$335)))</f>
        <v>0</v>
      </c>
      <c r="F280" s="657"/>
      <c r="G280" s="657">
        <f>IF(M110=0,0,(IF(N110=0,((DATE(Rentecalc.!O$1+1,1,1)-DATE(Rentecalc.!$O$1,(M110),K110))*(I110-(2*J110)))/365,((DATE(Rentecalc.!$O$1,(N110),K110)-DATE(Rentecalc.!$O$1,(M110),K110))*(I110-(2*J110)))/E!I$335)))</f>
        <v>0</v>
      </c>
      <c r="H280" s="657"/>
      <c r="I280" s="65">
        <f>IF(N110=0,0,(IF(O110=0,((DATE(Rentecalc.!O$1+1,1,1)-DATE(Rentecalc.!$O$1,(N110),K110))*(I110-(3*J110)))/E!I$335,((DATE(Rentecalc.!$O$1,(O110),K110)-DATE(Rentecalc.!$O$1,(N110),K110))*(I110-(3*J110)))/E!I$335)))</f>
        <v>0</v>
      </c>
      <c r="J280" s="657">
        <f>IF(O110=0,0,(IF(P110=0,((DATE(Rentecalc.!O$1+1,1,1)-DATE(Rentecalc.!$O$1,(O110),K110))*(I110-(4*J110)))/E!I$335,((DATE(Rentecalc.!$O$1,(P110),K110)-DATE(Rentecalc.!$O$1,(O110),K110))*(I110-(4*J110)))/E!I$335)))</f>
        <v>0</v>
      </c>
      <c r="K280" s="657"/>
      <c r="L280" s="657">
        <f>IF(P110=0,0,(IF(Q110=0,((DATE(Rentecalc.!O$1+1,1,1)-DATE(Rentecalc.!$O$1,(P110),K110))*(I110-(5*J110)))/E!I$335,((DATE(Rentecalc.!$O$1,(Q110),K110)-DATE(Rentecalc.!$O$1,(P110),K110))*(I110-(5*J110)))/E!I$335)))</f>
        <v>0</v>
      </c>
      <c r="M280" s="657"/>
      <c r="N280" s="657"/>
      <c r="O280" s="657"/>
      <c r="P280" s="657"/>
      <c r="Q280" s="657"/>
      <c r="R280" s="66">
        <f>IF(Q110=0,0,((DATE(Rentecalc.!O$1+1,1,1)-DATE(Rentecalc.!$O$1,(Q110),K110))*(I110-(6*J110)))/E!I$335)</f>
        <v>0</v>
      </c>
      <c r="S280" s="619">
        <f t="shared" si="47"/>
        <v>0</v>
      </c>
      <c r="T280" s="67">
        <f t="shared" si="46"/>
        <v>0</v>
      </c>
      <c r="U280" s="5"/>
      <c r="V280" s="46"/>
      <c r="W280" s="148"/>
      <c r="X280" s="148"/>
      <c r="Y280" s="148"/>
      <c r="Z280" s="148"/>
      <c r="AA280" s="148"/>
      <c r="AB280" s="148"/>
      <c r="AC280" s="153"/>
      <c r="AD280" s="153"/>
      <c r="AE280" s="152"/>
      <c r="AF280" s="152"/>
      <c r="AG280" s="152"/>
      <c r="AH280" s="152"/>
      <c r="AI280" s="152"/>
      <c r="AJ280" s="152"/>
      <c r="AK280" s="152"/>
      <c r="AL280" s="152"/>
      <c r="AM280" s="152"/>
    </row>
    <row r="281" spans="1:39" s="6" customFormat="1" ht="12.75" customHeight="1" x14ac:dyDescent="0.15">
      <c r="A281" s="46"/>
      <c r="B281" s="513"/>
      <c r="C281" s="658">
        <f>IF(J111=0,I111,(((DATE(Rentecalc.!$O$1,L111,K111)-DATE(Rentecalc.!$O$1,1,1))*I111)/E!I$335))</f>
        <v>0</v>
      </c>
      <c r="D281" s="658"/>
      <c r="E281" s="657">
        <f>IF(L111=0,0,(IF(M111=0,((DATE(Rentecalc.!O$1+1,1,1)-DATE(Rentecalc.!$O$1,(L111),K111))*(I111-(1*J111)))/E!I$335,((DATE(Rentecalc.!$O$1,(M111),K111)-DATE(Rentecalc.!$O$1,(L111),K111))*(I111-(1*J111)))/E!I$335)))</f>
        <v>0</v>
      </c>
      <c r="F281" s="657"/>
      <c r="G281" s="657">
        <f>IF(M111=0,0,(IF(N111=0,((DATE(Rentecalc.!O$1+1,1,1)-DATE(Rentecalc.!$O$1,(M111),K111))*(I111-(2*J111)))/365,((DATE(Rentecalc.!$O$1,(N111),K111)-DATE(Rentecalc.!$O$1,(M111),K111))*(I111-(2*J111)))/E!I$335)))</f>
        <v>0</v>
      </c>
      <c r="H281" s="657"/>
      <c r="I281" s="65">
        <f>IF(N111=0,0,(IF(O111=0,((DATE(Rentecalc.!O$1+1,1,1)-DATE(Rentecalc.!$O$1,(N111),K111))*(I111-(3*J111)))/E!I$335,((DATE(Rentecalc.!$O$1,(O111),K111)-DATE(Rentecalc.!$O$1,(N111),K111))*(I111-(3*J111)))/E!I$335)))</f>
        <v>0</v>
      </c>
      <c r="J281" s="657">
        <f>IF(O111=0,0,(IF(P111=0,((DATE(Rentecalc.!O$1+1,1,1)-DATE(Rentecalc.!$O$1,(O111),K111))*(I111-(4*J111)))/E!I$335,((DATE(Rentecalc.!$O$1,(P111),K111)-DATE(Rentecalc.!$O$1,(O111),K111))*(I111-(4*J111)))/E!I$335)))</f>
        <v>0</v>
      </c>
      <c r="K281" s="657"/>
      <c r="L281" s="657">
        <f>IF(P111=0,0,(IF(Q111=0,((DATE(Rentecalc.!O$1+1,1,1)-DATE(Rentecalc.!$O$1,(P111),K111))*(I111-(5*J111)))/E!I$335,((DATE(Rentecalc.!$O$1,(Q111),K111)-DATE(Rentecalc.!$O$1,(P111),K111))*(I111-(5*J111)))/E!I$335)))</f>
        <v>0</v>
      </c>
      <c r="M281" s="657"/>
      <c r="N281" s="657"/>
      <c r="O281" s="657"/>
      <c r="P281" s="657"/>
      <c r="Q281" s="657"/>
      <c r="R281" s="66">
        <f>IF(Q111=0,0,((DATE(Rentecalc.!O$1+1,1,1)-DATE(Rentecalc.!$O$1,(Q111),K111))*(I111-(6*J111)))/E!I$335)</f>
        <v>0</v>
      </c>
      <c r="S281" s="619">
        <f t="shared" si="47"/>
        <v>0</v>
      </c>
      <c r="T281" s="67">
        <f t="shared" si="46"/>
        <v>0</v>
      </c>
      <c r="U281" s="5"/>
      <c r="V281" s="46"/>
      <c r="W281" s="148"/>
      <c r="X281" s="148"/>
      <c r="Y281" s="148"/>
      <c r="Z281" s="148"/>
      <c r="AA281" s="148"/>
      <c r="AB281" s="148"/>
      <c r="AC281" s="153"/>
      <c r="AD281" s="153"/>
      <c r="AE281" s="152"/>
      <c r="AF281" s="152"/>
      <c r="AG281" s="152"/>
      <c r="AH281" s="152"/>
      <c r="AI281" s="152"/>
      <c r="AJ281" s="152"/>
      <c r="AK281" s="152"/>
      <c r="AL281" s="152"/>
      <c r="AM281" s="152"/>
    </row>
    <row r="282" spans="1:39" s="6" customFormat="1" ht="12.75" customHeight="1" x14ac:dyDescent="0.15">
      <c r="A282" s="46"/>
      <c r="B282" s="513"/>
      <c r="C282" s="658">
        <f>IF(J112=0,I112,(((DATE(Rentecalc.!$O$1,L112,K112)-DATE(Rentecalc.!$O$1,1,1))*I112)/E!I$335))</f>
        <v>0</v>
      </c>
      <c r="D282" s="658"/>
      <c r="E282" s="657">
        <f>IF(L112=0,0,(IF(M112=0,((DATE(Rentecalc.!O$1+1,1,1)-DATE(Rentecalc.!$O$1,(L112),K112))*(I112-(1*J112)))/E!I$335,((DATE(Rentecalc.!$O$1,(M112),K112)-DATE(Rentecalc.!$O$1,(L112),K112))*(I112-(1*J112)))/E!I$335)))</f>
        <v>0</v>
      </c>
      <c r="F282" s="657"/>
      <c r="G282" s="657">
        <f>IF(M112=0,0,(IF(N112=0,((DATE(Rentecalc.!O$1+1,1,1)-DATE(Rentecalc.!$O$1,(M112),K112))*(I112-(2*J112)))/365,((DATE(Rentecalc.!$O$1,(N112),K112)-DATE(Rentecalc.!$O$1,(M112),K112))*(I112-(2*J112)))/E!I$335)))</f>
        <v>0</v>
      </c>
      <c r="H282" s="657"/>
      <c r="I282" s="65">
        <f>IF(N112=0,0,(IF(O112=0,((DATE(Rentecalc.!O$1+1,1,1)-DATE(Rentecalc.!$O$1,(N112),K112))*(I112-(3*J112)))/E!I$335,((DATE(Rentecalc.!$O$1,(O112),K112)-DATE(Rentecalc.!$O$1,(N112),K112))*(I112-(3*J112)))/E!I$335)))</f>
        <v>0</v>
      </c>
      <c r="J282" s="657">
        <f>IF(O112=0,0,(IF(P112=0,((DATE(Rentecalc.!O$1+1,1,1)-DATE(Rentecalc.!$O$1,(O112),K112))*(I112-(4*J112)))/E!I$335,((DATE(Rentecalc.!$O$1,(P112),K112)-DATE(Rentecalc.!$O$1,(O112),K112))*(I112-(4*J112)))/E!I$335)))</f>
        <v>0</v>
      </c>
      <c r="K282" s="657"/>
      <c r="L282" s="657">
        <f>IF(P112=0,0,(IF(Q112=0,((DATE(Rentecalc.!O$1+1,1,1)-DATE(Rentecalc.!$O$1,(P112),K112))*(I112-(5*J112)))/E!I$335,((DATE(Rentecalc.!$O$1,(Q112),K112)-DATE(Rentecalc.!$O$1,(P112),K112))*(I112-(5*J112)))/E!I$335)))</f>
        <v>0</v>
      </c>
      <c r="M282" s="657"/>
      <c r="N282" s="657"/>
      <c r="O282" s="657"/>
      <c r="P282" s="657"/>
      <c r="Q282" s="657"/>
      <c r="R282" s="66">
        <f>IF(Q112=0,0,((DATE(Rentecalc.!O$1+1,1,1)-DATE(Rentecalc.!$O$1,(Q112),K112))*(I112-(6*J112)))/E!I$335)</f>
        <v>0</v>
      </c>
      <c r="S282" s="619">
        <f t="shared" si="47"/>
        <v>0</v>
      </c>
      <c r="T282" s="67">
        <f t="shared" si="46"/>
        <v>0</v>
      </c>
      <c r="U282" s="5"/>
      <c r="V282" s="46"/>
      <c r="W282" s="148"/>
      <c r="X282" s="148"/>
      <c r="Y282" s="148"/>
      <c r="Z282" s="148"/>
      <c r="AA282" s="148"/>
      <c r="AB282" s="148"/>
      <c r="AC282" s="153"/>
      <c r="AD282" s="153"/>
      <c r="AE282" s="152"/>
      <c r="AF282" s="152"/>
      <c r="AG282" s="152"/>
      <c r="AH282" s="152"/>
      <c r="AI282" s="152"/>
      <c r="AJ282" s="152"/>
      <c r="AK282" s="152"/>
      <c r="AL282" s="152"/>
      <c r="AM282" s="152"/>
    </row>
    <row r="283" spans="1:39" s="6" customFormat="1" ht="12.75" customHeight="1" x14ac:dyDescent="0.15">
      <c r="A283" s="46"/>
      <c r="B283" s="513"/>
      <c r="C283" s="658">
        <f>IF(J113=0,I113,(((DATE(Rentecalc.!$O$1,L113,K113)-DATE(Rentecalc.!$O$1,1,1))*I113)/E!I$335))</f>
        <v>0</v>
      </c>
      <c r="D283" s="658"/>
      <c r="E283" s="657">
        <f>IF(L113=0,0,(IF(M113=0,((DATE(Rentecalc.!O$1+1,1,1)-DATE(Rentecalc.!$O$1,(L113),K113))*(I113-(1*J113)))/E!I$335,((DATE(Rentecalc.!$O$1,(M113),K113)-DATE(Rentecalc.!$O$1,(L113),K113))*(I113-(1*J113)))/E!I$335)))</f>
        <v>0</v>
      </c>
      <c r="F283" s="657"/>
      <c r="G283" s="657">
        <f>IF(M113=0,0,(IF(N113=0,((DATE(Rentecalc.!O$1+1,1,1)-DATE(Rentecalc.!$O$1,(M113),K113))*(I113-(2*J113)))/365,((DATE(Rentecalc.!$O$1,(N113),K113)-DATE(Rentecalc.!$O$1,(M113),K113))*(I113-(2*J113)))/E!I$335)))</f>
        <v>0</v>
      </c>
      <c r="H283" s="657"/>
      <c r="I283" s="65">
        <f>IF(N113=0,0,(IF(O113=0,((DATE(Rentecalc.!O$1+1,1,1)-DATE(Rentecalc.!$O$1,(N113),K113))*(I113-(3*J113)))/E!I$335,((DATE(Rentecalc.!$O$1,(O113),K113)-DATE(Rentecalc.!$O$1,(N113),K113))*(I113-(3*J113)))/E!I$335)))</f>
        <v>0</v>
      </c>
      <c r="J283" s="657">
        <f>IF(O113=0,0,(IF(P113=0,((DATE(Rentecalc.!O$1+1,1,1)-DATE(Rentecalc.!$O$1,(O113),K113))*(I113-(4*J113)))/E!I$335,((DATE(Rentecalc.!$O$1,(P113),K113)-DATE(Rentecalc.!$O$1,(O113),K113))*(I113-(4*J113)))/E!I$335)))</f>
        <v>0</v>
      </c>
      <c r="K283" s="657"/>
      <c r="L283" s="657">
        <f>IF(P113=0,0,(IF(Q113=0,((DATE(Rentecalc.!O$1+1,1,1)-DATE(Rentecalc.!$O$1,(P113),K113))*(I113-(5*J113)))/E!I$335,((DATE(Rentecalc.!$O$1,(Q113),K113)-DATE(Rentecalc.!$O$1,(P113),K113))*(I113-(5*J113)))/E!I$335)))</f>
        <v>0</v>
      </c>
      <c r="M283" s="657"/>
      <c r="N283" s="657"/>
      <c r="O283" s="657"/>
      <c r="P283" s="657"/>
      <c r="Q283" s="657"/>
      <c r="R283" s="66">
        <f>IF(Q113=0,0,((DATE(Rentecalc.!O$1+1,1,1)-DATE(Rentecalc.!$O$1,(Q113),K113))*(I113-(6*J113)))/E!I$335)</f>
        <v>0</v>
      </c>
      <c r="S283" s="619">
        <f t="shared" si="47"/>
        <v>0</v>
      </c>
      <c r="T283" s="67">
        <f t="shared" si="46"/>
        <v>0</v>
      </c>
      <c r="U283" s="5"/>
      <c r="V283" s="46"/>
      <c r="W283" s="148"/>
      <c r="X283" s="148"/>
      <c r="Y283" s="148"/>
      <c r="Z283" s="148"/>
      <c r="AA283" s="148"/>
      <c r="AB283" s="148"/>
      <c r="AC283" s="153"/>
      <c r="AD283" s="153"/>
      <c r="AE283" s="152"/>
      <c r="AF283" s="152"/>
      <c r="AG283" s="152"/>
      <c r="AH283" s="152"/>
      <c r="AI283" s="152"/>
      <c r="AJ283" s="152"/>
      <c r="AK283" s="152"/>
      <c r="AL283" s="152"/>
      <c r="AM283" s="152"/>
    </row>
    <row r="284" spans="1:39" s="6" customFormat="1" ht="12.75" customHeight="1" x14ac:dyDescent="0.15">
      <c r="A284" s="46"/>
      <c r="B284" s="513"/>
      <c r="C284" s="658">
        <f>IF(J114=0,I114,(((DATE(Rentecalc.!$O$1,L114,K114)-DATE(Rentecalc.!$O$1,1,1))*I114)/E!I$335))</f>
        <v>0</v>
      </c>
      <c r="D284" s="658"/>
      <c r="E284" s="657">
        <f>IF(L114=0,0,(IF(M114=0,((DATE(Rentecalc.!O$1+1,1,1)-DATE(Rentecalc.!$O$1,(L114),K114))*(I114-(1*J114)))/E!I$335,((DATE(Rentecalc.!$O$1,(M114),K114)-DATE(Rentecalc.!$O$1,(L114),K114))*(I114-(1*J114)))/E!I$335)))</f>
        <v>0</v>
      </c>
      <c r="F284" s="657"/>
      <c r="G284" s="657">
        <f>IF(M114=0,0,(IF(N114=0,((DATE(Rentecalc.!O$1+1,1,1)-DATE(Rentecalc.!$O$1,(M114),K114))*(I114-(2*J114)))/365,((DATE(Rentecalc.!$O$1,(N114),K114)-DATE(Rentecalc.!$O$1,(M114),K114))*(I114-(2*J114)))/E!I$335)))</f>
        <v>0</v>
      </c>
      <c r="H284" s="657"/>
      <c r="I284" s="65">
        <f>IF(N114=0,0,(IF(O114=0,((DATE(Rentecalc.!O$1+1,1,1)-DATE(Rentecalc.!$O$1,(N114),K114))*(I114-(3*J114)))/E!I$335,((DATE(Rentecalc.!$O$1,(O114),K114)-DATE(Rentecalc.!$O$1,(N114),K114))*(I114-(3*J114)))/E!I$335)))</f>
        <v>0</v>
      </c>
      <c r="J284" s="657">
        <f>IF(O114=0,0,(IF(P114=0,((DATE(Rentecalc.!O$1+1,1,1)-DATE(Rentecalc.!$O$1,(O114),K114))*(I114-(4*J114)))/E!I$335,((DATE(Rentecalc.!$O$1,(P114),K114)-DATE(Rentecalc.!$O$1,(O114),K114))*(I114-(4*J114)))/E!I$335)))</f>
        <v>0</v>
      </c>
      <c r="K284" s="657"/>
      <c r="L284" s="657">
        <f>IF(P114=0,0,(IF(Q114=0,((DATE(Rentecalc.!O$1+1,1,1)-DATE(Rentecalc.!$O$1,(P114),K114))*(I114-(5*J114)))/E!I$335,((DATE(Rentecalc.!$O$1,(Q114),K114)-DATE(Rentecalc.!$O$1,(P114),K114))*(I114-(5*J114)))/E!I$335)))</f>
        <v>0</v>
      </c>
      <c r="M284" s="657"/>
      <c r="N284" s="657"/>
      <c r="O284" s="657"/>
      <c r="P284" s="657"/>
      <c r="Q284" s="657"/>
      <c r="R284" s="66">
        <f>IF(Q114=0,0,((DATE(Rentecalc.!O$1+1,1,1)-DATE(Rentecalc.!$O$1,(Q114),K114))*(I114-(6*J114)))/E!I$335)</f>
        <v>0</v>
      </c>
      <c r="S284" s="619">
        <f t="shared" si="47"/>
        <v>0</v>
      </c>
      <c r="T284" s="67">
        <f t="shared" si="46"/>
        <v>0</v>
      </c>
      <c r="U284" s="5"/>
      <c r="V284" s="46"/>
      <c r="W284" s="148"/>
      <c r="X284" s="148"/>
      <c r="Y284" s="148"/>
      <c r="Z284" s="148"/>
      <c r="AA284" s="148"/>
      <c r="AB284" s="148"/>
      <c r="AC284" s="153"/>
      <c r="AD284" s="153"/>
      <c r="AE284" s="152"/>
      <c r="AF284" s="152"/>
      <c r="AG284" s="152"/>
      <c r="AH284" s="152"/>
      <c r="AI284" s="152"/>
      <c r="AJ284" s="152"/>
      <c r="AK284" s="152"/>
      <c r="AL284" s="152"/>
      <c r="AM284" s="152"/>
    </row>
    <row r="285" spans="1:39" s="6" customFormat="1" ht="12.75" customHeight="1" x14ac:dyDescent="0.15">
      <c r="A285" s="46"/>
      <c r="B285" s="513"/>
      <c r="C285" s="658">
        <f>IF(J115=0,I115,(((DATE(Rentecalc.!$O$1,L115,K115)-DATE(Rentecalc.!$O$1,1,1))*I115)/E!I$335))</f>
        <v>0</v>
      </c>
      <c r="D285" s="658"/>
      <c r="E285" s="657">
        <f>IF(L115=0,0,(IF(M115=0,((DATE(Rentecalc.!O$1+1,1,1)-DATE(Rentecalc.!$O$1,(L115),K115))*(I115-(1*J115)))/E!I$335,((DATE(Rentecalc.!$O$1,(M115),K115)-DATE(Rentecalc.!$O$1,(L115),K115))*(I115-(1*J115)))/E!I$335)))</f>
        <v>0</v>
      </c>
      <c r="F285" s="657"/>
      <c r="G285" s="657">
        <f>IF(M115=0,0,(IF(N115=0,((DATE(Rentecalc.!O$1+1,1,1)-DATE(Rentecalc.!$O$1,(M115),K115))*(I115-(2*J115)))/365,((DATE(Rentecalc.!$O$1,(N115),K115)-DATE(Rentecalc.!$O$1,(M115),K115))*(I115-(2*J115)))/E!I$335)))</f>
        <v>0</v>
      </c>
      <c r="H285" s="657"/>
      <c r="I285" s="65">
        <f>IF(N115=0,0,(IF(O115=0,((DATE(Rentecalc.!O$1+1,1,1)-DATE(Rentecalc.!$O$1,(N115),K115))*(I115-(3*J115)))/E!I$335,((DATE(Rentecalc.!$O$1,(O115),K115)-DATE(Rentecalc.!$O$1,(N115),K115))*(I115-(3*J115)))/E!I$335)))</f>
        <v>0</v>
      </c>
      <c r="J285" s="657">
        <f>IF(O115=0,0,(IF(P115=0,((DATE(Rentecalc.!O$1+1,1,1)-DATE(Rentecalc.!$O$1,(O115),K115))*(I115-(4*J115)))/E!I$335,((DATE(Rentecalc.!$O$1,(P115),K115)-DATE(Rentecalc.!$O$1,(O115),K115))*(I115-(4*J115)))/E!I$335)))</f>
        <v>0</v>
      </c>
      <c r="K285" s="657"/>
      <c r="L285" s="657">
        <f>IF(P115=0,0,(IF(Q115=0,((DATE(Rentecalc.!O$1+1,1,1)-DATE(Rentecalc.!$O$1,(P115),K115))*(I115-(5*J115)))/E!I$335,((DATE(Rentecalc.!$O$1,(Q115),K115)-DATE(Rentecalc.!$O$1,(P115),K115))*(I115-(5*J115)))/E!I$335)))</f>
        <v>0</v>
      </c>
      <c r="M285" s="657"/>
      <c r="N285" s="657"/>
      <c r="O285" s="657"/>
      <c r="P285" s="657"/>
      <c r="Q285" s="657"/>
      <c r="R285" s="66">
        <f>IF(Q115=0,0,((DATE(Rentecalc.!O$1+1,1,1)-DATE(Rentecalc.!$O$1,(Q115),K115))*(I115-(6*J115)))/E!I$335)</f>
        <v>0</v>
      </c>
      <c r="S285" s="619">
        <f t="shared" si="47"/>
        <v>0</v>
      </c>
      <c r="T285" s="67">
        <f t="shared" si="46"/>
        <v>0</v>
      </c>
      <c r="U285" s="5"/>
      <c r="V285" s="46"/>
      <c r="W285" s="148"/>
      <c r="X285" s="148"/>
      <c r="Y285" s="148"/>
      <c r="Z285" s="148"/>
      <c r="AA285" s="148"/>
      <c r="AB285" s="148"/>
      <c r="AC285" s="153"/>
      <c r="AD285" s="153"/>
      <c r="AE285" s="152"/>
      <c r="AF285" s="152"/>
      <c r="AG285" s="152"/>
      <c r="AH285" s="152"/>
      <c r="AI285" s="152"/>
      <c r="AJ285" s="152"/>
      <c r="AK285" s="152"/>
      <c r="AL285" s="152"/>
      <c r="AM285" s="152"/>
    </row>
    <row r="286" spans="1:39" s="6" customFormat="1" ht="12.75" customHeight="1" x14ac:dyDescent="0.15">
      <c r="A286" s="46"/>
      <c r="B286" s="513"/>
      <c r="C286" s="658">
        <f>IF(J116=0,I116,(((DATE(Rentecalc.!$O$1,L116,K116)-DATE(Rentecalc.!$O$1,1,1))*I116)/E!I$335))</f>
        <v>0</v>
      </c>
      <c r="D286" s="658"/>
      <c r="E286" s="657">
        <f>IF(L116=0,0,(IF(M116=0,((DATE(Rentecalc.!O$1+1,1,1)-DATE(Rentecalc.!$O$1,(L116),K116))*(I116-(1*J116)))/E!I$335,((DATE(Rentecalc.!$O$1,(M116),K116)-DATE(Rentecalc.!$O$1,(L116),K116))*(I116-(1*J116)))/E!I$335)))</f>
        <v>0</v>
      </c>
      <c r="F286" s="657"/>
      <c r="G286" s="657">
        <f>IF(M116=0,0,(IF(N116=0,((DATE(Rentecalc.!O$1+1,1,1)-DATE(Rentecalc.!$O$1,(M116),K116))*(I116-(2*J116)))/365,((DATE(Rentecalc.!$O$1,(N116),K116)-DATE(Rentecalc.!$O$1,(M116),K116))*(I116-(2*J116)))/E!I$335)))</f>
        <v>0</v>
      </c>
      <c r="H286" s="657"/>
      <c r="I286" s="65">
        <f>IF(N116=0,0,(IF(O116=0,((DATE(Rentecalc.!O$1+1,1,1)-DATE(Rentecalc.!$O$1,(N116),K116))*(I116-(3*J116)))/E!I$335,((DATE(Rentecalc.!$O$1,(O116),K116)-DATE(Rentecalc.!$O$1,(N116),K116))*(I116-(3*J116)))/E!I$335)))</f>
        <v>0</v>
      </c>
      <c r="J286" s="657">
        <f>IF(O116=0,0,(IF(P116=0,((DATE(Rentecalc.!O$1+1,1,1)-DATE(Rentecalc.!$O$1,(O116),K116))*(I116-(4*J116)))/E!I$335,((DATE(Rentecalc.!$O$1,(P116),K116)-DATE(Rentecalc.!$O$1,(O116),K116))*(I116-(4*J116)))/E!I$335)))</f>
        <v>0</v>
      </c>
      <c r="K286" s="657"/>
      <c r="L286" s="657">
        <f>IF(P116=0,0,(IF(Q116=0,((DATE(Rentecalc.!O$1+1,1,1)-DATE(Rentecalc.!$O$1,(P116),K116))*(I116-(5*J116)))/E!I$335,((DATE(Rentecalc.!$O$1,(Q116),K116)-DATE(Rentecalc.!$O$1,(P116),K116))*(I116-(5*J116)))/E!I$335)))</f>
        <v>0</v>
      </c>
      <c r="M286" s="657"/>
      <c r="N286" s="657"/>
      <c r="O286" s="657"/>
      <c r="P286" s="657"/>
      <c r="Q286" s="657"/>
      <c r="R286" s="66">
        <f>IF(Q116=0,0,((DATE(Rentecalc.!O$1+1,1,1)-DATE(Rentecalc.!$O$1,(Q116),K116))*(I116-(6*J116)))/E!I$335)</f>
        <v>0</v>
      </c>
      <c r="S286" s="619">
        <f t="shared" si="47"/>
        <v>0</v>
      </c>
      <c r="T286" s="67">
        <f t="shared" si="46"/>
        <v>0</v>
      </c>
      <c r="U286" s="5"/>
      <c r="V286" s="46"/>
      <c r="W286" s="148"/>
      <c r="X286" s="148"/>
      <c r="Y286" s="148"/>
      <c r="Z286" s="148"/>
      <c r="AA286" s="148"/>
      <c r="AB286" s="148"/>
      <c r="AC286" s="153"/>
      <c r="AD286" s="153"/>
      <c r="AE286" s="152"/>
      <c r="AF286" s="152"/>
      <c r="AG286" s="152"/>
      <c r="AH286" s="152"/>
      <c r="AI286" s="152"/>
      <c r="AJ286" s="152"/>
      <c r="AK286" s="152"/>
      <c r="AL286" s="152"/>
      <c r="AM286" s="152"/>
    </row>
    <row r="287" spans="1:39" s="6" customFormat="1" ht="12.75" customHeight="1" x14ac:dyDescent="0.15">
      <c r="A287" s="46"/>
      <c r="B287" s="513"/>
      <c r="C287" s="658">
        <f>IF(J117=0,I117,(((DATE(Rentecalc.!$O$1,L117,K117)-DATE(Rentecalc.!$O$1,1,1))*I117)/E!I$335))</f>
        <v>0</v>
      </c>
      <c r="D287" s="658"/>
      <c r="E287" s="657">
        <f>IF(L117=0,0,(IF(M117=0,((DATE(Rentecalc.!O$1+1,1,1)-DATE(Rentecalc.!$O$1,(L117),K117))*(I117-(1*J117)))/E!I$335,((DATE(Rentecalc.!$O$1,(M117),K117)-DATE(Rentecalc.!$O$1,(L117),K117))*(I117-(1*J117)))/E!I$335)))</f>
        <v>0</v>
      </c>
      <c r="F287" s="657"/>
      <c r="G287" s="657">
        <f>IF(M117=0,0,(IF(N117=0,((DATE(Rentecalc.!O$1+1,1,1)-DATE(Rentecalc.!$O$1,(M117),K117))*(I117-(2*J117)))/365,((DATE(Rentecalc.!$O$1,(N117),K117)-DATE(Rentecalc.!$O$1,(M117),K117))*(I117-(2*J117)))/E!I$335)))</f>
        <v>0</v>
      </c>
      <c r="H287" s="657"/>
      <c r="I287" s="65">
        <f>IF(N117=0,0,(IF(O117=0,((DATE(Rentecalc.!O$1+1,1,1)-DATE(Rentecalc.!$O$1,(N117),K117))*(I117-(3*J117)))/E!I$335,((DATE(Rentecalc.!$O$1,(O117),K117)-DATE(Rentecalc.!$O$1,(N117),K117))*(I117-(3*J117)))/E!I$335)))</f>
        <v>0</v>
      </c>
      <c r="J287" s="657">
        <f>IF(O117=0,0,(IF(P117=0,((DATE(Rentecalc.!O$1+1,1,1)-DATE(Rentecalc.!$O$1,(O117),K117))*(I117-(4*J117)))/E!I$335,((DATE(Rentecalc.!$O$1,(P117),K117)-DATE(Rentecalc.!$O$1,(O117),K117))*(I117-(4*J117)))/E!I$335)))</f>
        <v>0</v>
      </c>
      <c r="K287" s="657"/>
      <c r="L287" s="657">
        <f>IF(P117=0,0,(IF(Q117=0,((DATE(Rentecalc.!O$1+1,1,1)-DATE(Rentecalc.!$O$1,(P117),K117))*(I117-(5*J117)))/E!I$335,((DATE(Rentecalc.!$O$1,(Q117),K117)-DATE(Rentecalc.!$O$1,(P117),K117))*(I117-(5*J117)))/E!I$335)))</f>
        <v>0</v>
      </c>
      <c r="M287" s="657"/>
      <c r="N287" s="657"/>
      <c r="O287" s="657"/>
      <c r="P287" s="657"/>
      <c r="Q287" s="657"/>
      <c r="R287" s="66">
        <f>IF(Q117=0,0,((DATE(Rentecalc.!O$1+1,1,1)-DATE(Rentecalc.!$O$1,(Q117),K117))*(I117-(6*J117)))/E!I$335)</f>
        <v>0</v>
      </c>
      <c r="S287" s="619">
        <f t="shared" si="47"/>
        <v>0</v>
      </c>
      <c r="T287" s="67">
        <f t="shared" si="46"/>
        <v>0</v>
      </c>
      <c r="U287" s="5"/>
      <c r="V287" s="46"/>
      <c r="W287" s="148"/>
      <c r="X287" s="148"/>
      <c r="Y287" s="148"/>
      <c r="Z287" s="148"/>
      <c r="AA287" s="148"/>
      <c r="AB287" s="148"/>
      <c r="AC287" s="153"/>
      <c r="AD287" s="153"/>
      <c r="AE287" s="152"/>
      <c r="AF287" s="152"/>
      <c r="AG287" s="152"/>
      <c r="AH287" s="152"/>
      <c r="AI287" s="152"/>
      <c r="AJ287" s="152"/>
      <c r="AK287" s="152"/>
      <c r="AL287" s="152"/>
      <c r="AM287" s="152"/>
    </row>
    <row r="288" spans="1:39" s="6" customFormat="1" ht="12.75" customHeight="1" x14ac:dyDescent="0.15">
      <c r="A288" s="46"/>
      <c r="B288" s="513"/>
      <c r="C288" s="658">
        <f>IF(J118=0,I118,(((DATE(Rentecalc.!$O$1,L118,K118)-DATE(Rentecalc.!$O$1,1,1))*I118)/E!I$335))</f>
        <v>0</v>
      </c>
      <c r="D288" s="658"/>
      <c r="E288" s="657">
        <f>IF(L118=0,0,(IF(M118=0,((DATE(Rentecalc.!O$1+1,1,1)-DATE(Rentecalc.!$O$1,(L118),K118))*(I118-(1*J118)))/E!I$335,((DATE(Rentecalc.!$O$1,(M118),K118)-DATE(Rentecalc.!$O$1,(L118),K118))*(I118-(1*J118)))/E!I$335)))</f>
        <v>0</v>
      </c>
      <c r="F288" s="657"/>
      <c r="G288" s="657">
        <f>IF(M118=0,0,(IF(N118=0,((DATE(Rentecalc.!O$1+1,1,1)-DATE(Rentecalc.!$O$1,(M118),K118))*(I118-(2*J118)))/365,((DATE(Rentecalc.!$O$1,(N118),K118)-DATE(Rentecalc.!$O$1,(M118),K118))*(I118-(2*J118)))/E!I$335)))</f>
        <v>0</v>
      </c>
      <c r="H288" s="657"/>
      <c r="I288" s="65">
        <f>IF(N118=0,0,(IF(O118=0,((DATE(Rentecalc.!O$1+1,1,1)-DATE(Rentecalc.!$O$1,(N118),K118))*(I118-(3*J118)))/E!I$335,((DATE(Rentecalc.!$O$1,(O118),K118)-DATE(Rentecalc.!$O$1,(N118),K118))*(I118-(3*J118)))/E!I$335)))</f>
        <v>0</v>
      </c>
      <c r="J288" s="657">
        <f>IF(O118=0,0,(IF(P118=0,((DATE(Rentecalc.!O$1+1,1,1)-DATE(Rentecalc.!$O$1,(O118),K118))*(I118-(4*J118)))/E!I$335,((DATE(Rentecalc.!$O$1,(P118),K118)-DATE(Rentecalc.!$O$1,(O118),K118))*(I118-(4*J118)))/E!I$335)))</f>
        <v>0</v>
      </c>
      <c r="K288" s="657"/>
      <c r="L288" s="657">
        <f>IF(P118=0,0,(IF(Q118=0,((DATE(Rentecalc.!O$1+1,1,1)-DATE(Rentecalc.!$O$1,(P118),K118))*(I118-(5*J118)))/E!I$335,((DATE(Rentecalc.!$O$1,(Q118),K118)-DATE(Rentecalc.!$O$1,(P118),K118))*(I118-(5*J118)))/E!I$335)))</f>
        <v>0</v>
      </c>
      <c r="M288" s="657"/>
      <c r="N288" s="657"/>
      <c r="O288" s="657"/>
      <c r="P288" s="657"/>
      <c r="Q288" s="657"/>
      <c r="R288" s="66">
        <f>IF(Q118=0,0,((DATE(Rentecalc.!O$1+1,1,1)-DATE(Rentecalc.!$O$1,(Q118),K118))*(I118-(6*J118)))/E!I$335)</f>
        <v>0</v>
      </c>
      <c r="S288" s="619">
        <f t="shared" si="47"/>
        <v>0</v>
      </c>
      <c r="T288" s="67">
        <f t="shared" si="46"/>
        <v>0</v>
      </c>
      <c r="U288" s="5"/>
      <c r="V288" s="46"/>
      <c r="W288" s="148"/>
      <c r="X288" s="148"/>
      <c r="Y288" s="148"/>
      <c r="Z288" s="148"/>
      <c r="AA288" s="148"/>
      <c r="AB288" s="148"/>
      <c r="AC288" s="153"/>
      <c r="AD288" s="153"/>
      <c r="AE288" s="152"/>
      <c r="AF288" s="152"/>
      <c r="AG288" s="152"/>
      <c r="AH288" s="152"/>
      <c r="AI288" s="152"/>
      <c r="AJ288" s="152"/>
      <c r="AK288" s="152"/>
      <c r="AL288" s="152"/>
      <c r="AM288" s="152"/>
    </row>
    <row r="289" spans="1:39" s="6" customFormat="1" ht="12.75" customHeight="1" x14ac:dyDescent="0.15">
      <c r="A289" s="46"/>
      <c r="B289" s="513"/>
      <c r="C289" s="658">
        <f>IF(J119=0,I119,(((DATE(Rentecalc.!$O$1,L119,K119)-DATE(Rentecalc.!$O$1,1,1))*I119)/E!I$335))</f>
        <v>0</v>
      </c>
      <c r="D289" s="658"/>
      <c r="E289" s="657">
        <f>IF(L119=0,0,(IF(M119=0,((DATE(Rentecalc.!O$1+1,1,1)-DATE(Rentecalc.!$O$1,(L119),K119))*(I119-(1*J119)))/E!I$335,((DATE(Rentecalc.!$O$1,(M119),K119)-DATE(Rentecalc.!$O$1,(L119),K119))*(I119-(1*J119)))/E!I$335)))</f>
        <v>0</v>
      </c>
      <c r="F289" s="657"/>
      <c r="G289" s="657">
        <f>IF(M119=0,0,(IF(N119=0,((DATE(Rentecalc.!O$1+1,1,1)-DATE(Rentecalc.!$O$1,(M119),K119))*(I119-(2*J119)))/365,((DATE(Rentecalc.!$O$1,(N119),K119)-DATE(Rentecalc.!$O$1,(M119),K119))*(I119-(2*J119)))/E!I$335)))</f>
        <v>0</v>
      </c>
      <c r="H289" s="657"/>
      <c r="I289" s="65">
        <f>IF(N119=0,0,(IF(O119=0,((DATE(Rentecalc.!O$1+1,1,1)-DATE(Rentecalc.!$O$1,(N119),K119))*(I119-(3*J119)))/E!I$335,((DATE(Rentecalc.!$O$1,(O119),K119)-DATE(Rentecalc.!$O$1,(N119),K119))*(I119-(3*J119)))/E!I$335)))</f>
        <v>0</v>
      </c>
      <c r="J289" s="657">
        <f>IF(O119=0,0,(IF(P119=0,((DATE(Rentecalc.!O$1+1,1,1)-DATE(Rentecalc.!$O$1,(O119),K119))*(I119-(4*J119)))/E!I$335,((DATE(Rentecalc.!$O$1,(P119),K119)-DATE(Rentecalc.!$O$1,(O119),K119))*(I119-(4*J119)))/E!I$335)))</f>
        <v>0</v>
      </c>
      <c r="K289" s="657"/>
      <c r="L289" s="657">
        <f>IF(P119=0,0,(IF(Q119=0,((DATE(Rentecalc.!O$1+1,1,1)-DATE(Rentecalc.!$O$1,(P119),K119))*(I119-(5*J119)))/E!I$335,((DATE(Rentecalc.!$O$1,(Q119),K119)-DATE(Rentecalc.!$O$1,(P119),K119))*(I119-(5*J119)))/E!I$335)))</f>
        <v>0</v>
      </c>
      <c r="M289" s="657"/>
      <c r="N289" s="657"/>
      <c r="O289" s="657"/>
      <c r="P289" s="657"/>
      <c r="Q289" s="657"/>
      <c r="R289" s="66">
        <f>IF(Q119=0,0,((DATE(Rentecalc.!O$1+1,1,1)-DATE(Rentecalc.!$O$1,(Q119),K119))*(I119-(6*J119)))/E!I$335)</f>
        <v>0</v>
      </c>
      <c r="S289" s="619">
        <f t="shared" si="47"/>
        <v>0</v>
      </c>
      <c r="T289" s="67">
        <f t="shared" si="46"/>
        <v>0</v>
      </c>
      <c r="U289" s="5"/>
      <c r="V289" s="46"/>
      <c r="W289" s="148"/>
      <c r="X289" s="148"/>
      <c r="Y289" s="148"/>
      <c r="Z289" s="148"/>
      <c r="AA289" s="148"/>
      <c r="AB289" s="148"/>
      <c r="AC289" s="153"/>
      <c r="AD289" s="153"/>
      <c r="AE289" s="152"/>
      <c r="AF289" s="152"/>
      <c r="AG289" s="152"/>
      <c r="AH289" s="152"/>
      <c r="AI289" s="152"/>
      <c r="AJ289" s="152"/>
      <c r="AK289" s="152"/>
      <c r="AL289" s="152"/>
      <c r="AM289" s="152"/>
    </row>
    <row r="290" spans="1:39" s="6" customFormat="1" ht="12.75" customHeight="1" x14ac:dyDescent="0.15">
      <c r="A290" s="46"/>
      <c r="B290" s="513"/>
      <c r="C290" s="658">
        <f>IF(J120=0,I120,(((DATE(Rentecalc.!$O$1,L120,K120)-DATE(Rentecalc.!$O$1,1,1))*I120)/E!I$335))</f>
        <v>0</v>
      </c>
      <c r="D290" s="658"/>
      <c r="E290" s="657">
        <f>IF(L120=0,0,(IF(M120=0,((DATE(Rentecalc.!O$1+1,1,1)-DATE(Rentecalc.!$O$1,(L120),K120))*(I120-(1*J120)))/E!I$335,((DATE(Rentecalc.!$O$1,(M120),K120)-DATE(Rentecalc.!$O$1,(L120),K120))*(I120-(1*J120)))/E!I$335)))</f>
        <v>0</v>
      </c>
      <c r="F290" s="657"/>
      <c r="G290" s="657">
        <f>IF(M120=0,0,(IF(N120=0,((DATE(Rentecalc.!O$1+1,1,1)-DATE(Rentecalc.!$O$1,(M120),K120))*(I120-(2*J120)))/365,((DATE(Rentecalc.!$O$1,(N120),K120)-DATE(Rentecalc.!$O$1,(M120),K120))*(I120-(2*J120)))/E!I$335)))</f>
        <v>0</v>
      </c>
      <c r="H290" s="657"/>
      <c r="I290" s="65">
        <f>IF(N120=0,0,(IF(O120=0,((DATE(Rentecalc.!O$1+1,1,1)-DATE(Rentecalc.!$O$1,(N120),K120))*(I120-(3*J120)))/E!I$335,((DATE(Rentecalc.!$O$1,(O120),K120)-DATE(Rentecalc.!$O$1,(N120),K120))*(I120-(3*J120)))/E!I$335)))</f>
        <v>0</v>
      </c>
      <c r="J290" s="657">
        <f>IF(O120=0,0,(IF(P120=0,((DATE(Rentecalc.!O$1+1,1,1)-DATE(Rentecalc.!$O$1,(O120),K120))*(I120-(4*J120)))/E!I$335,((DATE(Rentecalc.!$O$1,(P120),K120)-DATE(Rentecalc.!$O$1,(O120),K120))*(I120-(4*J120)))/E!I$335)))</f>
        <v>0</v>
      </c>
      <c r="K290" s="657"/>
      <c r="L290" s="657">
        <f>IF(P120=0,0,(IF(Q120=0,((DATE(Rentecalc.!O$1+1,1,1)-DATE(Rentecalc.!$O$1,(P120),K120))*(I120-(5*J120)))/E!I$335,((DATE(Rentecalc.!$O$1,(Q120),K120)-DATE(Rentecalc.!$O$1,(P120),K120))*(I120-(5*J120)))/E!I$335)))</f>
        <v>0</v>
      </c>
      <c r="M290" s="657"/>
      <c r="N290" s="657"/>
      <c r="O290" s="657"/>
      <c r="P290" s="657"/>
      <c r="Q290" s="657"/>
      <c r="R290" s="66">
        <f>IF(Q120=0,0,((DATE(Rentecalc.!O$1+1,1,1)-DATE(Rentecalc.!$O$1,(Q120),K120))*(I120-(6*J120)))/E!I$335)</f>
        <v>0</v>
      </c>
      <c r="S290" s="619">
        <f t="shared" si="47"/>
        <v>0</v>
      </c>
      <c r="T290" s="67">
        <f t="shared" si="46"/>
        <v>0</v>
      </c>
      <c r="U290" s="5"/>
      <c r="V290" s="46"/>
      <c r="W290" s="148"/>
      <c r="X290" s="148"/>
      <c r="Y290" s="148"/>
      <c r="Z290" s="148"/>
      <c r="AA290" s="148"/>
      <c r="AB290" s="148"/>
      <c r="AC290" s="153"/>
      <c r="AD290" s="153"/>
      <c r="AE290" s="152"/>
      <c r="AF290" s="152"/>
      <c r="AG290" s="152"/>
      <c r="AH290" s="152"/>
      <c r="AI290" s="152"/>
      <c r="AJ290" s="152"/>
      <c r="AK290" s="152"/>
      <c r="AL290" s="152"/>
      <c r="AM290" s="152"/>
    </row>
    <row r="291" spans="1:39" s="6" customFormat="1" ht="12.75" customHeight="1" x14ac:dyDescent="0.15">
      <c r="A291" s="46"/>
      <c r="B291" s="513"/>
      <c r="C291" s="658">
        <f>IF(J121=0,I121,(((DATE(Rentecalc.!$O$1,L121,K121)-DATE(Rentecalc.!$O$1,1,1))*I121)/E!I$335))</f>
        <v>0</v>
      </c>
      <c r="D291" s="658"/>
      <c r="E291" s="657">
        <f>IF(L121=0,0,(IF(M121=0,((DATE(Rentecalc.!O$1+1,1,1)-DATE(Rentecalc.!$O$1,(L121),K121))*(I121-(1*J121)))/E!I$335,((DATE(Rentecalc.!$O$1,(M121),K121)-DATE(Rentecalc.!$O$1,(L121),K121))*(I121-(1*J121)))/E!I$335)))</f>
        <v>0</v>
      </c>
      <c r="F291" s="657"/>
      <c r="G291" s="657">
        <f>IF(M121=0,0,(IF(N121=0,((DATE(Rentecalc.!O$1+1,1,1)-DATE(Rentecalc.!$O$1,(M121),K121))*(I121-(2*J121)))/365,((DATE(Rentecalc.!$O$1,(N121),K121)-DATE(Rentecalc.!$O$1,(M121),K121))*(I121-(2*J121)))/E!I$335)))</f>
        <v>0</v>
      </c>
      <c r="H291" s="657"/>
      <c r="I291" s="65">
        <f>IF(N121=0,0,(IF(O121=0,((DATE(Rentecalc.!O$1+1,1,1)-DATE(Rentecalc.!$O$1,(N121),K121))*(I121-(3*J121)))/E!I$335,((DATE(Rentecalc.!$O$1,(O121),K121)-DATE(Rentecalc.!$O$1,(N121),K121))*(I121-(3*J121)))/E!I$335)))</f>
        <v>0</v>
      </c>
      <c r="J291" s="657">
        <f>IF(O121=0,0,(IF(P121=0,((DATE(Rentecalc.!O$1+1,1,1)-DATE(Rentecalc.!$O$1,(O121),K121))*(I121-(4*J121)))/E!I$335,((DATE(Rentecalc.!$O$1,(P121),K121)-DATE(Rentecalc.!$O$1,(O121),K121))*(I121-(4*J121)))/E!I$335)))</f>
        <v>0</v>
      </c>
      <c r="K291" s="657"/>
      <c r="L291" s="657">
        <f>IF(P121=0,0,(IF(Q121=0,((DATE(Rentecalc.!O$1+1,1,1)-DATE(Rentecalc.!$O$1,(P121),K121))*(I121-(5*J121)))/E!I$335,((DATE(Rentecalc.!$O$1,(Q121),K121)-DATE(Rentecalc.!$O$1,(P121),K121))*(I121-(5*J121)))/E!I$335)))</f>
        <v>0</v>
      </c>
      <c r="M291" s="657"/>
      <c r="N291" s="657"/>
      <c r="O291" s="657"/>
      <c r="P291" s="657"/>
      <c r="Q291" s="657"/>
      <c r="R291" s="66">
        <f>IF(Q121=0,0,((DATE(Rentecalc.!O$1+1,1,1)-DATE(Rentecalc.!$O$1,(Q121),K121))*(I121-(6*J121)))/E!I$335)</f>
        <v>0</v>
      </c>
      <c r="S291" s="619">
        <f>SUM(C291:R291)</f>
        <v>0</v>
      </c>
      <c r="T291" s="67">
        <f t="shared" si="46"/>
        <v>0</v>
      </c>
      <c r="U291" s="5"/>
      <c r="V291" s="46"/>
      <c r="W291" s="148"/>
      <c r="X291" s="148"/>
      <c r="Y291" s="148"/>
      <c r="Z291" s="148"/>
      <c r="AA291" s="148"/>
      <c r="AB291" s="148"/>
      <c r="AC291" s="153"/>
      <c r="AD291" s="153"/>
      <c r="AE291" s="152"/>
      <c r="AF291" s="152"/>
      <c r="AG291" s="152"/>
      <c r="AH291" s="152"/>
      <c r="AI291" s="152"/>
      <c r="AJ291" s="152"/>
      <c r="AK291" s="152"/>
      <c r="AL291" s="152"/>
      <c r="AM291" s="152"/>
    </row>
    <row r="292" spans="1:39" s="6" customFormat="1" ht="12.75" customHeight="1" x14ac:dyDescent="0.15">
      <c r="A292" s="46"/>
      <c r="B292" s="513"/>
      <c r="C292" s="658">
        <f>IF(J122=0,I122,(((DATE(Rentecalc.!$O$1,L122,K122)-DATE(Rentecalc.!$O$1,1,1))*I122)/E!I$335))</f>
        <v>0</v>
      </c>
      <c r="D292" s="658"/>
      <c r="E292" s="657">
        <f>IF(L122=0,0,(IF(M122=0,((DATE(Rentecalc.!O$1+1,1,1)-DATE(Rentecalc.!$O$1,(L122),K122))*(I122-(1*J122)))/E!I$335,((DATE(Rentecalc.!$O$1,(M122),K122)-DATE(Rentecalc.!$O$1,(L122),K122))*(I122-(1*J122)))/E!I$335)))</f>
        <v>0</v>
      </c>
      <c r="F292" s="657"/>
      <c r="G292" s="657">
        <f>IF(M122=0,0,(IF(N122=0,((DATE(Rentecalc.!O$1+1,1,1)-DATE(Rentecalc.!$O$1,(M122),K122))*(I122-(2*J122)))/365,((DATE(Rentecalc.!$O$1,(N122),K122)-DATE(Rentecalc.!$O$1,(M122),K122))*(I122-(2*J122)))/E!I$335)))</f>
        <v>0</v>
      </c>
      <c r="H292" s="657"/>
      <c r="I292" s="65">
        <f>IF(N122=0,0,(IF(O122=0,((DATE(Rentecalc.!O$1+1,1,1)-DATE(Rentecalc.!$O$1,(N122),K122))*(I122-(3*J122)))/E!I$335,((DATE(Rentecalc.!$O$1,(O122),K122)-DATE(Rentecalc.!$O$1,(N122),K122))*(I122-(3*J122)))/E!I$335)))</f>
        <v>0</v>
      </c>
      <c r="J292" s="657">
        <f>IF(O122=0,0,(IF(P122=0,((DATE(Rentecalc.!O$1+1,1,1)-DATE(Rentecalc.!$O$1,(O122),K122))*(I122-(4*J122)))/E!I$335,((DATE(Rentecalc.!$O$1,(P122),K122)-DATE(Rentecalc.!$O$1,(O122),K122))*(I122-(4*J122)))/E!I$335)))</f>
        <v>0</v>
      </c>
      <c r="K292" s="657"/>
      <c r="L292" s="657">
        <f>IF(P122=0,0,(IF(Q122=0,((DATE(Rentecalc.!O$1+1,1,1)-DATE(Rentecalc.!$O$1,(P122),K122))*(I122-(5*J122)))/E!I$335,((DATE(Rentecalc.!$O$1,(Q122),K122)-DATE(Rentecalc.!$O$1,(P122),K122))*(I122-(5*J122)))/E!I$335)))</f>
        <v>0</v>
      </c>
      <c r="M292" s="657"/>
      <c r="N292" s="657"/>
      <c r="O292" s="657"/>
      <c r="P292" s="657"/>
      <c r="Q292" s="657"/>
      <c r="R292" s="66">
        <f>IF(Q122=0,0,((DATE(Rentecalc.!O$1+1,1,1)-DATE(Rentecalc.!$O$1,(Q122),K122))*(I122-(6*J122)))/E!I$335)</f>
        <v>0</v>
      </c>
      <c r="S292" s="619">
        <f>SUM(C292:R292)</f>
        <v>0</v>
      </c>
      <c r="T292" s="67">
        <f t="shared" si="46"/>
        <v>0</v>
      </c>
      <c r="U292" s="5"/>
      <c r="V292" s="46"/>
      <c r="W292" s="148"/>
      <c r="X292" s="148"/>
      <c r="Y292" s="148"/>
      <c r="Z292" s="148"/>
      <c r="AA292" s="148"/>
      <c r="AB292" s="148"/>
      <c r="AC292" s="153"/>
      <c r="AD292" s="153"/>
      <c r="AE292" s="152"/>
      <c r="AF292" s="152"/>
      <c r="AG292" s="152"/>
      <c r="AH292" s="152"/>
      <c r="AI292" s="152"/>
      <c r="AJ292" s="152"/>
      <c r="AK292" s="152"/>
      <c r="AL292" s="152"/>
      <c r="AM292" s="152"/>
    </row>
    <row r="293" spans="1:39" s="6" customFormat="1" ht="12.75" customHeight="1" x14ac:dyDescent="0.15">
      <c r="A293" s="46"/>
      <c r="B293" s="513"/>
      <c r="C293" s="658">
        <f>IF(J123=0,I123,(((DATE(Rentecalc.!$O$1,L123,K123)-DATE(Rentecalc.!$O$1,1,1))*I123)/E!I$335))</f>
        <v>0</v>
      </c>
      <c r="D293" s="658"/>
      <c r="E293" s="657">
        <f>IF(L123=0,0,(IF(M123=0,((DATE(Rentecalc.!O$1+1,1,1)-DATE(Rentecalc.!$O$1,(L123),K123))*(I123-(1*J123)))/E!I$335,((DATE(Rentecalc.!$O$1,(M123),K123)-DATE(Rentecalc.!$O$1,(L123),K123))*(I123-(1*J123)))/E!I$335)))</f>
        <v>0</v>
      </c>
      <c r="F293" s="657"/>
      <c r="G293" s="657">
        <f>IF(M123=0,0,(IF(N123=0,((DATE(Rentecalc.!O$1+1,1,1)-DATE(Rentecalc.!$O$1,(M123),K123))*(I123-(2*J123)))/365,((DATE(Rentecalc.!$O$1,(N123),K123)-DATE(Rentecalc.!$O$1,(M123),K123))*(I123-(2*J123)))/E!I$335)))</f>
        <v>0</v>
      </c>
      <c r="H293" s="657"/>
      <c r="I293" s="65">
        <f>IF(N123=0,0,(IF(O123=0,((DATE(Rentecalc.!O$1+1,1,1)-DATE(Rentecalc.!$O$1,(N123),K123))*(I123-(3*J123)))/E!I$335,((DATE(Rentecalc.!$O$1,(O123),K123)-DATE(Rentecalc.!$O$1,(N123),K123))*(I123-(3*J123)))/E!I$335)))</f>
        <v>0</v>
      </c>
      <c r="J293" s="657">
        <f>IF(O123=0,0,(IF(P123=0,((DATE(Rentecalc.!O$1+1,1,1)-DATE(Rentecalc.!$O$1,(O123),K123))*(I123-(4*J123)))/E!I$335,((DATE(Rentecalc.!$O$1,(P123),K123)-DATE(Rentecalc.!$O$1,(O123),K123))*(I123-(4*J123)))/E!I$335)))</f>
        <v>0</v>
      </c>
      <c r="K293" s="657"/>
      <c r="L293" s="657">
        <f>IF(P123=0,0,(IF(Q123=0,((DATE(Rentecalc.!O$1+1,1,1)-DATE(Rentecalc.!$O$1,(P123),K123))*(I123-(5*J123)))/E!I$335,((DATE(Rentecalc.!$O$1,(Q123),K123)-DATE(Rentecalc.!$O$1,(P123),K123))*(I123-(5*J123)))/E!I$335)))</f>
        <v>0</v>
      </c>
      <c r="M293" s="657"/>
      <c r="N293" s="657"/>
      <c r="O293" s="657"/>
      <c r="P293" s="657"/>
      <c r="Q293" s="657"/>
      <c r="R293" s="66">
        <f>IF(Q123=0,0,((DATE(Rentecalc.!O$1+1,1,1)-DATE(Rentecalc.!$O$1,(Q123),K123))*(I123-(6*J123)))/E!I$335)</f>
        <v>0</v>
      </c>
      <c r="S293" s="619">
        <f>SUM(C293:R293)</f>
        <v>0</v>
      </c>
      <c r="T293" s="67">
        <f t="shared" si="46"/>
        <v>0</v>
      </c>
      <c r="U293" s="5"/>
      <c r="V293" s="46"/>
      <c r="W293" s="148"/>
      <c r="X293" s="148"/>
      <c r="Y293" s="148"/>
      <c r="Z293" s="148"/>
      <c r="AA293" s="148"/>
      <c r="AB293" s="148"/>
      <c r="AC293" s="153"/>
      <c r="AD293" s="153"/>
      <c r="AE293" s="152"/>
      <c r="AF293" s="152"/>
      <c r="AG293" s="152"/>
      <c r="AH293" s="152"/>
      <c r="AI293" s="152"/>
      <c r="AJ293" s="152"/>
      <c r="AK293" s="152"/>
      <c r="AL293" s="152"/>
      <c r="AM293" s="152"/>
    </row>
    <row r="294" spans="1:39" s="6" customFormat="1" ht="12.75" customHeight="1" x14ac:dyDescent="0.15">
      <c r="A294" s="46"/>
      <c r="B294" s="513"/>
      <c r="C294" s="658">
        <f>IF(J124=0,I124,(((DATE(Rentecalc.!$O$1,L124,K124)-DATE(Rentecalc.!$O$1,1,1))*I124)/E!I$335))</f>
        <v>0</v>
      </c>
      <c r="D294" s="658"/>
      <c r="E294" s="657">
        <f>IF(L124=0,0,(IF(M124=0,((DATE(Rentecalc.!O$1+1,1,1)-DATE(Rentecalc.!$O$1,(L124),K124))*(I124-(1*J124)))/E!I$335,((DATE(Rentecalc.!$O$1,(M124),K124)-DATE(Rentecalc.!$O$1,(L124),K124))*(I124-(1*J124)))/E!I$335)))</f>
        <v>0</v>
      </c>
      <c r="F294" s="657"/>
      <c r="G294" s="657">
        <f>IF(M124=0,0,(IF(N124=0,((DATE(Rentecalc.!O$1+1,1,1)-DATE(Rentecalc.!$O$1,(M124),K124))*(I124-(2*J124)))/365,((DATE(Rentecalc.!$O$1,(N124),K124)-DATE(Rentecalc.!$O$1,(M124),K124))*(I124-(2*J124)))/E!I$335)))</f>
        <v>0</v>
      </c>
      <c r="H294" s="657"/>
      <c r="I294" s="65">
        <f>IF(N124=0,0,(IF(O124=0,((DATE(Rentecalc.!O$1+1,1,1)-DATE(Rentecalc.!$O$1,(N124),K124))*(I124-(3*J124)))/E!I$335,((DATE(Rentecalc.!$O$1,(O124),K124)-DATE(Rentecalc.!$O$1,(N124),K124))*(I124-(3*J124)))/E!I$335)))</f>
        <v>0</v>
      </c>
      <c r="J294" s="657">
        <f>IF(O124=0,0,(IF(P124=0,((DATE(Rentecalc.!O$1+1,1,1)-DATE(Rentecalc.!$O$1,(O124),K124))*(I124-(4*J124)))/E!I$335,((DATE(Rentecalc.!$O$1,(P124),K124)-DATE(Rentecalc.!$O$1,(O124),K124))*(I124-(4*J124)))/E!I$335)))</f>
        <v>0</v>
      </c>
      <c r="K294" s="657"/>
      <c r="L294" s="657">
        <f>IF(P124=0,0,(IF(Q124=0,((DATE(Rentecalc.!O$1+1,1,1)-DATE(Rentecalc.!$O$1,(P124),K124))*(I124-(5*J124)))/E!I$335,((DATE(Rentecalc.!$O$1,(Q124),K124)-DATE(Rentecalc.!$O$1,(P124),K124))*(I124-(5*J124)))/E!I$335)))</f>
        <v>0</v>
      </c>
      <c r="M294" s="657"/>
      <c r="N294" s="657"/>
      <c r="O294" s="657"/>
      <c r="P294" s="657"/>
      <c r="Q294" s="657"/>
      <c r="R294" s="66">
        <f>IF(Q124=0,0,((DATE(Rentecalc.!O$1+1,1,1)-DATE(Rentecalc.!$O$1,(Q124),K124))*(I124-(6*J124)))/E!I$335)</f>
        <v>0</v>
      </c>
      <c r="S294" s="619">
        <f t="shared" ref="S294:S302" si="48">SUM(C294:R294)</f>
        <v>0</v>
      </c>
      <c r="T294" s="67">
        <f t="shared" si="46"/>
        <v>0</v>
      </c>
      <c r="U294" s="5"/>
      <c r="V294" s="46"/>
      <c r="W294" s="148"/>
      <c r="X294" s="148"/>
      <c r="Y294" s="148"/>
      <c r="Z294" s="148"/>
      <c r="AA294" s="148"/>
      <c r="AB294" s="148"/>
      <c r="AC294" s="153"/>
      <c r="AD294" s="153"/>
      <c r="AE294" s="152"/>
      <c r="AF294" s="152"/>
      <c r="AG294" s="152"/>
      <c r="AH294" s="152"/>
      <c r="AI294" s="152"/>
      <c r="AJ294" s="152"/>
      <c r="AK294" s="152"/>
      <c r="AL294" s="152"/>
      <c r="AM294" s="152"/>
    </row>
    <row r="295" spans="1:39" s="6" customFormat="1" ht="12.75" customHeight="1" x14ac:dyDescent="0.15">
      <c r="A295" s="46"/>
      <c r="B295" s="513"/>
      <c r="C295" s="658">
        <f>IF(J125=0,I125,(((DATE(Rentecalc.!$O$1,L125,K125)-DATE(Rentecalc.!$O$1,1,1))*I125)/E!I$335))</f>
        <v>0</v>
      </c>
      <c r="D295" s="658"/>
      <c r="E295" s="657">
        <f>IF(L125=0,0,(IF(M125=0,((DATE(Rentecalc.!O$1+1,1,1)-DATE(Rentecalc.!$O$1,(L125),K125))*(I125-(1*J125)))/E!I$335,((DATE(Rentecalc.!$O$1,(M125),K125)-DATE(Rentecalc.!$O$1,(L125),K125))*(I125-(1*J125)))/E!I$335)))</f>
        <v>0</v>
      </c>
      <c r="F295" s="657"/>
      <c r="G295" s="657">
        <f>IF(M125=0,0,(IF(N125=0,((DATE(Rentecalc.!O$1+1,1,1)-DATE(Rentecalc.!$O$1,(M125),K125))*(I125-(2*J125)))/365,((DATE(Rentecalc.!$O$1,(N125),K125)-DATE(Rentecalc.!$O$1,(M125),K125))*(I125-(2*J125)))/E!I$335)))</f>
        <v>0</v>
      </c>
      <c r="H295" s="657"/>
      <c r="I295" s="65">
        <f>IF(N125=0,0,(IF(O125=0,((DATE(Rentecalc.!O$1+1,1,1)-DATE(Rentecalc.!$O$1,(N125),K125))*(I125-(3*J125)))/E!I$335,((DATE(Rentecalc.!$O$1,(O125),K125)-DATE(Rentecalc.!$O$1,(N125),K125))*(I125-(3*J125)))/E!I$335)))</f>
        <v>0</v>
      </c>
      <c r="J295" s="657">
        <f>IF(O125=0,0,(IF(P125=0,((DATE(Rentecalc.!O$1+1,1,1)-DATE(Rentecalc.!$O$1,(O125),K125))*(I125-(4*J125)))/E!I$335,((DATE(Rentecalc.!$O$1,(P125),K125)-DATE(Rentecalc.!$O$1,(O125),K125))*(I125-(4*J125)))/E!I$335)))</f>
        <v>0</v>
      </c>
      <c r="K295" s="657"/>
      <c r="L295" s="657">
        <f>IF(P125=0,0,(IF(Q125=0,((DATE(Rentecalc.!O$1+1,1,1)-DATE(Rentecalc.!$O$1,(P125),K125))*(I125-(5*J125)))/E!I$335,((DATE(Rentecalc.!$O$1,(Q125),K125)-DATE(Rentecalc.!$O$1,(P125),K125))*(I125-(5*J125)))/E!I$335)))</f>
        <v>0</v>
      </c>
      <c r="M295" s="657"/>
      <c r="N295" s="657"/>
      <c r="O295" s="657"/>
      <c r="P295" s="657"/>
      <c r="Q295" s="657"/>
      <c r="R295" s="66">
        <f>IF(Q125=0,0,((DATE(Rentecalc.!O$1+1,1,1)-DATE(Rentecalc.!$O$1,(Q125),K125))*(I125-(6*J125)))/E!I$335)</f>
        <v>0</v>
      </c>
      <c r="S295" s="619">
        <f t="shared" si="48"/>
        <v>0</v>
      </c>
      <c r="T295" s="67">
        <f t="shared" si="46"/>
        <v>0</v>
      </c>
      <c r="U295" s="5"/>
      <c r="V295" s="46"/>
      <c r="W295" s="148"/>
      <c r="X295" s="148"/>
      <c r="Y295" s="148"/>
      <c r="Z295" s="148"/>
      <c r="AA295" s="148"/>
      <c r="AB295" s="148"/>
      <c r="AC295" s="153"/>
      <c r="AD295" s="153"/>
      <c r="AE295" s="152"/>
      <c r="AF295" s="152"/>
      <c r="AG295" s="152"/>
      <c r="AH295" s="152"/>
      <c r="AI295" s="152"/>
      <c r="AJ295" s="152"/>
      <c r="AK295" s="152"/>
      <c r="AL295" s="152"/>
      <c r="AM295" s="152"/>
    </row>
    <row r="296" spans="1:39" s="6" customFormat="1" ht="12.75" customHeight="1" x14ac:dyDescent="0.15">
      <c r="A296" s="46"/>
      <c r="B296" s="513"/>
      <c r="C296" s="658">
        <f>IF(J126=0,I126,(((DATE(Rentecalc.!$O$1,L126,K126)-DATE(Rentecalc.!$O$1,1,1))*I126)/E!I$335))</f>
        <v>0</v>
      </c>
      <c r="D296" s="658"/>
      <c r="E296" s="657">
        <f>IF(L126=0,0,(IF(M126=0,((DATE(Rentecalc.!O$1+1,1,1)-DATE(Rentecalc.!$O$1,(L126),K126))*(I126-(1*J126)))/E!I$335,((DATE(Rentecalc.!$O$1,(M126),K126)-DATE(Rentecalc.!$O$1,(L126),K126))*(I126-(1*J126)))/E!I$335)))</f>
        <v>0</v>
      </c>
      <c r="F296" s="657"/>
      <c r="G296" s="657">
        <f>IF(M126=0,0,(IF(N126=0,((DATE(Rentecalc.!O$1+1,1,1)-DATE(Rentecalc.!$O$1,(M126),K126))*(I126-(2*J126)))/365,((DATE(Rentecalc.!$O$1,(N126),K126)-DATE(Rentecalc.!$O$1,(M126),K126))*(I126-(2*J126)))/E!I$335)))</f>
        <v>0</v>
      </c>
      <c r="H296" s="657"/>
      <c r="I296" s="65">
        <f>IF(N126=0,0,(IF(O126=0,((DATE(Rentecalc.!O$1+1,1,1)-DATE(Rentecalc.!$O$1,(N126),K126))*(I126-(3*J126)))/E!I$335,((DATE(Rentecalc.!$O$1,(O126),K126)-DATE(Rentecalc.!$O$1,(N126),K126))*(I126-(3*J126)))/E!I$335)))</f>
        <v>0</v>
      </c>
      <c r="J296" s="657">
        <f>IF(O126=0,0,(IF(P126=0,((DATE(Rentecalc.!O$1+1,1,1)-DATE(Rentecalc.!$O$1,(O126),K126))*(I126-(4*J126)))/E!I$335,((DATE(Rentecalc.!$O$1,(P126),K126)-DATE(Rentecalc.!$O$1,(O126),K126))*(I126-(4*J126)))/E!I$335)))</f>
        <v>0</v>
      </c>
      <c r="K296" s="657"/>
      <c r="L296" s="657">
        <f>IF(P126=0,0,(IF(Q126=0,((DATE(Rentecalc.!O$1+1,1,1)-DATE(Rentecalc.!$O$1,(P126),K126))*(I126-(5*J126)))/E!I$335,((DATE(Rentecalc.!$O$1,(Q126),K126)-DATE(Rentecalc.!$O$1,(P126),K126))*(I126-(5*J126)))/E!I$335)))</f>
        <v>0</v>
      </c>
      <c r="M296" s="657"/>
      <c r="N296" s="657"/>
      <c r="O296" s="657"/>
      <c r="P296" s="657"/>
      <c r="Q296" s="657"/>
      <c r="R296" s="66">
        <f>IF(Q126=0,0,((DATE(Rentecalc.!O$1+1,1,1)-DATE(Rentecalc.!$O$1,(Q126),K126))*(I126-(6*J126)))/E!I$335)</f>
        <v>0</v>
      </c>
      <c r="S296" s="619">
        <f t="shared" si="48"/>
        <v>0</v>
      </c>
      <c r="T296" s="67">
        <f t="shared" si="46"/>
        <v>0</v>
      </c>
      <c r="U296" s="5"/>
      <c r="V296" s="46"/>
      <c r="W296" s="148"/>
      <c r="X296" s="148"/>
      <c r="Y296" s="148"/>
      <c r="Z296" s="148"/>
      <c r="AA296" s="148"/>
      <c r="AB296" s="148"/>
      <c r="AC296" s="153"/>
      <c r="AD296" s="153"/>
      <c r="AE296" s="152"/>
      <c r="AF296" s="152"/>
      <c r="AG296" s="152"/>
      <c r="AH296" s="152"/>
      <c r="AI296" s="152"/>
      <c r="AJ296" s="152"/>
      <c r="AK296" s="152"/>
      <c r="AL296" s="152"/>
      <c r="AM296" s="152"/>
    </row>
    <row r="297" spans="1:39" s="6" customFormat="1" ht="12.75" customHeight="1" x14ac:dyDescent="0.15">
      <c r="A297" s="46"/>
      <c r="B297" s="513"/>
      <c r="C297" s="658">
        <f>IF(J127=0,I127,(((DATE(Rentecalc.!$O$1,L127,K127)-DATE(Rentecalc.!$O$1,1,1))*I127)/E!I$335))</f>
        <v>0</v>
      </c>
      <c r="D297" s="658"/>
      <c r="E297" s="657">
        <f>IF(L127=0,0,(IF(M127=0,((DATE(Rentecalc.!O$1+1,1,1)-DATE(Rentecalc.!$O$1,(L127),K127))*(I127-(1*J127)))/E!I$335,((DATE(Rentecalc.!$O$1,(M127),K127)-DATE(Rentecalc.!$O$1,(L127),K127))*(I127-(1*J127)))/E!I$335)))</f>
        <v>0</v>
      </c>
      <c r="F297" s="657"/>
      <c r="G297" s="657">
        <f>IF(M127=0,0,(IF(N127=0,((DATE(Rentecalc.!O$1+1,1,1)-DATE(Rentecalc.!$O$1,(M127),K127))*(I127-(2*J127)))/365,((DATE(Rentecalc.!$O$1,(N127),K127)-DATE(Rentecalc.!$O$1,(M127),K127))*(I127-(2*J127)))/E!I$335)))</f>
        <v>0</v>
      </c>
      <c r="H297" s="657"/>
      <c r="I297" s="65">
        <f>IF(N127=0,0,(IF(O127=0,((DATE(Rentecalc.!O$1+1,1,1)-DATE(Rentecalc.!$O$1,(N127),K127))*(I127-(3*J127)))/E!I$335,((DATE(Rentecalc.!$O$1,(O127),K127)-DATE(Rentecalc.!$O$1,(N127),K127))*(I127-(3*J127)))/E!I$335)))</f>
        <v>0</v>
      </c>
      <c r="J297" s="657">
        <f>IF(O127=0,0,(IF(P127=0,((DATE(Rentecalc.!O$1+1,1,1)-DATE(Rentecalc.!$O$1,(O127),K127))*(I127-(4*J127)))/E!I$335,((DATE(Rentecalc.!$O$1,(P127),K127)-DATE(Rentecalc.!$O$1,(O127),K127))*(I127-(4*J127)))/E!I$335)))</f>
        <v>0</v>
      </c>
      <c r="K297" s="657"/>
      <c r="L297" s="657">
        <f>IF(P127=0,0,(IF(Q127=0,((DATE(Rentecalc.!O$1+1,1,1)-DATE(Rentecalc.!$O$1,(P127),K127))*(I127-(5*J127)))/E!I$335,((DATE(Rentecalc.!$O$1,(Q127),K127)-DATE(Rentecalc.!$O$1,(P127),K127))*(I127-(5*J127)))/E!I$335)))</f>
        <v>0</v>
      </c>
      <c r="M297" s="657"/>
      <c r="N297" s="657"/>
      <c r="O297" s="657"/>
      <c r="P297" s="657"/>
      <c r="Q297" s="657"/>
      <c r="R297" s="66">
        <f>IF(Q127=0,0,((DATE(Rentecalc.!O$1+1,1,1)-DATE(Rentecalc.!$O$1,(Q127),K127))*(I127-(6*J127)))/E!I$335)</f>
        <v>0</v>
      </c>
      <c r="S297" s="619">
        <f t="shared" si="48"/>
        <v>0</v>
      </c>
      <c r="T297" s="67">
        <f t="shared" si="46"/>
        <v>0</v>
      </c>
      <c r="U297" s="5"/>
      <c r="V297" s="46"/>
      <c r="W297" s="148"/>
      <c r="X297" s="148"/>
      <c r="Y297" s="148"/>
      <c r="Z297" s="148"/>
      <c r="AA297" s="148"/>
      <c r="AB297" s="148"/>
      <c r="AC297" s="153"/>
      <c r="AD297" s="153"/>
      <c r="AE297" s="152"/>
      <c r="AF297" s="152"/>
      <c r="AG297" s="152"/>
      <c r="AH297" s="152"/>
      <c r="AI297" s="152"/>
      <c r="AJ297" s="152"/>
      <c r="AK297" s="152"/>
      <c r="AL297" s="152"/>
      <c r="AM297" s="152"/>
    </row>
    <row r="298" spans="1:39" s="6" customFormat="1" ht="12.75" customHeight="1" x14ac:dyDescent="0.15">
      <c r="A298" s="46"/>
      <c r="B298" s="513"/>
      <c r="C298" s="658">
        <f>IF(J128=0,I128,(((DATE(Rentecalc.!$O$1,L128,K128)-DATE(Rentecalc.!$O$1,1,1))*I128)/E!I$335))</f>
        <v>0</v>
      </c>
      <c r="D298" s="658"/>
      <c r="E298" s="657">
        <f>IF(L128=0,0,(IF(M128=0,((DATE(Rentecalc.!O$1+1,1,1)-DATE(Rentecalc.!$O$1,(L128),K128))*(I128-(1*J128)))/E!I$335,((DATE(Rentecalc.!$O$1,(M128),K128)-DATE(Rentecalc.!$O$1,(L128),K128))*(I128-(1*J128)))/E!I$335)))</f>
        <v>0</v>
      </c>
      <c r="F298" s="657"/>
      <c r="G298" s="657">
        <f>IF(M128=0,0,(IF(N128=0,((DATE(Rentecalc.!O$1+1,1,1)-DATE(Rentecalc.!$O$1,(M128),K128))*(I128-(2*J128)))/365,((DATE(Rentecalc.!$O$1,(N128),K128)-DATE(Rentecalc.!$O$1,(M128),K128))*(I128-(2*J128)))/E!I$335)))</f>
        <v>0</v>
      </c>
      <c r="H298" s="657"/>
      <c r="I298" s="65">
        <f>IF(N128=0,0,(IF(O128=0,((DATE(Rentecalc.!O$1+1,1,1)-DATE(Rentecalc.!$O$1,(N128),K128))*(I128-(3*J128)))/E!I$335,((DATE(Rentecalc.!$O$1,(O128),K128)-DATE(Rentecalc.!$O$1,(N128),K128))*(I128-(3*J128)))/E!I$335)))</f>
        <v>0</v>
      </c>
      <c r="J298" s="657">
        <f>IF(O128=0,0,(IF(P128=0,((DATE(Rentecalc.!O$1+1,1,1)-DATE(Rentecalc.!$O$1,(O128),K128))*(I128-(4*J128)))/E!I$335,((DATE(Rentecalc.!$O$1,(P128),K128)-DATE(Rentecalc.!$O$1,(O128),K128))*(I128-(4*J128)))/E!I$335)))</f>
        <v>0</v>
      </c>
      <c r="K298" s="657"/>
      <c r="L298" s="657">
        <f>IF(P128=0,0,(IF(Q128=0,((DATE(Rentecalc.!O$1+1,1,1)-DATE(Rentecalc.!$O$1,(P128),K128))*(I128-(5*J128)))/E!I$335,((DATE(Rentecalc.!$O$1,(Q128),K128)-DATE(Rentecalc.!$O$1,(P128),K128))*(I128-(5*J128)))/E!I$335)))</f>
        <v>0</v>
      </c>
      <c r="M298" s="657"/>
      <c r="N298" s="657"/>
      <c r="O298" s="657"/>
      <c r="P298" s="657"/>
      <c r="Q298" s="657"/>
      <c r="R298" s="66">
        <f>IF(Q128=0,0,((DATE(Rentecalc.!O$1+1,1,1)-DATE(Rentecalc.!$O$1,(Q128),K128))*(I128-(6*J128)))/E!I$335)</f>
        <v>0</v>
      </c>
      <c r="S298" s="619">
        <f t="shared" si="48"/>
        <v>0</v>
      </c>
      <c r="T298" s="67">
        <f t="shared" si="46"/>
        <v>0</v>
      </c>
      <c r="U298" s="5"/>
      <c r="V298" s="46"/>
      <c r="W298" s="148"/>
      <c r="X298" s="148"/>
      <c r="Y298" s="148"/>
      <c r="Z298" s="148"/>
      <c r="AA298" s="148"/>
      <c r="AB298" s="148"/>
      <c r="AC298" s="153"/>
      <c r="AD298" s="153"/>
      <c r="AE298" s="152"/>
      <c r="AF298" s="152"/>
      <c r="AG298" s="152"/>
      <c r="AH298" s="152"/>
      <c r="AI298" s="152"/>
      <c r="AJ298" s="152"/>
      <c r="AK298" s="152"/>
      <c r="AL298" s="152"/>
      <c r="AM298" s="152"/>
    </row>
    <row r="299" spans="1:39" s="6" customFormat="1" ht="12.75" customHeight="1" x14ac:dyDescent="0.15">
      <c r="A299" s="46"/>
      <c r="B299" s="513"/>
      <c r="C299" s="658">
        <f>IF(J129=0,I129,(((DATE(Rentecalc.!$O$1,L129,K129)-DATE(Rentecalc.!$O$1,1,1))*I129)/E!I$335))</f>
        <v>0</v>
      </c>
      <c r="D299" s="658"/>
      <c r="E299" s="657">
        <f>IF(L129=0,0,(IF(M129=0,((DATE(Rentecalc.!O$1+1,1,1)-DATE(Rentecalc.!$O$1,(L129),K129))*(I129-(1*J129)))/E!I$335,((DATE(Rentecalc.!$O$1,(M129),K129)-DATE(Rentecalc.!$O$1,(L129),K129))*(I129-(1*J129)))/E!I$335)))</f>
        <v>0</v>
      </c>
      <c r="F299" s="657"/>
      <c r="G299" s="657">
        <f>IF(M129=0,0,(IF(N129=0,((DATE(Rentecalc.!O$1+1,1,1)-DATE(Rentecalc.!$O$1,(M129),K129))*(I129-(2*J129)))/365,((DATE(Rentecalc.!$O$1,(N129),K129)-DATE(Rentecalc.!$O$1,(M129),K129))*(I129-(2*J129)))/E!I$335)))</f>
        <v>0</v>
      </c>
      <c r="H299" s="657"/>
      <c r="I299" s="65">
        <f>IF(N129=0,0,(IF(O129=0,((DATE(Rentecalc.!O$1+1,1,1)-DATE(Rentecalc.!$O$1,(N129),K129))*(I129-(3*J129)))/E!I$335,((DATE(Rentecalc.!$O$1,(O129),K129)-DATE(Rentecalc.!$O$1,(N129),K129))*(I129-(3*J129)))/E!I$335)))</f>
        <v>0</v>
      </c>
      <c r="J299" s="657">
        <f>IF(O129=0,0,(IF(P129=0,((DATE(Rentecalc.!O$1+1,1,1)-DATE(Rentecalc.!$O$1,(O129),K129))*(I129-(4*J129)))/E!I$335,((DATE(Rentecalc.!$O$1,(P129),K129)-DATE(Rentecalc.!$O$1,(O129),K129))*(I129-(4*J129)))/E!I$335)))</f>
        <v>0</v>
      </c>
      <c r="K299" s="657"/>
      <c r="L299" s="657">
        <f>IF(P129=0,0,(IF(Q129=0,((DATE(Rentecalc.!O$1+1,1,1)-DATE(Rentecalc.!$O$1,(P129),K129))*(I129-(5*J129)))/E!I$335,((DATE(Rentecalc.!$O$1,(Q129),K129)-DATE(Rentecalc.!$O$1,(P129),K129))*(I129-(5*J129)))/E!I$335)))</f>
        <v>0</v>
      </c>
      <c r="M299" s="657"/>
      <c r="N299" s="657"/>
      <c r="O299" s="657"/>
      <c r="P299" s="657"/>
      <c r="Q299" s="657"/>
      <c r="R299" s="66">
        <f>IF(Q129=0,0,((DATE(Rentecalc.!O$1+1,1,1)-DATE(Rentecalc.!$O$1,(Q129),K129))*(I129-(6*J129)))/E!I$335)</f>
        <v>0</v>
      </c>
      <c r="S299" s="619">
        <f t="shared" si="48"/>
        <v>0</v>
      </c>
      <c r="T299" s="67">
        <f t="shared" si="46"/>
        <v>0</v>
      </c>
      <c r="U299" s="5"/>
      <c r="V299" s="46"/>
      <c r="W299" s="148"/>
      <c r="X299" s="148"/>
      <c r="Y299" s="148"/>
      <c r="Z299" s="148"/>
      <c r="AA299" s="148"/>
      <c r="AB299" s="148"/>
      <c r="AC299" s="153"/>
      <c r="AD299" s="153"/>
      <c r="AE299" s="152"/>
      <c r="AF299" s="152"/>
      <c r="AG299" s="152"/>
      <c r="AH299" s="152"/>
      <c r="AI299" s="152"/>
      <c r="AJ299" s="152"/>
      <c r="AK299" s="152"/>
      <c r="AL299" s="152"/>
      <c r="AM299" s="152"/>
    </row>
    <row r="300" spans="1:39" s="6" customFormat="1" ht="12.75" customHeight="1" x14ac:dyDescent="0.15">
      <c r="A300" s="46"/>
      <c r="B300" s="513"/>
      <c r="C300" s="658">
        <f>IF(J130=0,I130,(((DATE(Rentecalc.!$O$1,L130,K130)-DATE(Rentecalc.!$O$1,1,1))*I130)/E!I$335))</f>
        <v>0</v>
      </c>
      <c r="D300" s="658"/>
      <c r="E300" s="657">
        <f>IF(L130=0,0,(IF(M130=0,((DATE(Rentecalc.!O$1+1,1,1)-DATE(Rentecalc.!$O$1,(L130),K130))*(I130-(1*J130)))/E!I$335,((DATE(Rentecalc.!$O$1,(M130),K130)-DATE(Rentecalc.!$O$1,(L130),K130))*(I130-(1*J130)))/E!I$335)))</f>
        <v>0</v>
      </c>
      <c r="F300" s="657"/>
      <c r="G300" s="657">
        <f>IF(M130=0,0,(IF(N130=0,((DATE(Rentecalc.!O$1+1,1,1)-DATE(Rentecalc.!$O$1,(M130),K130))*(I130-(2*J130)))/365,((DATE(Rentecalc.!$O$1,(N130),K130)-DATE(Rentecalc.!$O$1,(M130),K130))*(I130-(2*J130)))/E!I$335)))</f>
        <v>0</v>
      </c>
      <c r="H300" s="657"/>
      <c r="I300" s="65">
        <f>IF(N130=0,0,(IF(O130=0,((DATE(Rentecalc.!O$1+1,1,1)-DATE(Rentecalc.!$O$1,(N130),K130))*(I130-(3*J130)))/E!I$335,((DATE(Rentecalc.!$O$1,(O130),K130)-DATE(Rentecalc.!$O$1,(N130),K130))*(I130-(3*J130)))/E!I$335)))</f>
        <v>0</v>
      </c>
      <c r="J300" s="657">
        <f>IF(O130=0,0,(IF(P130=0,((DATE(Rentecalc.!O$1+1,1,1)-DATE(Rentecalc.!$O$1,(O130),K130))*(I130-(4*J130)))/E!I$335,((DATE(Rentecalc.!$O$1,(P130),K130)-DATE(Rentecalc.!$O$1,(O130),K130))*(I130-(4*J130)))/E!I$335)))</f>
        <v>0</v>
      </c>
      <c r="K300" s="657"/>
      <c r="L300" s="657">
        <f>IF(P130=0,0,(IF(Q130=0,((DATE(Rentecalc.!O$1+1,1,1)-DATE(Rentecalc.!$O$1,(P130),K130))*(I130-(5*J130)))/E!I$335,((DATE(Rentecalc.!$O$1,(Q130),K130)-DATE(Rentecalc.!$O$1,(P130),K130))*(I130-(5*J130)))/E!I$335)))</f>
        <v>0</v>
      </c>
      <c r="M300" s="657"/>
      <c r="N300" s="657"/>
      <c r="O300" s="657"/>
      <c r="P300" s="657"/>
      <c r="Q300" s="657"/>
      <c r="R300" s="66">
        <f>IF(Q130=0,0,((DATE(Rentecalc.!O$1+1,1,1)-DATE(Rentecalc.!$O$1,(Q130),K130))*(I130-(6*J130)))/E!I$335)</f>
        <v>0</v>
      </c>
      <c r="S300" s="619">
        <f t="shared" si="48"/>
        <v>0</v>
      </c>
      <c r="T300" s="67">
        <f t="shared" si="46"/>
        <v>0</v>
      </c>
      <c r="U300" s="5"/>
      <c r="V300" s="46"/>
      <c r="W300" s="148"/>
      <c r="X300" s="148"/>
      <c r="Y300" s="148"/>
      <c r="Z300" s="148"/>
      <c r="AA300" s="148"/>
      <c r="AB300" s="148"/>
      <c r="AC300" s="153"/>
      <c r="AD300" s="153"/>
      <c r="AE300" s="152"/>
      <c r="AF300" s="152"/>
      <c r="AG300" s="152"/>
      <c r="AH300" s="152"/>
      <c r="AI300" s="152"/>
      <c r="AJ300" s="152"/>
      <c r="AK300" s="152"/>
      <c r="AL300" s="152"/>
      <c r="AM300" s="152"/>
    </row>
    <row r="301" spans="1:39" s="6" customFormat="1" ht="12.75" customHeight="1" x14ac:dyDescent="0.15">
      <c r="A301" s="46"/>
      <c r="B301" s="513"/>
      <c r="C301" s="658">
        <f>IF(J131=0,I131,(((DATE(Rentecalc.!$O$1,L131,K131)-DATE(Rentecalc.!$O$1,1,1))*I131)/E!I$335))</f>
        <v>0</v>
      </c>
      <c r="D301" s="658"/>
      <c r="E301" s="657">
        <f>IF(L131=0,0,(IF(M131=0,((DATE(Rentecalc.!O$1+1,1,1)-DATE(Rentecalc.!$O$1,(L131),K131))*(I131-(1*J131)))/E!I$335,((DATE(Rentecalc.!$O$1,(M131),K131)-DATE(Rentecalc.!$O$1,(L131),K131))*(I131-(1*J131)))/E!I$335)))</f>
        <v>0</v>
      </c>
      <c r="F301" s="657"/>
      <c r="G301" s="657">
        <f>IF(M131=0,0,(IF(N131=0,((DATE(Rentecalc.!O$1+1,1,1)-DATE(Rentecalc.!$O$1,(M131),K131))*(I131-(2*J131)))/365,((DATE(Rentecalc.!$O$1,(N131),K131)-DATE(Rentecalc.!$O$1,(M131),K131))*(I131-(2*J131)))/E!I$335)))</f>
        <v>0</v>
      </c>
      <c r="H301" s="657"/>
      <c r="I301" s="65">
        <f>IF(N131=0,0,(IF(O131=0,((DATE(Rentecalc.!O$1+1,1,1)-DATE(Rentecalc.!$O$1,(N131),K131))*(I131-(3*J131)))/E!I$335,((DATE(Rentecalc.!$O$1,(O131),K131)-DATE(Rentecalc.!$O$1,(N131),K131))*(I131-(3*J131)))/E!I$335)))</f>
        <v>0</v>
      </c>
      <c r="J301" s="657">
        <f>IF(O131=0,0,(IF(P131=0,((DATE(Rentecalc.!O$1+1,1,1)-DATE(Rentecalc.!$O$1,(O131),K131))*(I131-(4*J131)))/E!I$335,((DATE(Rentecalc.!$O$1,(P131),K131)-DATE(Rentecalc.!$O$1,(O131),K131))*(I131-(4*J131)))/E!I$335)))</f>
        <v>0</v>
      </c>
      <c r="K301" s="657"/>
      <c r="L301" s="657">
        <f>IF(P131=0,0,(IF(Q131=0,((DATE(Rentecalc.!O$1+1,1,1)-DATE(Rentecalc.!$O$1,(P131),K131))*(I131-(5*J131)))/E!I$335,((DATE(Rentecalc.!$O$1,(Q131),K131)-DATE(Rentecalc.!$O$1,(P131),K131))*(I131-(5*J131)))/E!I$335)))</f>
        <v>0</v>
      </c>
      <c r="M301" s="657"/>
      <c r="N301" s="657"/>
      <c r="O301" s="657"/>
      <c r="P301" s="657"/>
      <c r="Q301" s="657"/>
      <c r="R301" s="66">
        <f>IF(Q131=0,0,((DATE(Rentecalc.!O$1+1,1,1)-DATE(Rentecalc.!$O$1,(Q131),K131))*(I131-(6*J131)))/E!I$335)</f>
        <v>0</v>
      </c>
      <c r="S301" s="619">
        <f t="shared" si="48"/>
        <v>0</v>
      </c>
      <c r="T301" s="67">
        <f t="shared" si="46"/>
        <v>0</v>
      </c>
      <c r="U301" s="5"/>
      <c r="V301" s="46"/>
      <c r="W301" s="148"/>
      <c r="X301" s="148"/>
      <c r="Y301" s="148"/>
      <c r="Z301" s="148"/>
      <c r="AA301" s="148"/>
      <c r="AB301" s="148"/>
      <c r="AC301" s="153"/>
      <c r="AD301" s="153"/>
      <c r="AE301" s="152"/>
      <c r="AF301" s="152"/>
      <c r="AG301" s="152"/>
      <c r="AH301" s="152"/>
      <c r="AI301" s="152"/>
      <c r="AJ301" s="152"/>
      <c r="AK301" s="152"/>
      <c r="AL301" s="152"/>
      <c r="AM301" s="152"/>
    </row>
    <row r="302" spans="1:39" s="6" customFormat="1" ht="12.75" customHeight="1" x14ac:dyDescent="0.15">
      <c r="A302" s="46"/>
      <c r="B302" s="513"/>
      <c r="C302" s="658">
        <f>IF(J132=0,I132,(((DATE(Rentecalc.!$O$1,L132,K132)-DATE(Rentecalc.!$O$1,1,1))*I132)/E!I$335))</f>
        <v>0</v>
      </c>
      <c r="D302" s="658"/>
      <c r="E302" s="657">
        <f>IF(L132=0,0,(IF(M132=0,((DATE(Rentecalc.!O$1+1,1,1)-DATE(Rentecalc.!$O$1,(L132),K132))*(I132-(1*J132)))/E!I$335,((DATE(Rentecalc.!$O$1,(M132),K132)-DATE(Rentecalc.!$O$1,(L132),K132))*(I132-(1*J132)))/E!I$335)))</f>
        <v>0</v>
      </c>
      <c r="F302" s="657"/>
      <c r="G302" s="657">
        <f>IF(M132=0,0,(IF(N132=0,((DATE(Rentecalc.!O$1+1,1,1)-DATE(Rentecalc.!$O$1,(M132),K132))*(I132-(2*J132)))/365,((DATE(Rentecalc.!$O$1,(N132),K132)-DATE(Rentecalc.!$O$1,(M132),K132))*(I132-(2*J132)))/E!I$335)))</f>
        <v>0</v>
      </c>
      <c r="H302" s="657"/>
      <c r="I302" s="65">
        <f>IF(N132=0,0,(IF(O132=0,((DATE(Rentecalc.!O$1+1,1,1)-DATE(Rentecalc.!$O$1,(N132),K132))*(I132-(3*J132)))/E!I$335,((DATE(Rentecalc.!$O$1,(O132),K132)-DATE(Rentecalc.!$O$1,(N132),K132))*(I132-(3*J132)))/E!I$335)))</f>
        <v>0</v>
      </c>
      <c r="J302" s="657">
        <f>IF(O132=0,0,(IF(P132=0,((DATE(Rentecalc.!O$1+1,1,1)-DATE(Rentecalc.!$O$1,(O132),K132))*(I132-(4*J132)))/E!I$335,((DATE(Rentecalc.!$O$1,(P132),K132)-DATE(Rentecalc.!$O$1,(O132),K132))*(I132-(4*J132)))/E!I$335)))</f>
        <v>0</v>
      </c>
      <c r="K302" s="657"/>
      <c r="L302" s="657">
        <f>IF(P132=0,0,(IF(Q132=0,((DATE(Rentecalc.!O$1+1,1,1)-DATE(Rentecalc.!$O$1,(P132),K132))*(I132-(5*J132)))/E!I$335,((DATE(Rentecalc.!$O$1,(Q132),K132)-DATE(Rentecalc.!$O$1,(P132),K132))*(I132-(5*J132)))/E!I$335)))</f>
        <v>0</v>
      </c>
      <c r="M302" s="657"/>
      <c r="N302" s="657"/>
      <c r="O302" s="657"/>
      <c r="P302" s="657"/>
      <c r="Q302" s="657"/>
      <c r="R302" s="66">
        <f>IF(Q132=0,0,((DATE(Rentecalc.!O$1+1,1,1)-DATE(Rentecalc.!$O$1,(Q132),K132))*(I132-(6*J132)))/E!I$335)</f>
        <v>0</v>
      </c>
      <c r="S302" s="619">
        <f t="shared" si="48"/>
        <v>0</v>
      </c>
      <c r="T302" s="67">
        <f t="shared" si="46"/>
        <v>0</v>
      </c>
      <c r="U302" s="5"/>
      <c r="V302" s="46"/>
      <c r="W302" s="148"/>
      <c r="X302" s="148"/>
      <c r="Y302" s="148"/>
      <c r="Z302" s="148"/>
      <c r="AA302" s="148"/>
      <c r="AB302" s="148"/>
      <c r="AC302" s="153"/>
      <c r="AD302" s="153"/>
      <c r="AE302" s="152"/>
      <c r="AF302" s="152"/>
      <c r="AG302" s="152"/>
      <c r="AH302" s="152"/>
      <c r="AI302" s="152"/>
      <c r="AJ302" s="152"/>
      <c r="AK302" s="152"/>
      <c r="AL302" s="152"/>
      <c r="AM302" s="152"/>
    </row>
    <row r="303" spans="1:39" s="6" customFormat="1" ht="12.75" customHeight="1" x14ac:dyDescent="0.15">
      <c r="A303" s="46"/>
      <c r="B303" s="513"/>
      <c r="C303" s="658">
        <f>IF(J133=0,I133,(((DATE(Rentecalc.!$O$1,L133,K133)-DATE(Rentecalc.!$O$1,1,1))*I133)/E!I$335))</f>
        <v>0</v>
      </c>
      <c r="D303" s="658"/>
      <c r="E303" s="657">
        <f>IF(L133=0,0,(IF(M133=0,((DATE(Rentecalc.!O$1+1,1,1)-DATE(Rentecalc.!$O$1,(L133),K133))*(I133-(1*J133)))/E!I$335,((DATE(Rentecalc.!$O$1,(M133),K133)-DATE(Rentecalc.!$O$1,(L133),K133))*(I133-(1*J133)))/E!I$335)))</f>
        <v>0</v>
      </c>
      <c r="F303" s="657"/>
      <c r="G303" s="657">
        <f>IF(M133=0,0,(IF(N133=0,((DATE(Rentecalc.!O$1+1,1,1)-DATE(Rentecalc.!$O$1,(M133),K133))*(I133-(2*J133)))/365,((DATE(Rentecalc.!$O$1,(N133),K133)-DATE(Rentecalc.!$O$1,(M133),K133))*(I133-(2*J133)))/E!I$335)))</f>
        <v>0</v>
      </c>
      <c r="H303" s="657"/>
      <c r="I303" s="65">
        <f>IF(N133=0,0,(IF(O133=0,((DATE(Rentecalc.!O$1+1,1,1)-DATE(Rentecalc.!$O$1,(N133),K133))*(I133-(3*J133)))/E!I$335,((DATE(Rentecalc.!$O$1,(O133),K133)-DATE(Rentecalc.!$O$1,(N133),K133))*(I133-(3*J133)))/E!I$335)))</f>
        <v>0</v>
      </c>
      <c r="J303" s="657">
        <f>IF(O133=0,0,(IF(P133=0,((DATE(Rentecalc.!O$1+1,1,1)-DATE(Rentecalc.!$O$1,(O133),K133))*(I133-(4*J133)))/E!I$335,((DATE(Rentecalc.!$O$1,(P133),K133)-DATE(Rentecalc.!$O$1,(O133),K133))*(I133-(4*J133)))/E!I$335)))</f>
        <v>0</v>
      </c>
      <c r="K303" s="657"/>
      <c r="L303" s="657">
        <f>IF(P133=0,0,(IF(Q133=0,((DATE(Rentecalc.!O$1+1,1,1)-DATE(Rentecalc.!$O$1,(P133),K133))*(I133-(5*J133)))/E!I$335,((DATE(Rentecalc.!$O$1,(Q133),K133)-DATE(Rentecalc.!$O$1,(P133),K133))*(I133-(5*J133)))/E!I$335)))</f>
        <v>0</v>
      </c>
      <c r="M303" s="657"/>
      <c r="N303" s="657"/>
      <c r="O303" s="657"/>
      <c r="P303" s="657"/>
      <c r="Q303" s="657"/>
      <c r="R303" s="66">
        <f>IF(Q133=0,0,((DATE(Rentecalc.!O$1+1,1,1)-DATE(Rentecalc.!$O$1,(Q133),K133))*(I133-(6*J133)))/E!I$335)</f>
        <v>0</v>
      </c>
      <c r="S303" s="619">
        <f t="shared" ref="S303:S316" si="49">SUM(C303:R303)</f>
        <v>0</v>
      </c>
      <c r="T303" s="67">
        <f t="shared" si="46"/>
        <v>0</v>
      </c>
      <c r="U303" s="5"/>
      <c r="V303" s="46"/>
      <c r="W303" s="148"/>
      <c r="X303" s="148"/>
      <c r="Y303" s="148"/>
      <c r="Z303" s="148"/>
      <c r="AA303" s="148"/>
      <c r="AB303" s="148"/>
      <c r="AC303" s="153"/>
      <c r="AD303" s="153"/>
      <c r="AE303" s="152"/>
      <c r="AF303" s="152"/>
      <c r="AG303" s="152"/>
      <c r="AH303" s="152"/>
      <c r="AI303" s="152"/>
      <c r="AJ303" s="152"/>
      <c r="AK303" s="152"/>
      <c r="AL303" s="152"/>
      <c r="AM303" s="152"/>
    </row>
    <row r="304" spans="1:39" s="6" customFormat="1" ht="12.75" customHeight="1" x14ac:dyDescent="0.15">
      <c r="A304" s="46"/>
      <c r="B304" s="513"/>
      <c r="C304" s="658">
        <f>IF(J134=0,I134,(((DATE(Rentecalc.!$O$1,L134,K134)-DATE(Rentecalc.!$O$1,1,1))*I134)/E!I$335))</f>
        <v>0</v>
      </c>
      <c r="D304" s="658"/>
      <c r="E304" s="657">
        <f>IF(L134=0,0,(IF(M134=0,((DATE(Rentecalc.!O$1+1,1,1)-DATE(Rentecalc.!$O$1,(L134),K134))*(I134-(1*J134)))/E!I$335,((DATE(Rentecalc.!$O$1,(M134),K134)-DATE(Rentecalc.!$O$1,(L134),K134))*(I134-(1*J134)))/E!I$335)))</f>
        <v>0</v>
      </c>
      <c r="F304" s="657"/>
      <c r="G304" s="657">
        <f>IF(M134=0,0,(IF(N134=0,((DATE(Rentecalc.!O$1+1,1,1)-DATE(Rentecalc.!$O$1,(M134),K134))*(I134-(2*J134)))/365,((DATE(Rentecalc.!$O$1,(N134),K134)-DATE(Rentecalc.!$O$1,(M134),K134))*(I134-(2*J134)))/E!I$335)))</f>
        <v>0</v>
      </c>
      <c r="H304" s="657"/>
      <c r="I304" s="65">
        <f>IF(N134=0,0,(IF(O134=0,((DATE(Rentecalc.!O$1+1,1,1)-DATE(Rentecalc.!$O$1,(N134),K134))*(I134-(3*J134)))/E!I$335,((DATE(Rentecalc.!$O$1,(O134),K134)-DATE(Rentecalc.!$O$1,(N134),K134))*(I134-(3*J134)))/E!I$335)))</f>
        <v>0</v>
      </c>
      <c r="J304" s="657">
        <f>IF(O134=0,0,(IF(P134=0,((DATE(Rentecalc.!O$1+1,1,1)-DATE(Rentecalc.!$O$1,(O134),K134))*(I134-(4*J134)))/E!I$335,((DATE(Rentecalc.!$O$1,(P134),K134)-DATE(Rentecalc.!$O$1,(O134),K134))*(I134-(4*J134)))/E!I$335)))</f>
        <v>0</v>
      </c>
      <c r="K304" s="657"/>
      <c r="L304" s="657">
        <f>IF(P134=0,0,(IF(Q134=0,((DATE(Rentecalc.!O$1+1,1,1)-DATE(Rentecalc.!$O$1,(P134),K134))*(I134-(5*J134)))/E!I$335,((DATE(Rentecalc.!$O$1,(Q134),K134)-DATE(Rentecalc.!$O$1,(P134),K134))*(I134-(5*J134)))/E!I$335)))</f>
        <v>0</v>
      </c>
      <c r="M304" s="657"/>
      <c r="N304" s="657"/>
      <c r="O304" s="657"/>
      <c r="P304" s="657"/>
      <c r="Q304" s="657"/>
      <c r="R304" s="66">
        <f>IF(Q134=0,0,((DATE(Rentecalc.!O$1+1,1,1)-DATE(Rentecalc.!$O$1,(Q134),K134))*(I134-(6*J134)))/E!I$335)</f>
        <v>0</v>
      </c>
      <c r="S304" s="619">
        <f t="shared" si="49"/>
        <v>0</v>
      </c>
      <c r="T304" s="67">
        <f t="shared" si="46"/>
        <v>0</v>
      </c>
      <c r="U304" s="5"/>
      <c r="V304" s="46"/>
      <c r="W304" s="148"/>
      <c r="X304" s="148"/>
      <c r="Y304" s="148"/>
      <c r="Z304" s="148"/>
      <c r="AA304" s="148"/>
      <c r="AB304" s="148"/>
      <c r="AC304" s="153"/>
      <c r="AD304" s="153"/>
      <c r="AE304" s="152"/>
      <c r="AF304" s="152"/>
      <c r="AG304" s="152"/>
      <c r="AH304" s="152"/>
      <c r="AI304" s="152"/>
      <c r="AJ304" s="152"/>
      <c r="AK304" s="152"/>
      <c r="AL304" s="152"/>
      <c r="AM304" s="152"/>
    </row>
    <row r="305" spans="1:39" s="6" customFormat="1" ht="12.75" customHeight="1" x14ac:dyDescent="0.15">
      <c r="A305" s="46"/>
      <c r="B305" s="513"/>
      <c r="C305" s="658">
        <f>IF(J135=0,I135,(((DATE(Rentecalc.!$O$1,L135,K135)-DATE(Rentecalc.!$O$1,1,1))*I135)/E!I$335))</f>
        <v>0</v>
      </c>
      <c r="D305" s="658"/>
      <c r="E305" s="657">
        <f>IF(L135=0,0,(IF(M135=0,((DATE(Rentecalc.!O$1+1,1,1)-DATE(Rentecalc.!$O$1,(L135),K135))*(I135-(1*J135)))/E!I$335,((DATE(Rentecalc.!$O$1,(M135),K135)-DATE(Rentecalc.!$O$1,(L135),K135))*(I135-(1*J135)))/E!I$335)))</f>
        <v>0</v>
      </c>
      <c r="F305" s="657"/>
      <c r="G305" s="657">
        <f>IF(M135=0,0,(IF(N135=0,((DATE(Rentecalc.!O$1+1,1,1)-DATE(Rentecalc.!$O$1,(M135),K135))*(I135-(2*J135)))/365,((DATE(Rentecalc.!$O$1,(N135),K135)-DATE(Rentecalc.!$O$1,(M135),K135))*(I135-(2*J135)))/E!I$335)))</f>
        <v>0</v>
      </c>
      <c r="H305" s="657"/>
      <c r="I305" s="65">
        <f>IF(N135=0,0,(IF(O135=0,((DATE(Rentecalc.!O$1+1,1,1)-DATE(Rentecalc.!$O$1,(N135),K135))*(I135-(3*J135)))/E!I$335,((DATE(Rentecalc.!$O$1,(O135),K135)-DATE(Rentecalc.!$O$1,(N135),K135))*(I135-(3*J135)))/E!I$335)))</f>
        <v>0</v>
      </c>
      <c r="J305" s="657">
        <f>IF(O135=0,0,(IF(P135=0,((DATE(Rentecalc.!O$1+1,1,1)-DATE(Rentecalc.!$O$1,(O135),K135))*(I135-(4*J135)))/E!I$335,((DATE(Rentecalc.!$O$1,(P135),K135)-DATE(Rentecalc.!$O$1,(O135),K135))*(I135-(4*J135)))/E!I$335)))</f>
        <v>0</v>
      </c>
      <c r="K305" s="657"/>
      <c r="L305" s="657">
        <f>IF(P135=0,0,(IF(Q135=0,((DATE(Rentecalc.!O$1+1,1,1)-DATE(Rentecalc.!$O$1,(P135),K135))*(I135-(5*J135)))/E!I$335,((DATE(Rentecalc.!$O$1,(Q135),K135)-DATE(Rentecalc.!$O$1,(P135),K135))*(I135-(5*J135)))/E!I$335)))</f>
        <v>0</v>
      </c>
      <c r="M305" s="657"/>
      <c r="N305" s="657"/>
      <c r="O305" s="657"/>
      <c r="P305" s="657"/>
      <c r="Q305" s="657"/>
      <c r="R305" s="66">
        <f>IF(Q135=0,0,((DATE(Rentecalc.!O$1+1,1,1)-DATE(Rentecalc.!$O$1,(Q135),K135))*(I135-(6*J135)))/E!I$335)</f>
        <v>0</v>
      </c>
      <c r="S305" s="619">
        <f t="shared" si="49"/>
        <v>0</v>
      </c>
      <c r="T305" s="67">
        <f t="shared" ref="T305:T328" si="50">IF(H135="n",S305*(G135/100),S305*(F135/100))</f>
        <v>0</v>
      </c>
      <c r="U305" s="5"/>
      <c r="V305" s="46"/>
      <c r="W305" s="148"/>
      <c r="X305" s="148"/>
      <c r="Y305" s="148"/>
      <c r="Z305" s="148"/>
      <c r="AA305" s="148"/>
      <c r="AB305" s="148"/>
      <c r="AC305" s="153"/>
      <c r="AD305" s="153"/>
      <c r="AE305" s="152"/>
      <c r="AF305" s="152"/>
      <c r="AG305" s="152"/>
      <c r="AH305" s="152"/>
      <c r="AI305" s="152"/>
      <c r="AJ305" s="152"/>
      <c r="AK305" s="152"/>
      <c r="AL305" s="152"/>
      <c r="AM305" s="152"/>
    </row>
    <row r="306" spans="1:39" s="6" customFormat="1" ht="12.75" customHeight="1" x14ac:dyDescent="0.15">
      <c r="A306" s="46"/>
      <c r="B306" s="513"/>
      <c r="C306" s="658">
        <f>IF(J136=0,I136,(((DATE(Rentecalc.!$O$1,L136,K136)-DATE(Rentecalc.!$O$1,1,1))*I136)/E!I$335))</f>
        <v>0</v>
      </c>
      <c r="D306" s="658"/>
      <c r="E306" s="657">
        <f>IF(L136=0,0,(IF(M136=0,((DATE(Rentecalc.!O$1+1,1,1)-DATE(Rentecalc.!$O$1,(L136),K136))*(I136-(1*J136)))/E!I$335,((DATE(Rentecalc.!$O$1,(M136),K136)-DATE(Rentecalc.!$O$1,(L136),K136))*(I136-(1*J136)))/E!I$335)))</f>
        <v>0</v>
      </c>
      <c r="F306" s="657"/>
      <c r="G306" s="657">
        <f>IF(M136=0,0,(IF(N136=0,((DATE(Rentecalc.!O$1+1,1,1)-DATE(Rentecalc.!$O$1,(M136),K136))*(I136-(2*J136)))/365,((DATE(Rentecalc.!$O$1,(N136),K136)-DATE(Rentecalc.!$O$1,(M136),K136))*(I136-(2*J136)))/E!I$335)))</f>
        <v>0</v>
      </c>
      <c r="H306" s="657"/>
      <c r="I306" s="65">
        <f>IF(N136=0,0,(IF(O136=0,((DATE(Rentecalc.!O$1+1,1,1)-DATE(Rentecalc.!$O$1,(N136),K136))*(I136-(3*J136)))/E!I$335,((DATE(Rentecalc.!$O$1,(O136),K136)-DATE(Rentecalc.!$O$1,(N136),K136))*(I136-(3*J136)))/E!I$335)))</f>
        <v>0</v>
      </c>
      <c r="J306" s="657">
        <f>IF(O136=0,0,(IF(P136=0,((DATE(Rentecalc.!O$1+1,1,1)-DATE(Rentecalc.!$O$1,(O136),K136))*(I136-(4*J136)))/E!I$335,((DATE(Rentecalc.!$O$1,(P136),K136)-DATE(Rentecalc.!$O$1,(O136),K136))*(I136-(4*J136)))/E!I$335)))</f>
        <v>0</v>
      </c>
      <c r="K306" s="657"/>
      <c r="L306" s="657">
        <f>IF(P136=0,0,(IF(Q136=0,((DATE(Rentecalc.!O$1+1,1,1)-DATE(Rentecalc.!$O$1,(P136),K136))*(I136-(5*J136)))/E!I$335,((DATE(Rentecalc.!$O$1,(Q136),K136)-DATE(Rentecalc.!$O$1,(P136),K136))*(I136-(5*J136)))/E!I$335)))</f>
        <v>0</v>
      </c>
      <c r="M306" s="657"/>
      <c r="N306" s="657"/>
      <c r="O306" s="657"/>
      <c r="P306" s="657"/>
      <c r="Q306" s="657"/>
      <c r="R306" s="66">
        <f>IF(Q136=0,0,((DATE(Rentecalc.!O$1+1,1,1)-DATE(Rentecalc.!$O$1,(Q136),K136))*(I136-(6*J136)))/E!I$335)</f>
        <v>0</v>
      </c>
      <c r="S306" s="619">
        <f t="shared" si="49"/>
        <v>0</v>
      </c>
      <c r="T306" s="67">
        <f t="shared" si="50"/>
        <v>0</v>
      </c>
      <c r="U306" s="5"/>
      <c r="V306" s="46"/>
      <c r="W306" s="148"/>
      <c r="X306" s="148"/>
      <c r="Y306" s="148"/>
      <c r="Z306" s="148"/>
      <c r="AA306" s="148"/>
      <c r="AB306" s="148"/>
      <c r="AC306" s="153"/>
      <c r="AD306" s="153"/>
      <c r="AE306" s="152"/>
      <c r="AF306" s="152"/>
      <c r="AG306" s="152"/>
      <c r="AH306" s="152"/>
      <c r="AI306" s="152"/>
      <c r="AJ306" s="152"/>
      <c r="AK306" s="152"/>
      <c r="AL306" s="152"/>
      <c r="AM306" s="152"/>
    </row>
    <row r="307" spans="1:39" s="6" customFormat="1" ht="12.75" customHeight="1" x14ac:dyDescent="0.15">
      <c r="A307" s="46"/>
      <c r="B307" s="513"/>
      <c r="C307" s="658">
        <f>IF(J137=0,I137,(((DATE(Rentecalc.!$O$1,L137,K137)-DATE(Rentecalc.!$O$1,1,1))*I137)/E!I$335))</f>
        <v>0</v>
      </c>
      <c r="D307" s="658"/>
      <c r="E307" s="657">
        <f>IF(L137=0,0,(IF(M137=0,((DATE(Rentecalc.!O$1+1,1,1)-DATE(Rentecalc.!$O$1,(L137),K137))*(I137-(1*J137)))/E!I$335,((DATE(Rentecalc.!$O$1,(M137),K137)-DATE(Rentecalc.!$O$1,(L137),K137))*(I137-(1*J137)))/E!I$335)))</f>
        <v>0</v>
      </c>
      <c r="F307" s="657"/>
      <c r="G307" s="657">
        <f>IF(M137=0,0,(IF(N137=0,((DATE(Rentecalc.!O$1+1,1,1)-DATE(Rentecalc.!$O$1,(M137),K137))*(I137-(2*J137)))/365,((DATE(Rentecalc.!$O$1,(N137),K137)-DATE(Rentecalc.!$O$1,(M137),K137))*(I137-(2*J137)))/E!I$335)))</f>
        <v>0</v>
      </c>
      <c r="H307" s="657"/>
      <c r="I307" s="65">
        <f>IF(N137=0,0,(IF(O137=0,((DATE(Rentecalc.!O$1+1,1,1)-DATE(Rentecalc.!$O$1,(N137),K137))*(I137-(3*J137)))/E!I$335,((DATE(Rentecalc.!$O$1,(O137),K137)-DATE(Rentecalc.!$O$1,(N137),K137))*(I137-(3*J137)))/E!I$335)))</f>
        <v>0</v>
      </c>
      <c r="J307" s="657">
        <f>IF(O137=0,0,(IF(P137=0,((DATE(Rentecalc.!O$1+1,1,1)-DATE(Rentecalc.!$O$1,(O137),K137))*(I137-(4*J137)))/E!I$335,((DATE(Rentecalc.!$O$1,(P137),K137)-DATE(Rentecalc.!$O$1,(O137),K137))*(I137-(4*J137)))/E!I$335)))</f>
        <v>0</v>
      </c>
      <c r="K307" s="657"/>
      <c r="L307" s="657">
        <f>IF(P137=0,0,(IF(Q137=0,((DATE(Rentecalc.!O$1+1,1,1)-DATE(Rentecalc.!$O$1,(P137),K137))*(I137-(5*J137)))/E!I$335,((DATE(Rentecalc.!$O$1,(Q137),K137)-DATE(Rentecalc.!$O$1,(P137),K137))*(I137-(5*J137)))/E!I$335)))</f>
        <v>0</v>
      </c>
      <c r="M307" s="657"/>
      <c r="N307" s="657"/>
      <c r="O307" s="657"/>
      <c r="P307" s="657"/>
      <c r="Q307" s="657"/>
      <c r="R307" s="66">
        <f>IF(Q137=0,0,((DATE(Rentecalc.!O$1+1,1,1)-DATE(Rentecalc.!$O$1,(Q137),K137))*(I137-(6*J137)))/E!I$335)</f>
        <v>0</v>
      </c>
      <c r="S307" s="619">
        <f t="shared" si="49"/>
        <v>0</v>
      </c>
      <c r="T307" s="67">
        <f t="shared" si="50"/>
        <v>0</v>
      </c>
      <c r="U307" s="5"/>
      <c r="V307" s="46"/>
      <c r="W307" s="148"/>
      <c r="X307" s="148"/>
      <c r="Y307" s="148"/>
      <c r="Z307" s="148"/>
      <c r="AA307" s="148"/>
      <c r="AB307" s="148"/>
      <c r="AC307" s="153"/>
      <c r="AD307" s="153"/>
      <c r="AE307" s="152"/>
      <c r="AF307" s="152"/>
      <c r="AG307" s="152"/>
      <c r="AH307" s="152"/>
      <c r="AI307" s="152"/>
      <c r="AJ307" s="152"/>
      <c r="AK307" s="152"/>
      <c r="AL307" s="152"/>
      <c r="AM307" s="152"/>
    </row>
    <row r="308" spans="1:39" s="6" customFormat="1" ht="12.75" customHeight="1" x14ac:dyDescent="0.15">
      <c r="A308" s="46"/>
      <c r="B308" s="513"/>
      <c r="C308" s="658">
        <f>IF(J138=0,I138,(((DATE(Rentecalc.!$O$1,L138,K138)-DATE(Rentecalc.!$O$1,1,1))*I138)/E!I$335))</f>
        <v>0</v>
      </c>
      <c r="D308" s="658"/>
      <c r="E308" s="657">
        <f>IF(L138=0,0,(IF(M138=0,((DATE(Rentecalc.!O$1+1,1,1)-DATE(Rentecalc.!$O$1,(L138),K138))*(I138-(1*J138)))/E!I$335,((DATE(Rentecalc.!$O$1,(M138),K138)-DATE(Rentecalc.!$O$1,(L138),K138))*(I138-(1*J138)))/E!I$335)))</f>
        <v>0</v>
      </c>
      <c r="F308" s="657"/>
      <c r="G308" s="657">
        <f>IF(M138=0,0,(IF(N138=0,((DATE(Rentecalc.!O$1+1,1,1)-DATE(Rentecalc.!$O$1,(M138),K138))*(I138-(2*J138)))/365,((DATE(Rentecalc.!$O$1,(N138),K138)-DATE(Rentecalc.!$O$1,(M138),K138))*(I138-(2*J138)))/E!I$335)))</f>
        <v>0</v>
      </c>
      <c r="H308" s="657"/>
      <c r="I308" s="65">
        <f>IF(N138=0,0,(IF(O138=0,((DATE(Rentecalc.!O$1+1,1,1)-DATE(Rentecalc.!$O$1,(N138),K138))*(I138-(3*J138)))/E!I$335,((DATE(Rentecalc.!$O$1,(O138),K138)-DATE(Rentecalc.!$O$1,(N138),K138))*(I138-(3*J138)))/E!I$335)))</f>
        <v>0</v>
      </c>
      <c r="J308" s="657">
        <f>IF(O138=0,0,(IF(P138=0,((DATE(Rentecalc.!O$1+1,1,1)-DATE(Rentecalc.!$O$1,(O138),K138))*(I138-(4*J138)))/E!I$335,((DATE(Rentecalc.!$O$1,(P138),K138)-DATE(Rentecalc.!$O$1,(O138),K138))*(I138-(4*J138)))/E!I$335)))</f>
        <v>0</v>
      </c>
      <c r="K308" s="657"/>
      <c r="L308" s="657">
        <f>IF(P138=0,0,(IF(Q138=0,((DATE(Rentecalc.!O$1+1,1,1)-DATE(Rentecalc.!$O$1,(P138),K138))*(I138-(5*J138)))/E!I$335,((DATE(Rentecalc.!$O$1,(Q138),K138)-DATE(Rentecalc.!$O$1,(P138),K138))*(I138-(5*J138)))/E!I$335)))</f>
        <v>0</v>
      </c>
      <c r="M308" s="657"/>
      <c r="N308" s="657"/>
      <c r="O308" s="657"/>
      <c r="P308" s="657"/>
      <c r="Q308" s="657"/>
      <c r="R308" s="66">
        <f>IF(Q138=0,0,((DATE(Rentecalc.!O$1+1,1,1)-DATE(Rentecalc.!$O$1,(Q138),K138))*(I138-(6*J138)))/E!I$335)</f>
        <v>0</v>
      </c>
      <c r="S308" s="619">
        <f t="shared" si="49"/>
        <v>0</v>
      </c>
      <c r="T308" s="67">
        <f t="shared" si="50"/>
        <v>0</v>
      </c>
      <c r="U308" s="5"/>
      <c r="V308" s="46"/>
      <c r="W308" s="148"/>
      <c r="X308" s="148"/>
      <c r="Y308" s="148"/>
      <c r="Z308" s="148"/>
      <c r="AA308" s="148"/>
      <c r="AB308" s="148"/>
      <c r="AC308" s="153"/>
      <c r="AD308" s="153"/>
      <c r="AE308" s="152"/>
      <c r="AF308" s="152"/>
      <c r="AG308" s="152"/>
      <c r="AH308" s="152"/>
      <c r="AI308" s="152"/>
      <c r="AJ308" s="152"/>
      <c r="AK308" s="152"/>
      <c r="AL308" s="152"/>
      <c r="AM308" s="152"/>
    </row>
    <row r="309" spans="1:39" s="6" customFormat="1" ht="12.75" customHeight="1" x14ac:dyDescent="0.15">
      <c r="A309" s="46"/>
      <c r="B309" s="513"/>
      <c r="C309" s="658">
        <f>IF(J139=0,I139,(((DATE(Rentecalc.!$O$1,L139,K139)-DATE(Rentecalc.!$O$1,1,1))*I139)/E!I$335))</f>
        <v>0</v>
      </c>
      <c r="D309" s="658"/>
      <c r="E309" s="657">
        <f>IF(L139=0,0,(IF(M139=0,((DATE(Rentecalc.!O$1+1,1,1)-DATE(Rentecalc.!$O$1,(L139),K139))*(I139-(1*J139)))/E!I$335,((DATE(Rentecalc.!$O$1,(M139),K139)-DATE(Rentecalc.!$O$1,(L139),K139))*(I139-(1*J139)))/E!I$335)))</f>
        <v>0</v>
      </c>
      <c r="F309" s="657"/>
      <c r="G309" s="657">
        <f>IF(M139=0,0,(IF(N139=0,((DATE(Rentecalc.!O$1+1,1,1)-DATE(Rentecalc.!$O$1,(M139),K139))*(I139-(2*J139)))/365,((DATE(Rentecalc.!$O$1,(N139),K139)-DATE(Rentecalc.!$O$1,(M139),K139))*(I139-(2*J139)))/E!I$335)))</f>
        <v>0</v>
      </c>
      <c r="H309" s="657"/>
      <c r="I309" s="65">
        <f>IF(N139=0,0,(IF(O139=0,((DATE(Rentecalc.!O$1+1,1,1)-DATE(Rentecalc.!$O$1,(N139),K139))*(I139-(3*J139)))/E!I$335,((DATE(Rentecalc.!$O$1,(O139),K139)-DATE(Rentecalc.!$O$1,(N139),K139))*(I139-(3*J139)))/E!I$335)))</f>
        <v>0</v>
      </c>
      <c r="J309" s="657">
        <f>IF(O139=0,0,(IF(P139=0,((DATE(Rentecalc.!O$1+1,1,1)-DATE(Rentecalc.!$O$1,(O139),K139))*(I139-(4*J139)))/E!I$335,((DATE(Rentecalc.!$O$1,(P139),K139)-DATE(Rentecalc.!$O$1,(O139),K139))*(I139-(4*J139)))/E!I$335)))</f>
        <v>0</v>
      </c>
      <c r="K309" s="657"/>
      <c r="L309" s="657">
        <f>IF(P139=0,0,(IF(Q139=0,((DATE(Rentecalc.!O$1+1,1,1)-DATE(Rentecalc.!$O$1,(P139),K139))*(I139-(5*J139)))/E!I$335,((DATE(Rentecalc.!$O$1,(Q139),K139)-DATE(Rentecalc.!$O$1,(P139),K139))*(I139-(5*J139)))/E!I$335)))</f>
        <v>0</v>
      </c>
      <c r="M309" s="657"/>
      <c r="N309" s="657"/>
      <c r="O309" s="657"/>
      <c r="P309" s="657"/>
      <c r="Q309" s="657"/>
      <c r="R309" s="66">
        <f>IF(Q139=0,0,((DATE(Rentecalc.!O$1+1,1,1)-DATE(Rentecalc.!$O$1,(Q139),K139))*(I139-(6*J139)))/E!I$335)</f>
        <v>0</v>
      </c>
      <c r="S309" s="619">
        <f t="shared" si="49"/>
        <v>0</v>
      </c>
      <c r="T309" s="67">
        <f t="shared" si="50"/>
        <v>0</v>
      </c>
      <c r="U309" s="5"/>
      <c r="V309" s="46"/>
      <c r="W309" s="148"/>
      <c r="X309" s="148"/>
      <c r="Y309" s="148"/>
      <c r="Z309" s="148"/>
      <c r="AA309" s="148"/>
      <c r="AB309" s="148"/>
      <c r="AC309" s="153"/>
      <c r="AD309" s="153"/>
      <c r="AE309" s="152"/>
      <c r="AF309" s="152"/>
      <c r="AG309" s="152"/>
      <c r="AH309" s="152"/>
      <c r="AI309" s="152"/>
      <c r="AJ309" s="152"/>
      <c r="AK309" s="152"/>
      <c r="AL309" s="152"/>
      <c r="AM309" s="152"/>
    </row>
    <row r="310" spans="1:39" s="6" customFormat="1" ht="12.75" customHeight="1" x14ac:dyDescent="0.15">
      <c r="A310" s="46"/>
      <c r="B310" s="513"/>
      <c r="C310" s="658">
        <f>IF(J140=0,I140,(((DATE(Rentecalc.!$O$1,L140,K140)-DATE(Rentecalc.!$O$1,1,1))*I140)/E!I$335))</f>
        <v>0</v>
      </c>
      <c r="D310" s="658"/>
      <c r="E310" s="657">
        <f>IF(L140=0,0,(IF(M140=0,((DATE(Rentecalc.!O$1+1,1,1)-DATE(Rentecalc.!$O$1,(L140),K140))*(I140-(1*J140)))/E!I$335,((DATE(Rentecalc.!$O$1,(M140),K140)-DATE(Rentecalc.!$O$1,(L140),K140))*(I140-(1*J140)))/E!I$335)))</f>
        <v>0</v>
      </c>
      <c r="F310" s="657"/>
      <c r="G310" s="657">
        <f>IF(M140=0,0,(IF(N140=0,((DATE(Rentecalc.!O$1+1,1,1)-DATE(Rentecalc.!$O$1,(M140),K140))*(I140-(2*J140)))/365,((DATE(Rentecalc.!$O$1,(N140),K140)-DATE(Rentecalc.!$O$1,(M140),K140))*(I140-(2*J140)))/E!I$335)))</f>
        <v>0</v>
      </c>
      <c r="H310" s="657"/>
      <c r="I310" s="65">
        <f>IF(N140=0,0,(IF(O140=0,((DATE(Rentecalc.!O$1+1,1,1)-DATE(Rentecalc.!$O$1,(N140),K140))*(I140-(3*J140)))/E!I$335,((DATE(Rentecalc.!$O$1,(O140),K140)-DATE(Rentecalc.!$O$1,(N140),K140))*(I140-(3*J140)))/E!I$335)))</f>
        <v>0</v>
      </c>
      <c r="J310" s="657">
        <f>IF(O140=0,0,(IF(P140=0,((DATE(Rentecalc.!O$1+1,1,1)-DATE(Rentecalc.!$O$1,(O140),K140))*(I140-(4*J140)))/E!I$335,((DATE(Rentecalc.!$O$1,(P140),K140)-DATE(Rentecalc.!$O$1,(O140),K140))*(I140-(4*J140)))/E!I$335)))</f>
        <v>0</v>
      </c>
      <c r="K310" s="657"/>
      <c r="L310" s="657">
        <f>IF(P140=0,0,(IF(Q140=0,((DATE(Rentecalc.!O$1+1,1,1)-DATE(Rentecalc.!$O$1,(P140),K140))*(I140-(5*J140)))/E!I$335,((DATE(Rentecalc.!$O$1,(Q140),K140)-DATE(Rentecalc.!$O$1,(P140),K140))*(I140-(5*J140)))/E!I$335)))</f>
        <v>0</v>
      </c>
      <c r="M310" s="657"/>
      <c r="N310" s="657"/>
      <c r="O310" s="657"/>
      <c r="P310" s="657"/>
      <c r="Q310" s="657"/>
      <c r="R310" s="66">
        <f>IF(Q140=0,0,((DATE(Rentecalc.!O$1+1,1,1)-DATE(Rentecalc.!$O$1,(Q140),K140))*(I140-(6*J140)))/E!I$335)</f>
        <v>0</v>
      </c>
      <c r="S310" s="619">
        <f t="shared" si="49"/>
        <v>0</v>
      </c>
      <c r="T310" s="67">
        <f t="shared" si="50"/>
        <v>0</v>
      </c>
      <c r="U310" s="5"/>
      <c r="V310" s="46"/>
      <c r="W310" s="148"/>
      <c r="X310" s="148"/>
      <c r="Y310" s="148"/>
      <c r="Z310" s="148"/>
      <c r="AA310" s="148"/>
      <c r="AB310" s="148"/>
      <c r="AC310" s="153"/>
      <c r="AD310" s="153"/>
      <c r="AE310" s="152"/>
      <c r="AF310" s="152"/>
      <c r="AG310" s="152"/>
      <c r="AH310" s="152"/>
      <c r="AI310" s="152"/>
      <c r="AJ310" s="152"/>
      <c r="AK310" s="152"/>
      <c r="AL310" s="152"/>
      <c r="AM310" s="152"/>
    </row>
    <row r="311" spans="1:39" s="6" customFormat="1" ht="12.75" customHeight="1" x14ac:dyDescent="0.15">
      <c r="A311" s="46"/>
      <c r="B311" s="513"/>
      <c r="C311" s="658">
        <f>IF(J141=0,I141,(((DATE(Rentecalc.!$O$1,L141,K141)-DATE(Rentecalc.!$O$1,1,1))*I141)/E!I$335))</f>
        <v>0</v>
      </c>
      <c r="D311" s="658"/>
      <c r="E311" s="657">
        <f>IF(L141=0,0,(IF(M141=0,((DATE(Rentecalc.!O$1+1,1,1)-DATE(Rentecalc.!$O$1,(L141),K141))*(I141-(1*J141)))/E!I$335,((DATE(Rentecalc.!$O$1,(M141),K141)-DATE(Rentecalc.!$O$1,(L141),K141))*(I141-(1*J141)))/E!I$335)))</f>
        <v>0</v>
      </c>
      <c r="F311" s="657"/>
      <c r="G311" s="657">
        <f>IF(M141=0,0,(IF(N141=0,((DATE(Rentecalc.!O$1+1,1,1)-DATE(Rentecalc.!$O$1,(M141),K141))*(I141-(2*J141)))/365,((DATE(Rentecalc.!$O$1,(N141),K141)-DATE(Rentecalc.!$O$1,(M141),K141))*(I141-(2*J141)))/E!I$335)))</f>
        <v>0</v>
      </c>
      <c r="H311" s="657"/>
      <c r="I311" s="65">
        <f>IF(N141=0,0,(IF(O141=0,((DATE(Rentecalc.!O$1+1,1,1)-DATE(Rentecalc.!$O$1,(N141),K141))*(I141-(3*J141)))/E!I$335,((DATE(Rentecalc.!$O$1,(O141),K141)-DATE(Rentecalc.!$O$1,(N141),K141))*(I141-(3*J141)))/E!I$335)))</f>
        <v>0</v>
      </c>
      <c r="J311" s="657">
        <f>IF(O141=0,0,(IF(P141=0,((DATE(Rentecalc.!O$1+1,1,1)-DATE(Rentecalc.!$O$1,(O141),K141))*(I141-(4*J141)))/E!I$335,((DATE(Rentecalc.!$O$1,(P141),K141)-DATE(Rentecalc.!$O$1,(O141),K141))*(I141-(4*J141)))/E!I$335)))</f>
        <v>0</v>
      </c>
      <c r="K311" s="657"/>
      <c r="L311" s="657">
        <f>IF(P141=0,0,(IF(Q141=0,((DATE(Rentecalc.!O$1+1,1,1)-DATE(Rentecalc.!$O$1,(P141),K141))*(I141-(5*J141)))/E!I$335,((DATE(Rentecalc.!$O$1,(Q141),K141)-DATE(Rentecalc.!$O$1,(P141),K141))*(I141-(5*J141)))/E!I$335)))</f>
        <v>0</v>
      </c>
      <c r="M311" s="657"/>
      <c r="N311" s="657"/>
      <c r="O311" s="657"/>
      <c r="P311" s="657"/>
      <c r="Q311" s="657"/>
      <c r="R311" s="66">
        <f>IF(Q141=0,0,((DATE(Rentecalc.!O$1+1,1,1)-DATE(Rentecalc.!$O$1,(Q141),K141))*(I141-(6*J141)))/E!I$335)</f>
        <v>0</v>
      </c>
      <c r="S311" s="619">
        <f t="shared" si="49"/>
        <v>0</v>
      </c>
      <c r="T311" s="67">
        <f t="shared" si="50"/>
        <v>0</v>
      </c>
      <c r="U311" s="5"/>
      <c r="V311" s="46"/>
      <c r="W311" s="148"/>
      <c r="X311" s="148"/>
      <c r="Y311" s="148"/>
      <c r="Z311" s="148"/>
      <c r="AA311" s="148"/>
      <c r="AB311" s="148"/>
      <c r="AC311" s="153"/>
      <c r="AD311" s="153"/>
      <c r="AE311" s="152"/>
      <c r="AF311" s="152"/>
      <c r="AG311" s="152"/>
      <c r="AH311" s="152"/>
      <c r="AI311" s="152"/>
      <c r="AJ311" s="152"/>
      <c r="AK311" s="152"/>
      <c r="AL311" s="152"/>
      <c r="AM311" s="152"/>
    </row>
    <row r="312" spans="1:39" s="6" customFormat="1" ht="12.75" customHeight="1" x14ac:dyDescent="0.15">
      <c r="A312" s="46"/>
      <c r="B312" s="513"/>
      <c r="C312" s="659">
        <f>IF(J142=0,I142,(((DATE(Rentecalc.!$O$1,L142,K142)-DATE(Rentecalc.!$O$1,1,1))*I142)/E!I$335))</f>
        <v>0</v>
      </c>
      <c r="D312" s="659"/>
      <c r="E312" s="660">
        <f>IF(L142=0,0,(IF(M142=0,((DATE(Rentecalc.!O$1+1,1,1)-DATE(Rentecalc.!$O$1,(L142),K142))*(I142-(1*J142)))/E!I$335,((DATE(Rentecalc.!$O$1,(M142),K142)-DATE(Rentecalc.!$O$1,(L142),K142))*(I142-(1*J142)))/E!I$335)))</f>
        <v>0</v>
      </c>
      <c r="F312" s="660"/>
      <c r="G312" s="660">
        <f>IF(M142=0,0,(IF(N142=0,((DATE(Rentecalc.!O$1+1,1,1)-DATE(Rentecalc.!$O$1,(M142),K142))*(I142-(2*J142)))/365,((DATE(Rentecalc.!$O$1,(N142),K142)-DATE(Rentecalc.!$O$1,(M142),K142))*(I142-(2*J142)))/E!I$335)))</f>
        <v>0</v>
      </c>
      <c r="H312" s="660"/>
      <c r="I312" s="624">
        <f>IF(N142=0,0,(IF(O142=0,((DATE(Rentecalc.!O$1+1,1,1)-DATE(Rentecalc.!$O$1,(N142),K142))*(I142-(3*J142)))/E!I$335,((DATE(Rentecalc.!$O$1,(O142),K142)-DATE(Rentecalc.!$O$1,(N142),K142))*(I142-(3*J142)))/E!I$335)))</f>
        <v>0</v>
      </c>
      <c r="J312" s="660">
        <f>IF(O142=0,0,(IF(P142=0,((DATE(Rentecalc.!O$1+1,1,1)-DATE(Rentecalc.!$O$1,(O142),K142))*(I142-(4*J142)))/E!I$335,((DATE(Rentecalc.!$O$1,(P142),K142)-DATE(Rentecalc.!$O$1,(O142),K142))*(I142-(4*J142)))/E!I$335)))</f>
        <v>0</v>
      </c>
      <c r="K312" s="660"/>
      <c r="L312" s="660">
        <f>IF(P142=0,0,(IF(Q142=0,((DATE(Rentecalc.!O$1+1,1,1)-DATE(Rentecalc.!$O$1,(P142),K142))*(I142-(5*J142)))/E!I$335,((DATE(Rentecalc.!$O$1,(Q142),K142)-DATE(Rentecalc.!$O$1,(P142),K142))*(I142-(5*J142)))/E!I$335)))</f>
        <v>0</v>
      </c>
      <c r="M312" s="660"/>
      <c r="N312" s="660"/>
      <c r="O312" s="660"/>
      <c r="P312" s="660"/>
      <c r="Q312" s="660"/>
      <c r="R312" s="625">
        <f>IF(Q142=0,0,((DATE(Rentecalc.!O$1+1,1,1)-DATE(Rentecalc.!$O$1,(Q142),K142))*(I142-(6*J142)))/E!I$335)</f>
        <v>0</v>
      </c>
      <c r="S312" s="626">
        <f t="shared" si="49"/>
        <v>0</v>
      </c>
      <c r="T312" s="627">
        <f t="shared" si="50"/>
        <v>0</v>
      </c>
      <c r="U312" s="5"/>
      <c r="V312" s="46"/>
      <c r="W312" s="148"/>
      <c r="X312" s="148"/>
      <c r="Y312" s="148"/>
      <c r="Z312" s="148"/>
      <c r="AA312" s="148"/>
      <c r="AB312" s="148"/>
      <c r="AC312" s="153"/>
      <c r="AD312" s="153"/>
      <c r="AE312" s="152"/>
      <c r="AF312" s="152"/>
      <c r="AG312" s="152"/>
      <c r="AH312" s="152"/>
      <c r="AI312" s="152"/>
      <c r="AJ312" s="152"/>
      <c r="AK312" s="152"/>
      <c r="AL312" s="152"/>
      <c r="AM312" s="152"/>
    </row>
    <row r="313" spans="1:39" s="6" customFormat="1" ht="12.75" customHeight="1" x14ac:dyDescent="0.15">
      <c r="A313" s="46"/>
      <c r="B313" s="513"/>
      <c r="C313" s="659">
        <f>IF(J143=0,I143,(((DATE(Rentecalc.!$O$1,L143,K143)-DATE(Rentecalc.!$O$1,1,1))*I143)/E!I$335))</f>
        <v>0</v>
      </c>
      <c r="D313" s="659"/>
      <c r="E313" s="660">
        <f>IF(L143=0,0,(IF(M143=0,((DATE(Rentecalc.!O$1+1,1,1)-DATE(Rentecalc.!$O$1,(L143),K143))*(I143-(1*J143)))/E!I$335,((DATE(Rentecalc.!$O$1,(M143),K143)-DATE(Rentecalc.!$O$1,(L143),K143))*(I143-(1*J143)))/E!I$335)))</f>
        <v>0</v>
      </c>
      <c r="F313" s="660"/>
      <c r="G313" s="660">
        <f>IF(M143=0,0,(IF(N143=0,((DATE(Rentecalc.!O$1+1,1,1)-DATE(Rentecalc.!$O$1,(M143),K143))*(I143-(2*J143)))/365,((DATE(Rentecalc.!$O$1,(N143),K143)-DATE(Rentecalc.!$O$1,(M143),K143))*(I143-(2*J143)))/E!I$335)))</f>
        <v>0</v>
      </c>
      <c r="H313" s="660"/>
      <c r="I313" s="624">
        <f>IF(N143=0,0,(IF(O143=0,((DATE(Rentecalc.!O$1+1,1,1)-DATE(Rentecalc.!$O$1,(N143),K143))*(I143-(3*J143)))/E!I$335,((DATE(Rentecalc.!$O$1,(O143),K143)-DATE(Rentecalc.!$O$1,(N143),K143))*(I143-(3*J143)))/E!I$335)))</f>
        <v>0</v>
      </c>
      <c r="J313" s="660">
        <f>IF(O143=0,0,(IF(P143=0,((DATE(Rentecalc.!O$1+1,1,1)-DATE(Rentecalc.!$O$1,(O143),K143))*(I143-(4*J143)))/E!I$335,((DATE(Rentecalc.!$O$1,(P143),K143)-DATE(Rentecalc.!$O$1,(O143),K143))*(I143-(4*J143)))/E!I$335)))</f>
        <v>0</v>
      </c>
      <c r="K313" s="660"/>
      <c r="L313" s="660">
        <f>IF(P143=0,0,(IF(Q143=0,((DATE(Rentecalc.!O$1+1,1,1)-DATE(Rentecalc.!$O$1,(P143),K143))*(I143-(5*J143)))/E!I$335,((DATE(Rentecalc.!$O$1,(Q143),K143)-DATE(Rentecalc.!$O$1,(P143),K143))*(I143-(5*J143)))/E!I$335)))</f>
        <v>0</v>
      </c>
      <c r="M313" s="660"/>
      <c r="N313" s="660"/>
      <c r="O313" s="660"/>
      <c r="P313" s="660"/>
      <c r="Q313" s="660"/>
      <c r="R313" s="625">
        <f>IF(Q143=0,0,((DATE(Rentecalc.!O$1+1,1,1)-DATE(Rentecalc.!$O$1,(Q143),K143))*(I143-(6*J143)))/E!I$335)</f>
        <v>0</v>
      </c>
      <c r="S313" s="626">
        <f t="shared" si="49"/>
        <v>0</v>
      </c>
      <c r="T313" s="627">
        <f t="shared" si="50"/>
        <v>0</v>
      </c>
      <c r="U313" s="5"/>
      <c r="V313" s="46"/>
      <c r="W313" s="148"/>
      <c r="X313" s="148"/>
      <c r="Y313" s="148"/>
      <c r="Z313" s="148"/>
      <c r="AA313" s="148"/>
      <c r="AB313" s="148"/>
      <c r="AC313" s="153"/>
      <c r="AD313" s="153"/>
      <c r="AE313" s="152"/>
      <c r="AF313" s="152"/>
      <c r="AG313" s="152"/>
      <c r="AH313" s="152"/>
      <c r="AI313" s="152"/>
      <c r="AJ313" s="152"/>
      <c r="AK313" s="152"/>
      <c r="AL313" s="152"/>
      <c r="AM313" s="152"/>
    </row>
    <row r="314" spans="1:39" s="6" customFormat="1" ht="12.75" customHeight="1" x14ac:dyDescent="0.15">
      <c r="A314" s="46"/>
      <c r="B314" s="513"/>
      <c r="C314" s="658">
        <f>IF(J144=0,I144,(((DATE(Rentecalc.!$O$1,L144,K144)-DATE(Rentecalc.!$O$1,1,1))*I144)/E!I$335))</f>
        <v>0</v>
      </c>
      <c r="D314" s="658"/>
      <c r="E314" s="657">
        <f>IF(L144=0,0,(IF(M144=0,((DATE(Rentecalc.!O$1+1,1,1)-DATE(Rentecalc.!$O$1,(L144),K144))*(I144-(1*J144)))/E!I$335,((DATE(Rentecalc.!$O$1,(M144),K144)-DATE(Rentecalc.!$O$1,(L144),K144))*(I144-(1*J144)))/E!I$335)))</f>
        <v>0</v>
      </c>
      <c r="F314" s="657"/>
      <c r="G314" s="657">
        <f>IF(M144=0,0,(IF(N144=0,((DATE(Rentecalc.!O$1+1,1,1)-DATE(Rentecalc.!$O$1,(M144),K144))*(I144-(2*J144)))/365,((DATE(Rentecalc.!$O$1,(N144),K144)-DATE(Rentecalc.!$O$1,(M144),K144))*(I144-(2*J144)))/E!I$335)))</f>
        <v>0</v>
      </c>
      <c r="H314" s="657"/>
      <c r="I314" s="65">
        <f>IF(N144=0,0,(IF(O144=0,((DATE(Rentecalc.!O$1+1,1,1)-DATE(Rentecalc.!$O$1,(N144),K144))*(I144-(3*J144)))/E!I$335,((DATE(Rentecalc.!$O$1,(O144),K144)-DATE(Rentecalc.!$O$1,(N144),K144))*(I144-(3*J144)))/E!I$335)))</f>
        <v>0</v>
      </c>
      <c r="J314" s="657">
        <f>IF(O144=0,0,(IF(P144=0,((DATE(Rentecalc.!O$1+1,1,1)-DATE(Rentecalc.!$O$1,(O144),K144))*(I144-(4*J144)))/E!I$335,((DATE(Rentecalc.!$O$1,(P144),K144)-DATE(Rentecalc.!$O$1,(O144),K144))*(I144-(4*J144)))/E!I$335)))</f>
        <v>0</v>
      </c>
      <c r="K314" s="657"/>
      <c r="L314" s="657">
        <f>IF(P144=0,0,(IF(Q144=0,((DATE(Rentecalc.!O$1+1,1,1)-DATE(Rentecalc.!$O$1,(P144),K144))*(I144-(5*J144)))/E!I$335,((DATE(Rentecalc.!$O$1,(Q144),K144)-DATE(Rentecalc.!$O$1,(P144),K144))*(I144-(5*J144)))/E!I$335)))</f>
        <v>0</v>
      </c>
      <c r="M314" s="657"/>
      <c r="N314" s="657"/>
      <c r="O314" s="657"/>
      <c r="P314" s="657"/>
      <c r="Q314" s="657"/>
      <c r="R314" s="66">
        <f>IF(Q144=0,0,((DATE(Rentecalc.!O$1+1,1,1)-DATE(Rentecalc.!$O$1,(Q144),K144))*(I144-(6*J144)))/E!I$335)</f>
        <v>0</v>
      </c>
      <c r="S314" s="619">
        <f t="shared" si="49"/>
        <v>0</v>
      </c>
      <c r="T314" s="67">
        <f t="shared" si="50"/>
        <v>0</v>
      </c>
      <c r="U314" s="5"/>
      <c r="V314" s="46"/>
      <c r="W314" s="148"/>
      <c r="X314" s="148"/>
      <c r="Y314" s="148"/>
      <c r="Z314" s="148"/>
      <c r="AA314" s="148"/>
      <c r="AB314" s="148"/>
      <c r="AC314" s="153"/>
      <c r="AD314" s="153"/>
      <c r="AE314" s="152"/>
      <c r="AF314" s="152"/>
      <c r="AG314" s="152"/>
      <c r="AH314" s="152"/>
      <c r="AI314" s="152"/>
      <c r="AJ314" s="152"/>
      <c r="AK314" s="152"/>
      <c r="AL314" s="152"/>
      <c r="AM314" s="152"/>
    </row>
    <row r="315" spans="1:39" s="6" customFormat="1" ht="12.75" customHeight="1" x14ac:dyDescent="0.15">
      <c r="A315" s="46"/>
      <c r="B315" s="513"/>
      <c r="C315" s="658">
        <f>IF(J145=0,I145,(((DATE(Rentecalc.!$O$1,L145,K145)-DATE(Rentecalc.!$O$1,1,1))*I145)/E!I$335))</f>
        <v>0</v>
      </c>
      <c r="D315" s="658"/>
      <c r="E315" s="657">
        <f>IF(L145=0,0,(IF(M145=0,((DATE(Rentecalc.!O$1+1,1,1)-DATE(Rentecalc.!$O$1,(L145),K145))*(I145-(1*J145)))/E!I$335,((DATE(Rentecalc.!$O$1,(M145),K145)-DATE(Rentecalc.!$O$1,(L145),K145))*(I145-(1*J145)))/E!I$335)))</f>
        <v>0</v>
      </c>
      <c r="F315" s="657"/>
      <c r="G315" s="657">
        <f>IF(M145=0,0,(IF(N145=0,((DATE(Rentecalc.!O$1+1,1,1)-DATE(Rentecalc.!$O$1,(M145),K145))*(I145-(2*J145)))/365,((DATE(Rentecalc.!$O$1,(N145),K145)-DATE(Rentecalc.!$O$1,(M145),K145))*(I145-(2*J145)))/E!I$335)))</f>
        <v>0</v>
      </c>
      <c r="H315" s="657"/>
      <c r="I315" s="65">
        <f>IF(N145=0,0,(IF(O145=0,((DATE(Rentecalc.!O$1+1,1,1)-DATE(Rentecalc.!$O$1,(N145),K145))*(I145-(3*J145)))/E!I$335,((DATE(Rentecalc.!$O$1,(O145),K145)-DATE(Rentecalc.!$O$1,(N145),K145))*(I145-(3*J145)))/E!I$335)))</f>
        <v>0</v>
      </c>
      <c r="J315" s="657">
        <f>IF(O145=0,0,(IF(P145=0,((DATE(Rentecalc.!O$1+1,1,1)-DATE(Rentecalc.!$O$1,(O145),K145))*(I145-(4*J145)))/E!I$335,((DATE(Rentecalc.!$O$1,(P145),K145)-DATE(Rentecalc.!$O$1,(O145),K145))*(I145-(4*J145)))/E!I$335)))</f>
        <v>0</v>
      </c>
      <c r="K315" s="657"/>
      <c r="L315" s="657">
        <f>IF(P145=0,0,(IF(Q145=0,((DATE(Rentecalc.!O$1+1,1,1)-DATE(Rentecalc.!$O$1,(P145),K145))*(I145-(5*J145)))/E!I$335,((DATE(Rentecalc.!$O$1,(Q145),K145)-DATE(Rentecalc.!$O$1,(P145),K145))*(I145-(5*J145)))/E!I$335)))</f>
        <v>0</v>
      </c>
      <c r="M315" s="657"/>
      <c r="N315" s="657"/>
      <c r="O315" s="657"/>
      <c r="P315" s="657"/>
      <c r="Q315" s="657"/>
      <c r="R315" s="66">
        <f>IF(Q145=0,0,((DATE(Rentecalc.!O$1+1,1,1)-DATE(Rentecalc.!$O$1,(Q145),K145))*(I145-(6*J145)))/E!I$335)</f>
        <v>0</v>
      </c>
      <c r="S315" s="619">
        <f t="shared" si="49"/>
        <v>0</v>
      </c>
      <c r="T315" s="67">
        <f t="shared" si="50"/>
        <v>0</v>
      </c>
      <c r="U315" s="5"/>
      <c r="V315" s="46"/>
      <c r="W315" s="148"/>
      <c r="X315" s="148"/>
      <c r="Y315" s="148"/>
      <c r="Z315" s="148"/>
      <c r="AA315" s="148"/>
      <c r="AB315" s="148"/>
      <c r="AC315" s="153"/>
      <c r="AD315" s="153"/>
      <c r="AE315" s="152"/>
      <c r="AF315" s="152"/>
      <c r="AG315" s="152"/>
      <c r="AH315" s="152"/>
      <c r="AI315" s="152"/>
      <c r="AJ315" s="152"/>
      <c r="AK315" s="152"/>
      <c r="AL315" s="152"/>
      <c r="AM315" s="152"/>
    </row>
    <row r="316" spans="1:39" s="6" customFormat="1" ht="12.75" customHeight="1" x14ac:dyDescent="0.15">
      <c r="A316" s="46"/>
      <c r="B316" s="513"/>
      <c r="C316" s="658">
        <f>IF(J146=0,I146,(((DATE(Rentecalc.!$O$1,L146,K146)-DATE(Rentecalc.!$O$1,1,1))*I146)/E!I$335))</f>
        <v>0</v>
      </c>
      <c r="D316" s="658"/>
      <c r="E316" s="657">
        <f>IF(L146=0,0,(IF(M146=0,((DATE(Rentecalc.!O$1+1,1,1)-DATE(Rentecalc.!$O$1,(L146),K146))*(I146-(1*J146)))/E!I$335,((DATE(Rentecalc.!$O$1,(M146),K146)-DATE(Rentecalc.!$O$1,(L146),K146))*(I146-(1*J146)))/E!I$335)))</f>
        <v>0</v>
      </c>
      <c r="F316" s="657"/>
      <c r="G316" s="657">
        <f>IF(M146=0,0,(IF(N146=0,((DATE(Rentecalc.!O$1+1,1,1)-DATE(Rentecalc.!$O$1,(M146),K146))*(I146-(2*J146)))/365,((DATE(Rentecalc.!$O$1,(N146),K146)-DATE(Rentecalc.!$O$1,(M146),K146))*(I146-(2*J146)))/E!I$335)))</f>
        <v>0</v>
      </c>
      <c r="H316" s="657"/>
      <c r="I316" s="65">
        <f>IF(N146=0,0,(IF(O146=0,((DATE(Rentecalc.!O$1+1,1,1)-DATE(Rentecalc.!$O$1,(N146),K146))*(I146-(3*J146)))/E!I$335,((DATE(Rentecalc.!$O$1,(O146),K146)-DATE(Rentecalc.!$O$1,(N146),K146))*(I146-(3*J146)))/E!I$335)))</f>
        <v>0</v>
      </c>
      <c r="J316" s="657">
        <f>IF(O146=0,0,(IF(P146=0,((DATE(Rentecalc.!O$1+1,1,1)-DATE(Rentecalc.!$O$1,(O146),K146))*(I146-(4*J146)))/E!I$335,((DATE(Rentecalc.!$O$1,(P146),K146)-DATE(Rentecalc.!$O$1,(O146),K146))*(I146-(4*J146)))/E!I$335)))</f>
        <v>0</v>
      </c>
      <c r="K316" s="657"/>
      <c r="L316" s="657">
        <f>IF(P146=0,0,(IF(Q146=0,((DATE(Rentecalc.!O$1+1,1,1)-DATE(Rentecalc.!$O$1,(P146),K146))*(I146-(5*J146)))/E!I$335,((DATE(Rentecalc.!$O$1,(Q146),K146)-DATE(Rentecalc.!$O$1,(P146),K146))*(I146-(5*J146)))/E!I$335)))</f>
        <v>0</v>
      </c>
      <c r="M316" s="657"/>
      <c r="N316" s="657"/>
      <c r="O316" s="657"/>
      <c r="P316" s="657"/>
      <c r="Q316" s="657"/>
      <c r="R316" s="66">
        <f>IF(Q146=0,0,((DATE(Rentecalc.!O$1+1,1,1)-DATE(Rentecalc.!$O$1,(Q146),K146))*(I146-(6*J146)))/E!I$335)</f>
        <v>0</v>
      </c>
      <c r="S316" s="619">
        <f t="shared" si="49"/>
        <v>0</v>
      </c>
      <c r="T316" s="67">
        <f t="shared" si="50"/>
        <v>0</v>
      </c>
      <c r="U316" s="5"/>
      <c r="V316" s="46"/>
      <c r="W316" s="148"/>
      <c r="X316" s="148"/>
      <c r="Y316" s="148"/>
      <c r="Z316" s="148"/>
      <c r="AA316" s="148"/>
      <c r="AB316" s="148"/>
      <c r="AC316" s="153"/>
      <c r="AD316" s="153"/>
      <c r="AE316" s="152"/>
      <c r="AF316" s="152"/>
      <c r="AG316" s="152"/>
      <c r="AH316" s="152"/>
      <c r="AI316" s="152"/>
      <c r="AJ316" s="152"/>
      <c r="AK316" s="152"/>
      <c r="AL316" s="152"/>
      <c r="AM316" s="152"/>
    </row>
    <row r="317" spans="1:39" s="6" customFormat="1" ht="12.75" customHeight="1" x14ac:dyDescent="0.15">
      <c r="A317" s="46"/>
      <c r="B317" s="513"/>
      <c r="C317" s="658">
        <f>IF(J147=0,I147,(((DATE(Rentecalc.!$O$1,L147,K147)-DATE(Rentecalc.!$O$1,1,1))*I147)/E!I$335))</f>
        <v>0</v>
      </c>
      <c r="D317" s="658"/>
      <c r="E317" s="657">
        <f>IF(L147=0,0,(IF(M147=0,((DATE(Rentecalc.!O$1+1,1,1)-DATE(Rentecalc.!$O$1,(L147),K147))*(I147-(1*J147)))/E!I$335,((DATE(Rentecalc.!$O$1,(M147),K147)-DATE(Rentecalc.!$O$1,(L147),K147))*(I147-(1*J147)))/E!I$335)))</f>
        <v>0</v>
      </c>
      <c r="F317" s="657"/>
      <c r="G317" s="657">
        <f>IF(M147=0,0,(IF(N147=0,((DATE(Rentecalc.!O$1+1,1,1)-DATE(Rentecalc.!$O$1,(M147),K147))*(I147-(2*J147)))/365,((DATE(Rentecalc.!$O$1,(N147),K147)-DATE(Rentecalc.!$O$1,(M147),K147))*(I147-(2*J147)))/E!I$335)))</f>
        <v>0</v>
      </c>
      <c r="H317" s="657"/>
      <c r="I317" s="65">
        <f>IF(N147=0,0,(IF(O147=0,((DATE(Rentecalc.!O$1+1,1,1)-DATE(Rentecalc.!$O$1,(N147),K147))*(I147-(3*J147)))/E!I$335,((DATE(Rentecalc.!$O$1,(O147),K147)-DATE(Rentecalc.!$O$1,(N147),K147))*(I147-(3*J147)))/E!I$335)))</f>
        <v>0</v>
      </c>
      <c r="J317" s="657">
        <f>IF(O147=0,0,(IF(P147=0,((DATE(Rentecalc.!O$1+1,1,1)-DATE(Rentecalc.!$O$1,(O147),K147))*(I147-(4*J147)))/E!I$335,((DATE(Rentecalc.!$O$1,(P147),K147)-DATE(Rentecalc.!$O$1,(O147),K147))*(I147-(4*J147)))/E!I$335)))</f>
        <v>0</v>
      </c>
      <c r="K317" s="657"/>
      <c r="L317" s="657">
        <f>IF(P147=0,0,(IF(Q147=0,((DATE(Rentecalc.!O$1+1,1,1)-DATE(Rentecalc.!$O$1,(P147),K147))*(I147-(5*J147)))/E!I$335,((DATE(Rentecalc.!$O$1,(Q147),K147)-DATE(Rentecalc.!$O$1,(P147),K147))*(I147-(5*J147)))/E!I$335)))</f>
        <v>0</v>
      </c>
      <c r="M317" s="657"/>
      <c r="N317" s="657"/>
      <c r="O317" s="657"/>
      <c r="P317" s="657"/>
      <c r="Q317" s="657"/>
      <c r="R317" s="66">
        <f>IF(Q147=0,0,((DATE(Rentecalc.!O$1+1,1,1)-DATE(Rentecalc.!$O$1,(Q147),K147))*(I147-(6*J147)))/E!I$335)</f>
        <v>0</v>
      </c>
      <c r="S317" s="619"/>
      <c r="T317" s="67">
        <f t="shared" si="50"/>
        <v>0</v>
      </c>
      <c r="U317" s="5"/>
      <c r="V317" s="46"/>
      <c r="W317" s="148"/>
      <c r="X317" s="148"/>
      <c r="Y317" s="148"/>
      <c r="Z317" s="148"/>
      <c r="AA317" s="148"/>
      <c r="AB317" s="148"/>
      <c r="AC317" s="153"/>
      <c r="AD317" s="153"/>
      <c r="AE317" s="152"/>
      <c r="AF317" s="152"/>
      <c r="AG317" s="152"/>
      <c r="AH317" s="152"/>
      <c r="AI317" s="152"/>
      <c r="AJ317" s="152"/>
      <c r="AK317" s="152"/>
      <c r="AL317" s="152"/>
      <c r="AM317" s="152"/>
    </row>
    <row r="318" spans="1:39" s="6" customFormat="1" ht="12.75" customHeight="1" x14ac:dyDescent="0.15">
      <c r="A318" s="46"/>
      <c r="B318" s="513"/>
      <c r="C318" s="658">
        <f>IF(J148=0,I148,(((DATE(Rentecalc.!$O$1,L148,K148)-DATE(Rentecalc.!$O$1,1,1))*I148)/E!I$335))</f>
        <v>0</v>
      </c>
      <c r="D318" s="658"/>
      <c r="E318" s="657">
        <f>IF(L148=0,0,(IF(M148=0,((DATE(Rentecalc.!O$1+1,1,1)-DATE(Rentecalc.!$O$1,(L148),K148))*(I148-(1*J148)))/E!I$335,((DATE(Rentecalc.!$O$1,(M148),K148)-DATE(Rentecalc.!$O$1,(L148),K148))*(I148-(1*J148)))/E!I$335)))</f>
        <v>0</v>
      </c>
      <c r="F318" s="657"/>
      <c r="G318" s="657">
        <f>IF(M148=0,0,(IF(N148=0,((DATE(Rentecalc.!O$1+1,1,1)-DATE(Rentecalc.!$O$1,(M148),K148))*(I148-(2*J148)))/365,((DATE(Rentecalc.!$O$1,(N148),K148)-DATE(Rentecalc.!$O$1,(M148),K148))*(I148-(2*J148)))/E!I$335)))</f>
        <v>0</v>
      </c>
      <c r="H318" s="657"/>
      <c r="I318" s="65">
        <f>IF(N148=0,0,(IF(O148=0,((DATE(Rentecalc.!O$1+1,1,1)-DATE(Rentecalc.!$O$1,(N148),K148))*(I148-(3*J148)))/E!I$335,((DATE(Rentecalc.!$O$1,(O148),K148)-DATE(Rentecalc.!$O$1,(N148),K148))*(I148-(3*J148)))/E!I$335)))</f>
        <v>0</v>
      </c>
      <c r="J318" s="657">
        <f>IF(O148=0,0,(IF(P148=0,((DATE(Rentecalc.!O$1+1,1,1)-DATE(Rentecalc.!$O$1,(O148),K148))*(I148-(4*J148)))/E!I$335,((DATE(Rentecalc.!$O$1,(P148),K148)-DATE(Rentecalc.!$O$1,(O148),K148))*(I148-(4*J148)))/E!I$335)))</f>
        <v>0</v>
      </c>
      <c r="K318" s="657"/>
      <c r="L318" s="657">
        <f>IF(P148=0,0,(IF(Q148=0,((DATE(Rentecalc.!O$1+1,1,1)-DATE(Rentecalc.!$O$1,(P148),K148))*(I148-(5*J148)))/E!I$335,((DATE(Rentecalc.!$O$1,(Q148),K148)-DATE(Rentecalc.!$O$1,(P148),K148))*(I148-(5*J148)))/E!I$335)))</f>
        <v>0</v>
      </c>
      <c r="M318" s="657"/>
      <c r="N318" s="657"/>
      <c r="O318" s="657"/>
      <c r="P318" s="657"/>
      <c r="Q318" s="657"/>
      <c r="R318" s="66">
        <f>IF(Q148=0,0,((DATE(Rentecalc.!O$1+1,1,1)-DATE(Rentecalc.!$O$1,(Q148),K148))*(I148-(6*J148)))/E!I$335)</f>
        <v>0</v>
      </c>
      <c r="S318" s="619"/>
      <c r="T318" s="67">
        <f t="shared" si="50"/>
        <v>0</v>
      </c>
      <c r="U318" s="5"/>
      <c r="V318" s="46"/>
      <c r="W318" s="148"/>
      <c r="X318" s="148"/>
      <c r="Y318" s="148"/>
      <c r="Z318" s="148"/>
      <c r="AA318" s="148"/>
      <c r="AB318" s="148"/>
      <c r="AC318" s="153"/>
      <c r="AD318" s="153"/>
      <c r="AE318" s="152"/>
      <c r="AF318" s="152"/>
      <c r="AG318" s="152"/>
      <c r="AH318" s="152"/>
      <c r="AI318" s="152"/>
      <c r="AJ318" s="152"/>
      <c r="AK318" s="152"/>
      <c r="AL318" s="152"/>
      <c r="AM318" s="152"/>
    </row>
    <row r="319" spans="1:39" s="6" customFormat="1" ht="12.75" customHeight="1" x14ac:dyDescent="0.15">
      <c r="A319" s="46"/>
      <c r="B319" s="513"/>
      <c r="C319" s="658">
        <f>IF(J149=0,I149,(((DATE(Rentecalc.!$O$1,L149,K149)-DATE(Rentecalc.!$O$1,1,1))*I149)/E!I$335))</f>
        <v>0</v>
      </c>
      <c r="D319" s="658"/>
      <c r="E319" s="657">
        <f>IF(L149=0,0,(IF(M149=0,((DATE(Rentecalc.!O$1+1,1,1)-DATE(Rentecalc.!$O$1,(L149),K149))*(I149-(1*J149)))/E!I$335,((DATE(Rentecalc.!$O$1,(M149),K149)-DATE(Rentecalc.!$O$1,(L149),K149))*(I149-(1*J149)))/E!I$335)))</f>
        <v>0</v>
      </c>
      <c r="F319" s="657"/>
      <c r="G319" s="657">
        <f>IF(M149=0,0,(IF(N149=0,((DATE(Rentecalc.!O$1+1,1,1)-DATE(Rentecalc.!$O$1,(M149),K149))*(I149-(2*J149)))/365,((DATE(Rentecalc.!$O$1,(N149),K149)-DATE(Rentecalc.!$O$1,(M149),K149))*(I149-(2*J149)))/E!I$335)))</f>
        <v>0</v>
      </c>
      <c r="H319" s="657"/>
      <c r="I319" s="65">
        <f>IF(N149=0,0,(IF(O149=0,((DATE(Rentecalc.!O$1+1,1,1)-DATE(Rentecalc.!$O$1,(N149),K149))*(I149-(3*J149)))/E!I$335,((DATE(Rentecalc.!$O$1,(O149),K149)-DATE(Rentecalc.!$O$1,(N149),K149))*(I149-(3*J149)))/E!I$335)))</f>
        <v>0</v>
      </c>
      <c r="J319" s="657">
        <f>IF(O149=0,0,(IF(P149=0,((DATE(Rentecalc.!O$1+1,1,1)-DATE(Rentecalc.!$O$1,(O149),K149))*(I149-(4*J149)))/E!I$335,((DATE(Rentecalc.!$O$1,(P149),K149)-DATE(Rentecalc.!$O$1,(O149),K149))*(I149-(4*J149)))/E!I$335)))</f>
        <v>0</v>
      </c>
      <c r="K319" s="657"/>
      <c r="L319" s="657">
        <f>IF(P149=0,0,(IF(Q149=0,((DATE(Rentecalc.!O$1+1,1,1)-DATE(Rentecalc.!$O$1,(P149),K149))*(I149-(5*J149)))/E!I$335,((DATE(Rentecalc.!$O$1,(Q149),K149)-DATE(Rentecalc.!$O$1,(P149),K149))*(I149-(5*J149)))/E!I$335)))</f>
        <v>0</v>
      </c>
      <c r="M319" s="657"/>
      <c r="N319" s="657"/>
      <c r="O319" s="657"/>
      <c r="P319" s="657"/>
      <c r="Q319" s="657"/>
      <c r="R319" s="66">
        <f>IF(Q149=0,0,((DATE(Rentecalc.!O$1+1,1,1)-DATE(Rentecalc.!$O$1,(Q149),K149))*(I149-(6*J149)))/E!I$335)</f>
        <v>0</v>
      </c>
      <c r="S319" s="619"/>
      <c r="T319" s="67">
        <f t="shared" si="50"/>
        <v>0</v>
      </c>
      <c r="U319" s="5"/>
      <c r="V319" s="46"/>
      <c r="W319" s="148"/>
      <c r="X319" s="148"/>
      <c r="Y319" s="148"/>
      <c r="Z319" s="148"/>
      <c r="AA319" s="148"/>
      <c r="AB319" s="148"/>
      <c r="AC319" s="153"/>
      <c r="AD319" s="153"/>
      <c r="AE319" s="152"/>
      <c r="AF319" s="152"/>
      <c r="AG319" s="152"/>
      <c r="AH319" s="152"/>
      <c r="AI319" s="152"/>
      <c r="AJ319" s="152"/>
      <c r="AK319" s="152"/>
      <c r="AL319" s="152"/>
      <c r="AM319" s="152"/>
    </row>
    <row r="320" spans="1:39" s="6" customFormat="1" ht="12.75" customHeight="1" x14ac:dyDescent="0.15">
      <c r="A320" s="46"/>
      <c r="B320" s="513"/>
      <c r="C320" s="658">
        <f>IF(J150=0,I150,(((DATE(Rentecalc.!$O$1,L150,K150)-DATE(Rentecalc.!$O$1,1,1))*I150)/E!I$335))</f>
        <v>0</v>
      </c>
      <c r="D320" s="658"/>
      <c r="E320" s="657">
        <f>IF(L150=0,0,(IF(M150=0,((DATE(Rentecalc.!O$1+1,1,1)-DATE(Rentecalc.!$O$1,(L150),K150))*(I150-(1*J150)))/E!I$335,((DATE(Rentecalc.!$O$1,(M150),K150)-DATE(Rentecalc.!$O$1,(L150),K150))*(I150-(1*J150)))/E!I$335)))</f>
        <v>0</v>
      </c>
      <c r="F320" s="657"/>
      <c r="G320" s="657">
        <f>IF(M150=0,0,(IF(N150=0,((DATE(Rentecalc.!O$1+1,1,1)-DATE(Rentecalc.!$O$1,(M150),K150))*(I150-(2*J150)))/365,((DATE(Rentecalc.!$O$1,(N150),K150)-DATE(Rentecalc.!$O$1,(M150),K150))*(I150-(2*J150)))/E!I$335)))</f>
        <v>0</v>
      </c>
      <c r="H320" s="657"/>
      <c r="I320" s="65">
        <f>IF(N150=0,0,(IF(O150=0,((DATE(Rentecalc.!O$1+1,1,1)-DATE(Rentecalc.!$O$1,(N150),K150))*(I150-(3*J150)))/E!I$335,((DATE(Rentecalc.!$O$1,(O150),K150)-DATE(Rentecalc.!$O$1,(N150),K150))*(I150-(3*J150)))/E!I$335)))</f>
        <v>0</v>
      </c>
      <c r="J320" s="657">
        <f>IF(O150=0,0,(IF(P150=0,((DATE(Rentecalc.!O$1+1,1,1)-DATE(Rentecalc.!$O$1,(O150),K150))*(I150-(4*J150)))/E!I$335,((DATE(Rentecalc.!$O$1,(P150),K150)-DATE(Rentecalc.!$O$1,(O150),K150))*(I150-(4*J150)))/E!I$335)))</f>
        <v>0</v>
      </c>
      <c r="K320" s="657"/>
      <c r="L320" s="657">
        <f>IF(P150=0,0,(IF(Q150=0,((DATE(Rentecalc.!O$1+1,1,1)-DATE(Rentecalc.!$O$1,(P150),K150))*(I150-(5*J150)))/E!I$335,((DATE(Rentecalc.!$O$1,(Q150),K150)-DATE(Rentecalc.!$O$1,(P150),K150))*(I150-(5*J150)))/E!I$335)))</f>
        <v>0</v>
      </c>
      <c r="M320" s="657"/>
      <c r="N320" s="657"/>
      <c r="O320" s="657"/>
      <c r="P320" s="657"/>
      <c r="Q320" s="657"/>
      <c r="R320" s="66">
        <f>IF(Q150=0,0,((DATE(Rentecalc.!O$1+1,1,1)-DATE(Rentecalc.!$O$1,(Q150),K150))*(I150-(6*J150)))/E!I$335)</f>
        <v>0</v>
      </c>
      <c r="S320" s="619"/>
      <c r="T320" s="67">
        <f t="shared" si="50"/>
        <v>0</v>
      </c>
      <c r="U320" s="5"/>
      <c r="V320" s="46"/>
      <c r="W320" s="148"/>
      <c r="X320" s="148"/>
      <c r="Y320" s="148"/>
      <c r="Z320" s="148"/>
      <c r="AA320" s="148"/>
      <c r="AB320" s="148"/>
      <c r="AC320" s="153"/>
      <c r="AD320" s="153"/>
      <c r="AE320" s="152"/>
      <c r="AF320" s="152"/>
      <c r="AG320" s="152"/>
      <c r="AH320" s="152"/>
      <c r="AI320" s="152"/>
      <c r="AJ320" s="152"/>
      <c r="AK320" s="152"/>
      <c r="AL320" s="152"/>
      <c r="AM320" s="152"/>
    </row>
    <row r="321" spans="1:39" s="6" customFormat="1" ht="12.75" customHeight="1" x14ac:dyDescent="0.15">
      <c r="A321" s="46"/>
      <c r="B321" s="513"/>
      <c r="C321" s="658">
        <f>IF(J151=0,I151,(((DATE(Rentecalc.!$O$1,L151,K151)-DATE(Rentecalc.!$O$1,1,1))*I151)/E!I$335))</f>
        <v>0</v>
      </c>
      <c r="D321" s="658"/>
      <c r="E321" s="657">
        <f>IF(L151=0,0,(IF(M151=0,((DATE(Rentecalc.!O$1+1,1,1)-DATE(Rentecalc.!$O$1,(L151),K151))*(I151-(1*J151)))/E!I$335,((DATE(Rentecalc.!$O$1,(M151),K151)-DATE(Rentecalc.!$O$1,(L151),K151))*(I151-(1*J151)))/E!I$335)))</f>
        <v>0</v>
      </c>
      <c r="F321" s="657"/>
      <c r="G321" s="657">
        <f>IF(M151=0,0,(IF(N151=0,((DATE(Rentecalc.!O$1+1,1,1)-DATE(Rentecalc.!$O$1,(M151),K151))*(I151-(2*J151)))/365,((DATE(Rentecalc.!$O$1,(N151),K151)-DATE(Rentecalc.!$O$1,(M151),K151))*(I151-(2*J151)))/E!I$335)))</f>
        <v>0</v>
      </c>
      <c r="H321" s="657"/>
      <c r="I321" s="65">
        <f>IF(N151=0,0,(IF(O151=0,((DATE(Rentecalc.!O$1+1,1,1)-DATE(Rentecalc.!$O$1,(N151),K151))*(I151-(3*J151)))/E!I$335,((DATE(Rentecalc.!$O$1,(O151),K151)-DATE(Rentecalc.!$O$1,(N151),K151))*(I151-(3*J151)))/E!I$335)))</f>
        <v>0</v>
      </c>
      <c r="J321" s="657">
        <f>IF(O151=0,0,(IF(P151=0,((DATE(Rentecalc.!O$1+1,1,1)-DATE(Rentecalc.!$O$1,(O151),K151))*(I151-(4*J151)))/E!I$335,((DATE(Rentecalc.!$O$1,(P151),K151)-DATE(Rentecalc.!$O$1,(O151),K151))*(I151-(4*J151)))/E!I$335)))</f>
        <v>0</v>
      </c>
      <c r="K321" s="657"/>
      <c r="L321" s="657">
        <f>IF(P151=0,0,(IF(Q151=0,((DATE(Rentecalc.!O$1+1,1,1)-DATE(Rentecalc.!$O$1,(P151),K151))*(I151-(5*J151)))/E!I$335,((DATE(Rentecalc.!$O$1,(Q151),K151)-DATE(Rentecalc.!$O$1,(P151),K151))*(I151-(5*J151)))/E!I$335)))</f>
        <v>0</v>
      </c>
      <c r="M321" s="657"/>
      <c r="N321" s="657"/>
      <c r="O321" s="657"/>
      <c r="P321" s="657"/>
      <c r="Q321" s="657"/>
      <c r="R321" s="66">
        <f>IF(Q151=0,0,((DATE(Rentecalc.!O$1+1,1,1)-DATE(Rentecalc.!$O$1,(Q151),K151))*(I151-(6*J151)))/E!I$335)</f>
        <v>0</v>
      </c>
      <c r="S321" s="619"/>
      <c r="T321" s="67">
        <f t="shared" si="50"/>
        <v>0</v>
      </c>
      <c r="U321" s="5"/>
      <c r="V321" s="46"/>
      <c r="W321" s="148"/>
      <c r="X321" s="148"/>
      <c r="Y321" s="148"/>
      <c r="Z321" s="148"/>
      <c r="AA321" s="148"/>
      <c r="AB321" s="148"/>
      <c r="AC321" s="153"/>
      <c r="AD321" s="153"/>
      <c r="AE321" s="152"/>
      <c r="AF321" s="152"/>
      <c r="AG321" s="152"/>
      <c r="AH321" s="152"/>
      <c r="AI321" s="152"/>
      <c r="AJ321" s="152"/>
      <c r="AK321" s="152"/>
      <c r="AL321" s="152"/>
      <c r="AM321" s="152"/>
    </row>
    <row r="322" spans="1:39" s="6" customFormat="1" ht="12.75" customHeight="1" x14ac:dyDescent="0.15">
      <c r="A322" s="46"/>
      <c r="B322" s="513"/>
      <c r="C322" s="658">
        <f>IF(J152=0,I152,(((DATE(Rentecalc.!$O$1,L152,K152)-DATE(Rentecalc.!$O$1,1,1))*I152)/E!I$335))</f>
        <v>0</v>
      </c>
      <c r="D322" s="658"/>
      <c r="E322" s="657">
        <f>IF(L152=0,0,(IF(M152=0,((DATE(Rentecalc.!O$1+1,1,1)-DATE(Rentecalc.!$O$1,(L152),K152))*(I152-(1*J152)))/E!I$335,((DATE(Rentecalc.!$O$1,(M152),K152)-DATE(Rentecalc.!$O$1,(L152),K152))*(I152-(1*J152)))/E!I$335)))</f>
        <v>0</v>
      </c>
      <c r="F322" s="657"/>
      <c r="G322" s="657">
        <f>IF(M152=0,0,(IF(N152=0,((DATE(Rentecalc.!O$1+1,1,1)-DATE(Rentecalc.!$O$1,(M152),K152))*(I152-(2*J152)))/365,((DATE(Rentecalc.!$O$1,(N152),K152)-DATE(Rentecalc.!$O$1,(M152),K152))*(I152-(2*J152)))/E!I$335)))</f>
        <v>0</v>
      </c>
      <c r="H322" s="657"/>
      <c r="I322" s="65">
        <f>IF(N152=0,0,(IF(O152=0,((DATE(Rentecalc.!O$1+1,1,1)-DATE(Rentecalc.!$O$1,(N152),K152))*(I152-(3*J152)))/E!I$335,((DATE(Rentecalc.!$O$1,(O152),K152)-DATE(Rentecalc.!$O$1,(N152),K152))*(I152-(3*J152)))/E!I$335)))</f>
        <v>0</v>
      </c>
      <c r="J322" s="657">
        <f>IF(O152=0,0,(IF(P152=0,((DATE(Rentecalc.!O$1+1,1,1)-DATE(Rentecalc.!$O$1,(O152),K152))*(I152-(4*J152)))/E!I$335,((DATE(Rentecalc.!$O$1,(P152),K152)-DATE(Rentecalc.!$O$1,(O152),K152))*(I152-(4*J152)))/E!I$335)))</f>
        <v>0</v>
      </c>
      <c r="K322" s="657"/>
      <c r="L322" s="657">
        <f>IF(P152=0,0,(IF(Q152=0,((DATE(Rentecalc.!O$1+1,1,1)-DATE(Rentecalc.!$O$1,(P152),K152))*(I152-(5*J152)))/E!I$335,((DATE(Rentecalc.!$O$1,(Q152),K152)-DATE(Rentecalc.!$O$1,(P152),K152))*(I152-(5*J152)))/E!I$335)))</f>
        <v>0</v>
      </c>
      <c r="M322" s="657"/>
      <c r="N322" s="657"/>
      <c r="O322" s="657"/>
      <c r="P322" s="657"/>
      <c r="Q322" s="657"/>
      <c r="R322" s="66">
        <f>IF(Q152=0,0,((DATE(Rentecalc.!O$1+1,1,1)-DATE(Rentecalc.!$O$1,(Q152),K152))*(I152-(6*J152)))/E!I$335)</f>
        <v>0</v>
      </c>
      <c r="S322" s="619"/>
      <c r="T322" s="67">
        <f t="shared" si="50"/>
        <v>0</v>
      </c>
      <c r="U322" s="5"/>
      <c r="V322" s="46"/>
      <c r="W322" s="148"/>
      <c r="X322" s="148"/>
      <c r="Y322" s="148"/>
      <c r="Z322" s="148"/>
      <c r="AA322" s="148"/>
      <c r="AB322" s="148"/>
      <c r="AC322" s="153"/>
      <c r="AD322" s="153"/>
      <c r="AE322" s="152"/>
      <c r="AF322" s="152"/>
      <c r="AG322" s="152"/>
      <c r="AH322" s="152"/>
      <c r="AI322" s="152"/>
      <c r="AJ322" s="152"/>
      <c r="AK322" s="152"/>
      <c r="AL322" s="152"/>
      <c r="AM322" s="152"/>
    </row>
    <row r="323" spans="1:39" s="6" customFormat="1" ht="12.75" customHeight="1" x14ac:dyDescent="0.15">
      <c r="A323" s="46"/>
      <c r="B323" s="513"/>
      <c r="C323" s="658">
        <f>IF(J153=0,I153,(((DATE(Rentecalc.!$O$1,L153,K153)-DATE(Rentecalc.!$O$1,1,1))*I153)/E!I$335))</f>
        <v>0</v>
      </c>
      <c r="D323" s="658"/>
      <c r="E323" s="657">
        <f>IF(L153=0,0,(IF(M153=0,((DATE(Rentecalc.!O$1+1,1,1)-DATE(Rentecalc.!$O$1,(L153),K153))*(I153-(1*J153)))/E!I$335,((DATE(Rentecalc.!$O$1,(M153),K153)-DATE(Rentecalc.!$O$1,(L153),K153))*(I153-(1*J153)))/E!I$335)))</f>
        <v>0</v>
      </c>
      <c r="F323" s="657"/>
      <c r="G323" s="657">
        <f>IF(M153=0,0,(IF(N153=0,((DATE(Rentecalc.!O$1+1,1,1)-DATE(Rentecalc.!$O$1,(M153),K153))*(I153-(2*J153)))/365,((DATE(Rentecalc.!$O$1,(N153),K153)-DATE(Rentecalc.!$O$1,(M153),K153))*(I153-(2*J153)))/E!I$335)))</f>
        <v>0</v>
      </c>
      <c r="H323" s="657"/>
      <c r="I323" s="65">
        <f>IF(N153=0,0,(IF(O153=0,((DATE(Rentecalc.!O$1+1,1,1)-DATE(Rentecalc.!$O$1,(N153),K153))*(I153-(3*J153)))/E!I$335,((DATE(Rentecalc.!$O$1,(O153),K153)-DATE(Rentecalc.!$O$1,(N153),K153))*(I153-(3*J153)))/E!I$335)))</f>
        <v>0</v>
      </c>
      <c r="J323" s="657">
        <f>IF(O153=0,0,(IF(P153=0,((DATE(Rentecalc.!O$1+1,1,1)-DATE(Rentecalc.!$O$1,(O153),K153))*(I153-(4*J153)))/E!I$335,((DATE(Rentecalc.!$O$1,(P153),K153)-DATE(Rentecalc.!$O$1,(O153),K153))*(I153-(4*J153)))/E!I$335)))</f>
        <v>0</v>
      </c>
      <c r="K323" s="657"/>
      <c r="L323" s="657">
        <f>IF(P153=0,0,(IF(Q153=0,((DATE(Rentecalc.!O$1+1,1,1)-DATE(Rentecalc.!$O$1,(P153),K153))*(I153-(5*J153)))/E!I$335,((DATE(Rentecalc.!$O$1,(Q153),K153)-DATE(Rentecalc.!$O$1,(P153),K153))*(I153-(5*J153)))/E!I$335)))</f>
        <v>0</v>
      </c>
      <c r="M323" s="657"/>
      <c r="N323" s="657"/>
      <c r="O323" s="657"/>
      <c r="P323" s="657"/>
      <c r="Q323" s="657"/>
      <c r="R323" s="66">
        <f>IF(Q153=0,0,((DATE(Rentecalc.!O$1+1,1,1)-DATE(Rentecalc.!$O$1,(Q153),K153))*(I153-(6*J153)))/E!I$335)</f>
        <v>0</v>
      </c>
      <c r="S323" s="619"/>
      <c r="T323" s="67">
        <f t="shared" si="50"/>
        <v>0</v>
      </c>
      <c r="U323" s="5"/>
      <c r="V323" s="46"/>
      <c r="W323" s="148"/>
      <c r="X323" s="148"/>
      <c r="Y323" s="148"/>
      <c r="Z323" s="148"/>
      <c r="AA323" s="148"/>
      <c r="AB323" s="148"/>
      <c r="AC323" s="153"/>
      <c r="AD323" s="153"/>
      <c r="AE323" s="152"/>
      <c r="AF323" s="152"/>
      <c r="AG323" s="152"/>
      <c r="AH323" s="152"/>
      <c r="AI323" s="152"/>
      <c r="AJ323" s="152"/>
      <c r="AK323" s="152"/>
      <c r="AL323" s="152"/>
      <c r="AM323" s="152"/>
    </row>
    <row r="324" spans="1:39" s="6" customFormat="1" ht="12.75" customHeight="1" x14ac:dyDescent="0.15">
      <c r="A324" s="46"/>
      <c r="B324" s="513"/>
      <c r="C324" s="658">
        <f>IF(J154=0,I154,(((DATE(Rentecalc.!$O$1,L154,K154)-DATE(Rentecalc.!$O$1,1,1))*I154)/E!I$335))</f>
        <v>0</v>
      </c>
      <c r="D324" s="658"/>
      <c r="E324" s="657">
        <f>IF(L154=0,0,(IF(M154=0,((DATE(Rentecalc.!O$1+1,1,1)-DATE(Rentecalc.!$O$1,(L154),K154))*(I154-(1*J154)))/E!I$335,((DATE(Rentecalc.!$O$1,(M154),K154)-DATE(Rentecalc.!$O$1,(L154),K154))*(I154-(1*J154)))/E!I$335)))</f>
        <v>0</v>
      </c>
      <c r="F324" s="657"/>
      <c r="G324" s="657">
        <f>IF(M154=0,0,(IF(N154=0,((DATE(Rentecalc.!O$1+1,1,1)-DATE(Rentecalc.!$O$1,(M154),K154))*(I154-(2*J154)))/365,((DATE(Rentecalc.!$O$1,(N154),K154)-DATE(Rentecalc.!$O$1,(M154),K154))*(I154-(2*J154)))/E!I$335)))</f>
        <v>0</v>
      </c>
      <c r="H324" s="657"/>
      <c r="I324" s="65">
        <f>IF(N154=0,0,(IF(O154=0,((DATE(Rentecalc.!O$1+1,1,1)-DATE(Rentecalc.!$O$1,(N154),K154))*(I154-(3*J154)))/E!I$335,((DATE(Rentecalc.!$O$1,(O154),K154)-DATE(Rentecalc.!$O$1,(N154),K154))*(I154-(3*J154)))/E!I$335)))</f>
        <v>0</v>
      </c>
      <c r="J324" s="657">
        <f>IF(O154=0,0,(IF(P154=0,((DATE(Rentecalc.!O$1+1,1,1)-DATE(Rentecalc.!$O$1,(O154),K154))*(I154-(4*J154)))/E!I$335,((DATE(Rentecalc.!$O$1,(P154),K154)-DATE(Rentecalc.!$O$1,(O154),K154))*(I154-(4*J154)))/E!I$335)))</f>
        <v>0</v>
      </c>
      <c r="K324" s="657"/>
      <c r="L324" s="657">
        <f>IF(P154=0,0,(IF(Q154=0,((DATE(Rentecalc.!O$1+1,1,1)-DATE(Rentecalc.!$O$1,(P154),K154))*(I154-(5*J154)))/E!I$335,((DATE(Rentecalc.!$O$1,(Q154),K154)-DATE(Rentecalc.!$O$1,(P154),K154))*(I154-(5*J154)))/E!I$335)))</f>
        <v>0</v>
      </c>
      <c r="M324" s="657"/>
      <c r="N324" s="657"/>
      <c r="O324" s="657"/>
      <c r="P324" s="657"/>
      <c r="Q324" s="657"/>
      <c r="R324" s="66">
        <f>IF(Q154=0,0,((DATE(Rentecalc.!O$1+1,1,1)-DATE(Rentecalc.!$O$1,(Q154),K154))*(I154-(6*J154)))/E!I$335)</f>
        <v>0</v>
      </c>
      <c r="S324" s="619"/>
      <c r="T324" s="67">
        <f t="shared" si="50"/>
        <v>0</v>
      </c>
      <c r="U324" s="5"/>
      <c r="V324" s="46"/>
      <c r="W324" s="148"/>
      <c r="X324" s="148"/>
      <c r="Y324" s="148"/>
      <c r="Z324" s="148"/>
      <c r="AA324" s="148"/>
      <c r="AB324" s="148"/>
      <c r="AC324" s="153"/>
      <c r="AD324" s="153"/>
      <c r="AE324" s="152"/>
      <c r="AF324" s="152"/>
      <c r="AG324" s="152"/>
      <c r="AH324" s="152"/>
      <c r="AI324" s="152"/>
      <c r="AJ324" s="152"/>
      <c r="AK324" s="152"/>
      <c r="AL324" s="152"/>
      <c r="AM324" s="152"/>
    </row>
    <row r="325" spans="1:39" s="6" customFormat="1" ht="12.75" customHeight="1" x14ac:dyDescent="0.15">
      <c r="A325" s="46"/>
      <c r="B325" s="513"/>
      <c r="C325" s="658">
        <f>IF(J155=0,I155,(((DATE(Rentecalc.!$O$1,L155,K155)-DATE(Rentecalc.!$O$1,1,1))*I155)/E!I$335))</f>
        <v>0</v>
      </c>
      <c r="D325" s="658"/>
      <c r="E325" s="657">
        <f>IF(L155=0,0,(IF(M155=0,((DATE(Rentecalc.!O$1+1,1,1)-DATE(Rentecalc.!$O$1,(L155),K155))*(I155-(1*J155)))/E!I$335,((DATE(Rentecalc.!$O$1,(M155),K155)-DATE(Rentecalc.!$O$1,(L155),K155))*(I155-(1*J155)))/E!I$335)))</f>
        <v>0</v>
      </c>
      <c r="F325" s="657"/>
      <c r="G325" s="657">
        <f>IF(M155=0,0,(IF(N155=0,((DATE(Rentecalc.!O$1+1,1,1)-DATE(Rentecalc.!$O$1,(M155),K155))*(I155-(2*J155)))/365,((DATE(Rentecalc.!$O$1,(N155),K155)-DATE(Rentecalc.!$O$1,(M155),K155))*(I155-(2*J155)))/E!I$335)))</f>
        <v>0</v>
      </c>
      <c r="H325" s="657"/>
      <c r="I325" s="65">
        <f>IF(N155=0,0,(IF(O155=0,((DATE(Rentecalc.!O$1+1,1,1)-DATE(Rentecalc.!$O$1,(N155),K155))*(I155-(3*J155)))/E!I$335,((DATE(Rentecalc.!$O$1,(O155),K155)-DATE(Rentecalc.!$O$1,(N155),K155))*(I155-(3*J155)))/E!I$335)))</f>
        <v>0</v>
      </c>
      <c r="J325" s="657">
        <f>IF(O155=0,0,(IF(P155=0,((DATE(Rentecalc.!O$1+1,1,1)-DATE(Rentecalc.!$O$1,(O155),K155))*(I155-(4*J155)))/E!I$335,((DATE(Rentecalc.!$O$1,(P155),K155)-DATE(Rentecalc.!$O$1,(O155),K155))*(I155-(4*J155)))/E!I$335)))</f>
        <v>0</v>
      </c>
      <c r="K325" s="657"/>
      <c r="L325" s="657">
        <f>IF(P155=0,0,(IF(Q155=0,((DATE(Rentecalc.!O$1+1,1,1)-DATE(Rentecalc.!$O$1,(P155),K155))*(I155-(5*J155)))/E!I$335,((DATE(Rentecalc.!$O$1,(Q155),K155)-DATE(Rentecalc.!$O$1,(P155),K155))*(I155-(5*J155)))/E!I$335)))</f>
        <v>0</v>
      </c>
      <c r="M325" s="657"/>
      <c r="N325" s="657"/>
      <c r="O325" s="657"/>
      <c r="P325" s="657"/>
      <c r="Q325" s="657"/>
      <c r="R325" s="66">
        <f>IF(Q155=0,0,((DATE(Rentecalc.!O$1+1,1,1)-DATE(Rentecalc.!$O$1,(Q155),K155))*(I155-(6*J155)))/E!I$335)</f>
        <v>0</v>
      </c>
      <c r="S325" s="619"/>
      <c r="T325" s="67">
        <f t="shared" si="50"/>
        <v>0</v>
      </c>
      <c r="U325" s="5"/>
      <c r="V325" s="46"/>
      <c r="W325" s="148"/>
      <c r="X325" s="148"/>
      <c r="Y325" s="148"/>
      <c r="Z325" s="148"/>
      <c r="AA325" s="148"/>
      <c r="AB325" s="148"/>
      <c r="AC325" s="153"/>
      <c r="AD325" s="153"/>
      <c r="AE325" s="152"/>
      <c r="AF325" s="152"/>
      <c r="AG325" s="152"/>
      <c r="AH325" s="152"/>
      <c r="AI325" s="152"/>
      <c r="AJ325" s="152"/>
      <c r="AK325" s="152"/>
      <c r="AL325" s="152"/>
      <c r="AM325" s="152"/>
    </row>
    <row r="326" spans="1:39" s="6" customFormat="1" ht="12.75" customHeight="1" x14ac:dyDescent="0.15">
      <c r="A326" s="46"/>
      <c r="B326" s="513"/>
      <c r="C326" s="658">
        <f>IF(J156=0,I156,(((DATE(Rentecalc.!$O$1,L156,K156)-DATE(Rentecalc.!$O$1,1,1))*I156)/E!I$335))</f>
        <v>0</v>
      </c>
      <c r="D326" s="658"/>
      <c r="E326" s="657">
        <f>IF(L156=0,0,(IF(M156=0,((DATE(Rentecalc.!O$1+1,1,1)-DATE(Rentecalc.!$O$1,(L156),K156))*(I156-(1*J156)))/E!I$335,((DATE(Rentecalc.!$O$1,(M156),K156)-DATE(Rentecalc.!$O$1,(L156),K156))*(I156-(1*J156)))/E!I$335)))</f>
        <v>0</v>
      </c>
      <c r="F326" s="657"/>
      <c r="G326" s="657">
        <f>IF(M156=0,0,(IF(N156=0,((DATE(Rentecalc.!O$1+1,1,1)-DATE(Rentecalc.!$O$1,(M156),K156))*(I156-(2*J156)))/365,((DATE(Rentecalc.!$O$1,(N156),K156)-DATE(Rentecalc.!$O$1,(M156),K156))*(I156-(2*J156)))/E!I$335)))</f>
        <v>0</v>
      </c>
      <c r="H326" s="657"/>
      <c r="I326" s="65">
        <f>IF(N156=0,0,(IF(O156=0,((DATE(Rentecalc.!O$1+1,1,1)-DATE(Rentecalc.!$O$1,(N156),K156))*(I156-(3*J156)))/E!I$335,((DATE(Rentecalc.!$O$1,(O156),K156)-DATE(Rentecalc.!$O$1,(N156),K156))*(I156-(3*J156)))/E!I$335)))</f>
        <v>0</v>
      </c>
      <c r="J326" s="657">
        <f>IF(O156=0,0,(IF(P156=0,((DATE(Rentecalc.!O$1+1,1,1)-DATE(Rentecalc.!$O$1,(O156),K156))*(I156-(4*J156)))/E!I$335,((DATE(Rentecalc.!$O$1,(P156),K156)-DATE(Rentecalc.!$O$1,(O156),K156))*(I156-(4*J156)))/E!I$335)))</f>
        <v>0</v>
      </c>
      <c r="K326" s="657"/>
      <c r="L326" s="657">
        <f>IF(P156=0,0,(IF(Q156=0,((DATE(Rentecalc.!O$1+1,1,1)-DATE(Rentecalc.!$O$1,(P156),K156))*(I156-(5*J156)))/E!I$335,((DATE(Rentecalc.!$O$1,(Q156),K156)-DATE(Rentecalc.!$O$1,(P156),K156))*(I156-(5*J156)))/E!I$335)))</f>
        <v>0</v>
      </c>
      <c r="M326" s="657"/>
      <c r="N326" s="657"/>
      <c r="O326" s="657"/>
      <c r="P326" s="657"/>
      <c r="Q326" s="657"/>
      <c r="R326" s="66">
        <f>IF(Q156=0,0,((DATE(Rentecalc.!O$1+1,1,1)-DATE(Rentecalc.!$O$1,(Q156),K156))*(I156-(6*J156)))/E!I$335)</f>
        <v>0</v>
      </c>
      <c r="S326" s="619"/>
      <c r="T326" s="67">
        <f t="shared" si="50"/>
        <v>0</v>
      </c>
      <c r="U326" s="5"/>
      <c r="V326" s="46"/>
      <c r="W326" s="148"/>
      <c r="X326" s="148"/>
      <c r="Y326" s="148"/>
      <c r="Z326" s="148"/>
      <c r="AA326" s="148"/>
      <c r="AB326" s="148"/>
      <c r="AC326" s="153"/>
      <c r="AD326" s="153"/>
      <c r="AE326" s="152"/>
      <c r="AF326" s="152"/>
      <c r="AG326" s="152"/>
      <c r="AH326" s="152"/>
      <c r="AI326" s="152"/>
      <c r="AJ326" s="152"/>
      <c r="AK326" s="152"/>
      <c r="AL326" s="152"/>
      <c r="AM326" s="152"/>
    </row>
    <row r="327" spans="1:39" s="6" customFormat="1" ht="12.75" customHeight="1" x14ac:dyDescent="0.15">
      <c r="A327" s="46"/>
      <c r="B327" s="513"/>
      <c r="C327" s="658">
        <f>IF(J157=0,I157,(((DATE(Rentecalc.!$O$1,L157,K157)-DATE(Rentecalc.!$O$1,1,1))*I157)/E!I$335))</f>
        <v>0</v>
      </c>
      <c r="D327" s="658"/>
      <c r="E327" s="657">
        <f>IF(L157=0,0,(IF(M157=0,((DATE(Rentecalc.!O$1+1,1,1)-DATE(Rentecalc.!$O$1,(L157),K157))*(I157-(1*J157)))/E!I$335,((DATE(Rentecalc.!$O$1,(M157),K157)-DATE(Rentecalc.!$O$1,(L157),K157))*(I157-(1*J157)))/E!I$335)))</f>
        <v>0</v>
      </c>
      <c r="F327" s="657"/>
      <c r="G327" s="657">
        <f>IF(M157=0,0,(IF(N157=0,((DATE(Rentecalc.!O$1+1,1,1)-DATE(Rentecalc.!$O$1,(M157),K157))*(I157-(2*J157)))/365,((DATE(Rentecalc.!$O$1,(N157),K157)-DATE(Rentecalc.!$O$1,(M157),K157))*(I157-(2*J157)))/E!I$335)))</f>
        <v>0</v>
      </c>
      <c r="H327" s="657"/>
      <c r="I327" s="65">
        <f>IF(N157=0,0,(IF(O157=0,((DATE(Rentecalc.!O$1+1,1,1)-DATE(Rentecalc.!$O$1,(N157),K157))*(I157-(3*J157)))/E!I$335,((DATE(Rentecalc.!$O$1,(O157),K157)-DATE(Rentecalc.!$O$1,(N157),K157))*(I157-(3*J157)))/E!I$335)))</f>
        <v>0</v>
      </c>
      <c r="J327" s="657">
        <f>IF(O157=0,0,(IF(P157=0,((DATE(Rentecalc.!O$1+1,1,1)-DATE(Rentecalc.!$O$1,(O157),K157))*(I157-(4*J157)))/E!I$335,((DATE(Rentecalc.!$O$1,(P157),K157)-DATE(Rentecalc.!$O$1,(O157),K157))*(I157-(4*J157)))/E!I$335)))</f>
        <v>0</v>
      </c>
      <c r="K327" s="657"/>
      <c r="L327" s="657">
        <f>IF(P157=0,0,(IF(Q157=0,((DATE(Rentecalc.!O$1+1,1,1)-DATE(Rentecalc.!$O$1,(P157),K157))*(I157-(5*J157)))/E!I$335,((DATE(Rentecalc.!$O$1,(Q157),K157)-DATE(Rentecalc.!$O$1,(P157),K157))*(I157-(5*J157)))/E!I$335)))</f>
        <v>0</v>
      </c>
      <c r="M327" s="657"/>
      <c r="N327" s="657"/>
      <c r="O327" s="657"/>
      <c r="P327" s="657"/>
      <c r="Q327" s="657"/>
      <c r="R327" s="66">
        <f>IF(Q157=0,0,((DATE(Rentecalc.!O$1+1,1,1)-DATE(Rentecalc.!$O$1,(Q157),K157))*(I157-(6*J157)))/E!I$335)</f>
        <v>0</v>
      </c>
      <c r="S327" s="619"/>
      <c r="T327" s="67">
        <f t="shared" si="50"/>
        <v>0</v>
      </c>
      <c r="U327" s="5"/>
      <c r="V327" s="46"/>
      <c r="W327" s="148"/>
      <c r="X327" s="148"/>
      <c r="Y327" s="148"/>
      <c r="Z327" s="148"/>
      <c r="AA327" s="148"/>
      <c r="AB327" s="148"/>
      <c r="AC327" s="153"/>
      <c r="AD327" s="153"/>
      <c r="AE327" s="152"/>
      <c r="AF327" s="152"/>
      <c r="AG327" s="152"/>
      <c r="AH327" s="152"/>
      <c r="AI327" s="152"/>
      <c r="AJ327" s="152"/>
      <c r="AK327" s="152"/>
      <c r="AL327" s="152"/>
      <c r="AM327" s="152"/>
    </row>
    <row r="328" spans="1:39" s="6" customFormat="1" ht="12.75" customHeight="1" x14ac:dyDescent="0.15">
      <c r="A328" s="46"/>
      <c r="B328" s="513"/>
      <c r="C328" s="658">
        <f>IF(J158=0,I158,(((DATE(Rentecalc.!$O$1,L158,K158)-DATE(Rentecalc.!$O$1,1,1))*I158)/E!I$335))</f>
        <v>0</v>
      </c>
      <c r="D328" s="658"/>
      <c r="E328" s="657">
        <f>IF(L158=0,0,(IF(M158=0,((DATE(Rentecalc.!O$1+1,1,1)-DATE(Rentecalc.!$O$1,(L158),K158))*(I158-(1*J158)))/E!I$335,((DATE(Rentecalc.!$O$1,(M158),K158)-DATE(Rentecalc.!$O$1,(L158),K158))*(I158-(1*J158)))/E!I$335)))</f>
        <v>0</v>
      </c>
      <c r="F328" s="657"/>
      <c r="G328" s="657">
        <f>IF(M158=0,0,(IF(N158=0,((DATE(Rentecalc.!O$1+1,1,1)-DATE(Rentecalc.!$O$1,(M158),K158))*(I158-(2*J158)))/365,((DATE(Rentecalc.!$O$1,(N158),K158)-DATE(Rentecalc.!$O$1,(M158),K158))*(I158-(2*J158)))/E!I$335)))</f>
        <v>0</v>
      </c>
      <c r="H328" s="657"/>
      <c r="I328" s="65">
        <f>IF(N158=0,0,(IF(O158=0,((DATE(Rentecalc.!O$1+1,1,1)-DATE(Rentecalc.!$O$1,(N158),K158))*(I158-(3*J158)))/E!I$335,((DATE(Rentecalc.!$O$1,(O158),K158)-DATE(Rentecalc.!$O$1,(N158),K158))*(I158-(3*J158)))/E!I$335)))</f>
        <v>0</v>
      </c>
      <c r="J328" s="657">
        <f>IF(O158=0,0,(IF(P158=0,((DATE(Rentecalc.!O$1+1,1,1)-DATE(Rentecalc.!$O$1,(O158),K158))*(I158-(4*J158)))/E!I$335,((DATE(Rentecalc.!$O$1,(P158),K158)-DATE(Rentecalc.!$O$1,(O158),K158))*(I158-(4*J158)))/E!I$335)))</f>
        <v>0</v>
      </c>
      <c r="K328" s="657"/>
      <c r="L328" s="657">
        <f>IF(P158=0,0,(IF(Q158=0,((DATE(Rentecalc.!O$1+1,1,1)-DATE(Rentecalc.!$O$1,(P158),K158))*(I158-(5*J158)))/E!I$335,((DATE(Rentecalc.!$O$1,(Q158),K158)-DATE(Rentecalc.!$O$1,(P158),K158))*(I158-(5*J158)))/E!I$335)))</f>
        <v>0</v>
      </c>
      <c r="M328" s="657"/>
      <c r="N328" s="657"/>
      <c r="O328" s="657"/>
      <c r="P328" s="657"/>
      <c r="Q328" s="657"/>
      <c r="R328" s="66">
        <f>IF(Q158=0,0,((DATE(Rentecalc.!O$1+1,1,1)-DATE(Rentecalc.!$O$1,(Q158),K158))*(I158-(6*J158)))/E!I$335)</f>
        <v>0</v>
      </c>
      <c r="S328" s="619">
        <f>SUM(C328:R328)</f>
        <v>0</v>
      </c>
      <c r="T328" s="67">
        <f t="shared" si="50"/>
        <v>0</v>
      </c>
      <c r="U328" s="5"/>
      <c r="V328" s="46"/>
      <c r="W328" s="148"/>
      <c r="X328" s="148"/>
      <c r="Y328" s="148"/>
      <c r="Z328" s="148"/>
      <c r="AA328" s="148"/>
      <c r="AB328" s="148"/>
      <c r="AC328" s="153">
        <f>R328</f>
        <v>0</v>
      </c>
      <c r="AD328" s="153">
        <f>M328</f>
        <v>0</v>
      </c>
      <c r="AE328" s="152"/>
      <c r="AF328" s="152"/>
      <c r="AG328" s="152"/>
      <c r="AH328" s="152"/>
      <c r="AI328" s="152"/>
      <c r="AJ328" s="152"/>
      <c r="AK328" s="152"/>
      <c r="AL328" s="152"/>
      <c r="AM328" s="152"/>
    </row>
    <row r="329" spans="1:39" s="6" customFormat="1" ht="12.75" customHeight="1" x14ac:dyDescent="0.15">
      <c r="A329" s="46"/>
      <c r="B329" s="164">
        <f>B269+1</f>
        <v>895</v>
      </c>
      <c r="C329" s="68"/>
      <c r="D329" s="69"/>
      <c r="E329" s="69"/>
      <c r="F329" s="69"/>
      <c r="G329" s="69"/>
      <c r="H329" s="69"/>
      <c r="I329" s="69"/>
      <c r="J329" s="69"/>
      <c r="K329" s="69"/>
      <c r="L329" s="69"/>
      <c r="M329" s="69"/>
      <c r="N329" s="69"/>
      <c r="O329" s="69"/>
      <c r="P329" s="69"/>
      <c r="Q329" s="69"/>
      <c r="R329" s="70"/>
      <c r="S329" s="618">
        <f>SUM(S176:S328)</f>
        <v>0</v>
      </c>
      <c r="T329" s="34">
        <f>SUM(T176:T328)</f>
        <v>0</v>
      </c>
      <c r="U329" s="5"/>
      <c r="V329" s="46"/>
      <c r="W329" s="148"/>
      <c r="X329" s="148"/>
      <c r="Y329" s="148"/>
      <c r="Z329" s="148"/>
      <c r="AA329" s="148"/>
      <c r="AB329" s="148"/>
      <c r="AC329" s="153"/>
      <c r="AD329" s="153"/>
      <c r="AE329" s="152"/>
      <c r="AF329" s="152"/>
      <c r="AG329" s="152"/>
      <c r="AH329" s="152"/>
      <c r="AI329" s="152"/>
      <c r="AJ329" s="152"/>
      <c r="AK329" s="152"/>
      <c r="AL329" s="152"/>
      <c r="AM329" s="152"/>
    </row>
    <row r="330" spans="1:39" x14ac:dyDescent="0.15"/>
    <row r="331" spans="1:39" x14ac:dyDescent="0.15">
      <c r="B331" s="88"/>
      <c r="C331" s="217" t="s">
        <v>103</v>
      </c>
      <c r="I331" s="218"/>
      <c r="J331" s="218"/>
    </row>
    <row r="332" spans="1:39" x14ac:dyDescent="0.15">
      <c r="B332" s="164">
        <f>B329+1</f>
        <v>896</v>
      </c>
      <c r="C332" s="71" t="s">
        <v>27</v>
      </c>
      <c r="D332" s="72"/>
      <c r="E332" s="73"/>
      <c r="F332" s="72"/>
      <c r="G332" s="72"/>
      <c r="H332" s="72"/>
      <c r="I332" s="361">
        <f>Rentecalc.!O1</f>
        <v>2016</v>
      </c>
      <c r="J332" s="219"/>
    </row>
    <row r="333" spans="1:39" x14ac:dyDescent="0.15">
      <c r="B333" s="164">
        <f>B332+1</f>
        <v>897</v>
      </c>
      <c r="C333" s="71" t="str">
        <f>CONCATENATE("Datumwaarde van 1-1-",I332)</f>
        <v>Datumwaarde van 1-1-2016</v>
      </c>
      <c r="D333" s="72"/>
      <c r="E333" s="73"/>
      <c r="F333" s="72"/>
      <c r="G333" s="72"/>
      <c r="H333" s="72"/>
      <c r="I333" s="74">
        <f>DATE(I332,1,1)</f>
        <v>42370</v>
      </c>
    </row>
    <row r="334" spans="1:39" x14ac:dyDescent="0.15">
      <c r="B334" s="164">
        <f>B333+1</f>
        <v>898</v>
      </c>
      <c r="C334" s="71" t="str">
        <f>CONCATENATE("Datumwaarde van 1-1-",I332+1)</f>
        <v>Datumwaarde van 1-1-2017</v>
      </c>
      <c r="D334" s="72"/>
      <c r="E334" s="73"/>
      <c r="F334" s="72"/>
      <c r="G334" s="72"/>
      <c r="H334" s="72"/>
      <c r="I334" s="74">
        <f>DATE(I332+1,1,1)</f>
        <v>42736</v>
      </c>
    </row>
    <row r="335" spans="1:39" x14ac:dyDescent="0.15">
      <c r="B335" s="164">
        <f>B334+1</f>
        <v>899</v>
      </c>
      <c r="C335" s="181" t="str">
        <f>CONCATENATE("Aantal dagen van ",I332)</f>
        <v>Aantal dagen van 2016</v>
      </c>
      <c r="D335" s="182"/>
      <c r="E335" s="63"/>
      <c r="F335" s="182"/>
      <c r="G335" s="182"/>
      <c r="H335" s="182"/>
      <c r="I335" s="34">
        <f>I334-I333</f>
        <v>366</v>
      </c>
    </row>
    <row r="336" spans="1:39" x14ac:dyDescent="0.15"/>
  </sheetData>
  <sheetProtection password="CA4A" sheet="1" objects="1" scenarios="1"/>
  <mergeCells count="772">
    <mergeCell ref="L191:Q191"/>
    <mergeCell ref="L186:Q186"/>
    <mergeCell ref="E178:F178"/>
    <mergeCell ref="J178:K178"/>
    <mergeCell ref="L178:Q178"/>
    <mergeCell ref="G178:H178"/>
    <mergeCell ref="G179:H179"/>
    <mergeCell ref="J191:K191"/>
    <mergeCell ref="G183:H183"/>
    <mergeCell ref="G186:H186"/>
    <mergeCell ref="J189:K189"/>
    <mergeCell ref="J180:K180"/>
    <mergeCell ref="G185:H185"/>
    <mergeCell ref="G184:H184"/>
    <mergeCell ref="G182:H182"/>
    <mergeCell ref="G181:H181"/>
    <mergeCell ref="G180:H180"/>
    <mergeCell ref="E191:F191"/>
    <mergeCell ref="G191:H191"/>
    <mergeCell ref="J184:K184"/>
    <mergeCell ref="J185:K185"/>
    <mergeCell ref="L185:Q185"/>
    <mergeCell ref="J183:K183"/>
    <mergeCell ref="L183:Q183"/>
    <mergeCell ref="E199:F199"/>
    <mergeCell ref="J194:K194"/>
    <mergeCell ref="J199:K199"/>
    <mergeCell ref="J192:K192"/>
    <mergeCell ref="J195:K195"/>
    <mergeCell ref="E186:F186"/>
    <mergeCell ref="J186:K186"/>
    <mergeCell ref="E179:F179"/>
    <mergeCell ref="L192:Q192"/>
    <mergeCell ref="E197:F197"/>
    <mergeCell ref="E196:F196"/>
    <mergeCell ref="L196:Q196"/>
    <mergeCell ref="J196:K196"/>
    <mergeCell ref="L193:Q193"/>
    <mergeCell ref="J193:K193"/>
    <mergeCell ref="L194:Q194"/>
    <mergeCell ref="L195:Q195"/>
    <mergeCell ref="L189:Q189"/>
    <mergeCell ref="J190:K190"/>
    <mergeCell ref="L190:Q190"/>
    <mergeCell ref="L187:Q187"/>
    <mergeCell ref="L188:Q188"/>
    <mergeCell ref="J187:K187"/>
    <mergeCell ref="J188:K188"/>
    <mergeCell ref="J4:Q4"/>
    <mergeCell ref="J177:K177"/>
    <mergeCell ref="L177:Q177"/>
    <mergeCell ref="J176:K176"/>
    <mergeCell ref="L176:Q176"/>
    <mergeCell ref="C174:R175"/>
    <mergeCell ref="L5:Q5"/>
    <mergeCell ref="E176:F176"/>
    <mergeCell ref="G177:H177"/>
    <mergeCell ref="G176:H176"/>
    <mergeCell ref="B166:U166"/>
    <mergeCell ref="B167:U167"/>
    <mergeCell ref="B168:G168"/>
    <mergeCell ref="S174:S175"/>
    <mergeCell ref="L201:Q201"/>
    <mergeCell ref="L202:Q202"/>
    <mergeCell ref="L203:Q203"/>
    <mergeCell ref="L197:Q197"/>
    <mergeCell ref="L200:Q200"/>
    <mergeCell ref="L198:Q198"/>
    <mergeCell ref="L199:Q199"/>
    <mergeCell ref="L328:Q328"/>
    <mergeCell ref="E177:F177"/>
    <mergeCell ref="E201:F201"/>
    <mergeCell ref="E202:F202"/>
    <mergeCell ref="E203:F203"/>
    <mergeCell ref="E194:F194"/>
    <mergeCell ref="E195:F195"/>
    <mergeCell ref="J182:K182"/>
    <mergeCell ref="L182:Q182"/>
    <mergeCell ref="J197:K197"/>
    <mergeCell ref="E328:F328"/>
    <mergeCell ref="G197:H197"/>
    <mergeCell ref="G328:H328"/>
    <mergeCell ref="E198:F198"/>
    <mergeCell ref="G198:H198"/>
    <mergeCell ref="G201:H201"/>
    <mergeCell ref="G202:H202"/>
    <mergeCell ref="E185:F185"/>
    <mergeCell ref="E182:F182"/>
    <mergeCell ref="E183:F183"/>
    <mergeCell ref="G203:H203"/>
    <mergeCell ref="E200:F200"/>
    <mergeCell ref="G200:H200"/>
    <mergeCell ref="J328:K328"/>
    <mergeCell ref="J198:K198"/>
    <mergeCell ref="G194:H194"/>
    <mergeCell ref="G195:H195"/>
    <mergeCell ref="J203:K203"/>
    <mergeCell ref="J201:K201"/>
    <mergeCell ref="J202:K202"/>
    <mergeCell ref="J200:K200"/>
    <mergeCell ref="G199:H199"/>
    <mergeCell ref="G196:H196"/>
    <mergeCell ref="E204:F204"/>
    <mergeCell ref="G204:H204"/>
    <mergeCell ref="J204:K204"/>
    <mergeCell ref="E207:F207"/>
    <mergeCell ref="G207:H207"/>
    <mergeCell ref="J207:K207"/>
    <mergeCell ref="E210:F210"/>
    <mergeCell ref="G210:H210"/>
    <mergeCell ref="E193:F193"/>
    <mergeCell ref="G193:H193"/>
    <mergeCell ref="E192:F192"/>
    <mergeCell ref="G192:H192"/>
    <mergeCell ref="E190:F190"/>
    <mergeCell ref="G190:H190"/>
    <mergeCell ref="E187:F187"/>
    <mergeCell ref="E189:F189"/>
    <mergeCell ref="G189:H189"/>
    <mergeCell ref="G188:H188"/>
    <mergeCell ref="E188:F188"/>
    <mergeCell ref="G187:H187"/>
    <mergeCell ref="C328:D328"/>
    <mergeCell ref="C203:D203"/>
    <mergeCell ref="C204:D204"/>
    <mergeCell ref="C207:D207"/>
    <mergeCell ref="C210:D210"/>
    <mergeCell ref="C213:D213"/>
    <mergeCell ref="C216:D216"/>
    <mergeCell ref="C218:D218"/>
    <mergeCell ref="C220:D220"/>
    <mergeCell ref="C222:D222"/>
    <mergeCell ref="C224:D224"/>
    <mergeCell ref="C226:D226"/>
    <mergeCell ref="C228:D228"/>
    <mergeCell ref="C230:D230"/>
    <mergeCell ref="C232:D232"/>
    <mergeCell ref="C234:D234"/>
    <mergeCell ref="C236:D236"/>
    <mergeCell ref="C238:D238"/>
    <mergeCell ref="C240:D240"/>
    <mergeCell ref="C242:D242"/>
    <mergeCell ref="C244:D244"/>
    <mergeCell ref="C246:D246"/>
    <mergeCell ref="C248:D248"/>
    <mergeCell ref="C250:D250"/>
    <mergeCell ref="C196:D196"/>
    <mergeCell ref="C197:D197"/>
    <mergeCell ref="C200:D200"/>
    <mergeCell ref="C201:D201"/>
    <mergeCell ref="C202:D202"/>
    <mergeCell ref="C182:D182"/>
    <mergeCell ref="C185:D185"/>
    <mergeCell ref="C194:D194"/>
    <mergeCell ref="C195:D195"/>
    <mergeCell ref="C199:D199"/>
    <mergeCell ref="C198:D198"/>
    <mergeCell ref="C189:D189"/>
    <mergeCell ref="C190:D190"/>
    <mergeCell ref="C191:D191"/>
    <mergeCell ref="C192:D192"/>
    <mergeCell ref="C188:D188"/>
    <mergeCell ref="C184:D184"/>
    <mergeCell ref="C183:D183"/>
    <mergeCell ref="C193:D193"/>
    <mergeCell ref="C186:D186"/>
    <mergeCell ref="C187:D187"/>
    <mergeCell ref="L184:Q184"/>
    <mergeCell ref="L180:Q180"/>
    <mergeCell ref="J179:K179"/>
    <mergeCell ref="L179:Q179"/>
    <mergeCell ref="J181:K181"/>
    <mergeCell ref="L181:Q181"/>
    <mergeCell ref="C176:D176"/>
    <mergeCell ref="C177:D177"/>
    <mergeCell ref="C178:D178"/>
    <mergeCell ref="C179:D179"/>
    <mergeCell ref="C181:D181"/>
    <mergeCell ref="C180:D180"/>
    <mergeCell ref="E180:F180"/>
    <mergeCell ref="E184:F184"/>
    <mergeCell ref="E181:F181"/>
    <mergeCell ref="L204:Q204"/>
    <mergeCell ref="C205:D205"/>
    <mergeCell ref="E205:F205"/>
    <mergeCell ref="G205:H205"/>
    <mergeCell ref="J205:K205"/>
    <mergeCell ref="L205:Q205"/>
    <mergeCell ref="C206:D206"/>
    <mergeCell ref="E206:F206"/>
    <mergeCell ref="G206:H206"/>
    <mergeCell ref="J206:K206"/>
    <mergeCell ref="L206:Q206"/>
    <mergeCell ref="L207:Q207"/>
    <mergeCell ref="C208:D208"/>
    <mergeCell ref="E208:F208"/>
    <mergeCell ref="G208:H208"/>
    <mergeCell ref="J208:K208"/>
    <mergeCell ref="L208:Q208"/>
    <mergeCell ref="C209:D209"/>
    <mergeCell ref="E209:F209"/>
    <mergeCell ref="G209:H209"/>
    <mergeCell ref="J209:K209"/>
    <mergeCell ref="L209:Q209"/>
    <mergeCell ref="L210:Q210"/>
    <mergeCell ref="C211:D211"/>
    <mergeCell ref="E211:F211"/>
    <mergeCell ref="G211:H211"/>
    <mergeCell ref="J211:K211"/>
    <mergeCell ref="L211:Q211"/>
    <mergeCell ref="C212:D212"/>
    <mergeCell ref="E212:F212"/>
    <mergeCell ref="G212:H212"/>
    <mergeCell ref="J212:K212"/>
    <mergeCell ref="L212:Q212"/>
    <mergeCell ref="J210:K210"/>
    <mergeCell ref="J213:K213"/>
    <mergeCell ref="L213:Q213"/>
    <mergeCell ref="C214:D214"/>
    <mergeCell ref="E214:F214"/>
    <mergeCell ref="G214:H214"/>
    <mergeCell ref="J214:K214"/>
    <mergeCell ref="L214:Q214"/>
    <mergeCell ref="C215:D215"/>
    <mergeCell ref="E215:F215"/>
    <mergeCell ref="G215:H215"/>
    <mergeCell ref="J215:K215"/>
    <mergeCell ref="L215:Q215"/>
    <mergeCell ref="E213:F213"/>
    <mergeCell ref="G213:H213"/>
    <mergeCell ref="E216:F216"/>
    <mergeCell ref="G216:H216"/>
    <mergeCell ref="J216:K216"/>
    <mergeCell ref="L216:Q216"/>
    <mergeCell ref="C217:D217"/>
    <mergeCell ref="E217:F217"/>
    <mergeCell ref="G217:H217"/>
    <mergeCell ref="J217:K217"/>
    <mergeCell ref="L217:Q217"/>
    <mergeCell ref="E218:F218"/>
    <mergeCell ref="G218:H218"/>
    <mergeCell ref="J218:K218"/>
    <mergeCell ref="L218:Q218"/>
    <mergeCell ref="C219:D219"/>
    <mergeCell ref="E219:F219"/>
    <mergeCell ref="G219:H219"/>
    <mergeCell ref="J219:K219"/>
    <mergeCell ref="L219:Q219"/>
    <mergeCell ref="E220:F220"/>
    <mergeCell ref="G220:H220"/>
    <mergeCell ref="J220:K220"/>
    <mergeCell ref="L220:Q220"/>
    <mergeCell ref="C221:D221"/>
    <mergeCell ref="E221:F221"/>
    <mergeCell ref="G221:H221"/>
    <mergeCell ref="J221:K221"/>
    <mergeCell ref="L221:Q221"/>
    <mergeCell ref="E222:F222"/>
    <mergeCell ref="G222:H222"/>
    <mergeCell ref="J222:K222"/>
    <mergeCell ref="L222:Q222"/>
    <mergeCell ref="C223:D223"/>
    <mergeCell ref="E223:F223"/>
    <mergeCell ref="G223:H223"/>
    <mergeCell ref="J223:K223"/>
    <mergeCell ref="L223:Q223"/>
    <mergeCell ref="E224:F224"/>
    <mergeCell ref="G224:H224"/>
    <mergeCell ref="J224:K224"/>
    <mergeCell ref="L224:Q224"/>
    <mergeCell ref="C225:D225"/>
    <mergeCell ref="E225:F225"/>
    <mergeCell ref="G225:H225"/>
    <mergeCell ref="J225:K225"/>
    <mergeCell ref="L225:Q225"/>
    <mergeCell ref="E226:F226"/>
    <mergeCell ref="G226:H226"/>
    <mergeCell ref="J226:K226"/>
    <mergeCell ref="L226:Q226"/>
    <mergeCell ref="C227:D227"/>
    <mergeCell ref="E227:F227"/>
    <mergeCell ref="G227:H227"/>
    <mergeCell ref="J227:K227"/>
    <mergeCell ref="L227:Q227"/>
    <mergeCell ref="E228:F228"/>
    <mergeCell ref="G228:H228"/>
    <mergeCell ref="J228:K228"/>
    <mergeCell ref="L228:Q228"/>
    <mergeCell ref="C229:D229"/>
    <mergeCell ref="E229:F229"/>
    <mergeCell ref="G229:H229"/>
    <mergeCell ref="J229:K229"/>
    <mergeCell ref="L229:Q229"/>
    <mergeCell ref="E230:F230"/>
    <mergeCell ref="G230:H230"/>
    <mergeCell ref="J230:K230"/>
    <mergeCell ref="L230:Q230"/>
    <mergeCell ref="C231:D231"/>
    <mergeCell ref="E231:F231"/>
    <mergeCell ref="G231:H231"/>
    <mergeCell ref="J231:K231"/>
    <mergeCell ref="L231:Q231"/>
    <mergeCell ref="E232:F232"/>
    <mergeCell ref="G232:H232"/>
    <mergeCell ref="J232:K232"/>
    <mergeCell ref="L232:Q232"/>
    <mergeCell ref="C233:D233"/>
    <mergeCell ref="E233:F233"/>
    <mergeCell ref="G233:H233"/>
    <mergeCell ref="J233:K233"/>
    <mergeCell ref="L233:Q233"/>
    <mergeCell ref="E234:F234"/>
    <mergeCell ref="G234:H234"/>
    <mergeCell ref="J234:K234"/>
    <mergeCell ref="L234:Q234"/>
    <mergeCell ref="C235:D235"/>
    <mergeCell ref="E235:F235"/>
    <mergeCell ref="G235:H235"/>
    <mergeCell ref="J235:K235"/>
    <mergeCell ref="L235:Q235"/>
    <mergeCell ref="E236:F236"/>
    <mergeCell ref="G236:H236"/>
    <mergeCell ref="J236:K236"/>
    <mergeCell ref="L236:Q236"/>
    <mergeCell ref="C237:D237"/>
    <mergeCell ref="E237:F237"/>
    <mergeCell ref="G237:H237"/>
    <mergeCell ref="J237:K237"/>
    <mergeCell ref="L237:Q237"/>
    <mergeCell ref="E238:F238"/>
    <mergeCell ref="G238:H238"/>
    <mergeCell ref="J238:K238"/>
    <mergeCell ref="L238:Q238"/>
    <mergeCell ref="C239:D239"/>
    <mergeCell ref="E239:F239"/>
    <mergeCell ref="G239:H239"/>
    <mergeCell ref="J239:K239"/>
    <mergeCell ref="L239:Q239"/>
    <mergeCell ref="E240:F240"/>
    <mergeCell ref="G240:H240"/>
    <mergeCell ref="J240:K240"/>
    <mergeCell ref="L240:Q240"/>
    <mergeCell ref="C241:D241"/>
    <mergeCell ref="E241:F241"/>
    <mergeCell ref="G241:H241"/>
    <mergeCell ref="J241:K241"/>
    <mergeCell ref="L241:Q241"/>
    <mergeCell ref="E242:F242"/>
    <mergeCell ref="G242:H242"/>
    <mergeCell ref="J242:K242"/>
    <mergeCell ref="L242:Q242"/>
    <mergeCell ref="C243:D243"/>
    <mergeCell ref="E243:F243"/>
    <mergeCell ref="G243:H243"/>
    <mergeCell ref="J243:K243"/>
    <mergeCell ref="L243:Q243"/>
    <mergeCell ref="E244:F244"/>
    <mergeCell ref="G244:H244"/>
    <mergeCell ref="J244:K244"/>
    <mergeCell ref="L244:Q244"/>
    <mergeCell ref="C245:D245"/>
    <mergeCell ref="E245:F245"/>
    <mergeCell ref="G245:H245"/>
    <mergeCell ref="J245:K245"/>
    <mergeCell ref="L245:Q245"/>
    <mergeCell ref="E246:F246"/>
    <mergeCell ref="G246:H246"/>
    <mergeCell ref="J246:K246"/>
    <mergeCell ref="L246:Q246"/>
    <mergeCell ref="C247:D247"/>
    <mergeCell ref="E247:F247"/>
    <mergeCell ref="G247:H247"/>
    <mergeCell ref="J247:K247"/>
    <mergeCell ref="L247:Q247"/>
    <mergeCell ref="E248:F248"/>
    <mergeCell ref="G248:H248"/>
    <mergeCell ref="J248:K248"/>
    <mergeCell ref="L248:Q248"/>
    <mergeCell ref="C249:D249"/>
    <mergeCell ref="E249:F249"/>
    <mergeCell ref="G249:H249"/>
    <mergeCell ref="J249:K249"/>
    <mergeCell ref="L249:Q249"/>
    <mergeCell ref="E250:F250"/>
    <mergeCell ref="G250:H250"/>
    <mergeCell ref="J250:K250"/>
    <mergeCell ref="L250:Q250"/>
    <mergeCell ref="C251:D251"/>
    <mergeCell ref="E251:F251"/>
    <mergeCell ref="G251:H251"/>
    <mergeCell ref="J251:K251"/>
    <mergeCell ref="L251:Q251"/>
    <mergeCell ref="C252:D252"/>
    <mergeCell ref="E252:F252"/>
    <mergeCell ref="G252:H252"/>
    <mergeCell ref="J252:K252"/>
    <mergeCell ref="L252:Q252"/>
    <mergeCell ref="C253:D253"/>
    <mergeCell ref="E253:F253"/>
    <mergeCell ref="G253:H253"/>
    <mergeCell ref="J253:K253"/>
    <mergeCell ref="L253:Q253"/>
    <mergeCell ref="C254:D254"/>
    <mergeCell ref="E254:F254"/>
    <mergeCell ref="G254:H254"/>
    <mergeCell ref="J254:K254"/>
    <mergeCell ref="L254:Q254"/>
    <mergeCell ref="C255:D255"/>
    <mergeCell ref="E255:F255"/>
    <mergeCell ref="G255:H255"/>
    <mergeCell ref="J255:K255"/>
    <mergeCell ref="L255:Q255"/>
    <mergeCell ref="C256:D256"/>
    <mergeCell ref="E256:F256"/>
    <mergeCell ref="G256:H256"/>
    <mergeCell ref="J256:K256"/>
    <mergeCell ref="L256:Q256"/>
    <mergeCell ref="C257:D257"/>
    <mergeCell ref="E257:F257"/>
    <mergeCell ref="G257:H257"/>
    <mergeCell ref="J257:K257"/>
    <mergeCell ref="L257:Q257"/>
    <mergeCell ref="C258:D258"/>
    <mergeCell ref="E258:F258"/>
    <mergeCell ref="G258:H258"/>
    <mergeCell ref="J258:K258"/>
    <mergeCell ref="L258:Q258"/>
    <mergeCell ref="C259:D259"/>
    <mergeCell ref="E259:F259"/>
    <mergeCell ref="G259:H259"/>
    <mergeCell ref="J259:K259"/>
    <mergeCell ref="L259:Q259"/>
    <mergeCell ref="C260:D260"/>
    <mergeCell ref="E260:F260"/>
    <mergeCell ref="G260:H260"/>
    <mergeCell ref="J260:K260"/>
    <mergeCell ref="L260:Q260"/>
    <mergeCell ref="C261:D261"/>
    <mergeCell ref="E261:F261"/>
    <mergeCell ref="G261:H261"/>
    <mergeCell ref="J261:K261"/>
    <mergeCell ref="L261:Q261"/>
    <mergeCell ref="C262:D262"/>
    <mergeCell ref="E262:F262"/>
    <mergeCell ref="G262:H262"/>
    <mergeCell ref="J262:K262"/>
    <mergeCell ref="L262:Q262"/>
    <mergeCell ref="C263:D263"/>
    <mergeCell ref="E263:F263"/>
    <mergeCell ref="G263:H263"/>
    <mergeCell ref="J263:K263"/>
    <mergeCell ref="L263:Q263"/>
    <mergeCell ref="C264:D264"/>
    <mergeCell ref="E264:F264"/>
    <mergeCell ref="G264:H264"/>
    <mergeCell ref="J264:K264"/>
    <mergeCell ref="L264:Q264"/>
    <mergeCell ref="C265:D265"/>
    <mergeCell ref="E265:F265"/>
    <mergeCell ref="G265:H265"/>
    <mergeCell ref="J265:K265"/>
    <mergeCell ref="L265:Q265"/>
    <mergeCell ref="C266:D266"/>
    <mergeCell ref="E266:F266"/>
    <mergeCell ref="G266:H266"/>
    <mergeCell ref="J266:K266"/>
    <mergeCell ref="L266:Q266"/>
    <mergeCell ref="C267:D267"/>
    <mergeCell ref="E267:F267"/>
    <mergeCell ref="G267:H267"/>
    <mergeCell ref="J267:K267"/>
    <mergeCell ref="L267:Q267"/>
    <mergeCell ref="C268:D268"/>
    <mergeCell ref="E268:F268"/>
    <mergeCell ref="G268:H268"/>
    <mergeCell ref="J268:K268"/>
    <mergeCell ref="L268:Q268"/>
    <mergeCell ref="C269:D269"/>
    <mergeCell ref="E269:F269"/>
    <mergeCell ref="G269:H269"/>
    <mergeCell ref="J269:K269"/>
    <mergeCell ref="L269:Q269"/>
    <mergeCell ref="C270:D270"/>
    <mergeCell ref="E270:F270"/>
    <mergeCell ref="G270:H270"/>
    <mergeCell ref="J270:K270"/>
    <mergeCell ref="L270:Q270"/>
    <mergeCell ref="C271:D271"/>
    <mergeCell ref="E271:F271"/>
    <mergeCell ref="G271:H271"/>
    <mergeCell ref="J271:K271"/>
    <mergeCell ref="L271:Q271"/>
    <mergeCell ref="C272:D272"/>
    <mergeCell ref="E272:F272"/>
    <mergeCell ref="G272:H272"/>
    <mergeCell ref="J272:K272"/>
    <mergeCell ref="L272:Q272"/>
    <mergeCell ref="C273:D273"/>
    <mergeCell ref="E273:F273"/>
    <mergeCell ref="G273:H273"/>
    <mergeCell ref="J273:K273"/>
    <mergeCell ref="L273:Q273"/>
    <mergeCell ref="C274:D274"/>
    <mergeCell ref="E274:F274"/>
    <mergeCell ref="G274:H274"/>
    <mergeCell ref="J274:K274"/>
    <mergeCell ref="L274:Q274"/>
    <mergeCell ref="C275:D275"/>
    <mergeCell ref="E275:F275"/>
    <mergeCell ref="G275:H275"/>
    <mergeCell ref="J275:K275"/>
    <mergeCell ref="L275:Q275"/>
    <mergeCell ref="C276:D276"/>
    <mergeCell ref="E276:F276"/>
    <mergeCell ref="G276:H276"/>
    <mergeCell ref="J276:K276"/>
    <mergeCell ref="L276:Q276"/>
    <mergeCell ref="C277:D277"/>
    <mergeCell ref="E277:F277"/>
    <mergeCell ref="G277:H277"/>
    <mergeCell ref="J277:K277"/>
    <mergeCell ref="L277:Q277"/>
    <mergeCell ref="C278:D278"/>
    <mergeCell ref="E278:F278"/>
    <mergeCell ref="G278:H278"/>
    <mergeCell ref="J278:K278"/>
    <mergeCell ref="L278:Q278"/>
    <mergeCell ref="C279:D279"/>
    <mergeCell ref="E279:F279"/>
    <mergeCell ref="G279:H279"/>
    <mergeCell ref="J279:K279"/>
    <mergeCell ref="L279:Q279"/>
    <mergeCell ref="C280:D280"/>
    <mergeCell ref="E280:F280"/>
    <mergeCell ref="G280:H280"/>
    <mergeCell ref="J280:K280"/>
    <mergeCell ref="L280:Q280"/>
    <mergeCell ref="C281:D281"/>
    <mergeCell ref="E281:F281"/>
    <mergeCell ref="G281:H281"/>
    <mergeCell ref="J281:K281"/>
    <mergeCell ref="L281:Q281"/>
    <mergeCell ref="C282:D282"/>
    <mergeCell ref="E282:F282"/>
    <mergeCell ref="G282:H282"/>
    <mergeCell ref="J282:K282"/>
    <mergeCell ref="L282:Q282"/>
    <mergeCell ref="C283:D283"/>
    <mergeCell ref="E283:F283"/>
    <mergeCell ref="G283:H283"/>
    <mergeCell ref="J283:K283"/>
    <mergeCell ref="L283:Q283"/>
    <mergeCell ref="C284:D284"/>
    <mergeCell ref="E284:F284"/>
    <mergeCell ref="G284:H284"/>
    <mergeCell ref="J284:K284"/>
    <mergeCell ref="L284:Q284"/>
    <mergeCell ref="C285:D285"/>
    <mergeCell ref="E285:F285"/>
    <mergeCell ref="G285:H285"/>
    <mergeCell ref="J285:K285"/>
    <mergeCell ref="L285:Q285"/>
    <mergeCell ref="C286:D286"/>
    <mergeCell ref="E286:F286"/>
    <mergeCell ref="G286:H286"/>
    <mergeCell ref="J286:K286"/>
    <mergeCell ref="L286:Q286"/>
    <mergeCell ref="C287:D287"/>
    <mergeCell ref="E287:F287"/>
    <mergeCell ref="G287:H287"/>
    <mergeCell ref="J287:K287"/>
    <mergeCell ref="L287:Q287"/>
    <mergeCell ref="C288:D288"/>
    <mergeCell ref="E288:F288"/>
    <mergeCell ref="G288:H288"/>
    <mergeCell ref="J288:K288"/>
    <mergeCell ref="L288:Q288"/>
    <mergeCell ref="C289:D289"/>
    <mergeCell ref="E289:F289"/>
    <mergeCell ref="G289:H289"/>
    <mergeCell ref="J289:K289"/>
    <mergeCell ref="L289:Q289"/>
    <mergeCell ref="C290:D290"/>
    <mergeCell ref="E290:F290"/>
    <mergeCell ref="G290:H290"/>
    <mergeCell ref="J290:K290"/>
    <mergeCell ref="L290:Q290"/>
    <mergeCell ref="C291:D291"/>
    <mergeCell ref="E291:F291"/>
    <mergeCell ref="G291:H291"/>
    <mergeCell ref="J291:K291"/>
    <mergeCell ref="L291:Q291"/>
    <mergeCell ref="C292:D292"/>
    <mergeCell ref="E292:F292"/>
    <mergeCell ref="G292:H292"/>
    <mergeCell ref="J292:K292"/>
    <mergeCell ref="L292:Q292"/>
    <mergeCell ref="C293:D293"/>
    <mergeCell ref="E293:F293"/>
    <mergeCell ref="G293:H293"/>
    <mergeCell ref="J293:K293"/>
    <mergeCell ref="L293:Q293"/>
    <mergeCell ref="C294:D294"/>
    <mergeCell ref="E294:F294"/>
    <mergeCell ref="G294:H294"/>
    <mergeCell ref="J294:K294"/>
    <mergeCell ref="L294:Q294"/>
    <mergeCell ref="C295:D295"/>
    <mergeCell ref="E295:F295"/>
    <mergeCell ref="G295:H295"/>
    <mergeCell ref="J295:K295"/>
    <mergeCell ref="L295:Q295"/>
    <mergeCell ref="C296:D296"/>
    <mergeCell ref="E296:F296"/>
    <mergeCell ref="G296:H296"/>
    <mergeCell ref="J296:K296"/>
    <mergeCell ref="L296:Q296"/>
    <mergeCell ref="C297:D297"/>
    <mergeCell ref="E297:F297"/>
    <mergeCell ref="G297:H297"/>
    <mergeCell ref="J297:K297"/>
    <mergeCell ref="L297:Q297"/>
    <mergeCell ref="C298:D298"/>
    <mergeCell ref="E298:F298"/>
    <mergeCell ref="G298:H298"/>
    <mergeCell ref="J298:K298"/>
    <mergeCell ref="L298:Q298"/>
    <mergeCell ref="C299:D299"/>
    <mergeCell ref="E299:F299"/>
    <mergeCell ref="G299:H299"/>
    <mergeCell ref="J299:K299"/>
    <mergeCell ref="L299:Q299"/>
    <mergeCell ref="C300:D300"/>
    <mergeCell ref="E300:F300"/>
    <mergeCell ref="G300:H300"/>
    <mergeCell ref="J300:K300"/>
    <mergeCell ref="L300:Q300"/>
    <mergeCell ref="C301:D301"/>
    <mergeCell ref="E301:F301"/>
    <mergeCell ref="G301:H301"/>
    <mergeCell ref="J301:K301"/>
    <mergeCell ref="L301:Q301"/>
    <mergeCell ref="C302:D302"/>
    <mergeCell ref="E302:F302"/>
    <mergeCell ref="G302:H302"/>
    <mergeCell ref="J302:K302"/>
    <mergeCell ref="L302:Q302"/>
    <mergeCell ref="C303:D303"/>
    <mergeCell ref="E303:F303"/>
    <mergeCell ref="G303:H303"/>
    <mergeCell ref="J303:K303"/>
    <mergeCell ref="L303:Q303"/>
    <mergeCell ref="C304:D304"/>
    <mergeCell ref="E304:F304"/>
    <mergeCell ref="G304:H304"/>
    <mergeCell ref="J304:K304"/>
    <mergeCell ref="L304:Q304"/>
    <mergeCell ref="C305:D305"/>
    <mergeCell ref="E305:F305"/>
    <mergeCell ref="G305:H305"/>
    <mergeCell ref="J305:K305"/>
    <mergeCell ref="L305:Q305"/>
    <mergeCell ref="C306:D306"/>
    <mergeCell ref="E306:F306"/>
    <mergeCell ref="G306:H306"/>
    <mergeCell ref="J306:K306"/>
    <mergeCell ref="L306:Q306"/>
    <mergeCell ref="C307:D307"/>
    <mergeCell ref="E307:F307"/>
    <mergeCell ref="G307:H307"/>
    <mergeCell ref="J307:K307"/>
    <mergeCell ref="L307:Q307"/>
    <mergeCell ref="C308:D308"/>
    <mergeCell ref="E308:F308"/>
    <mergeCell ref="G308:H308"/>
    <mergeCell ref="J308:K308"/>
    <mergeCell ref="L308:Q308"/>
    <mergeCell ref="C309:D309"/>
    <mergeCell ref="E309:F309"/>
    <mergeCell ref="G309:H309"/>
    <mergeCell ref="J309:K309"/>
    <mergeCell ref="L309:Q309"/>
    <mergeCell ref="C310:D310"/>
    <mergeCell ref="E310:F310"/>
    <mergeCell ref="G310:H310"/>
    <mergeCell ref="J310:K310"/>
    <mergeCell ref="L310:Q310"/>
    <mergeCell ref="C311:D311"/>
    <mergeCell ref="E311:F311"/>
    <mergeCell ref="G311:H311"/>
    <mergeCell ref="J311:K311"/>
    <mergeCell ref="L311:Q311"/>
    <mergeCell ref="C312:D312"/>
    <mergeCell ref="E312:F312"/>
    <mergeCell ref="G312:H312"/>
    <mergeCell ref="J312:K312"/>
    <mergeCell ref="L312:Q312"/>
    <mergeCell ref="C313:D313"/>
    <mergeCell ref="E313:F313"/>
    <mergeCell ref="G313:H313"/>
    <mergeCell ref="J313:K313"/>
    <mergeCell ref="L313:Q313"/>
    <mergeCell ref="C314:D314"/>
    <mergeCell ref="E314:F314"/>
    <mergeCell ref="G314:H314"/>
    <mergeCell ref="J314:K314"/>
    <mergeCell ref="L314:Q314"/>
    <mergeCell ref="C315:D315"/>
    <mergeCell ref="E315:F315"/>
    <mergeCell ref="G315:H315"/>
    <mergeCell ref="J315:K315"/>
    <mergeCell ref="L315:Q315"/>
    <mergeCell ref="C316:D316"/>
    <mergeCell ref="E316:F316"/>
    <mergeCell ref="G316:H316"/>
    <mergeCell ref="J316:K316"/>
    <mergeCell ref="L316:Q316"/>
    <mergeCell ref="C319:D319"/>
    <mergeCell ref="J319:K319"/>
    <mergeCell ref="E317:F317"/>
    <mergeCell ref="E318:F318"/>
    <mergeCell ref="C317:D317"/>
    <mergeCell ref="G319:H319"/>
    <mergeCell ref="L319:Q319"/>
    <mergeCell ref="C318:D318"/>
    <mergeCell ref="L317:Q317"/>
    <mergeCell ref="L318:Q318"/>
    <mergeCell ref="J317:K317"/>
    <mergeCell ref="J318:K318"/>
    <mergeCell ref="G317:H317"/>
    <mergeCell ref="G318:H318"/>
    <mergeCell ref="C320:D320"/>
    <mergeCell ref="C321:D321"/>
    <mergeCell ref="C322:D322"/>
    <mergeCell ref="C323:D323"/>
    <mergeCell ref="C324:D324"/>
    <mergeCell ref="C325:D325"/>
    <mergeCell ref="C326:D326"/>
    <mergeCell ref="C327:D327"/>
    <mergeCell ref="E319:F319"/>
    <mergeCell ref="E320:F320"/>
    <mergeCell ref="E321:F321"/>
    <mergeCell ref="E322:F322"/>
    <mergeCell ref="E323:F323"/>
    <mergeCell ref="E324:F324"/>
    <mergeCell ref="E325:F325"/>
    <mergeCell ref="E326:F326"/>
    <mergeCell ref="E327:F327"/>
    <mergeCell ref="G320:H320"/>
    <mergeCell ref="G321:H321"/>
    <mergeCell ref="G322:H322"/>
    <mergeCell ref="G323:H323"/>
    <mergeCell ref="G324:H324"/>
    <mergeCell ref="G325:H325"/>
    <mergeCell ref="G326:H326"/>
    <mergeCell ref="G327:H327"/>
    <mergeCell ref="L325:Q325"/>
    <mergeCell ref="L326:Q326"/>
    <mergeCell ref="J320:K320"/>
    <mergeCell ref="J321:K321"/>
    <mergeCell ref="J322:K322"/>
    <mergeCell ref="J323:K323"/>
    <mergeCell ref="J324:K324"/>
    <mergeCell ref="J325:K325"/>
    <mergeCell ref="L320:Q320"/>
    <mergeCell ref="L321:Q321"/>
    <mergeCell ref="L322:Q322"/>
    <mergeCell ref="L323:Q323"/>
    <mergeCell ref="L324:Q324"/>
    <mergeCell ref="L327:Q327"/>
    <mergeCell ref="J326:K326"/>
    <mergeCell ref="J327:K327"/>
  </mergeCells>
  <phoneticPr fontId="0" type="noConversion"/>
  <conditionalFormatting sqref="B332:B335 B329">
    <cfRule type="cellIs" dxfId="10" priority="1" stopIfTrue="1" operator="equal">
      <formula>0</formula>
    </cfRule>
  </conditionalFormatting>
  <conditionalFormatting sqref="R159:U159 I159:J159 S161:S162 C6:Q158">
    <cfRule type="expression" dxfId="9" priority="2" stopIfTrue="1">
      <formula>$R$2=TRUE</formula>
    </cfRule>
  </conditionalFormatting>
  <conditionalFormatting sqref="U6:U158 S6:S158">
    <cfRule type="expression" dxfId="8" priority="3" stopIfTrue="1">
      <formula>$S$3=TRUE</formula>
    </cfRule>
  </conditionalFormatting>
  <dataValidations count="9">
    <dataValidation type="custom" showInputMessage="1" showErrorMessage="1" errorTitle="Onjuiste invoer:" error="Hier kan alleen een getal van 1 t/m 12 worden ingevuld als de instelling onder de reikwijdte van de WTZi valt._x000a_Tevens moet de voorgaande kolom ingevuld zijn." sqref="M6:Q158">
      <formula1>AND(M6&gt;=1,M6&lt;=12,L6&lt;&gt;"",ROUND(M6,0)=M6)</formula1>
    </dataValidation>
    <dataValidation type="date" operator="greaterThan" allowBlank="1" showInputMessage="1" showErrorMessage="1" errorTitle="Onjuiste invoer" error="Hier kan alleen een datum worden ingevuld." sqref="D6:E158">
      <formula1>1</formula1>
    </dataValidation>
    <dataValidation type="custom" allowBlank="1" showInputMessage="1" showErrorMessage="1" errorTitle="Onjuiste invoer" error="Hier kan alleen een positieve waarde worden ingevuld met maximaal 3 decimalen. Tevens moet de zorgaanbieder onder de reikwijdte van de WTZi vallen." sqref="F6:G158">
      <formula1>AND(F6=ROUND(F6,3),F6&gt;=0,F6&lt;=100)</formula1>
    </dataValidation>
    <dataValidation type="custom" allowBlank="1" showInputMessage="1" showErrorMessage="1" errorTitle="Onjuiste invoer" error="Hier kan alleen een positief geheel bedrag worden ingevuld." sqref="I6:I159">
      <formula1>AND(ROUND(I6,0)=I6,I6&gt;=0)</formula1>
    </dataValidation>
    <dataValidation type="custom" allowBlank="1" showInputMessage="1" showErrorMessage="1" errorTitle="Onjuiste invoer" error="Hier kan alleen een geheel bedrag worden ingevuld." sqref="J6:J159">
      <formula1>AND(ROUND(J6,0)=J6)</formula1>
    </dataValidation>
    <dataValidation type="custom" allowBlank="1" showInputMessage="1" showErrorMessage="1" errorTitle="Onjuiste invoer" error="Hier kan alleen het getal 1 t/m 31 worden ingevuld als de zorgaanbieder onder de reikwijdte van de WTZi valt." sqref="K6:K158">
      <formula1>AND(K6&gt;=0,K6&lt;=31,ROUND(K6,0)=K6)</formula1>
    </dataValidation>
    <dataValidation type="custom" allowBlank="1" showInputMessage="1" showErrorMessage="1" errorTitle="Onjuiste invoer" error="Hier kan alleen een geheel bedrag worden ingevuld." sqref="S161:S162 R159 T159:V159 U6:V158 S6:S159">
      <formula1>AND(R6=ROUND(R6,0))</formula1>
    </dataValidation>
    <dataValidation type="custom" allowBlank="1" showInputMessage="1" showErrorMessage="1" errorTitle="Onjuiste invoer:" error="Hier kan alleen een getal van 1 t/m 12 worden ingevuld als de zorgaanbieder onder de reikwijdte van de WTZi valt." sqref="L6:L158">
      <formula1>AND(L6&gt;=1,L6&lt;=12,ROUND(L6,0)=L6)</formula1>
    </dataValidation>
    <dataValidation type="list" allowBlank="1" showInputMessage="1" showErrorMessage="1" errorTitle="Onjuiste invoer:" error="- de mogelijke invoer is N, W of V" sqref="H6:H158">
      <formula1>"N,W,V,R,n,w,v,r"</formula1>
    </dataValidation>
  </dataValidations>
  <pageMargins left="0.39370078740157483" right="0.39370078740157483" top="0.78740157480314965" bottom="0.39370078740157483" header="0.51181102362204722" footer="0.51181102362204722"/>
  <pageSetup paperSize="9" scale="86" firstPageNumber="5" orientation="landscape" useFirstPageNumber="1" horizontalDpi="300" verticalDpi="300" r:id="rId1"/>
  <headerFooter alignWithMargins="0">
    <oddHeader>&amp;LWLZ-BREED CALCULATIEMODEL RENTEKOSTEN 2016
&amp;R&amp;G</oddHeader>
  </headerFooter>
  <rowBreaks count="1" manualBreakCount="1">
    <brk id="171" min="1" max="20" man="1"/>
  </rowBreaks>
  <ignoredErrors>
    <ignoredError sqref="R158:R159 W159:IV164 T158:T159 U161:U162 W166:IV168 T6:T32 W6:IV6 R6:R32 C176:R176 C189:D200 G189:S200 S201:S203 C177:S188 T176 AE158:IV158 AE7:IV32 R161:R163 T161:T162" emptyCellReference="1"/>
    <ignoredError sqref="S159 S7:S32 U6:U32 U158" unlockedFormula="1" emptyCellReference="1"/>
    <ignoredError sqref="S6 S33:S158 U33:U157"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tabColor indexed="43"/>
  </sheetPr>
  <dimension ref="A1:W39"/>
  <sheetViews>
    <sheetView showGridLines="0" zoomScale="110" zoomScaleNormal="110" workbookViewId="0">
      <selection activeCell="D4" sqref="D4"/>
    </sheetView>
  </sheetViews>
  <sheetFormatPr defaultColWidth="0" defaultRowHeight="11.25" zeroHeight="1" x14ac:dyDescent="0.15"/>
  <cols>
    <col min="1" max="1" width="2.28515625" style="5" customWidth="1"/>
    <col min="2" max="2" width="5.7109375" style="33" customWidth="1"/>
    <col min="3" max="3" width="84.5703125" style="5" customWidth="1"/>
    <col min="4" max="5" width="17.7109375" style="3" customWidth="1"/>
    <col min="6" max="6" width="17.7109375" style="5" customWidth="1"/>
    <col min="7" max="7" width="3.140625" style="5" customWidth="1"/>
    <col min="8" max="8" width="10.7109375" style="5" hidden="1" customWidth="1"/>
    <col min="9" max="9" width="10.7109375" style="6" hidden="1" customWidth="1"/>
    <col min="10" max="14" width="10.7109375" style="5" hidden="1" customWidth="1"/>
    <col min="15" max="22" width="9.140625" style="5" hidden="1" customWidth="1"/>
    <col min="23" max="23" width="1.7109375" style="5" hidden="1" customWidth="1"/>
    <col min="24" max="16384" width="9.140625" style="5" hidden="1"/>
  </cols>
  <sheetData>
    <row r="1" spans="2:18" x14ac:dyDescent="0.15">
      <c r="F1" s="349" t="str">
        <f>"Pagina "&amp;H1&amp;""</f>
        <v>Pagina 9</v>
      </c>
      <c r="H1" s="145">
        <f>E!X172+1</f>
        <v>9</v>
      </c>
    </row>
    <row r="2" spans="2:18" ht="12.75" customHeight="1" x14ac:dyDescent="0.15">
      <c r="B2" s="88" t="s">
        <v>168</v>
      </c>
      <c r="C2" s="211" t="s">
        <v>97</v>
      </c>
      <c r="D2" s="144" t="b">
        <f>Rentecalc.!J4</f>
        <v>1</v>
      </c>
      <c r="I2" s="5"/>
    </row>
    <row r="3" spans="2:18" ht="12.75" customHeight="1" x14ac:dyDescent="0.15">
      <c r="B3" s="89"/>
      <c r="C3" s="354"/>
      <c r="D3" s="362" t="str">
        <f>CONCATENATE("31-12-",Rentecalc.!O1-1," ")</f>
        <v xml:space="preserve">31-12-2015 </v>
      </c>
      <c r="E3" s="362" t="str">
        <f>CONCATENATE("31-12-",Rentecalc.!O1," ")</f>
        <v xml:space="preserve">31-12-2016 </v>
      </c>
      <c r="F3" s="318" t="str">
        <f>CONCATENATE("Gemiddeld ",Rentecalc.!O1," ")</f>
        <v xml:space="preserve">Gemiddeld 2016 </v>
      </c>
    </row>
    <row r="4" spans="2:18" ht="12.75" customHeight="1" x14ac:dyDescent="0.15">
      <c r="B4" s="164">
        <v>910</v>
      </c>
      <c r="C4" s="220" t="s">
        <v>72</v>
      </c>
      <c r="D4" s="331"/>
      <c r="E4" s="331"/>
      <c r="F4" s="447">
        <f t="shared" ref="F4:F15" si="0">(D4+E4)/2</f>
        <v>0</v>
      </c>
      <c r="I4" s="5"/>
    </row>
    <row r="5" spans="2:18" ht="12.75" customHeight="1" x14ac:dyDescent="0.15">
      <c r="B5" s="164">
        <f>B4+1</f>
        <v>911</v>
      </c>
      <c r="C5" s="221" t="s">
        <v>73</v>
      </c>
      <c r="D5" s="61"/>
      <c r="E5" s="61"/>
      <c r="F5" s="448">
        <f t="shared" si="0"/>
        <v>0</v>
      </c>
      <c r="I5" s="5"/>
    </row>
    <row r="6" spans="2:18" ht="12.75" customHeight="1" x14ac:dyDescent="0.15">
      <c r="B6" s="164">
        <f t="shared" ref="B6:B21" si="1">B5+1</f>
        <v>912</v>
      </c>
      <c r="C6" s="221" t="s">
        <v>74</v>
      </c>
      <c r="D6" s="61"/>
      <c r="E6" s="61"/>
      <c r="F6" s="448">
        <f t="shared" si="0"/>
        <v>0</v>
      </c>
      <c r="I6" s="5"/>
    </row>
    <row r="7" spans="2:18" ht="12.75" customHeight="1" x14ac:dyDescent="0.15">
      <c r="B7" s="164">
        <f t="shared" si="1"/>
        <v>913</v>
      </c>
      <c r="C7" s="221" t="s">
        <v>75</v>
      </c>
      <c r="D7" s="61"/>
      <c r="E7" s="61"/>
      <c r="F7" s="448">
        <f t="shared" si="0"/>
        <v>0</v>
      </c>
      <c r="I7" s="5"/>
      <c r="R7" s="24"/>
    </row>
    <row r="8" spans="2:18" ht="12.75" customHeight="1" x14ac:dyDescent="0.15">
      <c r="B8" s="164">
        <f t="shared" si="1"/>
        <v>914</v>
      </c>
      <c r="C8" s="221" t="s">
        <v>76</v>
      </c>
      <c r="D8" s="61"/>
      <c r="E8" s="61"/>
      <c r="F8" s="448">
        <f t="shared" si="0"/>
        <v>0</v>
      </c>
      <c r="I8" s="5"/>
    </row>
    <row r="9" spans="2:18" ht="12.75" customHeight="1" x14ac:dyDescent="0.15">
      <c r="B9" s="164">
        <f t="shared" si="1"/>
        <v>915</v>
      </c>
      <c r="C9" s="221" t="s">
        <v>77</v>
      </c>
      <c r="D9" s="61"/>
      <c r="E9" s="61"/>
      <c r="F9" s="448">
        <f t="shared" si="0"/>
        <v>0</v>
      </c>
      <c r="I9" s="5"/>
    </row>
    <row r="10" spans="2:18" ht="12.75" customHeight="1" x14ac:dyDescent="0.15">
      <c r="B10" s="164">
        <f t="shared" si="1"/>
        <v>916</v>
      </c>
      <c r="C10" s="221" t="s">
        <v>78</v>
      </c>
      <c r="D10" s="61"/>
      <c r="E10" s="61"/>
      <c r="F10" s="448">
        <f t="shared" si="0"/>
        <v>0</v>
      </c>
      <c r="I10" s="5"/>
    </row>
    <row r="11" spans="2:18" ht="12.75" customHeight="1" x14ac:dyDescent="0.15">
      <c r="B11" s="164">
        <f t="shared" si="1"/>
        <v>917</v>
      </c>
      <c r="C11" s="221" t="s">
        <v>252</v>
      </c>
      <c r="D11" s="61"/>
      <c r="E11" s="61"/>
      <c r="F11" s="448">
        <f t="shared" si="0"/>
        <v>0</v>
      </c>
      <c r="I11" s="5"/>
    </row>
    <row r="12" spans="2:18" ht="12.75" customHeight="1" x14ac:dyDescent="0.15">
      <c r="B12" s="164">
        <f t="shared" si="1"/>
        <v>918</v>
      </c>
      <c r="C12" s="221" t="s">
        <v>79</v>
      </c>
      <c r="D12" s="61"/>
      <c r="E12" s="61"/>
      <c r="F12" s="448">
        <f t="shared" si="0"/>
        <v>0</v>
      </c>
      <c r="I12" s="5"/>
    </row>
    <row r="13" spans="2:18" ht="12.75" customHeight="1" x14ac:dyDescent="0.15">
      <c r="B13" s="164">
        <f t="shared" si="1"/>
        <v>919</v>
      </c>
      <c r="C13" s="221" t="s">
        <v>80</v>
      </c>
      <c r="D13" s="61"/>
      <c r="E13" s="61"/>
      <c r="F13" s="448">
        <f t="shared" si="0"/>
        <v>0</v>
      </c>
      <c r="I13" s="5"/>
    </row>
    <row r="14" spans="2:18" ht="12.75" customHeight="1" x14ac:dyDescent="0.15">
      <c r="B14" s="164">
        <f t="shared" si="1"/>
        <v>920</v>
      </c>
      <c r="C14" s="221" t="s">
        <v>81</v>
      </c>
      <c r="D14" s="61"/>
      <c r="E14" s="61"/>
      <c r="F14" s="448">
        <f t="shared" si="0"/>
        <v>0</v>
      </c>
      <c r="I14" s="5"/>
    </row>
    <row r="15" spans="2:18" ht="12.75" customHeight="1" x14ac:dyDescent="0.15">
      <c r="B15" s="164">
        <f t="shared" si="1"/>
        <v>921</v>
      </c>
      <c r="C15" s="42"/>
      <c r="D15" s="61"/>
      <c r="E15" s="61"/>
      <c r="F15" s="448">
        <f t="shared" si="0"/>
        <v>0</v>
      </c>
      <c r="I15" s="5"/>
    </row>
    <row r="16" spans="2:18" ht="12.75" customHeight="1" x14ac:dyDescent="0.15">
      <c r="B16" s="164">
        <f t="shared" si="1"/>
        <v>922</v>
      </c>
      <c r="C16" s="192" t="s">
        <v>207</v>
      </c>
      <c r="D16" s="452">
        <f>SUM(D4:D15)</f>
        <v>0</v>
      </c>
      <c r="E16" s="452">
        <f>SUM(E4:E15)</f>
        <v>0</v>
      </c>
      <c r="F16" s="461">
        <f>SUM(F4:F15)</f>
        <v>0</v>
      </c>
      <c r="I16" s="5"/>
    </row>
    <row r="17" spans="2:10" ht="12.75" customHeight="1" x14ac:dyDescent="0.15">
      <c r="B17" s="164">
        <f t="shared" si="1"/>
        <v>923</v>
      </c>
      <c r="C17" s="73" t="s">
        <v>200</v>
      </c>
      <c r="D17" s="462"/>
      <c r="E17" s="463"/>
      <c r="F17" s="464">
        <f>(D17+E17)/2</f>
        <v>0</v>
      </c>
      <c r="I17" s="5"/>
    </row>
    <row r="18" spans="2:10" ht="12.75" customHeight="1" x14ac:dyDescent="0.15">
      <c r="B18" s="164">
        <f t="shared" si="1"/>
        <v>924</v>
      </c>
      <c r="C18" s="80" t="s">
        <v>194</v>
      </c>
      <c r="D18" s="463"/>
      <c r="E18" s="463"/>
      <c r="F18" s="464">
        <f>(D18+E18)/2</f>
        <v>0</v>
      </c>
      <c r="I18" s="5"/>
    </row>
    <row r="19" spans="2:10" ht="12.75" customHeight="1" x14ac:dyDescent="0.15">
      <c r="B19" s="164">
        <f t="shared" si="1"/>
        <v>925</v>
      </c>
      <c r="C19" s="80" t="s">
        <v>209</v>
      </c>
      <c r="D19" s="463"/>
      <c r="E19" s="463"/>
      <c r="F19" s="464">
        <f>(D19+E19)/2</f>
        <v>0</v>
      </c>
      <c r="I19" s="5"/>
    </row>
    <row r="20" spans="2:10" ht="12.75" customHeight="1" x14ac:dyDescent="0.15">
      <c r="B20" s="164">
        <f t="shared" si="1"/>
        <v>926</v>
      </c>
      <c r="C20" s="80" t="s">
        <v>66</v>
      </c>
      <c r="D20" s="463"/>
      <c r="E20" s="463"/>
      <c r="F20" s="464">
        <f>(D20+E20)/2</f>
        <v>0</v>
      </c>
      <c r="I20" s="5"/>
    </row>
    <row r="21" spans="2:10" ht="12.75" customHeight="1" x14ac:dyDescent="0.15">
      <c r="B21" s="164">
        <f t="shared" si="1"/>
        <v>927</v>
      </c>
      <c r="C21" s="192" t="str">
        <f>CONCATENATE("In aanmerking te nemen eigen vermogen (regel ",B16," -/- regels ",B17," t/m ",B20,")")</f>
        <v>In aanmerking te nemen eigen vermogen (regel 922 -/- regels 923 t/m 926)</v>
      </c>
      <c r="D21" s="452">
        <f>D16-SUM(D17:D20)</f>
        <v>0</v>
      </c>
      <c r="E21" s="452">
        <f>E16-SUM(E17:E20)</f>
        <v>0</v>
      </c>
      <c r="F21" s="452">
        <f>F16-SUM(F17:F20)</f>
        <v>0</v>
      </c>
      <c r="I21" s="5"/>
    </row>
    <row r="22" spans="2:10" ht="12.75" customHeight="1" x14ac:dyDescent="0.15">
      <c r="B22" s="351" t="s">
        <v>193</v>
      </c>
    </row>
    <row r="23" spans="2:10" ht="12.75" customHeight="1" x14ac:dyDescent="0.15">
      <c r="B23" s="351" t="s">
        <v>241</v>
      </c>
      <c r="C23" s="75"/>
      <c r="D23" s="495"/>
      <c r="E23" s="29"/>
      <c r="I23" s="5"/>
      <c r="J23" s="3"/>
    </row>
    <row r="24" spans="2:10" ht="12.75" customHeight="1" x14ac:dyDescent="0.15">
      <c r="B24" s="351"/>
      <c r="C24" s="75"/>
      <c r="D24" s="75"/>
      <c r="E24" s="5"/>
      <c r="I24" s="5"/>
      <c r="J24" s="3"/>
    </row>
    <row r="25" spans="2:10" s="35" customFormat="1" ht="12.75" customHeight="1" x14ac:dyDescent="0.15">
      <c r="B25" s="88" t="s">
        <v>169</v>
      </c>
      <c r="C25" s="184" t="s">
        <v>20</v>
      </c>
      <c r="D25" s="76"/>
    </row>
    <row r="26" spans="2:10" ht="12.75" customHeight="1" x14ac:dyDescent="0.15">
      <c r="B26" s="89"/>
      <c r="C26" s="111"/>
      <c r="D26" s="364"/>
      <c r="E26" s="354"/>
      <c r="F26" s="311" t="s">
        <v>89</v>
      </c>
      <c r="I26" s="5"/>
      <c r="J26" s="3"/>
    </row>
    <row r="27" spans="2:10" s="3" customFormat="1" ht="12.75" customHeight="1" x14ac:dyDescent="0.15">
      <c r="B27" s="164">
        <f>B21+1</f>
        <v>928</v>
      </c>
      <c r="C27" s="222" t="str">
        <f>CONCATENATE("Rente lange leningen onderdeel ",LEFT(E!B2)," (exclusief eventuele boeterente van conversies)")</f>
        <v>Rente lange leningen onderdeel E (exclusief eventuele boeterente van conversies)</v>
      </c>
      <c r="D27" s="77"/>
      <c r="E27" s="78"/>
      <c r="F27" s="447">
        <f>E!U163</f>
        <v>0</v>
      </c>
    </row>
    <row r="28" spans="2:10" s="3" customFormat="1" ht="12.75" customHeight="1" x14ac:dyDescent="0.15">
      <c r="B28" s="164">
        <f>B27+1</f>
        <v>929</v>
      </c>
      <c r="C28" s="223" t="str">
        <f>CONCATENATE("Intrest leasingcontracten (corresponderend leningbedrag invullen op regel ",E!B162,")")</f>
        <v>Intrest leasingcontracten (corresponderend leningbedrag invullen op regel 798)</v>
      </c>
      <c r="D28" s="79"/>
      <c r="E28" s="80"/>
      <c r="F28" s="459"/>
    </row>
    <row r="29" spans="2:10" s="3" customFormat="1" x14ac:dyDescent="0.15">
      <c r="B29" s="164">
        <f>B28+1</f>
        <v>930</v>
      </c>
      <c r="C29" s="212" t="str">
        <f>CONCATENATE("Totaal regels ",B27," t/m ",B28)</f>
        <v>Totaal regels 928 t/m 929</v>
      </c>
      <c r="D29" s="40"/>
      <c r="E29" s="41"/>
      <c r="F29" s="446">
        <f>SUM(F27:F28)</f>
        <v>0</v>
      </c>
    </row>
    <row r="30" spans="2:10" ht="13.5" customHeight="1" x14ac:dyDescent="0.15">
      <c r="D30" s="5"/>
      <c r="E30" s="5"/>
      <c r="I30" s="5"/>
    </row>
    <row r="31" spans="2:10" ht="12.75" hidden="1" customHeight="1" x14ac:dyDescent="0.15">
      <c r="B31" s="6"/>
      <c r="C31" s="6"/>
      <c r="D31" s="6"/>
      <c r="E31" s="6"/>
      <c r="F31" s="6"/>
      <c r="I31" s="5"/>
    </row>
    <row r="32" spans="2:10" ht="12.75" hidden="1" customHeight="1" x14ac:dyDescent="0.15">
      <c r="B32" s="6"/>
      <c r="C32" s="6"/>
      <c r="D32" s="6"/>
      <c r="E32" s="6"/>
      <c r="F32" s="6"/>
      <c r="I32" s="5"/>
    </row>
    <row r="33" spans="2:9" ht="12.75" hidden="1" customHeight="1" x14ac:dyDescent="0.15">
      <c r="B33" s="6"/>
      <c r="C33" s="6"/>
      <c r="D33" s="6"/>
      <c r="E33" s="6"/>
      <c r="F33" s="6"/>
      <c r="I33" s="5"/>
    </row>
    <row r="34" spans="2:9" ht="12.75" hidden="1" customHeight="1" x14ac:dyDescent="0.15">
      <c r="B34" s="6"/>
      <c r="C34" s="6"/>
      <c r="D34" s="6"/>
      <c r="E34" s="6"/>
      <c r="F34" s="6"/>
      <c r="I34" s="5"/>
    </row>
    <row r="35" spans="2:9" hidden="1" x14ac:dyDescent="0.15">
      <c r="B35" s="6"/>
      <c r="C35" s="6"/>
      <c r="D35" s="6"/>
      <c r="E35" s="6"/>
      <c r="F35" s="6"/>
      <c r="I35" s="5"/>
    </row>
    <row r="36" spans="2:9" hidden="1" x14ac:dyDescent="0.15">
      <c r="B36" s="6"/>
      <c r="C36" s="6"/>
      <c r="D36" s="6"/>
      <c r="E36" s="6"/>
      <c r="F36" s="6"/>
      <c r="I36" s="5"/>
    </row>
    <row r="37" spans="2:9" hidden="1" x14ac:dyDescent="0.15">
      <c r="B37" s="215"/>
      <c r="C37" s="6"/>
      <c r="D37" s="23"/>
      <c r="E37" s="23"/>
      <c r="F37" s="6"/>
    </row>
    <row r="38" spans="2:9" hidden="1" x14ac:dyDescent="0.15"/>
    <row r="39" spans="2:9" hidden="1" x14ac:dyDescent="0.15">
      <c r="C39" s="5" t="s">
        <v>88</v>
      </c>
    </row>
  </sheetData>
  <sheetProtection password="CA4A" sheet="1" objects="1" scenarios="1"/>
  <phoneticPr fontId="0" type="noConversion"/>
  <conditionalFormatting sqref="F28 C15 D18:E20 E17 D4:E15">
    <cfRule type="expression" dxfId="7" priority="1" stopIfTrue="1">
      <formula>$D$2=TRUE</formula>
    </cfRule>
  </conditionalFormatting>
  <dataValidations xWindow="792" yWindow="458" count="2">
    <dataValidation type="custom" allowBlank="1" showInputMessage="1" showErrorMessage="1" errorTitle="Onjuiste invoer" error="Hier kan alleen een geheel bedrag worden ingevuld._x000a_" sqref="F28 D4:E15 E17:E20 D18:D20">
      <formula1>AND(D4=ROUND(D4,0))</formula1>
    </dataValidation>
    <dataValidation allowBlank="1" showInputMessage="1" showErrorMessage="1" errorTitle="Onjuiste invoer" error="Hier kan alleen een geheel bedrag worden ingevuld._x000a_" sqref="C15"/>
  </dataValidations>
  <pageMargins left="0.39370078740157483" right="0.39370078740157483" top="0.78740157480314965" bottom="0.39370078740157483" header="0.51181102362204722" footer="0.51181102362204722"/>
  <pageSetup paperSize="9" scale="86" firstPageNumber="5" orientation="landscape" useFirstPageNumber="1" horizontalDpi="300" verticalDpi="300" r:id="rId1"/>
  <headerFooter alignWithMargins="0">
    <oddHeader>&amp;LWLZ-BREED CALCULATIEMODEL RENTEKOSTEN 2016
&amp;R&amp;G</oddHeader>
  </headerFooter>
  <ignoredErrors>
    <ignoredError sqref="D21 F29 F4:F15 F17:F21" emptyCellReference="1"/>
    <ignoredError sqref="F16" formula="1" emptyCellReferenc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indexed="43"/>
  </sheetPr>
  <dimension ref="A1:N28"/>
  <sheetViews>
    <sheetView showGridLines="0" topLeftCell="A3" zoomScale="110" zoomScaleNormal="110" workbookViewId="0">
      <selection activeCell="D8" sqref="D8"/>
    </sheetView>
  </sheetViews>
  <sheetFormatPr defaultColWidth="0" defaultRowHeight="12" zeroHeight="1" x14ac:dyDescent="0.2"/>
  <cols>
    <col min="1" max="1" width="5.7109375" style="143" customWidth="1"/>
    <col min="2" max="2" width="9.140625" style="258" customWidth="1"/>
    <col min="3" max="4" width="9.85546875" style="143" customWidth="1"/>
    <col min="5" max="7" width="9.140625" style="143" customWidth="1"/>
    <col min="8" max="8" width="20.28515625" style="143" customWidth="1"/>
    <col min="9" max="11" width="9.140625" style="143" customWidth="1"/>
    <col min="12" max="12" width="15.140625" style="143" customWidth="1"/>
    <col min="13" max="13" width="1.85546875" style="143" customWidth="1"/>
    <col min="14" max="14" width="0" style="143" hidden="1" customWidth="1"/>
    <col min="15" max="16384" width="9.140625" style="143" hidden="1"/>
  </cols>
  <sheetData>
    <row r="1" spans="2:14" hidden="1" x14ac:dyDescent="0.2">
      <c r="B1" s="255" t="b">
        <v>1</v>
      </c>
      <c r="C1" s="130" t="s">
        <v>116</v>
      </c>
      <c r="D1" s="101"/>
      <c r="E1" s="101"/>
      <c r="F1" s="101"/>
      <c r="G1" s="101"/>
      <c r="I1" s="339">
        <v>11.86</v>
      </c>
      <c r="J1" s="101"/>
      <c r="K1" s="102"/>
      <c r="L1" s="102"/>
      <c r="M1" s="101"/>
    </row>
    <row r="2" spans="2:14" hidden="1" x14ac:dyDescent="0.2">
      <c r="B2" s="256">
        <v>6</v>
      </c>
      <c r="C2" s="102">
        <v>6.43</v>
      </c>
      <c r="D2" s="101">
        <v>8.43</v>
      </c>
      <c r="E2" s="101">
        <v>14.86</v>
      </c>
      <c r="F2" s="101">
        <v>22.57</v>
      </c>
      <c r="G2" s="101">
        <v>11.86</v>
      </c>
      <c r="I2" s="101">
        <v>11</v>
      </c>
      <c r="J2" s="101">
        <v>11.14</v>
      </c>
      <c r="K2" s="102">
        <v>11.43</v>
      </c>
      <c r="L2" s="102">
        <v>13</v>
      </c>
      <c r="M2" s="102">
        <v>5</v>
      </c>
    </row>
    <row r="3" spans="2:14" s="368" customFormat="1" x14ac:dyDescent="0.2">
      <c r="B3" s="369"/>
      <c r="C3" s="370"/>
      <c r="D3" s="371"/>
      <c r="E3" s="371"/>
      <c r="F3" s="371"/>
      <c r="G3" s="371"/>
      <c r="I3" s="371"/>
      <c r="J3" s="371"/>
      <c r="K3" s="370"/>
      <c r="L3" s="365" t="str">
        <f>"Pagina "&amp;N3&amp;""</f>
        <v>Pagina 10</v>
      </c>
      <c r="M3" s="370"/>
      <c r="N3" s="366">
        <f>'F-G'!H1+1</f>
        <v>10</v>
      </c>
    </row>
    <row r="4" spans="2:14" x14ac:dyDescent="0.2">
      <c r="B4" s="367" t="s">
        <v>96</v>
      </c>
      <c r="C4" s="257" t="s">
        <v>174</v>
      </c>
      <c r="D4" s="144"/>
      <c r="E4" s="132"/>
      <c r="F4" s="132"/>
      <c r="I4" s="132"/>
      <c r="J4" s="132"/>
      <c r="K4" s="132"/>
      <c r="M4" s="132"/>
    </row>
    <row r="5" spans="2:14" x14ac:dyDescent="0.2">
      <c r="B5" s="257"/>
      <c r="C5" s="131"/>
      <c r="D5" s="141"/>
      <c r="E5" s="134"/>
      <c r="F5" s="134"/>
      <c r="G5" s="142" t="b">
        <f>Rentecalc.!J4</f>
        <v>1</v>
      </c>
      <c r="H5" s="144" t="s">
        <v>121</v>
      </c>
      <c r="I5" s="134"/>
      <c r="J5" s="134"/>
      <c r="K5" s="134"/>
      <c r="L5" s="133"/>
      <c r="M5" s="135"/>
    </row>
    <row r="6" spans="2:14" x14ac:dyDescent="0.2">
      <c r="B6" s="136"/>
      <c r="C6" s="674" t="s">
        <v>117</v>
      </c>
      <c r="D6" s="675"/>
      <c r="E6" s="674" t="s">
        <v>118</v>
      </c>
      <c r="F6" s="678"/>
      <c r="G6" s="678"/>
      <c r="H6" s="678"/>
      <c r="I6" s="678"/>
      <c r="J6" s="678"/>
      <c r="K6" s="675"/>
      <c r="L6" s="294" t="s">
        <v>119</v>
      </c>
      <c r="M6" s="137"/>
    </row>
    <row r="7" spans="2:14" x14ac:dyDescent="0.2">
      <c r="B7" s="138"/>
      <c r="C7" s="676"/>
      <c r="D7" s="677"/>
      <c r="E7" s="676"/>
      <c r="F7" s="679"/>
      <c r="G7" s="679"/>
      <c r="H7" s="679"/>
      <c r="I7" s="679"/>
      <c r="J7" s="679"/>
      <c r="K7" s="677"/>
      <c r="L7" s="628" t="s">
        <v>120</v>
      </c>
      <c r="M7" s="137"/>
    </row>
    <row r="8" spans="2:14" x14ac:dyDescent="0.2">
      <c r="B8" s="293">
        <v>1001</v>
      </c>
      <c r="C8" s="558">
        <v>300</v>
      </c>
      <c r="D8" s="465"/>
      <c r="E8" s="467"/>
      <c r="F8" s="468"/>
      <c r="G8" s="468"/>
      <c r="H8" s="468"/>
      <c r="I8" s="468"/>
      <c r="J8" s="468"/>
      <c r="K8" s="469"/>
      <c r="L8" s="61"/>
      <c r="M8" s="139"/>
    </row>
    <row r="9" spans="2:14" x14ac:dyDescent="0.2">
      <c r="B9" s="293">
        <f t="shared" ref="B9:B26" si="0">B8+1</f>
        <v>1002</v>
      </c>
      <c r="C9" s="558">
        <v>300</v>
      </c>
      <c r="D9" s="465"/>
      <c r="E9" s="467"/>
      <c r="F9" s="468"/>
      <c r="G9" s="468"/>
      <c r="H9" s="468"/>
      <c r="I9" s="468"/>
      <c r="J9" s="468"/>
      <c r="K9" s="469"/>
      <c r="L9" s="61"/>
      <c r="M9" s="139"/>
    </row>
    <row r="10" spans="2:14" x14ac:dyDescent="0.2">
      <c r="B10" s="293">
        <f t="shared" si="0"/>
        <v>1003</v>
      </c>
      <c r="C10" s="558">
        <v>300</v>
      </c>
      <c r="D10" s="465"/>
      <c r="E10" s="467"/>
      <c r="F10" s="468"/>
      <c r="G10" s="468"/>
      <c r="H10" s="468"/>
      <c r="I10" s="468"/>
      <c r="J10" s="468"/>
      <c r="K10" s="469"/>
      <c r="L10" s="61"/>
      <c r="M10" s="139"/>
    </row>
    <row r="11" spans="2:14" x14ac:dyDescent="0.2">
      <c r="B11" s="293">
        <f t="shared" si="0"/>
        <v>1004</v>
      </c>
      <c r="C11" s="558">
        <v>300</v>
      </c>
      <c r="D11" s="465"/>
      <c r="E11" s="467"/>
      <c r="F11" s="468"/>
      <c r="G11" s="468"/>
      <c r="H11" s="468"/>
      <c r="I11" s="468"/>
      <c r="J11" s="468"/>
      <c r="K11" s="469"/>
      <c r="L11" s="61"/>
      <c r="M11" s="139"/>
    </row>
    <row r="12" spans="2:14" x14ac:dyDescent="0.2">
      <c r="B12" s="293">
        <f t="shared" si="0"/>
        <v>1005</v>
      </c>
      <c r="C12" s="558">
        <v>300</v>
      </c>
      <c r="D12" s="465"/>
      <c r="E12" s="467"/>
      <c r="F12" s="468"/>
      <c r="G12" s="468"/>
      <c r="H12" s="468"/>
      <c r="I12" s="468"/>
      <c r="J12" s="468"/>
      <c r="K12" s="469"/>
      <c r="L12" s="61"/>
      <c r="M12" s="139"/>
    </row>
    <row r="13" spans="2:14" x14ac:dyDescent="0.2">
      <c r="B13" s="293">
        <f t="shared" si="0"/>
        <v>1006</v>
      </c>
      <c r="C13" s="558">
        <v>300</v>
      </c>
      <c r="D13" s="465"/>
      <c r="E13" s="467"/>
      <c r="F13" s="468"/>
      <c r="G13" s="468"/>
      <c r="H13" s="468"/>
      <c r="I13" s="468"/>
      <c r="J13" s="468"/>
      <c r="K13" s="469"/>
      <c r="L13" s="61"/>
      <c r="M13" s="139"/>
    </row>
    <row r="14" spans="2:14" x14ac:dyDescent="0.2">
      <c r="B14" s="293">
        <f t="shared" si="0"/>
        <v>1007</v>
      </c>
      <c r="C14" s="558">
        <v>300</v>
      </c>
      <c r="D14" s="465"/>
      <c r="E14" s="467"/>
      <c r="F14" s="468"/>
      <c r="G14" s="468"/>
      <c r="H14" s="468"/>
      <c r="I14" s="468"/>
      <c r="J14" s="468"/>
      <c r="K14" s="469"/>
      <c r="L14" s="61"/>
      <c r="M14" s="139"/>
    </row>
    <row r="15" spans="2:14" x14ac:dyDescent="0.2">
      <c r="B15" s="293">
        <f t="shared" si="0"/>
        <v>1008</v>
      </c>
      <c r="C15" s="558">
        <v>300</v>
      </c>
      <c r="D15" s="465"/>
      <c r="E15" s="467"/>
      <c r="F15" s="468"/>
      <c r="G15" s="468"/>
      <c r="H15" s="468"/>
      <c r="I15" s="468"/>
      <c r="J15" s="468"/>
      <c r="K15" s="469"/>
      <c r="L15" s="61"/>
      <c r="M15" s="139"/>
    </row>
    <row r="16" spans="2:14" x14ac:dyDescent="0.2">
      <c r="B16" s="293">
        <f t="shared" si="0"/>
        <v>1009</v>
      </c>
      <c r="C16" s="558">
        <v>300</v>
      </c>
      <c r="D16" s="465"/>
      <c r="E16" s="467"/>
      <c r="F16" s="468"/>
      <c r="G16" s="468"/>
      <c r="H16" s="468"/>
      <c r="I16" s="468"/>
      <c r="J16" s="468"/>
      <c r="K16" s="469"/>
      <c r="L16" s="61"/>
      <c r="M16" s="139"/>
    </row>
    <row r="17" spans="2:13" x14ac:dyDescent="0.2">
      <c r="B17" s="293">
        <f t="shared" si="0"/>
        <v>1010</v>
      </c>
      <c r="C17" s="558">
        <v>300</v>
      </c>
      <c r="D17" s="465"/>
      <c r="E17" s="467"/>
      <c r="F17" s="468"/>
      <c r="G17" s="468"/>
      <c r="H17" s="468"/>
      <c r="I17" s="468"/>
      <c r="J17" s="468"/>
      <c r="K17" s="469"/>
      <c r="L17" s="61"/>
      <c r="M17" s="139"/>
    </row>
    <row r="18" spans="2:13" x14ac:dyDescent="0.2">
      <c r="B18" s="293">
        <f t="shared" si="0"/>
        <v>1011</v>
      </c>
      <c r="C18" s="558">
        <v>300</v>
      </c>
      <c r="D18" s="465"/>
      <c r="E18" s="467"/>
      <c r="F18" s="468"/>
      <c r="G18" s="468"/>
      <c r="H18" s="468"/>
      <c r="I18" s="468"/>
      <c r="J18" s="468"/>
      <c r="K18" s="469"/>
      <c r="L18" s="61"/>
      <c r="M18" s="139"/>
    </row>
    <row r="19" spans="2:13" x14ac:dyDescent="0.2">
      <c r="B19" s="293">
        <f t="shared" si="0"/>
        <v>1012</v>
      </c>
      <c r="C19" s="558">
        <v>300</v>
      </c>
      <c r="D19" s="465"/>
      <c r="E19" s="467"/>
      <c r="F19" s="468"/>
      <c r="G19" s="468"/>
      <c r="H19" s="468"/>
      <c r="I19" s="468"/>
      <c r="J19" s="468"/>
      <c r="K19" s="469"/>
      <c r="L19" s="61"/>
      <c r="M19" s="139"/>
    </row>
    <row r="20" spans="2:13" x14ac:dyDescent="0.2">
      <c r="B20" s="293">
        <f t="shared" si="0"/>
        <v>1013</v>
      </c>
      <c r="C20" s="558">
        <v>300</v>
      </c>
      <c r="D20" s="465"/>
      <c r="E20" s="467"/>
      <c r="F20" s="468"/>
      <c r="G20" s="468"/>
      <c r="H20" s="468"/>
      <c r="I20" s="468"/>
      <c r="J20" s="468"/>
      <c r="K20" s="469"/>
      <c r="L20" s="61"/>
      <c r="M20" s="139"/>
    </row>
    <row r="21" spans="2:13" x14ac:dyDescent="0.2">
      <c r="B21" s="293">
        <f t="shared" si="0"/>
        <v>1014</v>
      </c>
      <c r="C21" s="558">
        <v>300</v>
      </c>
      <c r="D21" s="465"/>
      <c r="E21" s="467"/>
      <c r="F21" s="468"/>
      <c r="G21" s="468"/>
      <c r="H21" s="468"/>
      <c r="I21" s="468"/>
      <c r="J21" s="468"/>
      <c r="K21" s="469"/>
      <c r="L21" s="61"/>
      <c r="M21" s="139"/>
    </row>
    <row r="22" spans="2:13" x14ac:dyDescent="0.2">
      <c r="B22" s="293">
        <f t="shared" si="0"/>
        <v>1015</v>
      </c>
      <c r="C22" s="558">
        <v>300</v>
      </c>
      <c r="D22" s="465"/>
      <c r="E22" s="467"/>
      <c r="F22" s="468"/>
      <c r="G22" s="468"/>
      <c r="H22" s="468"/>
      <c r="I22" s="468"/>
      <c r="J22" s="468"/>
      <c r="K22" s="469"/>
      <c r="L22" s="61"/>
      <c r="M22" s="139"/>
    </row>
    <row r="23" spans="2:13" x14ac:dyDescent="0.2">
      <c r="B23" s="294">
        <f t="shared" si="0"/>
        <v>1016</v>
      </c>
      <c r="C23" s="559">
        <v>300</v>
      </c>
      <c r="D23" s="466"/>
      <c r="E23" s="470"/>
      <c r="F23" s="471"/>
      <c r="G23" s="471"/>
      <c r="H23" s="471"/>
      <c r="I23" s="471"/>
      <c r="J23" s="471"/>
      <c r="K23" s="472"/>
      <c r="L23" s="459"/>
      <c r="M23" s="139"/>
    </row>
    <row r="24" spans="2:13" x14ac:dyDescent="0.2">
      <c r="B24" s="299">
        <f t="shared" si="0"/>
        <v>1017</v>
      </c>
      <c r="C24" s="300" t="str">
        <f>"Totaal (regel "&amp;B8&amp;" t/m regel "&amp;B23&amp;")"</f>
        <v>Totaal (regel 1001 t/m regel 1016)</v>
      </c>
      <c r="D24" s="296"/>
      <c r="E24" s="296"/>
      <c r="F24" s="296"/>
      <c r="G24" s="296"/>
      <c r="H24" s="296"/>
      <c r="I24" s="296"/>
      <c r="J24" s="296"/>
      <c r="K24" s="301"/>
      <c r="L24" s="473">
        <f>SUM(L8:L23)</f>
        <v>0</v>
      </c>
      <c r="M24" s="140"/>
    </row>
    <row r="25" spans="2:13" x14ac:dyDescent="0.2">
      <c r="B25" s="299">
        <f t="shared" si="0"/>
        <v>1018</v>
      </c>
      <c r="C25" s="297" t="s">
        <v>210</v>
      </c>
      <c r="D25" s="298"/>
      <c r="E25" s="298"/>
      <c r="F25" s="298"/>
      <c r="G25" s="298"/>
      <c r="H25" s="298"/>
      <c r="I25" s="298"/>
      <c r="J25" s="298"/>
      <c r="K25" s="302"/>
      <c r="L25" s="474">
        <f>Rentecalc.!K29</f>
        <v>0</v>
      </c>
      <c r="M25" s="295"/>
    </row>
    <row r="26" spans="2:13" x14ac:dyDescent="0.2">
      <c r="B26" s="299">
        <f t="shared" si="0"/>
        <v>1019</v>
      </c>
      <c r="C26" s="300" t="str">
        <f>"Verschil (regel "&amp;B24&amp;" -/- regel "&amp;B25&amp;")"</f>
        <v>Verschil (regel 1017 -/- regel 1018)</v>
      </c>
      <c r="D26" s="296"/>
      <c r="E26" s="296"/>
      <c r="F26" s="296"/>
      <c r="G26" s="296"/>
      <c r="H26" s="296"/>
      <c r="I26" s="296"/>
      <c r="J26" s="296"/>
      <c r="K26" s="301"/>
      <c r="L26" s="473">
        <f>L24-L25</f>
        <v>0</v>
      </c>
      <c r="M26" s="140"/>
    </row>
    <row r="27" spans="2:13" x14ac:dyDescent="0.2"/>
    <row r="28" spans="2:13" x14ac:dyDescent="0.2"/>
  </sheetData>
  <sheetProtection password="CA4A" sheet="1" objects="1" scenarios="1"/>
  <mergeCells count="2">
    <mergeCell ref="C6:D7"/>
    <mergeCell ref="E6:K7"/>
  </mergeCells>
  <phoneticPr fontId="22" type="noConversion"/>
  <conditionalFormatting sqref="D8:L23">
    <cfRule type="expression" dxfId="6" priority="1" stopIfTrue="1">
      <formula>$G$5=TRUE</formula>
    </cfRule>
  </conditionalFormatting>
  <dataValidations count="4">
    <dataValidation type="whole" allowBlank="1" showInputMessage="1" showErrorMessage="1" errorTitle="Onjuiste invoer:" error="- de invoer moet een geheel getal zijn" sqref="M24:M26 L24">
      <formula1>$X24</formula1>
      <formula2>$Y24</formula2>
    </dataValidation>
    <dataValidation type="custom" allowBlank="1" showInputMessage="1" showErrorMessage="1" sqref="M8:M23">
      <formula1>OR($M$1="140",$N$1="145")</formula1>
    </dataValidation>
    <dataValidation allowBlank="1" showInputMessage="1" showErrorMessage="1" errorTitle="Onjuiste invoer:" error="- de invoer moet een geheel getal zijn" sqref="L25:L26"/>
    <dataValidation type="custom" allowBlank="1" showInputMessage="1" showErrorMessage="1" errorTitle="Onjuiste invoer" error="Hier kan alleen een geheel bedrag worden ingevuld." sqref="L8:L23">
      <formula1>AND($C$1="ja",L8=ROUND(L8,0))</formula1>
    </dataValidation>
  </dataValidations>
  <pageMargins left="0.39370078740157483" right="0.39370078740157483" top="0.78740157480314965" bottom="0.39370078740157483" header="0.51181102362204722" footer="0.51181102362204722"/>
  <pageSetup paperSize="9" scale="86" firstPageNumber="5" orientation="landscape" useFirstPageNumber="1" r:id="rId1"/>
  <headerFooter alignWithMargins="0">
    <oddHeader>&amp;LWLZ-BREED CALCULATIEMODEL RENTEKOSTEN 2016
&amp;R&amp;G</oddHeader>
  </headerFooter>
  <ignoredErrors>
    <ignoredError sqref="L24" emptyCellReference="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Y19"/>
  <sheetViews>
    <sheetView showGridLines="0" zoomScale="110" zoomScaleNormal="110" zoomScaleSheetLayoutView="95" workbookViewId="0">
      <selection activeCell="D6" sqref="D6"/>
    </sheetView>
  </sheetViews>
  <sheetFormatPr defaultColWidth="0" defaultRowHeight="11.25" zeroHeight="1" x14ac:dyDescent="0.15"/>
  <cols>
    <col min="1" max="1" width="5.7109375" style="5" customWidth="1"/>
    <col min="2" max="2" width="6.42578125" style="567" bestFit="1" customWidth="1"/>
    <col min="3" max="3" width="29.85546875" style="29" customWidth="1"/>
    <col min="4" max="5" width="17.7109375" style="32" customWidth="1"/>
    <col min="6" max="6" width="17.7109375" style="3" customWidth="1"/>
    <col min="7" max="7" width="2.28515625" style="3" customWidth="1"/>
    <col min="8" max="8" width="17.7109375" style="5" hidden="1" customWidth="1"/>
    <col min="9" max="9" width="2.5703125" style="5" hidden="1" customWidth="1"/>
    <col min="10" max="10" width="10.7109375" style="5" hidden="1" customWidth="1"/>
    <col min="11" max="11" width="10.7109375" style="6" hidden="1" customWidth="1"/>
    <col min="12" max="16" width="10.7109375" style="5" hidden="1" customWidth="1"/>
    <col min="17" max="24" width="9.140625" style="5" hidden="1" customWidth="1"/>
    <col min="25" max="25" width="1.7109375" style="5" hidden="1" customWidth="1"/>
    <col min="26" max="16384" width="9.140625" style="5" hidden="1"/>
  </cols>
  <sheetData>
    <row r="1" spans="2:14" x14ac:dyDescent="0.15">
      <c r="B1" s="33"/>
      <c r="C1" s="5"/>
      <c r="D1" s="3"/>
      <c r="E1" s="3"/>
      <c r="F1" s="365" t="str">
        <f>"Pagina "&amp;H1&amp;""</f>
        <v>Pagina 11</v>
      </c>
      <c r="H1" s="5">
        <v>11</v>
      </c>
    </row>
    <row r="2" spans="2:14" ht="12.6" customHeight="1" x14ac:dyDescent="0.2">
      <c r="B2" s="399" t="s">
        <v>170</v>
      </c>
      <c r="C2" s="195" t="s">
        <v>156</v>
      </c>
      <c r="G2" s="5"/>
      <c r="I2" s="145"/>
      <c r="J2" s="3"/>
      <c r="K2" s="23"/>
      <c r="L2" s="3"/>
      <c r="M2" s="3"/>
      <c r="N2" s="3"/>
    </row>
    <row r="3" spans="2:14" ht="12.6" customHeight="1" x14ac:dyDescent="0.2">
      <c r="B3" s="224"/>
      <c r="C3" s="195"/>
      <c r="D3" s="565" t="b">
        <f>Rentecalc.!J4</f>
        <v>1</v>
      </c>
      <c r="G3" s="5"/>
      <c r="I3" s="145"/>
      <c r="J3" s="3"/>
      <c r="K3" s="23"/>
      <c r="L3" s="3"/>
      <c r="M3" s="3"/>
      <c r="N3" s="3"/>
    </row>
    <row r="4" spans="2:14" ht="12.6" customHeight="1" x14ac:dyDescent="0.15">
      <c r="B4" s="183"/>
      <c r="C4" s="672" t="s">
        <v>245</v>
      </c>
      <c r="D4" s="323" t="s">
        <v>9</v>
      </c>
      <c r="E4" s="680" t="s">
        <v>69</v>
      </c>
      <c r="F4" s="323" t="s">
        <v>9</v>
      </c>
      <c r="G4" s="327">
        <f>IF(Rentecalc.!D4=650,1,0)</f>
        <v>0</v>
      </c>
      <c r="K4" s="23"/>
      <c r="M4" s="157"/>
      <c r="N4" s="3"/>
    </row>
    <row r="5" spans="2:14" ht="14.25" customHeight="1" x14ac:dyDescent="0.15">
      <c r="B5" s="88"/>
      <c r="C5" s="673"/>
      <c r="D5" s="329" t="s">
        <v>226</v>
      </c>
      <c r="E5" s="681"/>
      <c r="F5" s="329" t="s">
        <v>10</v>
      </c>
      <c r="G5" s="23"/>
      <c r="J5" s="421">
        <f>Rentecalc.!D4</f>
        <v>300</v>
      </c>
      <c r="K5" s="23"/>
      <c r="L5" s="3"/>
      <c r="M5" s="3"/>
      <c r="N5" s="3"/>
    </row>
    <row r="6" spans="2:14" ht="12.6" customHeight="1" x14ac:dyDescent="0.15">
      <c r="B6" s="164">
        <v>1101</v>
      </c>
      <c r="C6" s="196">
        <f>Rentecalc.!O$1</f>
        <v>2016</v>
      </c>
      <c r="D6" s="566"/>
      <c r="E6" s="328">
        <v>9.5</v>
      </c>
      <c r="F6" s="447">
        <f>ROUND(D6*E6,0)</f>
        <v>0</v>
      </c>
      <c r="G6" s="155"/>
      <c r="H6" s="155"/>
      <c r="J6" s="156"/>
      <c r="K6" s="156"/>
      <c r="L6" s="156"/>
      <c r="M6" s="156"/>
      <c r="N6" s="156"/>
    </row>
    <row r="7" spans="2:14" ht="12.6" customHeight="1" x14ac:dyDescent="0.15">
      <c r="B7" s="164">
        <f t="shared" ref="B7:B16" si="0">B6+1</f>
        <v>1102</v>
      </c>
      <c r="C7" s="197">
        <f>Rentecalc.!O$1-1</f>
        <v>2015</v>
      </c>
      <c r="D7" s="566"/>
      <c r="E7" s="56">
        <v>8.5</v>
      </c>
      <c r="F7" s="447">
        <f t="shared" ref="F7:F15" si="1">ROUND(D7*E7,0)</f>
        <v>0</v>
      </c>
      <c r="G7" s="155"/>
      <c r="H7" s="155"/>
      <c r="J7" s="156"/>
      <c r="L7" s="156"/>
      <c r="M7" s="156"/>
      <c r="N7" s="156"/>
    </row>
    <row r="8" spans="2:14" ht="12.6" customHeight="1" x14ac:dyDescent="0.15">
      <c r="B8" s="164">
        <f t="shared" si="0"/>
        <v>1103</v>
      </c>
      <c r="C8" s="197">
        <f>Rentecalc.!O$1-2</f>
        <v>2014</v>
      </c>
      <c r="D8" s="566"/>
      <c r="E8" s="56">
        <v>7.5</v>
      </c>
      <c r="F8" s="447">
        <f t="shared" si="1"/>
        <v>0</v>
      </c>
      <c r="G8" s="155"/>
      <c r="H8" s="155"/>
      <c r="J8" s="3"/>
      <c r="K8" s="23"/>
      <c r="L8" s="3"/>
      <c r="M8" s="3"/>
      <c r="N8" s="3"/>
    </row>
    <row r="9" spans="2:14" ht="12.6" customHeight="1" x14ac:dyDescent="0.15">
      <c r="B9" s="164">
        <f t="shared" si="0"/>
        <v>1104</v>
      </c>
      <c r="C9" s="197">
        <f>Rentecalc.!O$1-3</f>
        <v>2013</v>
      </c>
      <c r="D9" s="566"/>
      <c r="E9" s="56">
        <v>6.5</v>
      </c>
      <c r="F9" s="447">
        <f t="shared" si="1"/>
        <v>0</v>
      </c>
      <c r="G9" s="155"/>
      <c r="H9" s="155"/>
      <c r="J9" s="3"/>
      <c r="K9" s="23"/>
      <c r="L9" s="3"/>
      <c r="M9" s="3"/>
      <c r="N9" s="3"/>
    </row>
    <row r="10" spans="2:14" ht="12.6" customHeight="1" x14ac:dyDescent="0.15">
      <c r="B10" s="164">
        <f t="shared" si="0"/>
        <v>1105</v>
      </c>
      <c r="C10" s="197">
        <f>Rentecalc.!O$1-4</f>
        <v>2012</v>
      </c>
      <c r="D10" s="566"/>
      <c r="E10" s="56">
        <v>5.5</v>
      </c>
      <c r="F10" s="447">
        <f t="shared" si="1"/>
        <v>0</v>
      </c>
      <c r="G10" s="155"/>
      <c r="H10" s="155"/>
      <c r="J10" s="3"/>
      <c r="K10" s="23"/>
      <c r="L10" s="3"/>
      <c r="M10" s="3"/>
      <c r="N10" s="3"/>
    </row>
    <row r="11" spans="2:14" ht="12.6" customHeight="1" x14ac:dyDescent="0.15">
      <c r="B11" s="164">
        <f t="shared" si="0"/>
        <v>1106</v>
      </c>
      <c r="C11" s="197">
        <f>Rentecalc.!O$1-5</f>
        <v>2011</v>
      </c>
      <c r="D11" s="566"/>
      <c r="E11" s="56">
        <v>4.5</v>
      </c>
      <c r="F11" s="447">
        <f t="shared" si="1"/>
        <v>0</v>
      </c>
      <c r="G11" s="155"/>
      <c r="H11" s="155"/>
      <c r="J11" s="3"/>
      <c r="K11" s="23"/>
      <c r="L11" s="3"/>
      <c r="M11" s="3"/>
      <c r="N11" s="3"/>
    </row>
    <row r="12" spans="2:14" ht="12.6" customHeight="1" x14ac:dyDescent="0.15">
      <c r="B12" s="164">
        <f t="shared" si="0"/>
        <v>1107</v>
      </c>
      <c r="C12" s="197">
        <f>Rentecalc.!O$1-6</f>
        <v>2010</v>
      </c>
      <c r="D12" s="566"/>
      <c r="E12" s="56">
        <v>3.5</v>
      </c>
      <c r="F12" s="447">
        <f t="shared" si="1"/>
        <v>0</v>
      </c>
      <c r="G12" s="155"/>
      <c r="H12" s="155"/>
      <c r="J12" s="3"/>
      <c r="K12" s="23"/>
      <c r="L12" s="3"/>
      <c r="M12" s="3"/>
      <c r="N12" s="3"/>
    </row>
    <row r="13" spans="2:14" ht="12.6" customHeight="1" x14ac:dyDescent="0.15">
      <c r="B13" s="164">
        <f t="shared" si="0"/>
        <v>1108</v>
      </c>
      <c r="C13" s="197">
        <f>Rentecalc.!O$1-7</f>
        <v>2009</v>
      </c>
      <c r="D13" s="566"/>
      <c r="E13" s="56">
        <v>2.5</v>
      </c>
      <c r="F13" s="447">
        <f t="shared" si="1"/>
        <v>0</v>
      </c>
      <c r="G13" s="155"/>
      <c r="H13" s="155"/>
      <c r="J13" s="3"/>
      <c r="K13" s="23"/>
      <c r="L13" s="3"/>
      <c r="M13" s="3"/>
      <c r="N13" s="3"/>
    </row>
    <row r="14" spans="2:14" ht="12.6" customHeight="1" x14ac:dyDescent="0.15">
      <c r="B14" s="164">
        <f t="shared" si="0"/>
        <v>1109</v>
      </c>
      <c r="C14" s="197">
        <f>Rentecalc.!O$1-8</f>
        <v>2008</v>
      </c>
      <c r="D14" s="566"/>
      <c r="E14" s="56">
        <v>1.5</v>
      </c>
      <c r="F14" s="447">
        <f t="shared" si="1"/>
        <v>0</v>
      </c>
      <c r="G14" s="155"/>
      <c r="H14" s="155"/>
      <c r="J14" s="3"/>
      <c r="K14" s="23"/>
      <c r="L14" s="3"/>
      <c r="M14" s="3"/>
      <c r="N14" s="3"/>
    </row>
    <row r="15" spans="2:14" ht="12.6" customHeight="1" x14ac:dyDescent="0.15">
      <c r="B15" s="164">
        <f t="shared" si="0"/>
        <v>1110</v>
      </c>
      <c r="C15" s="198">
        <f>Rentecalc.!O$1-9</f>
        <v>2007</v>
      </c>
      <c r="D15" s="566"/>
      <c r="E15" s="57">
        <v>0.5</v>
      </c>
      <c r="F15" s="447">
        <f t="shared" si="1"/>
        <v>0</v>
      </c>
      <c r="G15" s="155"/>
      <c r="H15" s="155"/>
      <c r="J15" s="3"/>
      <c r="K15" s="23"/>
      <c r="L15" s="3"/>
      <c r="M15" s="3"/>
      <c r="N15" s="3"/>
    </row>
    <row r="16" spans="2:14" ht="12.6" customHeight="1" x14ac:dyDescent="0.15">
      <c r="B16" s="164">
        <f t="shared" si="0"/>
        <v>1111</v>
      </c>
      <c r="C16" s="192" t="str">
        <f>CONCATENATE("Totaal (regel ",B6," t/m ",B15,")")</f>
        <v>Totaal (regel 1101 t/m 1110)</v>
      </c>
      <c r="D16" s="452">
        <f>SUM(D6:D15)</f>
        <v>0</v>
      </c>
      <c r="E16" s="30"/>
      <c r="F16" s="452">
        <f>SUM(F6:F15)</f>
        <v>0</v>
      </c>
      <c r="G16" s="5"/>
      <c r="J16" s="3"/>
      <c r="K16" s="23"/>
      <c r="L16" s="3"/>
      <c r="M16" s="3"/>
      <c r="N16" s="3"/>
    </row>
    <row r="17" spans="2:14" ht="12.6" customHeight="1" x14ac:dyDescent="0.15">
      <c r="B17" s="560" t="s">
        <v>298</v>
      </c>
      <c r="C17" s="5"/>
      <c r="D17" s="5"/>
      <c r="E17" s="5"/>
      <c r="F17" s="5"/>
      <c r="G17" s="5"/>
      <c r="J17" s="3"/>
      <c r="K17" s="23"/>
      <c r="L17" s="3"/>
      <c r="M17" s="3"/>
      <c r="N17" s="3"/>
    </row>
    <row r="18" spans="2:14" ht="12.6" customHeight="1" x14ac:dyDescent="0.15">
      <c r="B18" s="560" t="s">
        <v>296</v>
      </c>
      <c r="C18" s="560"/>
      <c r="D18" s="29"/>
      <c r="E18" s="29"/>
      <c r="F18" s="5"/>
      <c r="G18" s="5"/>
      <c r="J18" s="3"/>
      <c r="K18" s="23"/>
      <c r="L18" s="3"/>
      <c r="M18" s="3"/>
      <c r="N18" s="3"/>
    </row>
    <row r="19" spans="2:14" x14ac:dyDescent="0.15"/>
  </sheetData>
  <sheetProtection password="CA4A" sheet="1" objects="1" scenarios="1"/>
  <mergeCells count="2">
    <mergeCell ref="C4:C5"/>
    <mergeCell ref="E4:E5"/>
  </mergeCells>
  <phoneticPr fontId="0" type="noConversion"/>
  <conditionalFormatting sqref="J6:N6">
    <cfRule type="expression" dxfId="5" priority="1" stopIfTrue="1">
      <formula>$M6&lt;&gt;""</formula>
    </cfRule>
  </conditionalFormatting>
  <conditionalFormatting sqref="H6:H15 G6">
    <cfRule type="expression" dxfId="4" priority="2" stopIfTrue="1">
      <formula>$F$6=""</formula>
    </cfRule>
  </conditionalFormatting>
  <conditionalFormatting sqref="G7:G15">
    <cfRule type="expression" dxfId="3" priority="3" stopIfTrue="1">
      <formula>$F$6=" "</formula>
    </cfRule>
  </conditionalFormatting>
  <conditionalFormatting sqref="D6:D15">
    <cfRule type="expression" dxfId="2" priority="4" stopIfTrue="1">
      <formula>$D$3=TRUE</formula>
    </cfRule>
  </conditionalFormatting>
  <dataValidations xWindow="395" yWindow="386" count="1">
    <dataValidation type="whole" operator="greaterThan" allowBlank="1" showInputMessage="1" showErrorMessage="1" errorTitle="Onjuiste invoer" error="Hier kan alleen een positief geheel bedrag worden ingevuld voor de GGZ." sqref="D6:D15">
      <formula1>0</formula1>
    </dataValidation>
  </dataValidations>
  <pageMargins left="0.39370078740157483" right="0.39370078740157483" top="0.78740157480314965" bottom="0.39370078740157483" header="0.51181102362204722" footer="0.51181102362204722"/>
  <pageSetup paperSize="9" scale="86" firstPageNumber="5" orientation="landscape" useFirstPageNumber="1" horizontalDpi="300" verticalDpi="300" r:id="rId1"/>
  <headerFooter alignWithMargins="0">
    <oddHeader>&amp;LWLZ-BREED CALCULATIEMODEL RENTEKOSTEN 2016
&amp;R&amp;G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Metadata xmlns="f154f381-dfad-4e4d-b243-610b51701648">Regels:Formulier|4bc40415-667d-4fea-816d-9688ca6ffa69</DocumentTypeMetadata>
    <VerzondenAanMetadata xmlns="f154f381-dfad-4e4d-b243-610b51701648" xsi:nil="true"/>
    <BPublicatieMetadata xmlns="f154f381-dfad-4e4d-b243-610b51701648" xsi:nil="true"/>
    <Intro xmlns="e126ea53-4662-4235-a709-fb88537df135" xsi:nil="true"/>
    <Sector_x0028_en_x0029_Metadata xmlns="f154f381-dfad-4e4d-b243-610b51701648">Alle:Langdurige zorg|ec03c784-b7d6-43d2-879f-8846ca9f5650;Alle:Langdurige zorg:Gehandicaptenzorg|2825f16e-cd19-47cf-b940-f084053e3b91;Alle:Langdurige zorg:Ouderenzorg|8cffa657-26ae-44a0-a572-e0304e7752db;Alle:Langdurige zorg:Verpleging en verzorging|33367432-927b-4a96-adc1-6d221f5d18a9;Alle:Geestelijke Gezondheidszorg:Langdurige GGZ|e90370a1-0849-4b41-88bd-574db107c04f</Sector_x0028_en_x0029_Metadata>
    <BBeleidsregelMetadata xmlns="f154f381-dfad-4e4d-b243-610b51701648" xsi:nil="true"/>
    <Ingetrokken_x003f_ xmlns="f154f381-dfad-4e4d-b243-610b51701648">Nee</Ingetrokken_x003f_>
    <TaxCatchAll xmlns="e126ea53-4662-4235-a709-fb88537df135">
      <Value>183</Value>
      <Value>86</Value>
      <Value>133</Value>
      <Value>132</Value>
      <Value>131</Value>
      <Value>211</Value>
      <Value>172</Value>
      <Value>103</Value>
      <Value>159</Value>
      <Value>141</Value>
    </TaxCatchAll>
    <BBijlageMetadata xmlns="f154f381-dfad-4e4d-b243-610b51701648" xsi:nil="true"/>
    <ExtraZoekwoordenMetadata xmlns="f154f381-dfad-4e4d-b243-610b51701648"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Langdurige zorg</TermName>
          <TermId xmlns="http://schemas.microsoft.com/office/infopath/2007/PartnerControls">ec03c784-b7d6-43d2-879f-8846ca9f5650</TermId>
        </TermInfo>
        <TermInfo xmlns="http://schemas.microsoft.com/office/infopath/2007/PartnerControls">
          <TermName xmlns="http://schemas.microsoft.com/office/infopath/2007/PartnerControls">Gehandicaptenzorg</TermName>
          <TermId xmlns="http://schemas.microsoft.com/office/infopath/2007/PartnerControls">2825f16e-cd19-47cf-b940-f084053e3b91</TermId>
        </TermInfo>
        <TermInfo xmlns="http://schemas.microsoft.com/office/infopath/2007/PartnerControls">
          <TermName xmlns="http://schemas.microsoft.com/office/infopath/2007/PartnerControls">Ouderenzorg</TermName>
          <TermId xmlns="http://schemas.microsoft.com/office/infopath/2007/PartnerControls">8cffa657-26ae-44a0-a572-e0304e7752db</TermId>
        </TermInfo>
        <TermInfo xmlns="http://schemas.microsoft.com/office/infopath/2007/PartnerControls">
          <TermName xmlns="http://schemas.microsoft.com/office/infopath/2007/PartnerControls">Verpleging en verzorging</TermName>
          <TermId xmlns="http://schemas.microsoft.com/office/infopath/2007/PartnerControls">33367432-927b-4a96-adc1-6d221f5d18a9</TermId>
        </TermInfo>
        <TermInfo xmlns="http://schemas.microsoft.com/office/infopath/2007/PartnerControls">
          <TermName xmlns="http://schemas.microsoft.com/office/infopath/2007/PartnerControls">Langdurige GGZ</TermName>
          <TermId xmlns="http://schemas.microsoft.com/office/infopath/2007/PartnerControls">e90370a1-0849-4b41-88bd-574db107c04f</TermId>
        </TermInfo>
      </Terms>
    </j85cec29e8c24b8a90feb8db203ff7e2>
    <BPrestatiebeschrijvingMetadata xmlns="f154f381-dfad-4e4d-b243-610b51701648" xsi:nil="true"/>
    <NZa-documentnummer xmlns="f154f381-dfad-4e4d-b243-610b51701648" xsi:nil="true"/>
    <l24ea505ea8d4be1bd84e8204c620c6c xmlns="e126ea53-4662-4235-a709-fb88537df135">
      <Terms xmlns="http://schemas.microsoft.com/office/infopath/2007/PartnerControls"/>
    </l24ea505ea8d4be1bd84e8204c620c6c>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Hoofdtekst xmlns="e126ea53-4662-4235-a709-fb88537df135">Dit calculatiemodel is bedoeld voor de berekening van de nacalculeerbare aanvaardbare rentekosten 2016 en Wlz-gelden gefinanceerde zorgaanbieders.</Hoofdtekst>
    <Eind-datum xmlns="f154f381-dfad-4e4d-b243-610b51701648" xsi:nil="true"/>
    <BNadereRegelMetadata xmlns="f154f381-dfad-4e4d-b243-610b51701648" xsi:nil="true"/>
    <BTariefMetadata xmlns="f154f381-dfad-4e4d-b243-610b51701648" xsi:nil="true"/>
    <n407de7a4204433984b2eeeaba786d56 xmlns="e126ea53-4662-4235-a709-fb88537df135">
      <Terms xmlns="http://schemas.microsoft.com/office/infopath/2007/PartnerControls">
        <TermInfo xmlns="http://schemas.microsoft.com/office/infopath/2007/PartnerControls">
          <TermName xmlns="http://schemas.microsoft.com/office/infopath/2007/PartnerControls">Budget en bekostiging</TermName>
          <TermId xmlns="http://schemas.microsoft.com/office/infopath/2007/PartnerControls">62db8cfb-0eaa-4e36-b002-42c9b3fb60db</TermId>
        </TermInfo>
        <TermInfo xmlns="http://schemas.microsoft.com/office/infopath/2007/PartnerControls">
          <TermName xmlns="http://schemas.microsoft.com/office/infopath/2007/PartnerControls">Budget</TermName>
          <TermId xmlns="http://schemas.microsoft.com/office/infopath/2007/PartnerControls">4f83788d-d7d3-4a6b-bbfa-c6a27aa8d857</TermId>
        </TermInfo>
        <TermInfo xmlns="http://schemas.microsoft.com/office/infopath/2007/PartnerControls">
          <TermName xmlns="http://schemas.microsoft.com/office/infopath/2007/PartnerControls">Nacalculatie</TermName>
          <TermId xmlns="http://schemas.microsoft.com/office/infopath/2007/PartnerControls">6e4d05d8-823d-4bf5-9564-0ec1007800ff</TermId>
        </TermInfo>
        <TermInfo xmlns="http://schemas.microsoft.com/office/infopath/2007/PartnerControls">
          <TermName xmlns="http://schemas.microsoft.com/office/infopath/2007/PartnerControls">Wlz</TermName>
          <TermId xmlns="http://schemas.microsoft.com/office/infopath/2007/PartnerControls">689a5711-5c20-47d0-aa4c-a6873bd74230</TermId>
        </TermInfo>
      </Terms>
    </n407de7a4204433984b2eeeaba786d56>
    <NZa-zoekwoordenMetadata xmlns="f154f381-dfad-4e4d-b243-610b51701648">Budget en bekostiging|62db8cfb-0eaa-4e36-b002-42c9b3fb60db;Budget en bekostiging:Budget|4f83788d-d7d3-4a6b-bbfa-c6a27aa8d857;Budget en bekostiging:Nacalculatie|6e4d05d8-823d-4bf5-9564-0ec1007800ff;Wet:Wlz|689a5711-5c20-47d0-aa4c-a6873bd74230</NZa-zoekwoordenMetadata>
    <VoorgangersMetadata xmlns="f154f381-dfad-4e4d-b243-610b51701648" xsi:nil="true"/>
    <Heeft_x0020_dit_x0020_stuk_x0020_bijlage_x0028_n_x0029__x003f_ xmlns="f154f381-dfad-4e4d-b243-610b51701648">false</Heeft_x0020_dit_x0020_stuk_x0020_bijlage_x0028_n_x0029__x003f_>
    <BVergaderstukMetadata xmlns="f154f381-dfad-4e4d-b243-610b51701648" xsi:nil="true"/>
    <BCirculaireMetadata xmlns="f154f381-dfad-4e4d-b243-610b51701648" xsi:nil="true"/>
    <BFormulierMetadata xmlns="f154f381-dfad-4e4d-b243-610b51701648" xsi:nil="true"/>
    <Publicatiedatum xmlns="e126ea53-4662-4235-a709-fb88537df135">2017-01-12T13:10:00+00:00</Publicatiedatum>
    <Ingangsdatum xmlns="f154f381-dfad-4e4d-b243-610b51701648" xsi:nil="true"/>
    <BBesluitMetadata xmlns="f154f381-dfad-4e4d-b243-610b51701648" xsi:nil="true"/>
    <Verzonden_x0020_aan xmlns="f154f381-dfad-4e4d-b243-610b51701648"/>
    <_dlc_DocId xmlns="e126ea53-4662-4235-a709-fb88537df135">THRFR6N5WDQ4-17-3605</_dlc_DocId>
    <_dlc_DocIdUrl xmlns="e126ea53-4662-4235-a709-fb88537df135">
      <Url>http://kennisnet.nza.nl/publicaties/Aanleveren/_layouts/DocIdRedir.aspx?ID=THRFR6N5WDQ4-17-3605</Url>
      <Description>THRFR6N5WDQ4-17-3605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103" ma:contentTypeDescription="" ma:contentTypeScope="" ma:versionID="6ff2b9bdf209e11db4016fe1eedcf227">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39dbe4b42bd0f92740a630ca64f46ab5"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description="Let op: gebruik dit veld alleen bij circulaires"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0B8B4E-B733-4322-B7F5-B56E0E0E76C6}"/>
</file>

<file path=customXml/itemProps2.xml><?xml version="1.0" encoding="utf-8"?>
<ds:datastoreItem xmlns:ds="http://schemas.openxmlformats.org/officeDocument/2006/customXml" ds:itemID="{E3DC2CD5-4AD4-4B03-8B29-EF0B6B3FBF80}"/>
</file>

<file path=customXml/itemProps3.xml><?xml version="1.0" encoding="utf-8"?>
<ds:datastoreItem xmlns:ds="http://schemas.openxmlformats.org/officeDocument/2006/customXml" ds:itemID="{6895A9A0-C676-4ACC-B070-685E5ED7DCE1}"/>
</file>

<file path=customXml/itemProps4.xml><?xml version="1.0" encoding="utf-8"?>
<ds:datastoreItem xmlns:ds="http://schemas.openxmlformats.org/officeDocument/2006/customXml" ds:itemID="{FBE7925B-E871-4D5C-AEAB-6995CFDCB0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11</vt:i4>
      </vt:variant>
    </vt:vector>
  </HeadingPairs>
  <TitlesOfParts>
    <vt:vector size="22" baseType="lpstr">
      <vt:lpstr>Rentecalc.</vt:lpstr>
      <vt:lpstr>Versiebeheer</vt:lpstr>
      <vt:lpstr>Inhoud</vt:lpstr>
      <vt:lpstr>Toelichting</vt:lpstr>
      <vt:lpstr>A-D</vt:lpstr>
      <vt:lpstr>E</vt:lpstr>
      <vt:lpstr>F-G</vt:lpstr>
      <vt:lpstr>H</vt:lpstr>
      <vt:lpstr>GGZ</vt:lpstr>
      <vt:lpstr>GHZ</vt:lpstr>
      <vt:lpstr>V&amp;V</vt:lpstr>
      <vt:lpstr>'A-D'!Afdrukbereik</vt:lpstr>
      <vt:lpstr>E!Afdrukbereik</vt:lpstr>
      <vt:lpstr>'F-G'!Afdrukbereik</vt:lpstr>
      <vt:lpstr>GGZ!Afdrukbereik</vt:lpstr>
      <vt:lpstr>GHZ!Afdrukbereik</vt:lpstr>
      <vt:lpstr>H!Afdrukbereik</vt:lpstr>
      <vt:lpstr>Inhoud!Afdrukbereik</vt:lpstr>
      <vt:lpstr>Rentecalc.!Afdrukbereik</vt:lpstr>
      <vt:lpstr>Toelichting!Afdrukbereik</vt:lpstr>
      <vt:lpstr>'V&amp;V'!Afdrukbereik</vt:lpstr>
      <vt:lpstr>Versiebeheer!Afdrukbereik</vt:lpstr>
    </vt:vector>
  </TitlesOfParts>
  <Company>COTG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Formulier Calculatiemodel Rentekosten Wlz 2016</dc:title>
  <dc:creator>Admin95</dc:creator>
  <cp:lastModifiedBy>Sirag, Ineke</cp:lastModifiedBy>
  <cp:lastPrinted>2017-01-05T12:52:14Z</cp:lastPrinted>
  <dcterms:created xsi:type="dcterms:W3CDTF">2000-02-23T15:17:24Z</dcterms:created>
  <dcterms:modified xsi:type="dcterms:W3CDTF">2017-01-12T13:09:50Z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0x010100B6451C8D6A13DD45B391E9C3BB9525E5010060EC15E99145D14EAEBC6EA0A3BA6CCE</vt:lpwstr>
  </property>
  <property fmtid="{D5CDD505-2E9C-101B-9397-08002B2CF9AE}" pid="3" name="_dlc_DocIdItemGuid">
    <vt:lpwstr>c6fcd71d-87df-4ec2-8afa-bcefa274746e</vt:lpwstr>
  </property>
  <property fmtid="{D5CDD505-2E9C-101B-9397-08002B2CF9AE}" pid="4" name="Sector(en)">
    <vt:lpwstr>172;#Langdurige zorg|ec03c784-b7d6-43d2-879f-8846ca9f5650;#132;#Gehandicaptenzorg|2825f16e-cd19-47cf-b940-f084053e3b91;#141;#Ouderenzorg|8cffa657-26ae-44a0-a572-e0304e7752db;#131;#Verpleging en verzorging|33367432-927b-4a96-adc1-6d221f5d18a9;#133;#Langdurige GGZ|e90370a1-0849-4b41-88bd-574db107c04f</vt:lpwstr>
  </property>
  <property fmtid="{D5CDD505-2E9C-101B-9397-08002B2CF9AE}" pid="5" name="Extra zoekwoorden">
    <vt:lpwstr/>
  </property>
  <property fmtid="{D5CDD505-2E9C-101B-9397-08002B2CF9AE}" pid="6" name="NZa-zoekwoorden">
    <vt:lpwstr>159;#Budget en bekostiging|62db8cfb-0eaa-4e36-b002-42c9b3fb60db;#86;#Budget|4f83788d-d7d3-4a6b-bbfa-c6a27aa8d857;#183;#Nacalculatie|6e4d05d8-823d-4bf5-9564-0ec1007800ff;#211;#Wlz|689a5711-5c20-47d0-aa4c-a6873bd74230</vt:lpwstr>
  </property>
  <property fmtid="{D5CDD505-2E9C-101B-9397-08002B2CF9AE}" pid="7" name="DocumentTypen">
    <vt:lpwstr>103;#Formulier|4bc40415-667d-4fea-816d-9688ca6ffa69</vt:lpwstr>
  </property>
  <property fmtid="{D5CDD505-2E9C-101B-9397-08002B2CF9AE}" pid="8" name="WorkflowChangePath">
    <vt:lpwstr>5dd26274-7450-4d13-b077-7382865cccce,4;5dd26274-7450-4d13-b077-7382865cccce,4;5dd26274-7450-4d13-b077-7382865cccce,4;5dd26274-7450-4d13-b077-7382865cccce,4;5dd26274-7450-4d13-b077-7382865cccce,4;5dd26274-7450-4d13-b077-7382865cccce,7;5dd26274-7450-4d13-b077-7382865cccce,7;5dd26274-7450-4d13-b077-7382865cccce,7;5dd26274-7450-4d13-b077-7382865cccce,7;5dd26274-7450-4d13-b077-7382865cccce,7;5dd26274-7450-4d13-b077-7382865cccce,13;5dd26274-7450-4d13-b077-7382865cccce,13;5dd26274-7450-4d13-b077-7382865cccce,13;5dd26274-7450-4d13-b077-7382865cccce,13;5dd26274-7450-4d13-b077-7382865cccce,13;5dd26274-7450-4d13-b077-7382865cccce,16;5dd26274-7450-4d13-b077-7382865cccce,16;5dd26274-7450-4d13-b077-7382865cccce,16;5dd26274-7450-4d13-b077-7382865cccce,16;5dd26274-7450-4d13-b077-7382865cccce,16;</vt:lpwstr>
  </property>
</Properties>
</file>