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Override PartName="/xl/embeddings/oleObject_1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5580" tabRatio="947" activeTab="0"/>
  </bookViews>
  <sheets>
    <sheet name="Voorblad" sheetId="1" r:id="rId1"/>
    <sheet name="Inhoud" sheetId="2" r:id="rId2"/>
    <sheet name="aanvaardbare kosten" sheetId="3" r:id="rId3"/>
    <sheet name="afschrijvingen, S&amp;B, vrije marg" sheetId="4" r:id="rId4"/>
    <sheet name="Nac afhijsen" sheetId="5" r:id="rId5"/>
    <sheet name="rente" sheetId="6" r:id="rId6"/>
    <sheet name="berekening rente" sheetId="7" r:id="rId7"/>
    <sheet name="ritten" sheetId="8" r:id="rId8"/>
    <sheet name="opbrengsten" sheetId="9" r:id="rId9"/>
    <sheet name="vragen" sheetId="10" r:id="rId10"/>
    <sheet name="Versiebeheer" sheetId="11" r:id="rId11"/>
  </sheets>
  <definedNames>
    <definedName name="_xlnm.Print_Area" localSheetId="2">'aanvaardbare kosten'!$A$1:$F$17</definedName>
    <definedName name="_xlnm.Print_Area" localSheetId="3">'afschrijvingen, S&amp;B, vrije marg'!$A$1:$I$38</definedName>
    <definedName name="_xlnm.Print_Area" localSheetId="6">'berekening rente'!$A$1:$J$34</definedName>
    <definedName name="_xlnm.Print_Area" localSheetId="1">'Inhoud'!$A$1:$E$32</definedName>
    <definedName name="_xlnm.Print_Area" localSheetId="4">'Nac afhijsen'!$A$1:$I$10</definedName>
    <definedName name="_xlnm.Print_Area" localSheetId="8">'opbrengsten'!$A$1:$I$37</definedName>
    <definedName name="_xlnm.Print_Area" localSheetId="5">'rente'!$A$1:$G$28</definedName>
    <definedName name="_xlnm.Print_Area" localSheetId="7">'ritten'!$A$1:$G$13</definedName>
    <definedName name="_xlnm.Print_Area" localSheetId="0">'Voorblad'!$A$25:$N$47</definedName>
    <definedName name="_xlnm.Print_Area" localSheetId="9">'vragen'!$A$1:$G$35</definedName>
    <definedName name="_xlnm.Print_Titles" localSheetId="0">'Voorblad'!$2:$9</definedName>
    <definedName name="getal_data">#REF!</definedName>
    <definedName name="kolom_data">#REF!</definedName>
    <definedName name="tabblad">#REF!</definedName>
    <definedName name="Z_60683068_AF12_11D4_9642_08005ACCD915_.wvu.Rows" localSheetId="0" hidden="1">'Voorblad'!#REF!,'Voorblad'!#REF!,'Voorblad'!$28:$28,'Voorblad'!#REF!</definedName>
  </definedNames>
  <calcPr fullCalcOnLoad="1"/>
</workbook>
</file>

<file path=xl/comments9.xml><?xml version="1.0" encoding="utf-8"?>
<comments xmlns="http://schemas.openxmlformats.org/spreadsheetml/2006/main">
  <authors>
    <author>Haselbekke, Bart-Jeroen</author>
  </authors>
  <commentList>
    <comment ref="C22" authorId="0">
      <text>
        <r>
          <rPr>
            <sz val="9"/>
            <rFont val="Tahoma"/>
            <family val="0"/>
          </rPr>
          <t>uit de laatste rekenstaat mbt 2013 moet het 'saldo voor 2010' en 'jaar 2010' worden opgeteld om te komen tot het saldo voor 2011</t>
        </r>
      </text>
    </comment>
  </commentList>
</comments>
</file>

<file path=xl/sharedStrings.xml><?xml version="1.0" encoding="utf-8"?>
<sst xmlns="http://schemas.openxmlformats.org/spreadsheetml/2006/main" count="213" uniqueCount="178">
  <si>
    <t>Algemene aandachtspunten</t>
  </si>
  <si>
    <t>Budgetwijzigingen</t>
  </si>
  <si>
    <t>zie:</t>
  </si>
  <si>
    <t>pag. 4</t>
  </si>
  <si>
    <t xml:space="preserve">Afschrijvings- </t>
  </si>
  <si>
    <t xml:space="preserve"> = (5) – (2)</t>
  </si>
  <si>
    <t>bedragen</t>
  </si>
  <si>
    <t>Budgetmutatie</t>
  </si>
  <si>
    <t>volgens</t>
  </si>
  <si>
    <t>in aanvaardbare</t>
  </si>
  <si>
    <t>desinvesteringen</t>
  </si>
  <si>
    <t>investeringen</t>
  </si>
  <si>
    <t>jaarrekening</t>
  </si>
  <si>
    <t>of vrijvallende</t>
  </si>
  <si>
    <t>opgenomen</t>
  </si>
  <si>
    <t xml:space="preserve">afschrijvings- </t>
  </si>
  <si>
    <t xml:space="preserve"> Mutatie </t>
  </si>
  <si>
    <t xml:space="preserve"> (B)</t>
  </si>
  <si>
    <t>Te financieren</t>
  </si>
  <si>
    <t>gemiddeld</t>
  </si>
  <si>
    <t>Financiering</t>
  </si>
  <si>
    <t xml:space="preserve"> (C)</t>
  </si>
  <si>
    <t>percentage</t>
  </si>
  <si>
    <t>rentekosten</t>
  </si>
  <si>
    <t>totaal</t>
  </si>
  <si>
    <t>Algemeen</t>
  </si>
  <si>
    <t xml:space="preserve">(C)  U wordt verzocht eventuele verschillen toe te lichten op een aparte bijlage. </t>
  </si>
  <si>
    <t>pag. 5</t>
  </si>
  <si>
    <t>pag. 6</t>
  </si>
  <si>
    <t>Mutatie</t>
  </si>
  <si>
    <t>Deze vragenlijst wordt ingevuld door de instelling en gecontroleerd door de accountant.</t>
  </si>
  <si>
    <t>Per vraag aanklikken wat van toepassing is.</t>
  </si>
  <si>
    <t>Indien het antwoord in kolom 2 is aangeklikt dient op een separate bijlage een toelichting te worden gegeven.</t>
  </si>
  <si>
    <t>Kolommen</t>
  </si>
  <si>
    <t xml:space="preserve">Algemeen </t>
  </si>
  <si>
    <t>Is de Regeling Jaarverslaggeving Zorginstellingen (inclusief consolidatieplicht) toegepast ?</t>
  </si>
  <si>
    <t>Wordt bij de bestemming van collectief gefinancierd resultaat een dividenduitkering in mindering gebracht op de toevoeging aan het collectief gefinancierd vermogen?</t>
  </si>
  <si>
    <t>Nacalculatie productie/aanvullende inkomsten</t>
  </si>
  <si>
    <t>Voldoen de aanvullende inkomsten die worden aangemerkt als vrij besteedbaar, aan de voorwaarden genoemd onder artikel 4 van de beleidsregel aanvullende inkomsten zorginstellingen? Indien geen aanvullende inkomsten, kies dan 'nvt'.</t>
  </si>
  <si>
    <t>Overige vragen</t>
  </si>
  <si>
    <t>Zijn in het lokaal overleg overige afspraken gemaakt die van invloed zijn op de aanvaardbare kosten?</t>
  </si>
  <si>
    <t>Nacalculatie</t>
  </si>
  <si>
    <t>Niet invullen</t>
  </si>
  <si>
    <t>Aanvraag</t>
  </si>
  <si>
    <t>Datum</t>
  </si>
  <si>
    <t>Versie</t>
  </si>
  <si>
    <t>cat.</t>
  </si>
  <si>
    <t>nr.</t>
  </si>
  <si>
    <t xml:space="preserve">Instelling </t>
  </si>
  <si>
    <t>Zorgverzekeraar 1</t>
  </si>
  <si>
    <t>Plaats</t>
  </si>
  <si>
    <t>Contactpersoon</t>
  </si>
  <si>
    <t>Telefoon</t>
  </si>
  <si>
    <t>Handtekening</t>
  </si>
  <si>
    <t>Fax</t>
  </si>
  <si>
    <t>Zorgverzekeraar 2</t>
  </si>
  <si>
    <t>E-mail</t>
  </si>
  <si>
    <t>Ondertekening namens het orgaan voor de gezondheidszorg:</t>
  </si>
  <si>
    <t>(handtekening)</t>
  </si>
  <si>
    <t>(datum)</t>
  </si>
  <si>
    <t>(naam)</t>
  </si>
  <si>
    <t>Aantal extra bijlagen bij het nacalculatieformulier:</t>
  </si>
  <si>
    <t>3</t>
  </si>
  <si>
    <t>U dient beide bedragen (A) en (B), indien van toepassing, op te nemen in het berekeningsschema rentekosten (pagina 7) onder 'nog in tarieven te verrekenen'.</t>
  </si>
  <si>
    <t>Verbetering spreiding en beschikbaarheid</t>
  </si>
  <si>
    <t>U dient het NZa-nummer in te vullen</t>
  </si>
  <si>
    <t>Registratienummer NZa</t>
  </si>
  <si>
    <t>Cellen waar met haakjes (    ) is aangegeven dat een negatief bedrag wordt verwacht, kunnen worden gevuld met positieve bedragen. Het programma rekent deze cellen automatisch om; bij een totaaltelling worden ze negatief in de som opgenomen.</t>
  </si>
  <si>
    <t>ja</t>
  </si>
  <si>
    <t>Bij bezwaar tegen genoemde gegevensuitwisseling verzoeken wij u hier ja in te vullen:</t>
  </si>
  <si>
    <t>nee</t>
  </si>
  <si>
    <r>
      <t>bedragen</t>
    </r>
    <r>
      <rPr>
        <sz val="9"/>
        <rFont val="Verdana"/>
        <family val="2"/>
      </rPr>
      <t xml:space="preserve"> van</t>
    </r>
  </si>
  <si>
    <r>
      <t xml:space="preserve">bedragen </t>
    </r>
    <r>
      <rPr>
        <sz val="9"/>
        <rFont val="Verdana"/>
        <family val="2"/>
      </rPr>
      <t>over</t>
    </r>
  </si>
  <si>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</si>
  <si>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De werkbladen zijn met een wachtwoord beveiligd. U kunt zelf werkbladen toevoegen. Indien u een onjuistheid ontdekt verzoeken wij u dit via e-mail aan de NZa door te geven (vragencure@nza.nl).</t>
  </si>
  <si>
    <t>Alle in te vullen velden zijn gearceerd. Dit kunt u hier aan- en uitschakelen. Voor het maken van een duidelijke afdruk van het nacalculatieformulier wordt aanbevolen eerst de arcering van de velden uit te zetten.</t>
  </si>
  <si>
    <t xml:space="preserve"> Afschrijving huisvesting</t>
  </si>
  <si>
    <t>Verschil</t>
  </si>
  <si>
    <t>Vrije marge regeling</t>
  </si>
  <si>
    <t>Afschrijvingen</t>
  </si>
  <si>
    <t>Rentekosten</t>
  </si>
  <si>
    <t>Totaal</t>
  </si>
  <si>
    <t>Materiële vaste activa</t>
  </si>
  <si>
    <t>Voorraden</t>
  </si>
  <si>
    <t>Nog in tarieven te verrekenen</t>
  </si>
  <si>
    <t>Werkkapitaal</t>
  </si>
  <si>
    <t>Debiteuren</t>
  </si>
  <si>
    <t>Liquide middelen</t>
  </si>
  <si>
    <t>Overige voorraden</t>
  </si>
  <si>
    <t>Overige schulden</t>
  </si>
  <si>
    <t>Crediteuren</t>
  </si>
  <si>
    <t>Eigen vermogen (incl. RAK, overige reserves, voorzieningen etc.)</t>
  </si>
  <si>
    <t>Lang vreemd vermogen</t>
  </si>
  <si>
    <t>Kort vreemd vermogen</t>
  </si>
  <si>
    <t>Eigen vermogen*</t>
  </si>
  <si>
    <t>Totaal (704+705+706–707–708)</t>
  </si>
  <si>
    <t>Te dekken door opbrengsten</t>
  </si>
  <si>
    <t>Werkelijke opbrengsten</t>
  </si>
  <si>
    <t>(A)</t>
  </si>
  <si>
    <t>OPBRENGSTEN</t>
  </si>
  <si>
    <t xml:space="preserve">De kosten en opbrengsten zoals die in het formulier worden gevraagd dienen overeen te komen met de gegevens uit een jaarrekening die voorzien is van een goedkeurende accountantsverklaring. </t>
  </si>
  <si>
    <t>U wordt verder verzocht om in het formulier te verwijzen naar de onderdelen van de jaarrekening waarin de desbetreffende gegevens zijn terug te vinden. Indien de exacte aansluiting slechts door aanvullende berekeningen is te maken dient u deze berekeningen bij te voegen.</t>
  </si>
  <si>
    <t>Inhoudsopgave</t>
  </si>
  <si>
    <t>Pagina</t>
  </si>
  <si>
    <t>Vragenlijst nacalculatie</t>
  </si>
  <si>
    <t>Volledige getallen invullen (bijvoorbeeld: € 1.000.000,– en niet € 1.000,– met de aanduiding x 1.000), in hele euro´s.</t>
  </si>
  <si>
    <t xml:space="preserve">De NZa wijst erop dat voor een juiste bepaling van het exploitatieresultaat en, als afgeleide daarvan, een juiste vaststelling van de reserve aanvaardbare kostengegevens in het formulier moeten worden opgenomen, die door de accountant van de instelling gecontroleerd zijn. De NZa verzoekt u derhalve om dit formulier onder de aandacht van de externe accountant van de instelling te brengen. </t>
  </si>
  <si>
    <t>De NZa heeft een protocol vastgesteld voor het invullen van de nacalculatie en de aansluiting met de jaarrekening. Wij attenderen u erop dat bij de invulling van het nacalculatieformulier dient te worden voldaan aan dit controleprotocol.</t>
  </si>
  <si>
    <t>1.</t>
  </si>
  <si>
    <t xml:space="preserve">2. </t>
  </si>
  <si>
    <t xml:space="preserve">3. </t>
  </si>
  <si>
    <t>Vrije margeregeling</t>
  </si>
  <si>
    <t>7.</t>
  </si>
  <si>
    <r>
      <t xml:space="preserve">Rentekosten </t>
    </r>
    <r>
      <rPr>
        <b/>
        <u val="single"/>
        <sz val="9"/>
        <rFont val="Verdana"/>
        <family val="2"/>
      </rPr>
      <t>vreemd</t>
    </r>
    <r>
      <rPr>
        <b/>
        <sz val="9"/>
        <rFont val="Verdana"/>
        <family val="2"/>
      </rPr>
      <t xml:space="preserve"> vermogen</t>
    </r>
  </si>
  <si>
    <t>Opbrengstresultaat (nog in tarieven te verrekenen)</t>
  </si>
  <si>
    <t xml:space="preserve">Berekeningsschema rentekosten </t>
  </si>
  <si>
    <t>(zie toelichting op pagina 6)</t>
  </si>
  <si>
    <t>* specificeren en toelichten s.v.p.</t>
  </si>
  <si>
    <t>5.</t>
  </si>
  <si>
    <t>8.</t>
  </si>
  <si>
    <t>10.</t>
  </si>
  <si>
    <t>Ontvangt u aanvullende inkomsten die dienen ter dekking van het WMG-budget, die vallen onder artikel 3.2 van de beleidsregel Aanvullende inkomsten zorginstellingen? Indien geen aanvullende inkomsten, kies dan n.v.t.</t>
  </si>
  <si>
    <t>De bedragen sluiten aan met de jaarrekening pagina</t>
  </si>
  <si>
    <t>Gebruikte rekenstaat (jaar en nummer)</t>
  </si>
  <si>
    <t>Totaal te financieren (regel 701 t/m 703 + 709)</t>
  </si>
  <si>
    <t>Totaal financiering (regel 711 t/m 713)</t>
  </si>
  <si>
    <t>Totaal vreemd vermogen (regel 716 + 717)</t>
  </si>
  <si>
    <t>Afschrijving inventaris</t>
  </si>
  <si>
    <t>Overige afschrijvingskosten (o.a. huur) *</t>
  </si>
  <si>
    <t>Verbouwingen</t>
  </si>
  <si>
    <t>Gebouwen</t>
  </si>
  <si>
    <t>Installaties</t>
  </si>
  <si>
    <t>Totaal afschrijvingen</t>
  </si>
  <si>
    <t>Mutatie verbetering spreiding en beschikbaarheid</t>
  </si>
  <si>
    <t>Budgetmutatie rentekosten (604 + 607)</t>
  </si>
  <si>
    <t>KvK nummer</t>
  </si>
  <si>
    <t>Toelichting bij het elektronische formulier:</t>
  </si>
  <si>
    <t>Lokaal gehanteerde tarief</t>
  </si>
  <si>
    <t>Nacalculatie aantallen afhijsingen brandweer</t>
  </si>
  <si>
    <t>Totaal mutaties (totaal van regel 301 t/m regel 306 -/- regel 307))</t>
  </si>
  <si>
    <t>4.</t>
  </si>
  <si>
    <t>Definitief overeengekomen Verbetering spreiding en beschikbaarheid</t>
  </si>
  <si>
    <t>Opbrengstresultaat (regel 908 – 909)</t>
  </si>
  <si>
    <t xml:space="preserve">Is er geen sprake van doorberekening en zijn de opgegeven rentekosten rechtstreeks uit de jaarrekening vast te stellen, dan kunt u volstaan met het invullen van de onderstaande mutatie-berekening. 
Indien de opgegeven (berekende) rentekosten over het gemiddeld geïnvesteerd eigen vermogen (inclusief RAK, voorzieningen etc.) niet in de jaarrekening zijn opgenomen, maar wel in de onderstaande mutatieberekening, dan dient hiervan een berekening te worden bijgevoegd. </t>
  </si>
  <si>
    <r>
      <t xml:space="preserve">Rentekosten </t>
    </r>
    <r>
      <rPr>
        <b/>
        <u val="single"/>
        <sz val="9"/>
        <rFont val="Verdana"/>
        <family val="2"/>
      </rPr>
      <t>eigen</t>
    </r>
    <r>
      <rPr>
        <b/>
        <sz val="9"/>
        <rFont val="Verdana"/>
        <family val="2"/>
      </rPr>
      <t xml:space="preserve"> vermogen*</t>
    </r>
  </si>
  <si>
    <t>* Uitsluitend voor particuliere ambulancediensten die een rechtspersoon met winstoogmerk zijn.</t>
  </si>
  <si>
    <t>* uitsluitend voor particuliere diensten die een rechtspersoon met winstoogmerk zijn</t>
  </si>
  <si>
    <t>Is de aanvaardbare vergoeding voor FLO'ers (blad 5 nacalculatieformulier) in het kader van de overgangsregeling conform de bepalingen van beleidsregel CU-7042 berekend?</t>
  </si>
  <si>
    <t>ongewogen</t>
  </si>
  <si>
    <t>gewogen</t>
  </si>
  <si>
    <t>Declarabele ritten</t>
  </si>
  <si>
    <t>EHBO-ritten</t>
  </si>
  <si>
    <t>Aantal kilometers</t>
  </si>
  <si>
    <t>Realisatie ritten</t>
  </si>
  <si>
    <t>9.</t>
  </si>
  <si>
    <t>Aantal afhijsingen brandweer</t>
  </si>
  <si>
    <t>6.</t>
  </si>
  <si>
    <t>Totaal ritten (regel 801 + 802)</t>
  </si>
  <si>
    <t>De bedragen sluiten aan met de jaarrekening 2013 pagina</t>
  </si>
  <si>
    <t xml:space="preserve">Op basis van de beleidsregel "Regionale Ambulancevoorziening 2013" (BR/CU-7088) wordt indien aan de voorwaarden is voldaan, op de werkelijke rentekosten nagecalculeerd. Indien de opgegeven rentekosten niet rechtstreeks uit de jaarrekening zijn vast te stellen en/of in geval van een doorberekeningsmethode binnen de organisatie, dient u voor de berekening van de in de onderstaande mutatieberekening(en) in te vullen (aanvaardbare) rentekosten het schema op pagina 7 aan te houden. </t>
  </si>
  <si>
    <t>De bedragen in kolom 5 sluiten aan met de jaarrekening 2013 pagina</t>
  </si>
  <si>
    <t>* De realisatie 2011, 2012 en 2013 wat betreft de ongewogen ritten, gewogen ritten en aantal kilometers zullen in het nacalculatieformulieren 2011, 2012 en 2013 worden opgevraagd. Er vindt geen nacalculatie plaats, aangezien de ritten en kilometers bevroren zijn op realisatie 2010. Wanneer blijkt dat de realisatie van het aantal ritten met minder dan de geprognosticeerde groei van 2,5% per jaar (cumulatief 7,5% over 3 jaar) gestegen is, zal een korting worden ingeboekt in 2014, 2015 en 2016. De hoogte van deze korting wordt berekend op basis van het verschil tussen de werkelijke groei en de geprognosticeerde groei.</t>
  </si>
  <si>
    <t>Werkelijke opbrengst 2013  basistarief ritten exclusief CPA-tarief</t>
  </si>
  <si>
    <t>Wekelijke opbrengst 2013 tijdelijke toeslagen</t>
  </si>
  <si>
    <t>Werkelijke opbrengst 2013 kilometers</t>
  </si>
  <si>
    <t>Overige opbrengsten 2013</t>
  </si>
  <si>
    <t>Verrekend in opbrengsten in 2013 (meest recente opbrengstregistratie)</t>
  </si>
  <si>
    <t>subtotaal t/m 2012</t>
  </si>
  <si>
    <t>Jaarrekening 2013</t>
  </si>
  <si>
    <t xml:space="preserve">Voor het invullen van dit schema dient u uit te gaan van de opbrengstregistratie uit de laatste rekenstaat van 2013. </t>
  </si>
  <si>
    <t>Inzenden vóór 1 juli 2014! aan info@nza.nl.*</t>
  </si>
  <si>
    <r>
      <t xml:space="preserve">*U dient zowel het excelformulier als een scan van het ingevulde, ondertekende voorblad te sturen aan </t>
    </r>
    <r>
      <rPr>
        <sz val="8"/>
        <color indexed="10"/>
        <rFont val="Verdana"/>
        <family val="2"/>
      </rPr>
      <t>info@nza.nl</t>
    </r>
    <r>
      <rPr>
        <sz val="8"/>
        <rFont val="Verdana"/>
        <family val="2"/>
      </rPr>
      <t xml:space="preserve">. </t>
    </r>
  </si>
  <si>
    <t>1.0</t>
  </si>
  <si>
    <t>Regionale Ambulancevoorziening, onderdeel Ambulancezorg</t>
  </si>
  <si>
    <t>Wijzigingen</t>
  </si>
  <si>
    <t>n.v.t.</t>
  </si>
  <si>
    <t>2.0</t>
  </si>
  <si>
    <t>in tabblad 'opbrengsten' is bij cel C22 een toelichting opgenomen</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</si>
</sst>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_-&quot;fl&quot;\ * #,##0.00_-;_-&quot;fl&quot;\ * #,##0.00\-;_-&quot;fl&quot;\ * &quot;-&quot;??_-;_-@_-"/>
    <numFmt numFmtId="166" formatCode="_-&quot;fl&quot;\ * #,##0_-;_-&quot;fl&quot;\ * #,##0\-;_-&quot;fl&quot;\ * &quot;-&quot;??_-;_-@_-"/>
    <numFmt numFmtId="167" formatCode="_-* #,##0_-;_-* #,##0\-;_-* &quot;-&quot;??_-;_-@_-"/>
    <numFmt numFmtId="168" formatCode="d/m/\y\y\y\y"/>
    <numFmt numFmtId="169" formatCode="0.0"/>
    <numFmt numFmtId="170" formatCode="#,##0_ \ ;\(#,##0\)_ ;"/>
    <numFmt numFmtId="171" formatCode="\(#,##0\)_ ;#,##0_ \ ;\ \(* \)_ "/>
    <numFmt numFmtId="172" formatCode="\ \ƒ* #,##0_ \ ;\ \ƒ* ;\ \ƒ* "/>
  </numFmts>
  <fonts count="60">
    <font>
      <sz val="10"/>
      <name val="Arial"/>
      <family val="0"/>
    </font>
    <font>
      <sz val="11"/>
      <color indexed="8"/>
      <name val="Calibri"/>
      <family val="2"/>
    </font>
    <font>
      <b/>
      <sz val="9"/>
      <name val="Arial"/>
      <family val="2"/>
    </font>
    <font>
      <sz val="9"/>
      <name val="Arial"/>
      <family val="2"/>
    </font>
    <font>
      <sz val="8"/>
      <name val="Arial"/>
      <family val="2"/>
    </font>
    <font>
      <sz val="10"/>
      <name val="Helv"/>
      <family val="0"/>
    </font>
    <font>
      <b/>
      <sz val="14"/>
      <name val="Helv"/>
      <family val="0"/>
    </font>
    <font>
      <sz val="24"/>
      <color indexed="13"/>
      <name val="Helv"/>
      <family val="0"/>
    </font>
    <font>
      <b/>
      <sz val="14"/>
      <name val="Verdana"/>
      <family val="2"/>
    </font>
    <font>
      <b/>
      <sz val="9"/>
      <name val="Verdana"/>
      <family val="2"/>
    </font>
    <font>
      <sz val="9"/>
      <name val="Verdana"/>
      <family val="2"/>
    </font>
    <font>
      <sz val="9"/>
      <color indexed="47"/>
      <name val="Verdana"/>
      <family val="2"/>
    </font>
    <font>
      <sz val="9"/>
      <color indexed="9"/>
      <name val="Verdana"/>
      <family val="2"/>
    </font>
    <font>
      <i/>
      <sz val="9"/>
      <name val="Verdana"/>
      <family val="2"/>
    </font>
    <font>
      <b/>
      <u val="single"/>
      <sz val="9"/>
      <name val="Verdana"/>
      <family val="2"/>
    </font>
    <font>
      <b/>
      <i/>
      <sz val="9"/>
      <name val="Verdana"/>
      <family val="2"/>
    </font>
    <font>
      <sz val="10"/>
      <name val="Verdana"/>
      <family val="2"/>
    </font>
    <font>
      <sz val="8"/>
      <name val="Verdana"/>
      <family val="2"/>
    </font>
    <font>
      <sz val="8"/>
      <color indexed="9"/>
      <name val="Verdana"/>
      <family val="2"/>
    </font>
    <font>
      <b/>
      <sz val="9"/>
      <color indexed="10"/>
      <name val="Verdana"/>
      <family val="2"/>
    </font>
    <font>
      <sz val="8"/>
      <color indexed="8"/>
      <name val="Tahoma"/>
      <family val="2"/>
    </font>
    <font>
      <sz val="8"/>
      <color indexed="10"/>
      <name val="Verdana"/>
      <family val="2"/>
    </font>
    <font>
      <sz val="9"/>
      <name val="Tahoma"/>
      <family val="0"/>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9"/>
      <color indexed="10"/>
      <name val="Verdan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9"/>
      <color rgb="FFFF0000"/>
      <name val="Verdana"/>
      <family val="2"/>
    </font>
    <font>
      <sz val="9"/>
      <color rgb="FFFF0000"/>
      <name val="Verdana"/>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border>
    <border>
      <left style="thin"/>
      <right style="thin"/>
      <top style="thin"/>
      <bottom style="thin"/>
    </border>
    <border>
      <left>
        <color indexed="63"/>
      </left>
      <right>
        <color indexed="63"/>
      </right>
      <top style="thin">
        <color theme="4"/>
      </top>
      <bottom style="double">
        <color theme="4"/>
      </bottom>
    </border>
    <border>
      <left style="thin">
        <color indexed="8"/>
      </left>
      <right style="thin">
        <color indexed="8"/>
      </right>
      <top style="double">
        <color indexed="8"/>
      </top>
      <bottom style="thin">
        <color indexed="8"/>
      </bottom>
    </border>
    <border>
      <left style="thin">
        <color rgb="FF3F3F3F"/>
      </left>
      <right style="thin">
        <color rgb="FF3F3F3F"/>
      </right>
      <top style="thin">
        <color rgb="FF3F3F3F"/>
      </top>
      <bottom style="thin">
        <color rgb="FF3F3F3F"/>
      </bottom>
    </border>
    <border>
      <left/>
      <right style="thin"/>
      <top/>
      <bottom/>
    </border>
    <border>
      <left style="medium"/>
      <right style="medium"/>
      <top style="medium"/>
      <bottom style="medium"/>
    </border>
    <border>
      <left/>
      <right/>
      <top style="hair"/>
      <bottom style="hair"/>
    </border>
    <border>
      <left/>
      <right/>
      <top/>
      <bottom style="thin"/>
    </border>
    <border>
      <left/>
      <right/>
      <top style="thin"/>
      <bottom/>
    </border>
    <border>
      <left style="hair"/>
      <right style="hair"/>
      <top style="hair"/>
      <bottom style="hair"/>
    </border>
    <border>
      <left style="hair"/>
      <right/>
      <top style="hair"/>
      <bottom style="hair"/>
    </border>
    <border>
      <left/>
      <right style="hair"/>
      <top style="hair"/>
      <bottom style="hair"/>
    </border>
    <border>
      <left/>
      <right/>
      <top style="thin"/>
      <bottom style="hair"/>
    </border>
    <border>
      <left style="hair"/>
      <right style="hair"/>
      <top style="hair"/>
      <bottom/>
    </border>
    <border>
      <left style="hair"/>
      <right style="hair"/>
      <top/>
      <bottom style="hair"/>
    </border>
    <border>
      <left style="hair"/>
      <right style="hair"/>
      <top/>
      <bottom/>
    </border>
    <border>
      <left/>
      <right/>
      <top/>
      <bottom style="hair"/>
    </border>
    <border>
      <left/>
      <right style="hair"/>
      <top/>
      <bottom style="hair"/>
    </border>
    <border>
      <left style="hair"/>
      <right/>
      <top/>
      <bottom/>
    </border>
    <border>
      <left style="hair"/>
      <right/>
      <top style="hair"/>
      <bottom/>
    </border>
    <border>
      <left/>
      <right/>
      <top style="hair"/>
      <bottom/>
    </border>
    <border>
      <left/>
      <right style="hair"/>
      <top style="hair"/>
      <bottom/>
    </border>
    <border>
      <left/>
      <right style="hair"/>
      <top/>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top style="thin"/>
      <bottom style="thin"/>
    </border>
    <border>
      <left style="thin"/>
      <right style="thin"/>
      <top/>
      <bottom style="thin"/>
    </border>
    <border>
      <left style="thin"/>
      <right style="thin"/>
      <top style="thin"/>
      <bottom/>
    </border>
    <border>
      <left style="hair"/>
      <right/>
      <top/>
      <bottom style="hair"/>
    </border>
    <border>
      <left style="hair"/>
      <right style="hair"/>
      <top style="thin"/>
      <bottom/>
    </border>
    <border>
      <left style="hair"/>
      <right/>
      <top style="thin"/>
      <bottom/>
    </border>
    <border>
      <left style="hair"/>
      <right style="thin"/>
      <top style="hair"/>
      <bottom style="hair"/>
    </border>
    <border>
      <left style="thin"/>
      <right style="thin"/>
      <top style="hair"/>
      <bottom style="hair"/>
    </border>
    <border>
      <left style="thin"/>
      <right style="hair"/>
      <top style="hair"/>
      <bottom style="hair"/>
    </border>
    <border>
      <left style="medium"/>
      <right/>
      <top style="medium"/>
      <bottom style="medium"/>
    </border>
    <border>
      <left/>
      <right style="medium"/>
      <top style="medium"/>
      <bottom style="medium"/>
    </border>
    <border>
      <left style="hair"/>
      <right style="thin"/>
      <top/>
      <bottom/>
    </border>
    <border>
      <left/>
      <right/>
      <top style="thin"/>
      <bottom style="thin"/>
    </border>
    <border>
      <left/>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5" fillId="0" borderId="0">
      <alignment/>
      <protection/>
    </xf>
    <xf numFmtId="0" fontId="5" fillId="0" borderId="3">
      <alignment/>
      <protection/>
    </xf>
    <xf numFmtId="0" fontId="44" fillId="0" borderId="4" applyNumberFormat="0" applyFill="0" applyAlignment="0" applyProtection="0"/>
    <xf numFmtId="0" fontId="45" fillId="28" borderId="0" applyNumberFormat="0" applyBorder="0" applyAlignment="0" applyProtection="0"/>
    <xf numFmtId="0" fontId="46" fillId="29" borderId="1"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6" fillId="30" borderId="3">
      <alignment/>
      <protection/>
    </xf>
    <xf numFmtId="0" fontId="50"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32" borderId="8" applyNumberFormat="0" applyFont="0" applyAlignment="0" applyProtection="0"/>
    <xf numFmtId="0" fontId="51" fillId="33" borderId="0" applyNumberFormat="0" applyBorder="0" applyAlignment="0" applyProtection="0"/>
    <xf numFmtId="9" fontId="0" fillId="0" borderId="0" applyFont="0" applyFill="0" applyBorder="0" applyAlignment="0" applyProtection="0"/>
    <xf numFmtId="0" fontId="5" fillId="0" borderId="0">
      <alignment/>
      <protection/>
    </xf>
    <xf numFmtId="0" fontId="0" fillId="0" borderId="0">
      <alignment/>
      <protection/>
    </xf>
    <xf numFmtId="0" fontId="0" fillId="0" borderId="0">
      <alignment/>
      <protection/>
    </xf>
    <xf numFmtId="0" fontId="0" fillId="0" borderId="0" applyFill="0" applyBorder="0">
      <alignment/>
      <protection/>
    </xf>
    <xf numFmtId="0" fontId="0" fillId="0" borderId="0" applyFill="0" applyBorder="0">
      <alignment/>
      <protection/>
    </xf>
    <xf numFmtId="170" fontId="3" fillId="0" borderId="9" applyFill="0" applyBorder="0">
      <alignment/>
      <protection/>
    </xf>
    <xf numFmtId="172" fontId="3" fillId="0" borderId="9" applyFill="0" applyBorder="0">
      <alignment/>
      <protection/>
    </xf>
    <xf numFmtId="171" fontId="3" fillId="0" borderId="9" applyFill="0" applyBorder="0">
      <alignment/>
      <protection/>
    </xf>
    <xf numFmtId="170" fontId="2" fillId="34" borderId="10">
      <alignment/>
      <protection/>
    </xf>
    <xf numFmtId="171" fontId="2" fillId="34" borderId="10">
      <alignment/>
      <protection/>
    </xf>
    <xf numFmtId="0" fontId="5" fillId="0" borderId="3">
      <alignment/>
      <protection/>
    </xf>
    <xf numFmtId="0" fontId="52" fillId="0" borderId="0" applyNumberFormat="0" applyFill="0" applyBorder="0" applyAlignment="0" applyProtection="0"/>
    <xf numFmtId="0" fontId="7" fillId="35" borderId="0">
      <alignment/>
      <protection/>
    </xf>
    <xf numFmtId="0" fontId="53" fillId="0" borderId="11" applyNumberFormat="0" applyFill="0" applyAlignment="0" applyProtection="0"/>
    <xf numFmtId="0" fontId="6" fillId="0" borderId="12">
      <alignment/>
      <protection/>
    </xf>
    <xf numFmtId="0" fontId="6" fillId="0" borderId="3">
      <alignment/>
      <protection/>
    </xf>
    <xf numFmtId="0" fontId="54" fillId="26" borderId="13" applyNumberFormat="0" applyAlignment="0" applyProtection="0"/>
    <xf numFmtId="165"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cellStyleXfs>
  <cellXfs count="496">
    <xf numFmtId="0" fontId="0" fillId="0" borderId="0" xfId="0" applyAlignment="1">
      <alignment/>
    </xf>
    <xf numFmtId="0" fontId="8" fillId="0" borderId="0" xfId="0" applyFont="1" applyBorder="1" applyAlignment="1" applyProtection="1">
      <alignment horizontal="left"/>
      <protection/>
    </xf>
    <xf numFmtId="0" fontId="10" fillId="0" borderId="0" xfId="0" applyFont="1" applyBorder="1" applyAlignment="1" applyProtection="1">
      <alignment horizontal="left"/>
      <protection/>
    </xf>
    <xf numFmtId="0" fontId="10" fillId="0" borderId="0" xfId="0" applyFont="1" applyBorder="1" applyAlignment="1" applyProtection="1">
      <alignment/>
      <protection hidden="1"/>
    </xf>
    <xf numFmtId="0" fontId="9" fillId="0" borderId="0" xfId="0" applyFont="1" applyBorder="1" applyAlignment="1" applyProtection="1">
      <alignment/>
      <protection hidden="1"/>
    </xf>
    <xf numFmtId="0" fontId="10"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horizontal="left" vertical="top" wrapText="1"/>
      <protection hidden="1"/>
    </xf>
    <xf numFmtId="0" fontId="10" fillId="0" borderId="14" xfId="0" applyFont="1" applyBorder="1" applyAlignment="1" applyProtection="1">
      <alignment horizontal="left" vertical="top" wrapText="1"/>
      <protection hidden="1"/>
    </xf>
    <xf numFmtId="0" fontId="10" fillId="0" borderId="0" xfId="0" applyFont="1" applyBorder="1" applyAlignment="1" applyProtection="1">
      <alignment horizontal="justify" wrapText="1"/>
      <protection hidden="1"/>
    </xf>
    <xf numFmtId="0" fontId="10" fillId="0" borderId="14" xfId="0" applyFont="1" applyBorder="1" applyAlignment="1" applyProtection="1">
      <alignment horizontal="justify" wrapText="1"/>
      <protection hidden="1"/>
    </xf>
    <xf numFmtId="0" fontId="10" fillId="0" borderId="0" xfId="0" applyFont="1" applyAlignment="1" applyProtection="1">
      <alignment/>
      <protection/>
    </xf>
    <xf numFmtId="0" fontId="10" fillId="0" borderId="0" xfId="0" applyFont="1" applyAlignment="1" applyProtection="1">
      <alignment/>
      <protection/>
    </xf>
    <xf numFmtId="0" fontId="9" fillId="0" borderId="0" xfId="0" applyFont="1" applyBorder="1" applyAlignment="1" applyProtection="1">
      <alignment/>
      <protection/>
    </xf>
    <xf numFmtId="0" fontId="10" fillId="0" borderId="0" xfId="70" applyFont="1" applyBorder="1" applyProtection="1">
      <alignment/>
      <protection/>
    </xf>
    <xf numFmtId="0" fontId="10" fillId="0" borderId="0" xfId="70" applyFont="1" applyBorder="1" applyAlignment="1" applyProtection="1">
      <alignment/>
      <protection hidden="1"/>
    </xf>
    <xf numFmtId="0" fontId="10" fillId="0" borderId="0" xfId="70" applyFont="1" applyBorder="1" applyAlignment="1" applyProtection="1" quotePrefix="1">
      <alignment horizontal="center" wrapText="1"/>
      <protection hidden="1"/>
    </xf>
    <xf numFmtId="0" fontId="10" fillId="0" borderId="0" xfId="70" applyFont="1" applyBorder="1" applyAlignment="1" applyProtection="1">
      <alignment horizontal="center" wrapText="1"/>
      <protection hidden="1"/>
    </xf>
    <xf numFmtId="0" fontId="10" fillId="0" borderId="0" xfId="70" applyFont="1" applyBorder="1" applyAlignment="1" applyProtection="1">
      <alignment vertical="center"/>
      <protection/>
    </xf>
    <xf numFmtId="0" fontId="10" fillId="0" borderId="0" xfId="70" applyFont="1" applyAlignment="1" applyProtection="1">
      <alignment vertical="center"/>
      <protection/>
    </xf>
    <xf numFmtId="0" fontId="10" fillId="0" borderId="0" xfId="70" applyFont="1" applyAlignment="1" applyProtection="1">
      <alignment/>
      <protection/>
    </xf>
    <xf numFmtId="0" fontId="10" fillId="0" borderId="0" xfId="70" applyFont="1" applyProtection="1">
      <alignment/>
      <protection/>
    </xf>
    <xf numFmtId="0" fontId="10" fillId="0" borderId="0" xfId="70" applyFont="1" applyBorder="1" applyAlignment="1" applyProtection="1">
      <alignment/>
      <protection/>
    </xf>
    <xf numFmtId="0" fontId="9" fillId="0" borderId="0" xfId="70" applyFont="1" applyBorder="1" applyAlignment="1" applyProtection="1">
      <alignment vertical="center"/>
      <protection/>
    </xf>
    <xf numFmtId="37" fontId="10" fillId="0" borderId="0" xfId="70" applyNumberFormat="1" applyFont="1" applyBorder="1" applyAlignment="1" applyProtection="1">
      <alignment vertical="center"/>
      <protection/>
    </xf>
    <xf numFmtId="0" fontId="9" fillId="0" borderId="0" xfId="70" applyFont="1" applyBorder="1" applyAlignment="1" applyProtection="1">
      <alignment/>
      <protection/>
    </xf>
    <xf numFmtId="37" fontId="10" fillId="0" borderId="15" xfId="70" applyNumberFormat="1" applyFont="1" applyFill="1" applyBorder="1" applyAlignment="1" applyProtection="1">
      <alignment vertical="center"/>
      <protection locked="0"/>
    </xf>
    <xf numFmtId="0" fontId="10" fillId="0" borderId="16" xfId="0" applyFont="1" applyBorder="1" applyAlignment="1">
      <alignment vertical="center"/>
    </xf>
    <xf numFmtId="0" fontId="10" fillId="0" borderId="16" xfId="0" applyFont="1" applyBorder="1" applyAlignment="1">
      <alignment horizontal="left" vertical="center" wrapText="1"/>
    </xf>
    <xf numFmtId="0" fontId="10" fillId="0" borderId="0" xfId="69" applyFont="1" applyBorder="1" applyProtection="1">
      <alignment/>
      <protection/>
    </xf>
    <xf numFmtId="0" fontId="9" fillId="0" borderId="0" xfId="67" applyFont="1" applyFill="1" applyBorder="1" applyAlignment="1" applyProtection="1">
      <alignment horizontal="center" vertical="center"/>
      <protection hidden="1"/>
    </xf>
    <xf numFmtId="0" fontId="10" fillId="0" borderId="0" xfId="69" applyFont="1" applyProtection="1">
      <alignment/>
      <protection/>
    </xf>
    <xf numFmtId="0" fontId="10" fillId="0" borderId="0" xfId="69" applyFont="1" applyAlignment="1" applyProtection="1">
      <alignment/>
      <protection/>
    </xf>
    <xf numFmtId="0" fontId="10" fillId="0" borderId="0" xfId="0" applyFont="1" applyAlignment="1">
      <alignment/>
    </xf>
    <xf numFmtId="0" fontId="10" fillId="0" borderId="0" xfId="0" applyFont="1" applyFill="1" applyBorder="1" applyAlignment="1">
      <alignment vertical="center"/>
    </xf>
    <xf numFmtId="0" fontId="10" fillId="0" borderId="0" xfId="0" applyFont="1" applyBorder="1" applyAlignment="1">
      <alignment vertical="center"/>
    </xf>
    <xf numFmtId="0" fontId="9" fillId="0" borderId="0" xfId="0" applyFont="1" applyBorder="1" applyAlignment="1" applyProtection="1">
      <alignment horizontal="left"/>
      <protection/>
    </xf>
    <xf numFmtId="0" fontId="9" fillId="0" borderId="0" xfId="0" applyFont="1" applyAlignment="1" applyProtection="1">
      <alignment/>
      <protection/>
    </xf>
    <xf numFmtId="0" fontId="10" fillId="0" borderId="0" xfId="70" applyFont="1" applyBorder="1" applyProtection="1">
      <alignment/>
      <protection hidden="1"/>
    </xf>
    <xf numFmtId="0" fontId="9" fillId="0" borderId="0" xfId="0" applyFont="1" applyBorder="1" applyAlignment="1">
      <alignment horizontal="left" vertical="center" wrapText="1"/>
    </xf>
    <xf numFmtId="0" fontId="10" fillId="0" borderId="0" xfId="0" applyFont="1" applyFill="1" applyAlignment="1" applyProtection="1">
      <alignment/>
      <protection/>
    </xf>
    <xf numFmtId="0" fontId="10" fillId="0" borderId="17" xfId="70" applyFont="1" applyBorder="1">
      <alignment/>
      <protection/>
    </xf>
    <xf numFmtId="0" fontId="10" fillId="0" borderId="0" xfId="70" applyFont="1" applyFill="1" applyProtection="1">
      <alignment/>
      <protection/>
    </xf>
    <xf numFmtId="0" fontId="10" fillId="0" borderId="0" xfId="0" applyFont="1" applyAlignment="1">
      <alignment vertical="center"/>
    </xf>
    <xf numFmtId="0" fontId="9" fillId="0" borderId="0" xfId="69" applyNumberFormat="1" applyFont="1" applyAlignment="1" applyProtection="1">
      <alignment/>
      <protection hidden="1"/>
    </xf>
    <xf numFmtId="0" fontId="10" fillId="0" borderId="0" xfId="69" applyFont="1" applyAlignment="1" applyProtection="1">
      <alignment horizontal="left"/>
      <protection hidden="1"/>
    </xf>
    <xf numFmtId="0" fontId="10" fillId="0" borderId="0" xfId="69" applyFont="1" applyAlignment="1" applyProtection="1">
      <alignment/>
      <protection hidden="1"/>
    </xf>
    <xf numFmtId="0" fontId="9" fillId="0" borderId="0" xfId="69" applyFont="1" applyBorder="1" applyAlignment="1" applyProtection="1">
      <alignment/>
      <protection hidden="1"/>
    </xf>
    <xf numFmtId="0" fontId="10" fillId="0" borderId="0" xfId="70" applyFont="1">
      <alignment/>
      <protection/>
    </xf>
    <xf numFmtId="0" fontId="9" fillId="0" borderId="0" xfId="69" applyFont="1">
      <alignment/>
      <protection/>
    </xf>
    <xf numFmtId="0" fontId="10" fillId="0" borderId="0" xfId="69" applyFont="1" applyAlignment="1" applyProtection="1">
      <alignment vertical="center"/>
      <protection/>
    </xf>
    <xf numFmtId="0" fontId="10" fillId="0" borderId="0" xfId="69" applyFont="1">
      <alignment/>
      <protection/>
    </xf>
    <xf numFmtId="0" fontId="10" fillId="0" borderId="0" xfId="69" applyFont="1" applyBorder="1">
      <alignment/>
      <protection/>
    </xf>
    <xf numFmtId="0" fontId="10" fillId="34" borderId="10" xfId="69" applyFont="1" applyFill="1" applyBorder="1" applyAlignment="1">
      <alignment horizontal="center"/>
      <protection/>
    </xf>
    <xf numFmtId="0" fontId="10" fillId="0" borderId="0" xfId="69" applyFont="1" applyAlignment="1">
      <alignment horizontal="center"/>
      <protection/>
    </xf>
    <xf numFmtId="0" fontId="10" fillId="0" borderId="0" xfId="69" applyFont="1" applyFill="1" applyBorder="1" applyAlignment="1">
      <alignment vertical="center" wrapText="1"/>
      <protection/>
    </xf>
    <xf numFmtId="0" fontId="10" fillId="0" borderId="0" xfId="69" applyFont="1" applyFill="1" applyBorder="1" applyAlignment="1">
      <alignment horizontal="center"/>
      <protection/>
    </xf>
    <xf numFmtId="0" fontId="10" fillId="0" borderId="18" xfId="0" applyFont="1" applyBorder="1" applyAlignment="1">
      <alignment/>
    </xf>
    <xf numFmtId="0" fontId="10" fillId="0" borderId="0" xfId="69" applyFont="1" applyAlignment="1">
      <alignment vertical="top" wrapText="1"/>
      <protection/>
    </xf>
    <xf numFmtId="0" fontId="10" fillId="0" borderId="16" xfId="0" applyFont="1" applyFill="1" applyBorder="1" applyAlignment="1">
      <alignment vertical="center"/>
    </xf>
    <xf numFmtId="0" fontId="10" fillId="0" borderId="0" xfId="0" applyFont="1" applyFill="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3" fontId="10" fillId="0" borderId="0" xfId="0" applyNumberFormat="1" applyFont="1" applyFill="1" applyBorder="1" applyAlignment="1">
      <alignment vertical="center" wrapText="1"/>
    </xf>
    <xf numFmtId="3" fontId="10" fillId="0" borderId="0" xfId="83" applyNumberFormat="1" applyFont="1" applyFill="1" applyBorder="1" applyAlignment="1">
      <alignment vertical="center"/>
    </xf>
    <xf numFmtId="3" fontId="10" fillId="0" borderId="0" xfId="0" applyNumberFormat="1" applyFont="1" applyFill="1" applyBorder="1" applyAlignment="1">
      <alignment vertical="center"/>
    </xf>
    <xf numFmtId="3" fontId="10"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3" fontId="10" fillId="0" borderId="0" xfId="0" applyNumberFormat="1" applyFont="1" applyFill="1" applyAlignment="1">
      <alignment vertical="center"/>
    </xf>
    <xf numFmtId="3" fontId="9" fillId="0" borderId="0" xfId="0" applyNumberFormat="1" applyFont="1" applyFill="1" applyBorder="1" applyAlignment="1">
      <alignment vertical="center"/>
    </xf>
    <xf numFmtId="0" fontId="10" fillId="0" borderId="0" xfId="0" applyFont="1" applyFill="1" applyBorder="1" applyAlignment="1">
      <alignment horizontal="left" vertical="center" wrapText="1"/>
    </xf>
    <xf numFmtId="0" fontId="12" fillId="0" borderId="0" xfId="0" applyFont="1" applyFill="1" applyBorder="1" applyAlignment="1">
      <alignment vertical="center"/>
    </xf>
    <xf numFmtId="0" fontId="9" fillId="0" borderId="0" xfId="0" applyFont="1" applyFill="1" applyBorder="1" applyAlignment="1">
      <alignment vertical="center"/>
    </xf>
    <xf numFmtId="3" fontId="10" fillId="0" borderId="0" xfId="83" applyNumberFormat="1" applyFont="1" applyFill="1" applyBorder="1" applyAlignment="1">
      <alignment horizontal="center" vertical="center"/>
    </xf>
    <xf numFmtId="0" fontId="10" fillId="0" borderId="0" xfId="0" applyFont="1" applyFill="1" applyBorder="1" applyAlignment="1">
      <alignment vertical="center" wrapText="1"/>
    </xf>
    <xf numFmtId="165" fontId="10" fillId="0" borderId="0" xfId="83" applyFont="1" applyFill="1" applyBorder="1" applyAlignment="1">
      <alignment horizontal="center" vertical="center"/>
    </xf>
    <xf numFmtId="0" fontId="10" fillId="0" borderId="0" xfId="0" applyFont="1" applyFill="1" applyBorder="1" applyAlignment="1">
      <alignment horizontal="center" vertical="center"/>
    </xf>
    <xf numFmtId="0" fontId="12" fillId="0" borderId="0" xfId="0" applyFont="1" applyFill="1" applyAlignment="1">
      <alignment vertical="center"/>
    </xf>
    <xf numFmtId="0" fontId="10" fillId="0" borderId="0" xfId="0" applyFont="1" applyFill="1" applyAlignment="1">
      <alignment horizontal="center" vertical="center"/>
    </xf>
    <xf numFmtId="3" fontId="10"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3" fontId="9" fillId="0" borderId="0" xfId="0" applyNumberFormat="1" applyFont="1" applyFill="1" applyBorder="1" applyAlignment="1">
      <alignment vertical="center" wrapText="1"/>
    </xf>
    <xf numFmtId="0" fontId="10" fillId="0" borderId="0" xfId="0" applyFont="1" applyFill="1" applyBorder="1" applyAlignment="1">
      <alignment horizontal="left" vertical="center"/>
    </xf>
    <xf numFmtId="166" fontId="10" fillId="0" borderId="0" xfId="83" applyNumberFormat="1" applyFont="1" applyFill="1" applyBorder="1" applyAlignment="1">
      <alignment vertical="center"/>
    </xf>
    <xf numFmtId="0" fontId="10" fillId="0" borderId="0" xfId="0" applyFont="1" applyAlignment="1">
      <alignment horizontal="center" vertical="center"/>
    </xf>
    <xf numFmtId="0" fontId="12" fillId="0" borderId="0" xfId="0" applyFont="1" applyBorder="1" applyAlignment="1">
      <alignment vertical="center"/>
    </xf>
    <xf numFmtId="0" fontId="10" fillId="0" borderId="0" xfId="0" applyFont="1" applyBorder="1" applyAlignment="1">
      <alignment horizontal="left" vertical="center" wrapText="1"/>
    </xf>
    <xf numFmtId="0" fontId="9" fillId="0" borderId="0" xfId="0" applyFont="1" applyBorder="1" applyAlignment="1">
      <alignment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0" fillId="0" borderId="14"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wrapText="1"/>
    </xf>
    <xf numFmtId="0" fontId="10" fillId="0" borderId="0" xfId="0" applyFont="1" applyBorder="1" applyAlignment="1">
      <alignment horizontal="right" vertical="center" wrapText="1"/>
    </xf>
    <xf numFmtId="0" fontId="10" fillId="0" borderId="0" xfId="0" applyFont="1" applyBorder="1" applyAlignment="1">
      <alignment horizontal="right" vertical="center"/>
    </xf>
    <xf numFmtId="0" fontId="12" fillId="0" borderId="17" xfId="70" applyFont="1" applyFill="1" applyBorder="1" applyAlignment="1" applyProtection="1">
      <alignment vertical="top" wrapText="1"/>
      <protection hidden="1" locked="0"/>
    </xf>
    <xf numFmtId="0" fontId="12" fillId="0" borderId="17" xfId="70" applyFont="1" applyBorder="1" applyAlignment="1" applyProtection="1">
      <alignment vertical="top" wrapText="1"/>
      <protection hidden="1" locked="0"/>
    </xf>
    <xf numFmtId="49" fontId="10" fillId="0" borderId="0" xfId="0" applyNumberFormat="1" applyFont="1" applyBorder="1" applyAlignment="1">
      <alignment horizontal="left" vertical="center" wrapText="1"/>
    </xf>
    <xf numFmtId="49" fontId="10" fillId="0" borderId="0" xfId="0" applyNumberFormat="1" applyFont="1" applyFill="1" applyBorder="1" applyAlignment="1">
      <alignment horizontal="left" vertical="center" wrapText="1"/>
    </xf>
    <xf numFmtId="49" fontId="10" fillId="0" borderId="19" xfId="0" applyNumberFormat="1" applyFont="1" applyBorder="1" applyAlignment="1">
      <alignment horizontal="center" vertical="center" wrapText="1"/>
    </xf>
    <xf numFmtId="3" fontId="10" fillId="0" borderId="19" xfId="83" applyNumberFormat="1" applyFont="1" applyFill="1" applyBorder="1" applyAlignment="1" applyProtection="1">
      <alignment vertical="center"/>
      <protection locked="0"/>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9" fillId="34" borderId="10"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0" borderId="22" xfId="0" applyFont="1" applyBorder="1" applyAlignment="1">
      <alignment horizontal="left" vertical="center" wrapText="1"/>
    </xf>
    <xf numFmtId="0" fontId="9" fillId="0" borderId="22" xfId="0" applyFont="1" applyBorder="1" applyAlignment="1">
      <alignment horizontal="center" vertical="center" wrapText="1"/>
    </xf>
    <xf numFmtId="0" fontId="9" fillId="0" borderId="22" xfId="0" applyFont="1" applyBorder="1" applyAlignment="1">
      <alignment horizontal="center" vertical="center"/>
    </xf>
    <xf numFmtId="0" fontId="9" fillId="34" borderId="19" xfId="0" applyFont="1" applyFill="1" applyBorder="1" applyAlignment="1">
      <alignment horizontal="center" vertical="center"/>
    </xf>
    <xf numFmtId="49" fontId="9" fillId="34" borderId="19" xfId="0" applyNumberFormat="1" applyFont="1" applyFill="1" applyBorder="1" applyAlignment="1">
      <alignment horizontal="center" vertical="center" wrapText="1"/>
    </xf>
    <xf numFmtId="167" fontId="9" fillId="34" borderId="19" xfId="46" applyNumberFormat="1" applyFont="1" applyFill="1" applyBorder="1" applyAlignment="1">
      <alignment vertical="center"/>
    </xf>
    <xf numFmtId="0" fontId="10" fillId="0" borderId="0" xfId="0" applyFont="1" applyFill="1" applyBorder="1" applyAlignment="1">
      <alignment horizontal="center" vertical="center" wrapText="1"/>
    </xf>
    <xf numFmtId="3" fontId="10" fillId="0" borderId="19" xfId="0" applyNumberFormat="1" applyFont="1" applyFill="1" applyBorder="1" applyAlignment="1">
      <alignment vertical="center"/>
    </xf>
    <xf numFmtId="3" fontId="10" fillId="0" borderId="20" xfId="0" applyNumberFormat="1" applyFont="1" applyFill="1" applyBorder="1" applyAlignment="1">
      <alignment vertical="center" wrapText="1"/>
    </xf>
    <xf numFmtId="3" fontId="10" fillId="0" borderId="21" xfId="0" applyNumberFormat="1" applyFont="1" applyFill="1" applyBorder="1" applyAlignment="1">
      <alignment vertical="center"/>
    </xf>
    <xf numFmtId="3" fontId="10" fillId="0" borderId="16" xfId="0" applyNumberFormat="1" applyFont="1" applyFill="1" applyBorder="1" applyAlignment="1">
      <alignment vertical="center"/>
    </xf>
    <xf numFmtId="3" fontId="10" fillId="0" borderId="23" xfId="0" applyNumberFormat="1" applyFont="1" applyFill="1" applyBorder="1" applyAlignment="1">
      <alignment vertical="center" wrapText="1"/>
    </xf>
    <xf numFmtId="3" fontId="10" fillId="0" borderId="24" xfId="0" applyNumberFormat="1" applyFont="1" applyFill="1" applyBorder="1" applyAlignment="1">
      <alignment vertical="center" wrapText="1"/>
    </xf>
    <xf numFmtId="3" fontId="10" fillId="0" borderId="25" xfId="0" applyNumberFormat="1" applyFont="1" applyFill="1" applyBorder="1" applyAlignment="1">
      <alignment vertical="center" wrapText="1"/>
    </xf>
    <xf numFmtId="3" fontId="9" fillId="34" borderId="20" xfId="0" applyNumberFormat="1" applyFont="1" applyFill="1" applyBorder="1" applyAlignment="1">
      <alignment vertical="center" wrapText="1"/>
    </xf>
    <xf numFmtId="3" fontId="10" fillId="34" borderId="16" xfId="0" applyNumberFormat="1" applyFont="1" applyFill="1" applyBorder="1" applyAlignment="1">
      <alignment vertical="center"/>
    </xf>
    <xf numFmtId="0" fontId="9" fillId="0" borderId="0" xfId="0" applyFont="1" applyFill="1" applyBorder="1" applyAlignment="1">
      <alignment horizontal="left" vertical="center"/>
    </xf>
    <xf numFmtId="0" fontId="9" fillId="34" borderId="19" xfId="0" applyFont="1" applyFill="1" applyBorder="1" applyAlignment="1">
      <alignment vertical="center"/>
    </xf>
    <xf numFmtId="0" fontId="9" fillId="34" borderId="19" xfId="0" applyFont="1" applyFill="1" applyBorder="1" applyAlignment="1">
      <alignment horizontal="left" vertical="center"/>
    </xf>
    <xf numFmtId="0" fontId="10" fillId="0" borderId="0" xfId="0" applyFont="1" applyFill="1" applyBorder="1" applyAlignment="1">
      <alignment horizontal="right" vertical="center" wrapText="1"/>
    </xf>
    <xf numFmtId="3" fontId="9" fillId="0" borderId="16" xfId="0" applyNumberFormat="1" applyFont="1" applyFill="1" applyBorder="1" applyAlignment="1">
      <alignment horizontal="left" vertical="center"/>
    </xf>
    <xf numFmtId="0" fontId="10" fillId="0" borderId="21" xfId="0" applyFont="1" applyFill="1" applyBorder="1" applyAlignment="1">
      <alignment vertical="center"/>
    </xf>
    <xf numFmtId="3" fontId="10" fillId="0" borderId="20" xfId="0" applyNumberFormat="1" applyFont="1" applyFill="1" applyBorder="1" applyAlignment="1">
      <alignment horizontal="left" vertical="center"/>
    </xf>
    <xf numFmtId="3" fontId="9" fillId="34" borderId="16" xfId="0" applyNumberFormat="1" applyFont="1" applyFill="1" applyBorder="1" applyAlignment="1">
      <alignment horizontal="left" vertical="center"/>
    </xf>
    <xf numFmtId="3" fontId="9" fillId="34" borderId="20" xfId="0" applyNumberFormat="1" applyFont="1" applyFill="1" applyBorder="1" applyAlignment="1">
      <alignment horizontal="left" vertical="center"/>
    </xf>
    <xf numFmtId="0" fontId="10" fillId="0" borderId="26" xfId="0" applyFont="1" applyFill="1" applyBorder="1" applyAlignment="1">
      <alignment vertical="center"/>
    </xf>
    <xf numFmtId="0" fontId="10" fillId="0" borderId="27" xfId="0" applyFont="1" applyFill="1" applyBorder="1" applyAlignment="1">
      <alignment vertical="center"/>
    </xf>
    <xf numFmtId="0" fontId="10" fillId="34" borderId="16" xfId="0" applyFont="1" applyFill="1" applyBorder="1" applyAlignment="1">
      <alignment vertical="center"/>
    </xf>
    <xf numFmtId="3" fontId="10" fillId="0" borderId="16" xfId="83" applyNumberFormat="1" applyFont="1" applyFill="1" applyBorder="1" applyAlignment="1">
      <alignment horizontal="center" vertical="center"/>
    </xf>
    <xf numFmtId="0" fontId="9" fillId="0" borderId="0" xfId="0" applyFont="1" applyAlignment="1">
      <alignment vertical="center"/>
    </xf>
    <xf numFmtId="168" fontId="10" fillId="0" borderId="14" xfId="0" applyNumberFormat="1" applyFont="1" applyFill="1" applyBorder="1" applyAlignment="1">
      <alignment horizontal="center" vertical="center"/>
    </xf>
    <xf numFmtId="3" fontId="10" fillId="0" borderId="19" xfId="83" applyNumberFormat="1" applyFont="1" applyFill="1" applyBorder="1" applyAlignment="1">
      <alignment vertical="center" wrapText="1"/>
    </xf>
    <xf numFmtId="10" fontId="10" fillId="0" borderId="19" xfId="65" applyNumberFormat="1" applyFont="1" applyFill="1" applyBorder="1" applyAlignment="1" applyProtection="1">
      <alignment vertical="center" wrapText="1"/>
      <protection locked="0"/>
    </xf>
    <xf numFmtId="168" fontId="9" fillId="34" borderId="10" xfId="0" applyNumberFormat="1" applyFont="1" applyFill="1" applyBorder="1" applyAlignment="1">
      <alignment horizontal="center" vertical="center"/>
    </xf>
    <xf numFmtId="168" fontId="10" fillId="0" borderId="22" xfId="0" applyNumberFormat="1" applyFont="1" applyFill="1" applyBorder="1" applyAlignment="1">
      <alignment horizontal="center" vertical="center"/>
    </xf>
    <xf numFmtId="0" fontId="10" fillId="0" borderId="22" xfId="0" applyFont="1" applyFill="1" applyBorder="1" applyAlignment="1">
      <alignment horizontal="center" vertical="center"/>
    </xf>
    <xf numFmtId="168" fontId="10" fillId="0" borderId="26" xfId="0" applyNumberFormat="1" applyFont="1" applyFill="1" applyBorder="1" applyAlignment="1">
      <alignment horizontal="center" vertical="center"/>
    </xf>
    <xf numFmtId="3" fontId="10" fillId="0" borderId="27" xfId="0" applyNumberFormat="1" applyFont="1" applyFill="1" applyBorder="1" applyAlignment="1">
      <alignment vertical="center" wrapText="1"/>
    </xf>
    <xf numFmtId="3" fontId="10" fillId="0" borderId="21" xfId="0" applyNumberFormat="1" applyFont="1" applyFill="1" applyBorder="1" applyAlignment="1">
      <alignment vertical="center" wrapText="1"/>
    </xf>
    <xf numFmtId="3" fontId="10" fillId="0" borderId="16" xfId="0" applyNumberFormat="1" applyFont="1" applyFill="1" applyBorder="1" applyAlignment="1">
      <alignment vertical="center" wrapText="1"/>
    </xf>
    <xf numFmtId="3" fontId="10" fillId="0" borderId="22" xfId="0" applyNumberFormat="1" applyFont="1" applyFill="1" applyBorder="1" applyAlignment="1">
      <alignment horizontal="center" vertical="center" wrapText="1"/>
    </xf>
    <xf numFmtId="3" fontId="10" fillId="0" borderId="22" xfId="0" applyNumberFormat="1" applyFont="1" applyFill="1" applyBorder="1" applyAlignment="1">
      <alignment horizontal="center" vertical="center"/>
    </xf>
    <xf numFmtId="0" fontId="12" fillId="0" borderId="0" xfId="0" applyFont="1" applyBorder="1" applyAlignment="1" applyProtection="1">
      <alignment/>
      <protection/>
    </xf>
    <xf numFmtId="0" fontId="12" fillId="0" borderId="0" xfId="0" applyFont="1" applyAlignment="1" applyProtection="1">
      <alignment/>
      <protection/>
    </xf>
    <xf numFmtId="0" fontId="8" fillId="0" borderId="0" xfId="0" applyFont="1" applyAlignment="1" applyProtection="1">
      <alignment/>
      <protection/>
    </xf>
    <xf numFmtId="0" fontId="10" fillId="0" borderId="20" xfId="0" applyFont="1" applyBorder="1" applyAlignment="1">
      <alignment horizontal="left" vertical="center"/>
    </xf>
    <xf numFmtId="49" fontId="10" fillId="0" borderId="0" xfId="0" applyNumberFormat="1" applyFont="1" applyBorder="1" applyAlignment="1">
      <alignment horizontal="right" vertical="center" wrapText="1"/>
    </xf>
    <xf numFmtId="3" fontId="9" fillId="34" borderId="16" xfId="0" applyNumberFormat="1" applyFont="1" applyFill="1" applyBorder="1" applyAlignment="1">
      <alignment vertical="center"/>
    </xf>
    <xf numFmtId="0" fontId="9" fillId="34" borderId="16" xfId="0" applyFont="1" applyFill="1" applyBorder="1" applyAlignment="1">
      <alignment vertical="center"/>
    </xf>
    <xf numFmtId="3" fontId="9" fillId="34" borderId="26" xfId="0" applyNumberFormat="1" applyFont="1" applyFill="1" applyBorder="1" applyAlignment="1">
      <alignment vertical="center"/>
    </xf>
    <xf numFmtId="3" fontId="9" fillId="0" borderId="0" xfId="0" applyNumberFormat="1" applyFont="1" applyFill="1" applyBorder="1" applyAlignment="1">
      <alignment horizontal="left" vertical="center"/>
    </xf>
    <xf numFmtId="3" fontId="10" fillId="34" borderId="16" xfId="83" applyNumberFormat="1" applyFont="1" applyFill="1" applyBorder="1" applyAlignment="1">
      <alignment horizontal="center" vertical="center"/>
    </xf>
    <xf numFmtId="3" fontId="9" fillId="34" borderId="10" xfId="0" applyNumberFormat="1" applyFont="1" applyFill="1" applyBorder="1" applyAlignment="1">
      <alignment horizontal="center" vertical="center"/>
    </xf>
    <xf numFmtId="3" fontId="9" fillId="34" borderId="10" xfId="0" applyNumberFormat="1" applyFont="1" applyFill="1" applyBorder="1" applyAlignment="1">
      <alignment horizontal="center" vertical="center" wrapText="1"/>
    </xf>
    <xf numFmtId="3" fontId="10" fillId="34" borderId="21" xfId="83" applyNumberFormat="1" applyFont="1" applyFill="1" applyBorder="1" applyAlignment="1">
      <alignment vertical="center"/>
    </xf>
    <xf numFmtId="3" fontId="9" fillId="0" borderId="0" xfId="83" applyNumberFormat="1" applyFont="1" applyFill="1" applyBorder="1" applyAlignment="1">
      <alignment horizontal="center" vertical="center" wrapText="1"/>
    </xf>
    <xf numFmtId="0" fontId="9" fillId="34" borderId="24" xfId="0" applyFont="1" applyFill="1" applyBorder="1" applyAlignment="1">
      <alignment vertical="center"/>
    </xf>
    <xf numFmtId="0" fontId="9" fillId="0" borderId="16" xfId="0" applyFont="1" applyFill="1" applyBorder="1" applyAlignment="1">
      <alignment horizontal="center" vertical="center"/>
    </xf>
    <xf numFmtId="0" fontId="9" fillId="0" borderId="21" xfId="0" applyFont="1" applyFill="1" applyBorder="1" applyAlignment="1">
      <alignment horizontal="center" vertical="center"/>
    </xf>
    <xf numFmtId="3" fontId="10" fillId="0" borderId="20" xfId="0" applyNumberFormat="1" applyFont="1" applyFill="1" applyBorder="1" applyAlignment="1">
      <alignment vertical="center"/>
    </xf>
    <xf numFmtId="168" fontId="9" fillId="0" borderId="0" xfId="0" applyNumberFormat="1" applyFont="1" applyFill="1" applyBorder="1" applyAlignment="1">
      <alignment horizontal="center" vertical="center"/>
    </xf>
    <xf numFmtId="3" fontId="10" fillId="0" borderId="0" xfId="83" applyNumberFormat="1" applyFont="1" applyFill="1" applyBorder="1" applyAlignment="1" applyProtection="1">
      <alignment vertical="center" wrapText="1"/>
      <protection/>
    </xf>
    <xf numFmtId="3" fontId="10" fillId="0" borderId="0" xfId="83" applyNumberFormat="1" applyFont="1" applyFill="1" applyBorder="1" applyAlignment="1">
      <alignment horizontal="left" vertical="center"/>
    </xf>
    <xf numFmtId="0" fontId="9" fillId="0" borderId="26" xfId="0" applyFont="1" applyFill="1" applyBorder="1" applyAlignment="1">
      <alignment vertical="center"/>
    </xf>
    <xf numFmtId="3" fontId="9" fillId="0" borderId="26" xfId="0" applyNumberFormat="1" applyFont="1" applyFill="1" applyBorder="1" applyAlignment="1">
      <alignment vertical="center" wrapText="1"/>
    </xf>
    <xf numFmtId="3" fontId="10" fillId="34" borderId="16" xfId="83" applyNumberFormat="1" applyFont="1" applyFill="1" applyBorder="1" applyAlignment="1">
      <alignment vertical="center"/>
    </xf>
    <xf numFmtId="3" fontId="10" fillId="34" borderId="21" xfId="0" applyNumberFormat="1" applyFont="1" applyFill="1" applyBorder="1" applyAlignment="1">
      <alignment vertical="center" wrapText="1"/>
    </xf>
    <xf numFmtId="3" fontId="10" fillId="0" borderId="19" xfId="83" applyNumberFormat="1" applyFont="1" applyFill="1" applyBorder="1" applyAlignment="1" applyProtection="1">
      <alignment vertical="center"/>
      <protection/>
    </xf>
    <xf numFmtId="3" fontId="9" fillId="0" borderId="19" xfId="83" applyNumberFormat="1" applyFont="1" applyFill="1" applyBorder="1" applyAlignment="1" applyProtection="1">
      <alignment vertical="center"/>
      <protection/>
    </xf>
    <xf numFmtId="0" fontId="12" fillId="0" borderId="0" xfId="0" applyFont="1" applyBorder="1" applyAlignment="1" applyProtection="1">
      <alignment vertical="center" wrapText="1"/>
      <protection hidden="1"/>
    </xf>
    <xf numFmtId="3" fontId="9" fillId="34" borderId="16" xfId="0" applyNumberFormat="1" applyFont="1" applyFill="1" applyBorder="1" applyAlignment="1">
      <alignment horizontal="left" vertical="center" wrapText="1"/>
    </xf>
    <xf numFmtId="0" fontId="10" fillId="0" borderId="20" xfId="0" applyFont="1" applyFill="1" applyBorder="1" applyAlignment="1" applyProtection="1">
      <alignment vertical="center"/>
      <protection/>
    </xf>
    <xf numFmtId="0" fontId="9" fillId="34" borderId="20" xfId="0" applyFont="1" applyFill="1" applyBorder="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vertical="center" wrapText="1"/>
      <protection/>
    </xf>
    <xf numFmtId="49" fontId="10" fillId="0" borderId="0" xfId="0" applyNumberFormat="1" applyFont="1" applyBorder="1" applyAlignment="1" applyProtection="1">
      <alignment horizontal="left" vertical="center" wrapText="1"/>
      <protection/>
    </xf>
    <xf numFmtId="0" fontId="10" fillId="0" borderId="0" xfId="0" applyFont="1" applyBorder="1" applyAlignment="1" applyProtection="1">
      <alignment vertical="center"/>
      <protection/>
    </xf>
    <xf numFmtId="0" fontId="9" fillId="0" borderId="0" xfId="0" applyNumberFormat="1" applyFont="1" applyAlignment="1" applyProtection="1">
      <alignment horizontal="left"/>
      <protection/>
    </xf>
    <xf numFmtId="0" fontId="12" fillId="0" borderId="0" xfId="0" applyNumberFormat="1" applyFont="1" applyAlignment="1" applyProtection="1">
      <alignment/>
      <protection/>
    </xf>
    <xf numFmtId="0" fontId="10" fillId="0" borderId="0" xfId="0" applyNumberFormat="1" applyFont="1" applyAlignment="1" applyProtection="1">
      <alignment/>
      <protection/>
    </xf>
    <xf numFmtId="0" fontId="9" fillId="0" borderId="0" xfId="0" applyNumberFormat="1" applyFont="1" applyAlignment="1" applyProtection="1">
      <alignment/>
      <protection/>
    </xf>
    <xf numFmtId="0" fontId="9" fillId="0" borderId="0" xfId="0" applyNumberFormat="1" applyFont="1" applyBorder="1" applyAlignment="1" applyProtection="1">
      <alignment horizontal="left"/>
      <protection/>
    </xf>
    <xf numFmtId="0" fontId="10" fillId="0" borderId="0" xfId="0" applyNumberFormat="1" applyFont="1" applyBorder="1" applyAlignment="1" applyProtection="1">
      <alignment/>
      <protection/>
    </xf>
    <xf numFmtId="0" fontId="9" fillId="34" borderId="19" xfId="0" applyNumberFormat="1" applyFont="1" applyFill="1" applyBorder="1" applyAlignment="1" applyProtection="1">
      <alignment horizontal="left"/>
      <protection/>
    </xf>
    <xf numFmtId="0" fontId="10" fillId="0" borderId="20" xfId="0" applyNumberFormat="1" applyFont="1" applyBorder="1" applyAlignment="1" applyProtection="1">
      <alignment/>
      <protection/>
    </xf>
    <xf numFmtId="0" fontId="10" fillId="0" borderId="16" xfId="0" applyNumberFormat="1" applyFont="1" applyBorder="1" applyAlignment="1" applyProtection="1">
      <alignment/>
      <protection/>
    </xf>
    <xf numFmtId="0" fontId="10" fillId="0" borderId="0" xfId="0" applyNumberFormat="1" applyFont="1" applyFill="1" applyBorder="1" applyAlignment="1" applyProtection="1">
      <alignment/>
      <protection/>
    </xf>
    <xf numFmtId="0" fontId="10" fillId="0" borderId="0" xfId="0" applyFont="1" applyFill="1" applyBorder="1" applyAlignment="1" applyProtection="1">
      <alignment vertical="center"/>
      <protection/>
    </xf>
    <xf numFmtId="0" fontId="9" fillId="34" borderId="20" xfId="0" applyNumberFormat="1" applyFont="1" applyFill="1" applyBorder="1" applyAlignment="1" applyProtection="1">
      <alignment/>
      <protection/>
    </xf>
    <xf numFmtId="0" fontId="9" fillId="34" borderId="20" xfId="0" applyFont="1" applyFill="1" applyBorder="1" applyAlignment="1" applyProtection="1">
      <alignment/>
      <protection/>
    </xf>
    <xf numFmtId="3" fontId="10" fillId="34" borderId="16" xfId="0" applyNumberFormat="1" applyFont="1" applyFill="1" applyBorder="1" applyAlignment="1" applyProtection="1">
      <alignment/>
      <protection/>
    </xf>
    <xf numFmtId="0" fontId="10" fillId="34" borderId="16"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19" xfId="0" applyNumberFormat="1" applyFont="1" applyBorder="1" applyAlignment="1" applyProtection="1">
      <alignment/>
      <protection/>
    </xf>
    <xf numFmtId="0" fontId="10" fillId="0" borderId="28" xfId="0" applyFont="1" applyFill="1" applyBorder="1" applyAlignment="1">
      <alignment vertical="center"/>
    </xf>
    <xf numFmtId="0" fontId="9" fillId="0" borderId="0" xfId="0" applyFont="1" applyFill="1" applyBorder="1" applyAlignment="1" applyProtection="1">
      <alignment vertical="center"/>
      <protection/>
    </xf>
    <xf numFmtId="3" fontId="10" fillId="0" borderId="0" xfId="0" applyNumberFormat="1" applyFont="1" applyFill="1" applyBorder="1" applyAlignment="1" applyProtection="1">
      <alignment vertical="center"/>
      <protection/>
    </xf>
    <xf numFmtId="0" fontId="9" fillId="34" borderId="19" xfId="0" applyFont="1" applyFill="1" applyBorder="1" applyAlignment="1" applyProtection="1">
      <alignment vertical="center"/>
      <protection/>
    </xf>
    <xf numFmtId="3" fontId="10" fillId="34" borderId="16" xfId="0" applyNumberFormat="1" applyFont="1" applyFill="1" applyBorder="1" applyAlignment="1" applyProtection="1">
      <alignment vertical="center"/>
      <protection/>
    </xf>
    <xf numFmtId="0" fontId="9" fillId="0" borderId="0" xfId="0" applyFont="1" applyBorder="1" applyAlignment="1" applyProtection="1">
      <alignment vertical="center"/>
      <protection/>
    </xf>
    <xf numFmtId="3" fontId="10" fillId="0" borderId="19" xfId="83" applyNumberFormat="1" applyFont="1" applyFill="1" applyBorder="1" applyAlignment="1" applyProtection="1">
      <alignment horizontal="right" vertical="center"/>
      <protection locked="0"/>
    </xf>
    <xf numFmtId="3" fontId="10" fillId="0" borderId="19" xfId="83" applyNumberFormat="1" applyFont="1" applyFill="1" applyBorder="1" applyAlignment="1">
      <alignment horizontal="right" vertical="center"/>
    </xf>
    <xf numFmtId="3" fontId="9" fillId="34" borderId="19" xfId="83" applyNumberFormat="1" applyFont="1" applyFill="1" applyBorder="1" applyAlignment="1">
      <alignment horizontal="right" vertical="center"/>
    </xf>
    <xf numFmtId="0" fontId="9" fillId="0" borderId="19" xfId="83" applyNumberFormat="1" applyFont="1" applyFill="1" applyBorder="1" applyAlignment="1" applyProtection="1">
      <alignment horizontal="right" vertical="center"/>
      <protection locked="0"/>
    </xf>
    <xf numFmtId="3" fontId="10" fillId="0" borderId="19" xfId="0" applyNumberFormat="1" applyFont="1" applyFill="1" applyBorder="1" applyAlignment="1" applyProtection="1">
      <alignment horizontal="right" vertical="center"/>
      <protection locked="0"/>
    </xf>
    <xf numFmtId="3" fontId="10" fillId="0" borderId="24" xfId="0" applyNumberFormat="1" applyFont="1" applyFill="1" applyBorder="1" applyAlignment="1" applyProtection="1">
      <alignment horizontal="right" vertical="center"/>
      <protection locked="0"/>
    </xf>
    <xf numFmtId="3" fontId="10" fillId="0" borderId="19" xfId="0" applyNumberFormat="1" applyFont="1" applyFill="1" applyBorder="1" applyAlignment="1" applyProtection="1">
      <alignment horizontal="right"/>
      <protection locked="0"/>
    </xf>
    <xf numFmtId="3" fontId="9" fillId="34" borderId="19" xfId="0" applyNumberFormat="1" applyFont="1" applyFill="1" applyBorder="1" applyAlignment="1" applyProtection="1">
      <alignment horizontal="right"/>
      <protection/>
    </xf>
    <xf numFmtId="3" fontId="10" fillId="0" borderId="0" xfId="0" applyNumberFormat="1" applyFont="1" applyFill="1" applyBorder="1" applyAlignment="1">
      <alignment horizontal="right" vertical="center"/>
    </xf>
    <xf numFmtId="3" fontId="9" fillId="0" borderId="0" xfId="83" applyNumberFormat="1" applyFont="1" applyFill="1" applyBorder="1" applyAlignment="1" applyProtection="1">
      <alignment horizontal="right" vertical="center"/>
      <protection/>
    </xf>
    <xf numFmtId="3" fontId="9" fillId="34" borderId="19" xfId="83" applyNumberFormat="1" applyFont="1" applyFill="1" applyBorder="1" applyAlignment="1" applyProtection="1">
      <alignment horizontal="right" vertical="center" wrapText="1"/>
      <protection/>
    </xf>
    <xf numFmtId="0" fontId="10" fillId="0" borderId="0" xfId="0" applyFont="1" applyBorder="1" applyAlignment="1" applyProtection="1">
      <alignment horizontal="right" vertical="center"/>
      <protection/>
    </xf>
    <xf numFmtId="3" fontId="10" fillId="0" borderId="24" xfId="83" applyNumberFormat="1" applyFont="1" applyFill="1" applyBorder="1" applyAlignment="1" applyProtection="1">
      <alignment horizontal="right" vertical="center" wrapText="1"/>
      <protection locked="0"/>
    </xf>
    <xf numFmtId="3" fontId="10" fillId="0" borderId="24" xfId="83" applyNumberFormat="1" applyFont="1" applyFill="1" applyBorder="1" applyAlignment="1">
      <alignment horizontal="right" vertical="center"/>
    </xf>
    <xf numFmtId="3" fontId="10" fillId="0" borderId="19" xfId="83" applyNumberFormat="1" applyFont="1" applyFill="1" applyBorder="1" applyAlignment="1" applyProtection="1">
      <alignment horizontal="right" vertical="center" wrapText="1"/>
      <protection locked="0"/>
    </xf>
    <xf numFmtId="3" fontId="10" fillId="0" borderId="19" xfId="83" applyNumberFormat="1" applyFont="1" applyFill="1" applyBorder="1" applyAlignment="1" applyProtection="1">
      <alignment horizontal="right" vertical="center" wrapText="1"/>
      <protection/>
    </xf>
    <xf numFmtId="3" fontId="10" fillId="0" borderId="19" xfId="83"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19" xfId="0" applyNumberFormat="1" applyFont="1" applyFill="1" applyBorder="1" applyAlignment="1" applyProtection="1">
      <alignment vertical="top"/>
      <protection locked="0"/>
    </xf>
    <xf numFmtId="0" fontId="10" fillId="0" borderId="0" xfId="0" applyFont="1" applyFill="1" applyBorder="1" applyAlignment="1" applyProtection="1">
      <alignment/>
      <protection/>
    </xf>
    <xf numFmtId="0" fontId="10" fillId="0" borderId="0" xfId="0" applyFont="1" applyBorder="1" applyAlignment="1" applyProtection="1">
      <alignment/>
      <protection hidden="1"/>
    </xf>
    <xf numFmtId="0" fontId="10" fillId="0" borderId="19" xfId="83"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wrapText="1"/>
      <protection/>
    </xf>
    <xf numFmtId="49" fontId="10" fillId="0" borderId="0" xfId="0" applyNumberFormat="1" applyFont="1" applyFill="1" applyBorder="1" applyAlignment="1" applyProtection="1">
      <alignment horizontal="right" vertical="center" wrapText="1"/>
      <protection/>
    </xf>
    <xf numFmtId="0" fontId="9"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9" fillId="34" borderId="19" xfId="0" applyNumberFormat="1"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3" fontId="10" fillId="0" borderId="0" xfId="83" applyNumberFormat="1" applyFont="1" applyFill="1" applyBorder="1" applyAlignment="1" applyProtection="1">
      <alignment horizontal="center" vertical="center"/>
      <protection/>
    </xf>
    <xf numFmtId="0" fontId="10" fillId="0" borderId="0" xfId="0" applyFont="1" applyFill="1" applyAlignment="1" applyProtection="1">
      <alignment vertical="center"/>
      <protection/>
    </xf>
    <xf numFmtId="0" fontId="10" fillId="0" borderId="0" xfId="0" applyFont="1" applyFill="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9" fillId="0" borderId="0" xfId="0" applyFont="1" applyFill="1" applyBorder="1" applyAlignment="1" applyProtection="1">
      <alignment vertical="center" wrapText="1"/>
      <protection/>
    </xf>
    <xf numFmtId="0" fontId="10" fillId="0" borderId="0" xfId="83"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9" fillId="34"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wrapText="1"/>
      <protection/>
    </xf>
    <xf numFmtId="49" fontId="9" fillId="34" borderId="19" xfId="0" applyNumberFormat="1" applyFont="1" applyFill="1" applyBorder="1" applyAlignment="1" applyProtection="1">
      <alignment horizontal="left" vertical="center"/>
      <protection/>
    </xf>
    <xf numFmtId="3" fontId="10" fillId="0" borderId="19" xfId="0" applyNumberFormat="1" applyFont="1" applyFill="1" applyBorder="1" applyAlignment="1" applyProtection="1">
      <alignment vertical="center" wrapText="1"/>
      <protection/>
    </xf>
    <xf numFmtId="3" fontId="10" fillId="34" borderId="19" xfId="83" applyNumberFormat="1" applyFont="1" applyFill="1" applyBorder="1" applyAlignment="1" applyProtection="1">
      <alignment vertical="center"/>
      <protection/>
    </xf>
    <xf numFmtId="3" fontId="9" fillId="34" borderId="19" xfId="83" applyNumberFormat="1" applyFont="1" applyFill="1" applyBorder="1" applyAlignment="1" applyProtection="1">
      <alignment vertical="center"/>
      <protection/>
    </xf>
    <xf numFmtId="3" fontId="10" fillId="0" borderId="0" xfId="0" applyNumberFormat="1" applyFont="1" applyFill="1" applyBorder="1" applyAlignment="1" applyProtection="1">
      <alignment horizontal="center" vertical="center"/>
      <protection/>
    </xf>
    <xf numFmtId="3" fontId="10" fillId="0" borderId="20" xfId="0" applyNumberFormat="1" applyFont="1" applyFill="1" applyBorder="1" applyAlignment="1" applyProtection="1">
      <alignment vertical="center" wrapText="1"/>
      <protection/>
    </xf>
    <xf numFmtId="3" fontId="10" fillId="0" borderId="21" xfId="83" applyNumberFormat="1" applyFont="1" applyFill="1" applyBorder="1" applyAlignment="1" applyProtection="1">
      <alignment vertical="center"/>
      <protection/>
    </xf>
    <xf numFmtId="3" fontId="9" fillId="34" borderId="20" xfId="0" applyNumberFormat="1" applyFont="1" applyFill="1" applyBorder="1" applyAlignment="1" applyProtection="1">
      <alignment vertical="center"/>
      <protection/>
    </xf>
    <xf numFmtId="3" fontId="9" fillId="34" borderId="16" xfId="83" applyNumberFormat="1" applyFont="1" applyFill="1" applyBorder="1" applyAlignment="1" applyProtection="1">
      <alignment vertical="center"/>
      <protection/>
    </xf>
    <xf numFmtId="3" fontId="9" fillId="34" borderId="16" xfId="0" applyNumberFormat="1" applyFont="1" applyFill="1" applyBorder="1" applyAlignment="1" applyProtection="1">
      <alignment vertical="center" wrapText="1"/>
      <protection/>
    </xf>
    <xf numFmtId="3" fontId="9" fillId="34" borderId="21" xfId="83" applyNumberFormat="1" applyFont="1" applyFill="1" applyBorder="1" applyAlignment="1" applyProtection="1">
      <alignment vertical="center"/>
      <protection/>
    </xf>
    <xf numFmtId="3" fontId="9" fillId="34" borderId="23" xfId="83" applyNumberFormat="1" applyFont="1" applyFill="1" applyBorder="1" applyAlignment="1" applyProtection="1">
      <alignment vertical="center"/>
      <protection/>
    </xf>
    <xf numFmtId="3" fontId="9" fillId="0" borderId="0" xfId="83" applyNumberFormat="1" applyFont="1" applyFill="1" applyBorder="1" applyAlignment="1" applyProtection="1">
      <alignment horizontal="center" vertical="center"/>
      <protection/>
    </xf>
    <xf numFmtId="3" fontId="10" fillId="0" borderId="16" xfId="0" applyNumberFormat="1" applyFont="1" applyFill="1" applyBorder="1" applyAlignment="1" applyProtection="1">
      <alignment vertical="center"/>
      <protection/>
    </xf>
    <xf numFmtId="3" fontId="10" fillId="0" borderId="21" xfId="0" applyNumberFormat="1" applyFont="1" applyFill="1" applyBorder="1" applyAlignment="1" applyProtection="1">
      <alignment vertical="center"/>
      <protection/>
    </xf>
    <xf numFmtId="3" fontId="10" fillId="0" borderId="0" xfId="0" applyNumberFormat="1" applyFont="1" applyFill="1" applyAlignment="1" applyProtection="1">
      <alignment horizontal="left" vertical="center"/>
      <protection/>
    </xf>
    <xf numFmtId="3" fontId="9" fillId="0" borderId="0" xfId="0" applyNumberFormat="1" applyFont="1" applyFill="1" applyBorder="1" applyAlignment="1" applyProtection="1">
      <alignment horizontal="left" vertical="center"/>
      <protection/>
    </xf>
    <xf numFmtId="3" fontId="10" fillId="0" borderId="0" xfId="46" applyNumberFormat="1" applyFont="1" applyFill="1" applyBorder="1" applyAlignment="1" applyProtection="1">
      <alignment vertical="center"/>
      <protection/>
    </xf>
    <xf numFmtId="0" fontId="10" fillId="0" borderId="0" xfId="0" applyFont="1" applyFill="1" applyBorder="1" applyAlignment="1" applyProtection="1">
      <alignment horizontal="left" vertical="center" wrapText="1"/>
      <protection/>
    </xf>
    <xf numFmtId="37" fontId="10" fillId="0" borderId="21" xfId="70" applyNumberFormat="1" applyFont="1" applyFill="1" applyBorder="1" applyAlignment="1" applyProtection="1">
      <alignment vertical="center"/>
      <protection locked="0"/>
    </xf>
    <xf numFmtId="37" fontId="10" fillId="0" borderId="24" xfId="0" applyNumberFormat="1" applyFont="1" applyFill="1" applyBorder="1" applyAlignment="1" applyProtection="1">
      <alignment vertical="center"/>
      <protection/>
    </xf>
    <xf numFmtId="15" fontId="10" fillId="0" borderId="0" xfId="70" applyNumberFormat="1" applyFont="1" applyFill="1" applyBorder="1" applyAlignment="1" applyProtection="1" quotePrefix="1">
      <alignment horizontal="right" vertical="center"/>
      <protection/>
    </xf>
    <xf numFmtId="37" fontId="10" fillId="0" borderId="0" xfId="70" applyNumberFormat="1" applyFont="1" applyFill="1" applyBorder="1" applyAlignment="1" applyProtection="1">
      <alignment horizontal="right" vertical="center"/>
      <protection/>
    </xf>
    <xf numFmtId="0" fontId="10" fillId="0" borderId="26" xfId="0" applyFont="1" applyBorder="1" applyAlignment="1" applyProtection="1">
      <alignment/>
      <protection/>
    </xf>
    <xf numFmtId="0" fontId="10" fillId="0" borderId="0" xfId="0" applyFont="1" applyBorder="1" applyAlignment="1" applyProtection="1">
      <alignment horizontal="center" wrapText="1"/>
      <protection/>
    </xf>
    <xf numFmtId="37" fontId="10" fillId="0" borderId="16" xfId="0" applyNumberFormat="1" applyFont="1" applyFill="1" applyBorder="1" applyAlignment="1" applyProtection="1">
      <alignment vertical="center"/>
      <protection/>
    </xf>
    <xf numFmtId="37" fontId="10" fillId="0" borderId="19" xfId="0" applyNumberFormat="1" applyFont="1" applyFill="1" applyBorder="1" applyAlignment="1" applyProtection="1">
      <alignment vertical="center"/>
      <protection/>
    </xf>
    <xf numFmtId="0" fontId="10" fillId="0" borderId="0" xfId="0" applyFont="1" applyBorder="1" applyAlignment="1" applyProtection="1">
      <alignment horizontal="right"/>
      <protection/>
    </xf>
    <xf numFmtId="0" fontId="9" fillId="0" borderId="20" xfId="70" applyFont="1" applyBorder="1" applyAlignment="1" applyProtection="1">
      <alignment vertical="center"/>
      <protection/>
    </xf>
    <xf numFmtId="0" fontId="9" fillId="0" borderId="16" xfId="70" applyFont="1" applyBorder="1" applyAlignment="1" applyProtection="1">
      <alignment vertical="center"/>
      <protection/>
    </xf>
    <xf numFmtId="0" fontId="10" fillId="0" borderId="21" xfId="70" applyFont="1" applyBorder="1" applyAlignment="1" applyProtection="1">
      <alignment vertical="center"/>
      <protection/>
    </xf>
    <xf numFmtId="0" fontId="10" fillId="0" borderId="20" xfId="70" applyFont="1" applyBorder="1" applyAlignment="1" applyProtection="1">
      <alignment vertical="center"/>
      <protection/>
    </xf>
    <xf numFmtId="0" fontId="10" fillId="0" borderId="16" xfId="70" applyFont="1" applyBorder="1" applyAlignment="1" applyProtection="1">
      <alignment vertical="center"/>
      <protection/>
    </xf>
    <xf numFmtId="0" fontId="10" fillId="0" borderId="29" xfId="70" applyFont="1" applyBorder="1" applyAlignment="1" applyProtection="1">
      <alignment vertical="center"/>
      <protection/>
    </xf>
    <xf numFmtId="0" fontId="10" fillId="0" borderId="30" xfId="70" applyFont="1" applyBorder="1" applyAlignment="1" applyProtection="1">
      <alignment vertical="center"/>
      <protection/>
    </xf>
    <xf numFmtId="0" fontId="10" fillId="0" borderId="31" xfId="70" applyFont="1" applyBorder="1" applyAlignment="1" applyProtection="1">
      <alignment vertical="center"/>
      <protection/>
    </xf>
    <xf numFmtId="37" fontId="10" fillId="0" borderId="28" xfId="70" applyNumberFormat="1" applyFont="1" applyFill="1" applyBorder="1" applyAlignment="1" applyProtection="1">
      <alignment vertical="center"/>
      <protection locked="0"/>
    </xf>
    <xf numFmtId="37" fontId="10" fillId="0" borderId="0" xfId="70" applyNumberFormat="1" applyFont="1" applyFill="1" applyBorder="1" applyAlignment="1" applyProtection="1">
      <alignment vertical="center"/>
      <protection locked="0"/>
    </xf>
    <xf numFmtId="37" fontId="10" fillId="0" borderId="32" xfId="70" applyNumberFormat="1" applyFont="1" applyFill="1" applyBorder="1" applyAlignment="1" applyProtection="1">
      <alignment vertical="center"/>
      <protection locked="0"/>
    </xf>
    <xf numFmtId="37" fontId="10" fillId="0" borderId="32" xfId="70" applyNumberFormat="1" applyFont="1" applyFill="1" applyBorder="1" applyAlignment="1" applyProtection="1">
      <alignment horizontal="right" vertical="center"/>
      <protection locked="0"/>
    </xf>
    <xf numFmtId="37" fontId="10" fillId="0" borderId="16" xfId="70" applyNumberFormat="1" applyFont="1" applyFill="1" applyBorder="1" applyAlignment="1" applyProtection="1">
      <alignment vertical="center"/>
      <protection/>
    </xf>
    <xf numFmtId="37" fontId="10" fillId="0" borderId="21" xfId="70" applyNumberFormat="1" applyFont="1" applyFill="1" applyBorder="1" applyAlignment="1" applyProtection="1">
      <alignment vertical="center"/>
      <protection/>
    </xf>
    <xf numFmtId="37" fontId="10" fillId="0" borderId="0" xfId="70" applyNumberFormat="1" applyFont="1" applyFill="1" applyBorder="1" applyAlignment="1" applyProtection="1">
      <alignment vertical="center"/>
      <protection/>
    </xf>
    <xf numFmtId="0" fontId="9" fillId="0" borderId="0" xfId="70" applyFont="1" applyFill="1" applyBorder="1" applyAlignment="1" applyProtection="1">
      <alignment vertical="center"/>
      <protection/>
    </xf>
    <xf numFmtId="0" fontId="10" fillId="0" borderId="0" xfId="70" applyFont="1" applyFill="1" applyBorder="1" applyAlignment="1" applyProtection="1">
      <alignment vertical="center"/>
      <protection/>
    </xf>
    <xf numFmtId="0" fontId="10" fillId="0" borderId="0" xfId="0" applyFont="1" applyAlignment="1" applyProtection="1">
      <alignment vertical="top" wrapText="1"/>
      <protection/>
    </xf>
    <xf numFmtId="37" fontId="10" fillId="0" borderId="19" xfId="70" applyNumberFormat="1" applyFont="1" applyFill="1" applyBorder="1" applyAlignment="1" applyProtection="1">
      <alignment vertical="center"/>
      <protection/>
    </xf>
    <xf numFmtId="0" fontId="9" fillId="0" borderId="33" xfId="0" applyFont="1" applyBorder="1" applyAlignment="1" applyProtection="1">
      <alignment/>
      <protection hidden="1"/>
    </xf>
    <xf numFmtId="0" fontId="9" fillId="0" borderId="18" xfId="0" applyFont="1" applyBorder="1" applyAlignment="1" applyProtection="1">
      <alignment/>
      <protection hidden="1"/>
    </xf>
    <xf numFmtId="0" fontId="10" fillId="0" borderId="18" xfId="0" applyFont="1" applyBorder="1" applyAlignment="1" applyProtection="1">
      <alignment/>
      <protection hidden="1"/>
    </xf>
    <xf numFmtId="0" fontId="10" fillId="0" borderId="18" xfId="0" applyFont="1" applyBorder="1" applyAlignment="1" applyProtection="1">
      <alignment/>
      <protection hidden="1"/>
    </xf>
    <xf numFmtId="0" fontId="10" fillId="0" borderId="34" xfId="0" applyFont="1" applyBorder="1" applyAlignment="1" applyProtection="1">
      <alignment/>
      <protection hidden="1"/>
    </xf>
    <xf numFmtId="0" fontId="9" fillId="0" borderId="35" xfId="0" applyFont="1" applyBorder="1" applyAlignment="1" applyProtection="1">
      <alignment/>
      <protection hidden="1"/>
    </xf>
    <xf numFmtId="0" fontId="9" fillId="0" borderId="0" xfId="0" applyFont="1" applyBorder="1" applyAlignment="1" applyProtection="1">
      <alignment/>
      <protection hidden="1"/>
    </xf>
    <xf numFmtId="0" fontId="10" fillId="0" borderId="14" xfId="0" applyFont="1" applyBorder="1" applyAlignment="1" applyProtection="1">
      <alignment/>
      <protection hidden="1"/>
    </xf>
    <xf numFmtId="0" fontId="10" fillId="0" borderId="35" xfId="0" applyFont="1" applyBorder="1" applyAlignment="1" applyProtection="1">
      <alignment/>
      <protection hidden="1"/>
    </xf>
    <xf numFmtId="0" fontId="10" fillId="0" borderId="35" xfId="70" applyFont="1" applyBorder="1" applyProtection="1">
      <alignment/>
      <protection hidden="1"/>
    </xf>
    <xf numFmtId="0" fontId="10" fillId="0" borderId="14" xfId="70" applyFont="1" applyBorder="1" applyProtection="1">
      <alignment/>
      <protection hidden="1"/>
    </xf>
    <xf numFmtId="0" fontId="10" fillId="0" borderId="0" xfId="70" applyFont="1" applyProtection="1">
      <alignment/>
      <protection hidden="1"/>
    </xf>
    <xf numFmtId="0" fontId="9" fillId="0" borderId="20" xfId="70" applyFont="1" applyFill="1" applyBorder="1" applyAlignment="1" applyProtection="1">
      <alignment vertical="top"/>
      <protection hidden="1"/>
    </xf>
    <xf numFmtId="0" fontId="10" fillId="0" borderId="21" xfId="70" applyFont="1" applyFill="1" applyBorder="1" applyAlignment="1" applyProtection="1">
      <alignment vertical="top" wrapText="1"/>
      <protection hidden="1"/>
    </xf>
    <xf numFmtId="0" fontId="10" fillId="0" borderId="0" xfId="70" applyFont="1" applyBorder="1" applyAlignment="1" applyProtection="1">
      <alignment vertical="top" wrapText="1"/>
      <protection hidden="1"/>
    </xf>
    <xf numFmtId="0" fontId="10" fillId="0" borderId="14" xfId="70" applyFont="1" applyBorder="1" applyAlignment="1" applyProtection="1">
      <alignment/>
      <protection hidden="1"/>
    </xf>
    <xf numFmtId="0" fontId="10" fillId="0" borderId="36" xfId="70" applyFont="1" applyFill="1" applyBorder="1" applyProtection="1">
      <alignment/>
      <protection hidden="1"/>
    </xf>
    <xf numFmtId="0" fontId="10" fillId="0" borderId="17" xfId="70" applyFont="1" applyFill="1" applyBorder="1" applyAlignment="1" applyProtection="1">
      <alignment/>
      <protection hidden="1"/>
    </xf>
    <xf numFmtId="0" fontId="10" fillId="0" borderId="17" xfId="70" applyFont="1" applyFill="1" applyBorder="1" applyProtection="1">
      <alignment/>
      <protection hidden="1"/>
    </xf>
    <xf numFmtId="0" fontId="10" fillId="0" borderId="17" xfId="70" applyFont="1" applyFill="1" applyBorder="1" applyAlignment="1" applyProtection="1">
      <alignment vertical="top" wrapText="1"/>
      <protection hidden="1"/>
    </xf>
    <xf numFmtId="0" fontId="10" fillId="0" borderId="17" xfId="70" applyFont="1" applyFill="1" applyBorder="1" applyAlignment="1" applyProtection="1">
      <alignment vertical="top"/>
      <protection hidden="1"/>
    </xf>
    <xf numFmtId="0" fontId="10" fillId="0" borderId="37" xfId="70" applyFont="1" applyFill="1" applyBorder="1" applyAlignment="1" applyProtection="1">
      <alignment/>
      <protection hidden="1"/>
    </xf>
    <xf numFmtId="0" fontId="10" fillId="0" borderId="0" xfId="70" applyFont="1" applyFill="1" applyProtection="1">
      <alignment/>
      <protection hidden="1"/>
    </xf>
    <xf numFmtId="0" fontId="10" fillId="0" borderId="0" xfId="70" applyFont="1" applyAlignment="1" applyProtection="1">
      <alignment/>
      <protection hidden="1"/>
    </xf>
    <xf numFmtId="0" fontId="11" fillId="0" borderId="0" xfId="70" applyFont="1" applyBorder="1" applyAlignment="1" applyProtection="1">
      <alignment/>
      <protection hidden="1"/>
    </xf>
    <xf numFmtId="0" fontId="9" fillId="0" borderId="26" xfId="0" applyFont="1" applyBorder="1" applyAlignment="1">
      <alignment horizontal="center" vertical="center"/>
    </xf>
    <xf numFmtId="3" fontId="9" fillId="34" borderId="38" xfId="0" applyNumberFormat="1" applyFont="1" applyFill="1" applyBorder="1" applyAlignment="1">
      <alignment horizontal="center" vertical="center" wrapText="1"/>
    </xf>
    <xf numFmtId="3" fontId="9" fillId="34" borderId="19" xfId="83" applyNumberFormat="1" applyFont="1" applyFill="1" applyBorder="1" applyAlignment="1">
      <alignment vertical="center"/>
    </xf>
    <xf numFmtId="3" fontId="9" fillId="34" borderId="19" xfId="0" applyNumberFormat="1" applyFont="1" applyFill="1" applyBorder="1" applyAlignment="1">
      <alignment horizontal="right" vertical="center"/>
    </xf>
    <xf numFmtId="0" fontId="9" fillId="34" borderId="9"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10" fillId="34" borderId="9"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39"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0" fillId="34" borderId="37" xfId="0" applyFont="1" applyFill="1" applyBorder="1" applyAlignment="1">
      <alignment horizontal="center" vertical="center" wrapText="1"/>
    </xf>
    <xf numFmtId="0" fontId="9" fillId="34" borderId="16" xfId="0" applyNumberFormat="1" applyFont="1" applyFill="1" applyBorder="1" applyAlignment="1" applyProtection="1">
      <alignment/>
      <protection/>
    </xf>
    <xf numFmtId="3" fontId="9" fillId="34" borderId="19" xfId="83" applyNumberFormat="1" applyFont="1" applyFill="1" applyBorder="1" applyAlignment="1">
      <alignment horizontal="right" vertical="center" wrapText="1"/>
    </xf>
    <xf numFmtId="0" fontId="10" fillId="0" borderId="16" xfId="0" applyFont="1" applyBorder="1" applyAlignment="1" applyProtection="1">
      <alignment vertical="center"/>
      <protection/>
    </xf>
    <xf numFmtId="3" fontId="9" fillId="34" borderId="20" xfId="0" applyNumberFormat="1" applyFont="1" applyFill="1" applyBorder="1" applyAlignment="1" applyProtection="1">
      <alignment vertical="center" wrapText="1"/>
      <protection/>
    </xf>
    <xf numFmtId="3" fontId="9" fillId="34" borderId="16" xfId="0" applyNumberFormat="1" applyFont="1" applyFill="1" applyBorder="1" applyAlignment="1" applyProtection="1">
      <alignment vertical="center"/>
      <protection/>
    </xf>
    <xf numFmtId="3" fontId="9" fillId="34" borderId="21" xfId="0" applyNumberFormat="1" applyFont="1" applyFill="1" applyBorder="1" applyAlignment="1" applyProtection="1">
      <alignment vertical="center"/>
      <protection/>
    </xf>
    <xf numFmtId="3" fontId="10" fillId="34" borderId="16" xfId="0" applyNumberFormat="1" applyFont="1" applyFill="1" applyBorder="1" applyAlignment="1" applyProtection="1">
      <alignment horizontal="left" vertical="center"/>
      <protection/>
    </xf>
    <xf numFmtId="0" fontId="10" fillId="34" borderId="16" xfId="0" applyFont="1" applyFill="1" applyBorder="1" applyAlignment="1" applyProtection="1">
      <alignment vertical="center"/>
      <protection/>
    </xf>
    <xf numFmtId="0" fontId="10" fillId="34" borderId="21" xfId="0" applyFont="1" applyFill="1" applyBorder="1" applyAlignment="1" applyProtection="1">
      <alignment vertical="center"/>
      <protection/>
    </xf>
    <xf numFmtId="0" fontId="10" fillId="0" borderId="21" xfId="0" applyFont="1" applyFill="1" applyBorder="1" applyAlignment="1" applyProtection="1">
      <alignment vertical="center"/>
      <protection/>
    </xf>
    <xf numFmtId="0" fontId="9" fillId="34" borderId="20" xfId="0" applyFont="1" applyFill="1" applyBorder="1" applyAlignment="1">
      <alignment vertical="center"/>
    </xf>
    <xf numFmtId="3" fontId="9" fillId="34" borderId="16" xfId="83" applyNumberFormat="1" applyFont="1" applyFill="1" applyBorder="1" applyAlignment="1">
      <alignment vertical="center"/>
    </xf>
    <xf numFmtId="3" fontId="9" fillId="34" borderId="20" xfId="0" applyNumberFormat="1" applyFont="1" applyFill="1" applyBorder="1" applyAlignment="1">
      <alignment vertical="center"/>
    </xf>
    <xf numFmtId="0" fontId="9" fillId="34" borderId="40"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10" fillId="0" borderId="41" xfId="0" applyFont="1" applyBorder="1" applyAlignment="1" applyProtection="1">
      <alignment vertical="center"/>
      <protection/>
    </xf>
    <xf numFmtId="0" fontId="10" fillId="0" borderId="27" xfId="0" applyFont="1" applyBorder="1" applyAlignment="1" applyProtection="1">
      <alignment/>
      <protection/>
    </xf>
    <xf numFmtId="37" fontId="10" fillId="0" borderId="0" xfId="0" applyNumberFormat="1" applyFont="1" applyFill="1" applyBorder="1" applyAlignment="1" applyProtection="1">
      <alignment vertical="center"/>
      <protection/>
    </xf>
    <xf numFmtId="0" fontId="17" fillId="0" borderId="0" xfId="0" applyFont="1" applyBorder="1" applyAlignment="1" applyProtection="1">
      <alignment horizontal="left"/>
      <protection/>
    </xf>
    <xf numFmtId="0" fontId="17" fillId="0" borderId="0" xfId="0" applyFont="1" applyBorder="1" applyAlignment="1" applyProtection="1">
      <alignment/>
      <protection/>
    </xf>
    <xf numFmtId="0" fontId="17" fillId="0" borderId="0" xfId="0" applyFont="1" applyAlignment="1" applyProtection="1">
      <alignment/>
      <protection/>
    </xf>
    <xf numFmtId="37" fontId="17" fillId="0" borderId="0" xfId="0" applyNumberFormat="1" applyFont="1" applyFill="1" applyBorder="1" applyAlignment="1" applyProtection="1">
      <alignment vertical="center"/>
      <protection/>
    </xf>
    <xf numFmtId="0" fontId="18" fillId="0" borderId="0" xfId="0" applyFont="1" applyBorder="1" applyAlignment="1" applyProtection="1">
      <alignment/>
      <protection/>
    </xf>
    <xf numFmtId="0" fontId="17" fillId="0" borderId="0" xfId="0" applyFont="1" applyFill="1" applyBorder="1" applyAlignment="1" applyProtection="1">
      <alignment/>
      <protection/>
    </xf>
    <xf numFmtId="0" fontId="17" fillId="0" borderId="0" xfId="0" applyFont="1" applyFill="1" applyAlignment="1" applyProtection="1">
      <alignment/>
      <protection/>
    </xf>
    <xf numFmtId="0" fontId="19" fillId="0" borderId="0" xfId="70" applyFont="1" applyBorder="1" applyAlignment="1" applyProtection="1">
      <alignment vertical="center"/>
      <protection/>
    </xf>
    <xf numFmtId="0" fontId="9" fillId="0" borderId="0" xfId="0" applyFont="1" applyBorder="1" applyAlignment="1" applyProtection="1">
      <alignment horizontal="center" vertical="center"/>
      <protection/>
    </xf>
    <xf numFmtId="0" fontId="9" fillId="34" borderId="38" xfId="0" applyFont="1" applyFill="1" applyBorder="1" applyAlignment="1" applyProtection="1">
      <alignment horizontal="center" vertical="center" wrapText="1"/>
      <protection/>
    </xf>
    <xf numFmtId="0" fontId="9" fillId="34" borderId="10" xfId="0" applyFont="1" applyFill="1" applyBorder="1" applyAlignment="1" applyProtection="1">
      <alignment horizontal="center" vertical="center" wrapText="1"/>
      <protection/>
    </xf>
    <xf numFmtId="0" fontId="9" fillId="34" borderId="19" xfId="0" applyFont="1" applyFill="1" applyBorder="1" applyAlignment="1" applyProtection="1">
      <alignment horizontal="center" vertical="center"/>
      <protection/>
    </xf>
    <xf numFmtId="3" fontId="10" fillId="0" borderId="19"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protection/>
    </xf>
    <xf numFmtId="3" fontId="10" fillId="0" borderId="42" xfId="0" applyNumberFormat="1" applyFont="1" applyFill="1" applyBorder="1" applyAlignment="1" applyProtection="1">
      <alignment vertical="center"/>
      <protection/>
    </xf>
    <xf numFmtId="3" fontId="10" fillId="0" borderId="41" xfId="0" applyNumberFormat="1" applyFont="1" applyFill="1" applyBorder="1" applyAlignment="1" applyProtection="1">
      <alignment vertical="center"/>
      <protection/>
    </xf>
    <xf numFmtId="3" fontId="10" fillId="0" borderId="43" xfId="0" applyNumberFormat="1" applyFont="1" applyFill="1" applyBorder="1" applyAlignment="1" applyProtection="1">
      <alignment vertical="center"/>
      <protection/>
    </xf>
    <xf numFmtId="3" fontId="10" fillId="0" borderId="28" xfId="0" applyNumberFormat="1" applyFont="1" applyFill="1" applyBorder="1" applyAlignment="1" applyProtection="1">
      <alignment vertical="center"/>
      <protection/>
    </xf>
    <xf numFmtId="165" fontId="10" fillId="0" borderId="20" xfId="83" applyFont="1" applyFill="1" applyBorder="1" applyAlignment="1" applyProtection="1">
      <alignment horizontal="left" vertical="center"/>
      <protection/>
    </xf>
    <xf numFmtId="165" fontId="10" fillId="0" borderId="21" xfId="83" applyFont="1" applyFill="1" applyBorder="1" applyAlignment="1" applyProtection="1">
      <alignment horizontal="left" vertical="center"/>
      <protection/>
    </xf>
    <xf numFmtId="3" fontId="13" fillId="34" borderId="16" xfId="0" applyNumberFormat="1" applyFont="1" applyFill="1" applyBorder="1" applyAlignment="1">
      <alignment vertical="center" wrapText="1"/>
    </xf>
    <xf numFmtId="49" fontId="10" fillId="0" borderId="19" xfId="0" applyNumberFormat="1" applyFont="1" applyFill="1" applyBorder="1" applyAlignment="1">
      <alignment horizontal="center" vertical="center" wrapText="1"/>
    </xf>
    <xf numFmtId="3" fontId="10" fillId="0" borderId="19" xfId="83" applyNumberFormat="1" applyFont="1" applyFill="1" applyBorder="1" applyAlignment="1">
      <alignment vertical="center"/>
    </xf>
    <xf numFmtId="1" fontId="10" fillId="0" borderId="19" xfId="83" applyNumberFormat="1" applyFont="1" applyFill="1" applyBorder="1" applyAlignment="1" applyProtection="1">
      <alignment horizontal="right" vertical="center"/>
      <protection locked="0"/>
    </xf>
    <xf numFmtId="3" fontId="9" fillId="34" borderId="19" xfId="83" applyNumberFormat="1" applyFont="1" applyFill="1" applyBorder="1" applyAlignment="1" applyProtection="1">
      <alignment horizontal="right" vertical="center"/>
      <protection/>
    </xf>
    <xf numFmtId="0" fontId="9" fillId="0" borderId="0" xfId="0" applyFont="1" applyBorder="1" applyAlignment="1" applyProtection="1">
      <alignment vertical="center" wrapText="1"/>
      <protection/>
    </xf>
    <xf numFmtId="0" fontId="16" fillId="0" borderId="0" xfId="0" applyFont="1" applyAlignment="1">
      <alignment vertical="center" wrapText="1"/>
    </xf>
    <xf numFmtId="0" fontId="9" fillId="0" borderId="0" xfId="0" applyFont="1" applyBorder="1" applyAlignment="1" applyProtection="1">
      <alignment horizontal="left" vertical="center"/>
      <protection/>
    </xf>
    <xf numFmtId="0" fontId="10" fillId="34" borderId="10" xfId="0" applyFont="1" applyFill="1" applyBorder="1" applyAlignment="1" applyProtection="1">
      <alignment horizontal="center" vertical="center"/>
      <protection/>
    </xf>
    <xf numFmtId="0" fontId="10" fillId="0" borderId="26" xfId="0" applyFont="1" applyFill="1" applyBorder="1" applyAlignment="1" applyProtection="1">
      <alignment vertical="center"/>
      <protection/>
    </xf>
    <xf numFmtId="3" fontId="10" fillId="0" borderId="19" xfId="0" applyNumberFormat="1" applyFont="1" applyBorder="1" applyAlignment="1" applyProtection="1">
      <alignment vertical="center"/>
      <protection/>
    </xf>
    <xf numFmtId="3" fontId="10" fillId="36" borderId="25" xfId="0" applyNumberFormat="1" applyFont="1" applyFill="1" applyBorder="1" applyAlignment="1" applyProtection="1">
      <alignment vertical="center"/>
      <protection/>
    </xf>
    <xf numFmtId="3" fontId="10" fillId="36" borderId="28" xfId="0" applyNumberFormat="1" applyFont="1" applyFill="1" applyBorder="1" applyAlignment="1" applyProtection="1">
      <alignment vertical="center"/>
      <protection/>
    </xf>
    <xf numFmtId="3" fontId="10" fillId="0" borderId="25" xfId="0" applyNumberFormat="1"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9" fillId="0" borderId="0" xfId="0" applyFont="1" applyBorder="1" applyAlignment="1">
      <alignment vertical="center"/>
    </xf>
    <xf numFmtId="0" fontId="57" fillId="0" borderId="0" xfId="0" applyFont="1" applyFill="1" applyBorder="1" applyAlignment="1" applyProtection="1">
      <alignment vertical="center"/>
      <protection/>
    </xf>
    <xf numFmtId="0" fontId="57" fillId="0" borderId="16" xfId="0" applyFont="1" applyBorder="1" applyAlignment="1">
      <alignment vertical="center"/>
    </xf>
    <xf numFmtId="0" fontId="16" fillId="0" borderId="0" xfId="0" applyFont="1" applyAlignment="1" applyProtection="1">
      <alignment vertical="center"/>
      <protection/>
    </xf>
    <xf numFmtId="0" fontId="9" fillId="0" borderId="0" xfId="0" applyFont="1" applyAlignment="1">
      <alignment/>
    </xf>
    <xf numFmtId="0" fontId="9" fillId="0" borderId="0" xfId="0" applyFont="1" applyBorder="1" applyAlignment="1" applyProtection="1">
      <alignment horizontal="left" vertical="center" wrapText="1"/>
      <protection hidden="1"/>
    </xf>
    <xf numFmtId="0" fontId="10" fillId="0" borderId="0" xfId="0" applyFont="1" applyBorder="1" applyAlignment="1" applyProtection="1">
      <alignment wrapText="1"/>
      <protection hidden="1"/>
    </xf>
    <xf numFmtId="0" fontId="10" fillId="0" borderId="0" xfId="0" applyFont="1" applyBorder="1" applyAlignment="1" applyProtection="1">
      <alignment/>
      <protection hidden="1"/>
    </xf>
    <xf numFmtId="0" fontId="10" fillId="0" borderId="14" xfId="0" applyFont="1" applyBorder="1" applyAlignment="1" applyProtection="1">
      <alignment/>
      <protection hidden="1"/>
    </xf>
    <xf numFmtId="0" fontId="10" fillId="0" borderId="0" xfId="0" applyFont="1" applyBorder="1" applyAlignment="1" applyProtection="1">
      <alignment horizontal="justify" vertical="top" wrapText="1"/>
      <protection hidden="1"/>
    </xf>
    <xf numFmtId="37" fontId="10" fillId="0" borderId="20" xfId="70" applyNumberFormat="1" applyFont="1" applyFill="1" applyBorder="1" applyAlignment="1" applyProtection="1">
      <alignment horizontal="left" vertical="center"/>
      <protection locked="0"/>
    </xf>
    <xf numFmtId="37" fontId="10" fillId="0" borderId="16" xfId="70" applyNumberFormat="1" applyFont="1" applyFill="1" applyBorder="1" applyAlignment="1" applyProtection="1">
      <alignment horizontal="left" vertical="center"/>
      <protection locked="0"/>
    </xf>
    <xf numFmtId="37" fontId="10" fillId="0" borderId="21" xfId="70" applyNumberFormat="1" applyFont="1" applyFill="1" applyBorder="1" applyAlignment="1" applyProtection="1">
      <alignment horizontal="left" vertical="center"/>
      <protection locked="0"/>
    </xf>
    <xf numFmtId="37" fontId="10" fillId="0" borderId="29" xfId="70" applyNumberFormat="1" applyFont="1" applyFill="1" applyBorder="1" applyAlignment="1" applyProtection="1">
      <alignment horizontal="left" vertical="center"/>
      <protection locked="0"/>
    </xf>
    <xf numFmtId="37" fontId="10" fillId="0" borderId="30" xfId="70" applyNumberFormat="1" applyFont="1" applyFill="1" applyBorder="1" applyAlignment="1" applyProtection="1">
      <alignment horizontal="left" vertical="center"/>
      <protection locked="0"/>
    </xf>
    <xf numFmtId="37" fontId="10" fillId="0" borderId="31" xfId="70" applyNumberFormat="1" applyFont="1" applyFill="1" applyBorder="1" applyAlignment="1" applyProtection="1">
      <alignment horizontal="left" vertical="center"/>
      <protection locked="0"/>
    </xf>
    <xf numFmtId="0" fontId="10" fillId="0" borderId="0" xfId="0" applyFont="1" applyBorder="1" applyAlignment="1" applyProtection="1">
      <alignment horizontal="left" wrapText="1"/>
      <protection/>
    </xf>
    <xf numFmtId="0" fontId="10" fillId="0" borderId="0" xfId="0" applyFont="1" applyBorder="1" applyAlignment="1" applyProtection="1">
      <alignment/>
      <protection/>
    </xf>
    <xf numFmtId="0" fontId="9" fillId="0" borderId="30" xfId="70" applyFont="1" applyBorder="1" applyAlignment="1" applyProtection="1">
      <alignment horizontal="left" vertical="center"/>
      <protection/>
    </xf>
    <xf numFmtId="169" fontId="10" fillId="0" borderId="0" xfId="0" applyNumberFormat="1" applyFont="1" applyBorder="1" applyAlignment="1" applyProtection="1">
      <alignment horizontal="center" wrapText="1"/>
      <protection/>
    </xf>
    <xf numFmtId="0" fontId="9" fillId="0" borderId="20" xfId="70" applyFont="1" applyBorder="1" applyAlignment="1" applyProtection="1">
      <alignment horizontal="left" vertical="center"/>
      <protection/>
    </xf>
    <xf numFmtId="0" fontId="9" fillId="0" borderId="16" xfId="70" applyFont="1" applyBorder="1" applyAlignment="1" applyProtection="1">
      <alignment horizontal="left" vertical="center"/>
      <protection/>
    </xf>
    <xf numFmtId="0" fontId="9" fillId="0" borderId="21" xfId="70" applyFont="1" applyBorder="1" applyAlignment="1" applyProtection="1">
      <alignment horizontal="left" vertical="center"/>
      <protection/>
    </xf>
    <xf numFmtId="49" fontId="10" fillId="0" borderId="20" xfId="70" applyNumberFormat="1" applyFont="1" applyFill="1" applyBorder="1" applyAlignment="1" applyProtection="1">
      <alignment horizontal="center" vertical="center"/>
      <protection locked="0"/>
    </xf>
    <xf numFmtId="49" fontId="10" fillId="0" borderId="21" xfId="70" applyNumberFormat="1" applyFont="1" applyFill="1" applyBorder="1" applyAlignment="1" applyProtection="1">
      <alignment horizontal="center" vertical="center"/>
      <protection locked="0"/>
    </xf>
    <xf numFmtId="0" fontId="9" fillId="0" borderId="0" xfId="0" applyFont="1" applyBorder="1" applyAlignment="1" applyProtection="1">
      <alignment horizontal="left"/>
      <protection/>
    </xf>
    <xf numFmtId="0" fontId="10" fillId="0" borderId="0" xfId="0" applyFont="1" applyAlignment="1" applyProtection="1">
      <alignment/>
      <protection/>
    </xf>
    <xf numFmtId="0" fontId="9" fillId="0" borderId="0" xfId="0" applyFont="1" applyBorder="1" applyAlignment="1" applyProtection="1">
      <alignment vertical="center" wrapText="1"/>
      <protection/>
    </xf>
    <xf numFmtId="0" fontId="9" fillId="34" borderId="29" xfId="68" applyFont="1" applyFill="1" applyBorder="1" applyAlignment="1" applyProtection="1">
      <alignment horizontal="left" vertical="center"/>
      <protection/>
    </xf>
    <xf numFmtId="0" fontId="9" fillId="34" borderId="30" xfId="68" applyFont="1" applyFill="1" applyBorder="1" applyAlignment="1" applyProtection="1">
      <alignment horizontal="left" vertical="center"/>
      <protection/>
    </xf>
    <xf numFmtId="0" fontId="10" fillId="34" borderId="30" xfId="0" applyFont="1" applyFill="1" applyBorder="1" applyAlignment="1" applyProtection="1">
      <alignment/>
      <protection/>
    </xf>
    <xf numFmtId="0" fontId="10" fillId="0" borderId="30" xfId="0" applyFont="1" applyBorder="1" applyAlignment="1" applyProtection="1">
      <alignment/>
      <protection/>
    </xf>
    <xf numFmtId="49" fontId="9" fillId="0" borderId="44" xfId="0" applyNumberFormat="1" applyFont="1" applyBorder="1" applyAlignment="1" applyProtection="1">
      <alignment horizontal="center" wrapText="1"/>
      <protection/>
    </xf>
    <xf numFmtId="49" fontId="9" fillId="0" borderId="45" xfId="0" applyNumberFormat="1" applyFont="1" applyBorder="1" applyAlignment="1" applyProtection="1">
      <alignment horizontal="center" wrapText="1"/>
      <protection/>
    </xf>
    <xf numFmtId="49" fontId="9" fillId="0" borderId="46" xfId="0" applyNumberFormat="1" applyFont="1" applyBorder="1" applyAlignment="1" applyProtection="1">
      <alignment horizontal="center" wrapText="1"/>
      <protection/>
    </xf>
    <xf numFmtId="0" fontId="10" fillId="0" borderId="20" xfId="0" applyFont="1" applyBorder="1" applyAlignment="1" applyProtection="1">
      <alignment horizontal="left" wrapText="1"/>
      <protection/>
    </xf>
    <xf numFmtId="0" fontId="10" fillId="0" borderId="21" xfId="0" applyFont="1" applyBorder="1" applyAlignment="1" applyProtection="1">
      <alignment/>
      <protection/>
    </xf>
    <xf numFmtId="0" fontId="10" fillId="0" borderId="41" xfId="0" applyFont="1" applyBorder="1" applyAlignment="1" applyProtection="1">
      <alignment vertical="center"/>
      <protection/>
    </xf>
    <xf numFmtId="0" fontId="10" fillId="0" borderId="26" xfId="0" applyFont="1" applyBorder="1" applyAlignment="1" applyProtection="1">
      <alignment/>
      <protection/>
    </xf>
    <xf numFmtId="0" fontId="10" fillId="0" borderId="27" xfId="0" applyFont="1" applyBorder="1" applyAlignment="1" applyProtection="1">
      <alignment/>
      <protection/>
    </xf>
    <xf numFmtId="0" fontId="10" fillId="0" borderId="44" xfId="0" applyFont="1" applyBorder="1" applyAlignment="1" applyProtection="1">
      <alignment horizontal="center" wrapText="1"/>
      <protection/>
    </xf>
    <xf numFmtId="0" fontId="10" fillId="0" borderId="45" xfId="0" applyFont="1" applyBorder="1" applyAlignment="1" applyProtection="1">
      <alignment horizontal="center" wrapText="1"/>
      <protection/>
    </xf>
    <xf numFmtId="0" fontId="10" fillId="0" borderId="46" xfId="0" applyFont="1" applyBorder="1" applyAlignment="1" applyProtection="1">
      <alignment horizontal="center" wrapText="1"/>
      <protection/>
    </xf>
    <xf numFmtId="0" fontId="57" fillId="0" borderId="20" xfId="0" applyFont="1" applyBorder="1" applyAlignment="1" applyProtection="1">
      <alignment/>
      <protection/>
    </xf>
    <xf numFmtId="0" fontId="58" fillId="0" borderId="16" xfId="0" applyFont="1" applyBorder="1" applyAlignment="1" applyProtection="1">
      <alignment/>
      <protection/>
    </xf>
    <xf numFmtId="0" fontId="58" fillId="0" borderId="21" xfId="0" applyFont="1" applyBorder="1" applyAlignment="1" applyProtection="1">
      <alignment/>
      <protection/>
    </xf>
    <xf numFmtId="0" fontId="9" fillId="0" borderId="44" xfId="0" applyNumberFormat="1" applyFont="1" applyBorder="1" applyAlignment="1" applyProtection="1">
      <alignment horizontal="center" wrapText="1"/>
      <protection/>
    </xf>
    <xf numFmtId="0" fontId="10" fillId="0" borderId="0" xfId="70" applyFont="1" applyBorder="1" applyAlignment="1" applyProtection="1">
      <alignment horizontal="left" vertical="center"/>
      <protection/>
    </xf>
    <xf numFmtId="37" fontId="10" fillId="0" borderId="0" xfId="70" applyNumberFormat="1" applyFont="1" applyFill="1" applyBorder="1" applyAlignment="1" applyProtection="1">
      <alignment horizontal="left" vertical="center"/>
      <protection/>
    </xf>
    <xf numFmtId="0" fontId="10" fillId="0" borderId="20" xfId="70" applyFont="1" applyBorder="1" applyAlignment="1" applyProtection="1">
      <alignment horizontal="left" vertical="center"/>
      <protection/>
    </xf>
    <xf numFmtId="0" fontId="10" fillId="0" borderId="16" xfId="70" applyFont="1" applyBorder="1" applyAlignment="1" applyProtection="1">
      <alignment horizontal="left" vertical="center"/>
      <protection/>
    </xf>
    <xf numFmtId="0" fontId="10" fillId="0" borderId="21" xfId="70" applyFont="1" applyBorder="1" applyAlignment="1" applyProtection="1">
      <alignment horizontal="left" vertical="center"/>
      <protection/>
    </xf>
    <xf numFmtId="0" fontId="10" fillId="0" borderId="0" xfId="0" applyNumberFormat="1" applyFont="1" applyBorder="1" applyAlignment="1" applyProtection="1">
      <alignment horizontal="left" vertical="top" wrapText="1"/>
      <protection/>
    </xf>
    <xf numFmtId="170" fontId="9" fillId="0" borderId="47" xfId="74" applyFont="1" applyFill="1" applyBorder="1" applyAlignment="1" applyProtection="1">
      <alignment vertical="center"/>
      <protection/>
    </xf>
    <xf numFmtId="0" fontId="16" fillId="0" borderId="48" xfId="0" applyFont="1" applyBorder="1" applyAlignment="1" applyProtection="1">
      <alignment/>
      <protection/>
    </xf>
    <xf numFmtId="15" fontId="10" fillId="0" borderId="20" xfId="70" applyNumberFormat="1" applyFont="1" applyFill="1" applyBorder="1" applyAlignment="1" applyProtection="1" quotePrefix="1">
      <alignment horizontal="right" vertical="center"/>
      <protection locked="0"/>
    </xf>
    <xf numFmtId="15" fontId="10" fillId="0" borderId="16" xfId="70" applyNumberFormat="1" applyFont="1" applyFill="1" applyBorder="1" applyAlignment="1" applyProtection="1" quotePrefix="1">
      <alignment horizontal="right" vertical="center"/>
      <protection locked="0"/>
    </xf>
    <xf numFmtId="37" fontId="10" fillId="0" borderId="16" xfId="70" applyNumberFormat="1" applyFont="1" applyFill="1" applyBorder="1" applyAlignment="1" applyProtection="1">
      <alignment horizontal="right" vertical="center"/>
      <protection locked="0"/>
    </xf>
    <xf numFmtId="37" fontId="10" fillId="0" borderId="30" xfId="70" applyNumberFormat="1" applyFont="1" applyFill="1" applyBorder="1" applyAlignment="1" applyProtection="1">
      <alignment horizontal="left" vertical="center"/>
      <protection/>
    </xf>
    <xf numFmtId="0" fontId="10" fillId="0" borderId="0" xfId="0" applyFont="1" applyBorder="1" applyAlignment="1">
      <alignment vertical="center" wrapText="1"/>
    </xf>
    <xf numFmtId="0" fontId="16" fillId="0" borderId="0" xfId="0" applyFont="1" applyAlignment="1">
      <alignment vertical="center" wrapText="1"/>
    </xf>
    <xf numFmtId="49" fontId="9" fillId="0" borderId="0" xfId="0" applyNumberFormat="1" applyFont="1" applyBorder="1" applyAlignment="1">
      <alignment horizontal="center" vertical="center"/>
    </xf>
    <xf numFmtId="49" fontId="10" fillId="0" borderId="0" xfId="0" applyNumberFormat="1" applyFont="1" applyAlignment="1">
      <alignment horizontal="center" vertical="center"/>
    </xf>
    <xf numFmtId="0" fontId="16" fillId="0" borderId="0" xfId="0" applyFont="1" applyAlignment="1">
      <alignment vertical="center"/>
    </xf>
    <xf numFmtId="0" fontId="9" fillId="34" borderId="10" xfId="0" applyFont="1" applyFill="1" applyBorder="1" applyAlignment="1">
      <alignment horizontal="left" vertical="center" wrapText="1"/>
    </xf>
    <xf numFmtId="0" fontId="10" fillId="0" borderId="19" xfId="0" applyFont="1" applyBorder="1" applyAlignment="1">
      <alignment horizontal="left" vertical="center" wrapText="1"/>
    </xf>
    <xf numFmtId="0" fontId="10" fillId="0" borderId="19" xfId="0" applyFont="1" applyBorder="1" applyAlignment="1" applyProtection="1">
      <alignment horizontal="left" vertical="center" wrapText="1"/>
      <protection/>
    </xf>
    <xf numFmtId="0" fontId="9" fillId="34" borderId="19" xfId="0" applyFont="1" applyFill="1" applyBorder="1" applyAlignment="1">
      <alignment horizontal="left" vertical="center" wrapText="1"/>
    </xf>
    <xf numFmtId="3" fontId="15" fillId="34" borderId="26" xfId="0" applyNumberFormat="1" applyFont="1" applyFill="1" applyBorder="1" applyAlignment="1">
      <alignment horizontal="left" vertical="center" wrapText="1"/>
    </xf>
    <xf numFmtId="3" fontId="10" fillId="0" borderId="19" xfId="0" applyNumberFormat="1" applyFont="1" applyFill="1" applyBorder="1" applyAlignment="1">
      <alignment vertical="center" wrapText="1"/>
    </xf>
    <xf numFmtId="3" fontId="10" fillId="0" borderId="19" xfId="0" applyNumberFormat="1" applyFont="1" applyFill="1" applyBorder="1" applyAlignment="1">
      <alignment vertical="center"/>
    </xf>
    <xf numFmtId="0" fontId="10" fillId="0" borderId="0" xfId="0" applyFont="1" applyBorder="1" applyAlignment="1">
      <alignment horizontal="left" vertical="center" wrapText="1"/>
    </xf>
    <xf numFmtId="0" fontId="10" fillId="0" borderId="0" xfId="0" applyFont="1" applyFill="1" applyBorder="1" applyAlignment="1">
      <alignment horizontal="left" vertical="center" wrapText="1"/>
    </xf>
    <xf numFmtId="3" fontId="10" fillId="0" borderId="0" xfId="0" applyNumberFormat="1" applyFont="1" applyFill="1" applyBorder="1" applyAlignment="1">
      <alignment horizontal="left" vertical="center" wrapText="1"/>
    </xf>
    <xf numFmtId="3" fontId="10" fillId="0" borderId="0" xfId="0" applyNumberFormat="1" applyFont="1" applyFill="1" applyAlignment="1">
      <alignment vertical="center"/>
    </xf>
    <xf numFmtId="0" fontId="10" fillId="0" borderId="0" xfId="0" applyNumberFormat="1" applyFont="1" applyBorder="1" applyAlignment="1">
      <alignment vertical="center" wrapText="1"/>
    </xf>
    <xf numFmtId="3" fontId="10" fillId="0" borderId="16" xfId="0" applyNumberFormat="1" applyFont="1" applyFill="1" applyBorder="1" applyAlignment="1">
      <alignment horizontal="left" vertical="center" wrapText="1"/>
    </xf>
    <xf numFmtId="3" fontId="9" fillId="34" borderId="16" xfId="0" applyNumberFormat="1" applyFont="1" applyFill="1" applyBorder="1" applyAlignment="1" applyProtection="1">
      <alignment horizontal="left" vertical="center" wrapText="1"/>
      <protection/>
    </xf>
    <xf numFmtId="3" fontId="9" fillId="34" borderId="16" xfId="0" applyNumberFormat="1" applyFont="1" applyFill="1" applyBorder="1" applyAlignment="1">
      <alignment horizontal="left" vertical="center" wrapText="1"/>
    </xf>
    <xf numFmtId="3" fontId="10" fillId="0" borderId="20" xfId="0" applyNumberFormat="1" applyFont="1" applyFill="1" applyBorder="1" applyAlignment="1">
      <alignment vertical="center" wrapText="1"/>
    </xf>
    <xf numFmtId="3" fontId="9" fillId="34" borderId="19" xfId="0" applyNumberFormat="1" applyFont="1" applyFill="1" applyBorder="1" applyAlignment="1">
      <alignment vertical="center" wrapText="1"/>
    </xf>
    <xf numFmtId="3" fontId="9" fillId="34" borderId="20" xfId="0" applyNumberFormat="1" applyFont="1" applyFill="1" applyBorder="1" applyAlignment="1">
      <alignment vertical="center" wrapText="1"/>
    </xf>
    <xf numFmtId="0" fontId="9" fillId="0" borderId="0" xfId="0" applyFont="1" applyFill="1" applyBorder="1" applyAlignment="1" applyProtection="1">
      <alignment horizontal="center" vertical="center" wrapText="1"/>
      <protection/>
    </xf>
    <xf numFmtId="0" fontId="10" fillId="0" borderId="0" xfId="0" applyFont="1" applyFill="1" applyBorder="1" applyAlignment="1">
      <alignment horizontal="center" vertical="center" wrapText="1"/>
    </xf>
    <xf numFmtId="0" fontId="10" fillId="0" borderId="0" xfId="0" applyFont="1" applyBorder="1" applyAlignment="1">
      <alignment horizontal="left" vertical="center" wrapText="1" shrinkToFit="1"/>
    </xf>
    <xf numFmtId="0" fontId="9" fillId="34"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3" fontId="10" fillId="0" borderId="20" xfId="0" applyNumberFormat="1" applyFont="1" applyFill="1" applyBorder="1" applyAlignment="1" applyProtection="1">
      <alignment horizontal="left" vertical="center" wrapText="1"/>
      <protection/>
    </xf>
    <xf numFmtId="3" fontId="10" fillId="0" borderId="16" xfId="0" applyNumberFormat="1" applyFont="1" applyFill="1" applyBorder="1" applyAlignment="1" applyProtection="1">
      <alignment horizontal="left" vertical="center" wrapText="1"/>
      <protection/>
    </xf>
    <xf numFmtId="3" fontId="10" fillId="0" borderId="0" xfId="0" applyNumberFormat="1" applyFont="1" applyFill="1" applyBorder="1" applyAlignment="1" applyProtection="1">
      <alignment horizontal="left" vertical="center" wrapText="1"/>
      <protection/>
    </xf>
    <xf numFmtId="0" fontId="0" fillId="0" borderId="0" xfId="0" applyAlignment="1">
      <alignment vertical="center"/>
    </xf>
    <xf numFmtId="0" fontId="16" fillId="0" borderId="16" xfId="0" applyFont="1" applyBorder="1" applyAlignment="1">
      <alignment vertical="center"/>
    </xf>
    <xf numFmtId="0" fontId="16" fillId="0" borderId="0" xfId="0" applyFont="1" applyAlignment="1" applyProtection="1">
      <alignment vertical="center"/>
      <protection/>
    </xf>
    <xf numFmtId="0" fontId="10" fillId="0" borderId="0" xfId="0" applyFont="1" applyFill="1" applyBorder="1" applyAlignment="1" applyProtection="1">
      <alignment horizontal="left" vertical="center" wrapText="1"/>
      <protection/>
    </xf>
    <xf numFmtId="0" fontId="16" fillId="0" borderId="0" xfId="0" applyFont="1" applyAlignment="1" applyProtection="1">
      <alignment wrapText="1"/>
      <protection/>
    </xf>
    <xf numFmtId="3" fontId="9" fillId="34" borderId="20" xfId="0" applyNumberFormat="1" applyFont="1" applyFill="1" applyBorder="1" applyAlignment="1" applyProtection="1">
      <alignment horizontal="left" vertical="center" wrapText="1"/>
      <protection/>
    </xf>
    <xf numFmtId="0" fontId="10" fillId="0" borderId="40" xfId="69" applyFont="1" applyFill="1" applyBorder="1" applyAlignment="1" applyProtection="1">
      <alignment horizontal="center" vertical="center" wrapText="1"/>
      <protection locked="0"/>
    </xf>
    <xf numFmtId="0" fontId="10" fillId="0" borderId="9" xfId="69" applyFont="1" applyFill="1" applyBorder="1" applyAlignment="1" applyProtection="1">
      <alignment horizontal="center" vertical="center" wrapText="1"/>
      <protection locked="0"/>
    </xf>
    <xf numFmtId="0" fontId="10" fillId="0" borderId="39" xfId="69" applyFont="1" applyFill="1" applyBorder="1" applyAlignment="1" applyProtection="1">
      <alignment horizontal="center" vertical="center" wrapText="1"/>
      <protection locked="0"/>
    </xf>
    <xf numFmtId="0" fontId="10" fillId="0" borderId="10" xfId="69" applyFont="1" applyFill="1" applyBorder="1" applyAlignment="1" applyProtection="1">
      <alignment horizontal="center" vertical="center" wrapText="1"/>
      <protection locked="0"/>
    </xf>
    <xf numFmtId="0" fontId="9" fillId="34" borderId="23" xfId="67" applyFont="1" applyFill="1" applyBorder="1" applyAlignment="1" applyProtection="1">
      <alignment horizontal="center" vertical="center"/>
      <protection hidden="1"/>
    </xf>
    <xf numFmtId="0" fontId="9" fillId="34" borderId="25" xfId="67" applyFont="1" applyFill="1" applyBorder="1" applyAlignment="1" applyProtection="1">
      <alignment horizontal="center" vertical="center"/>
      <protection hidden="1"/>
    </xf>
    <xf numFmtId="0" fontId="9" fillId="34" borderId="24" xfId="67" applyFont="1" applyFill="1" applyBorder="1" applyAlignment="1" applyProtection="1">
      <alignment horizontal="center" vertical="center"/>
      <protection hidden="1"/>
    </xf>
    <xf numFmtId="0" fontId="10" fillId="0" borderId="19" xfId="69" applyFont="1" applyBorder="1" applyAlignment="1">
      <alignment vertical="center" wrapText="1"/>
      <protection/>
    </xf>
    <xf numFmtId="0" fontId="10" fillId="0" borderId="49" xfId="69" applyFont="1" applyBorder="1" applyAlignment="1">
      <alignment horizontal="center"/>
      <protection/>
    </xf>
    <xf numFmtId="0" fontId="9" fillId="34" borderId="23" xfId="69" applyFont="1" applyFill="1" applyBorder="1" applyAlignment="1" applyProtection="1">
      <alignment horizontal="center" vertical="center"/>
      <protection hidden="1"/>
    </xf>
    <xf numFmtId="0" fontId="9" fillId="34" borderId="25" xfId="69" applyFont="1" applyFill="1" applyBorder="1" applyAlignment="1" applyProtection="1">
      <alignment horizontal="center" vertical="center"/>
      <protection hidden="1"/>
    </xf>
    <xf numFmtId="0" fontId="9" fillId="34" borderId="24" xfId="69" applyFont="1" applyFill="1" applyBorder="1" applyAlignment="1" applyProtection="1">
      <alignment horizontal="center" vertical="center"/>
      <protection hidden="1"/>
    </xf>
    <xf numFmtId="0" fontId="10" fillId="34" borderId="38" xfId="69" applyFont="1" applyFill="1" applyBorder="1" applyAlignment="1">
      <alignment horizontal="center"/>
      <protection/>
    </xf>
    <xf numFmtId="0" fontId="10" fillId="34" borderId="50" xfId="69" applyFont="1" applyFill="1" applyBorder="1" applyAlignment="1">
      <alignment horizontal="center"/>
      <protection/>
    </xf>
    <xf numFmtId="0" fontId="10" fillId="34" borderId="51" xfId="69" applyFont="1" applyFill="1" applyBorder="1" applyAlignment="1">
      <alignment horizontal="center"/>
      <protection/>
    </xf>
    <xf numFmtId="0" fontId="10" fillId="0" borderId="0" xfId="69" applyFont="1" applyAlignment="1">
      <alignment horizontal="center"/>
      <protection/>
    </xf>
    <xf numFmtId="0" fontId="10" fillId="36" borderId="19" xfId="69" applyFont="1" applyFill="1" applyBorder="1" applyAlignment="1">
      <alignment vertical="center" wrapText="1"/>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Custom - Opmaakprofiel8" xfId="41"/>
    <cellStyle name="Data   - Opmaakprofiel2" xfId="42"/>
    <cellStyle name="Gekoppelde cel" xfId="43"/>
    <cellStyle name="Goed" xfId="44"/>
    <cellStyle name="Invoer" xfId="45"/>
    <cellStyle name="Comma" xfId="46"/>
    <cellStyle name="Comma [0]" xfId="47"/>
    <cellStyle name="Kop 1" xfId="48"/>
    <cellStyle name="Kop 2" xfId="49"/>
    <cellStyle name="Kop 3" xfId="50"/>
    <cellStyle name="Kop 4" xfId="51"/>
    <cellStyle name="Labels - Opmaakprofiel3" xfId="52"/>
    <cellStyle name="Neutraal" xfId="53"/>
    <cellStyle name="Normal - Opmaakprofiel1" xfId="54"/>
    <cellStyle name="Normal - Opmaakprofiel2" xfId="55"/>
    <cellStyle name="Normal - Opmaakprofiel3" xfId="56"/>
    <cellStyle name="Normal - Opmaakprofiel4" xfId="57"/>
    <cellStyle name="Normal - Opmaakprofiel5" xfId="58"/>
    <cellStyle name="Normal - Opmaakprofiel6" xfId="59"/>
    <cellStyle name="Normal - Opmaakprofiel7" xfId="60"/>
    <cellStyle name="Normal - Opmaakprofiel8" xfId="61"/>
    <cellStyle name="Normal 2" xfId="62"/>
    <cellStyle name="Notitie" xfId="63"/>
    <cellStyle name="Ongeldig" xfId="64"/>
    <cellStyle name="Percent" xfId="65"/>
    <cellStyle name="Reset  - Opmaakprofiel7" xfId="66"/>
    <cellStyle name="Standaard_APZ Nacalculatie1998" xfId="67"/>
    <cellStyle name="Standaard_Concept nac 2004 ent II" xfId="68"/>
    <cellStyle name="Standaard_Nacalculatieformulier 2002" xfId="69"/>
    <cellStyle name="Standaard_Nacalculatieformulier 2003 2-2-04" xfId="70"/>
    <cellStyle name="Tabelstandaard" xfId="71"/>
    <cellStyle name="Tabelstandaard financieel" xfId="72"/>
    <cellStyle name="Tabelstandaard negatief" xfId="73"/>
    <cellStyle name="Tabelstandaard Totaal" xfId="74"/>
    <cellStyle name="Tabelstandaard Totaal Negatief" xfId="75"/>
    <cellStyle name="Table  - Opmaakprofiel6" xfId="76"/>
    <cellStyle name="Titel" xfId="77"/>
    <cellStyle name="Title  - Opmaakprofiel1" xfId="78"/>
    <cellStyle name="Totaal" xfId="79"/>
    <cellStyle name="TotCol - Opmaakprofiel5" xfId="80"/>
    <cellStyle name="TotRow - Opmaakprofiel4" xfId="81"/>
    <cellStyle name="Uitvoer" xfId="82"/>
    <cellStyle name="Currency" xfId="83"/>
    <cellStyle name="Currency [0]" xfId="84"/>
    <cellStyle name="Verklarende tekst" xfId="85"/>
    <cellStyle name="Waarschuwingstekst" xfId="86"/>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lor auto="1"/>
      </font>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247650</xdr:colOff>
      <xdr:row>0</xdr:row>
      <xdr:rowOff>0</xdr:rowOff>
    </xdr:from>
    <xdr:to>
      <xdr:col>12</xdr:col>
      <xdr:colOff>285750</xdr:colOff>
      <xdr:row>3</xdr:row>
      <xdr:rowOff>47625</xdr:rowOff>
    </xdr:to>
    <xdr:pic>
      <xdr:nvPicPr>
        <xdr:cNvPr id="1" name="Picture 42" descr="01 nza logo pms 100mm PMS 463 [basis]"/>
        <xdr:cNvPicPr preferRelativeResize="1">
          <a:picLocks noChangeAspect="1"/>
        </xdr:cNvPicPr>
      </xdr:nvPicPr>
      <xdr:blipFill>
        <a:blip r:embed="rId1"/>
        <a:stretch>
          <a:fillRect/>
        </a:stretch>
      </xdr:blipFill>
      <xdr:spPr>
        <a:xfrm>
          <a:off x="5924550" y="0"/>
          <a:ext cx="1905000" cy="9334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8.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oleObject" Target="../embeddings/oleObject_8_0.bin" /><Relationship Id="rId3" Type="http://schemas.openxmlformats.org/officeDocument/2006/relationships/vmlDrawing" Target="../drawings/vmlDrawing9.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7"/>
  <sheetViews>
    <sheetView showGridLines="0" showZeros="0" tabSelected="1" showOutlineSymbols="0" zoomScaleSheetLayoutView="75" zoomScalePageLayoutView="0" workbookViewId="0" topLeftCell="A1">
      <selection activeCell="I9" sqref="I9:J9"/>
    </sheetView>
  </sheetViews>
  <sheetFormatPr defaultColWidth="9.140625" defaultRowHeight="12.75"/>
  <cols>
    <col min="1" max="1" width="6.7109375" style="21" customWidth="1"/>
    <col min="2" max="2" width="6.7109375" style="20" customWidth="1"/>
    <col min="3" max="3" width="8.140625" style="21" customWidth="1"/>
    <col min="4" max="4" width="27.28125" style="21" customWidth="1"/>
    <col min="5" max="6" width="6.7109375" style="21" customWidth="1"/>
    <col min="7" max="7" width="2.7109375" style="21" customWidth="1"/>
    <col min="8" max="8" width="6.7109375" style="21" customWidth="1"/>
    <col min="9" max="10" width="6.7109375" style="20" customWidth="1"/>
    <col min="11" max="11" width="14.28125" style="20" customWidth="1"/>
    <col min="12" max="12" width="13.7109375" style="20" customWidth="1"/>
    <col min="13" max="13" width="8.8515625" style="21" customWidth="1"/>
    <col min="14" max="14" width="6.7109375" style="21" customWidth="1"/>
    <col min="15" max="16384" width="9.140625" style="21" customWidth="1"/>
  </cols>
  <sheetData>
    <row r="1" ht="11.25">
      <c r="A1" s="355"/>
    </row>
    <row r="2" spans="1:6" s="12" customFormat="1" ht="47.25" customHeight="1">
      <c r="A2" s="1" t="s">
        <v>41</v>
      </c>
      <c r="B2" s="1"/>
      <c r="C2" s="150"/>
      <c r="D2" s="150">
        <v>2013</v>
      </c>
      <c r="E2" s="408"/>
      <c r="F2" s="409"/>
    </row>
    <row r="3" spans="1:14" s="12" customFormat="1" ht="11.25">
      <c r="A3" s="410" t="s">
        <v>173</v>
      </c>
      <c r="B3" s="409"/>
      <c r="C3" s="409"/>
      <c r="D3" s="409"/>
      <c r="E3" s="409"/>
      <c r="F3" s="409"/>
      <c r="G3" s="409"/>
      <c r="H3" s="409"/>
      <c r="I3" s="409"/>
      <c r="K3" s="11"/>
      <c r="L3" s="11"/>
      <c r="M3" s="11"/>
      <c r="N3" s="11"/>
    </row>
    <row r="4" spans="1:16" s="12" customFormat="1" ht="12" customHeight="1">
      <c r="A4" s="36"/>
      <c r="B4" s="36"/>
      <c r="D4" s="267"/>
      <c r="E4" s="6"/>
      <c r="F4" s="6"/>
      <c r="G4" s="6"/>
      <c r="H4" s="13"/>
      <c r="I4" s="418" t="s">
        <v>42</v>
      </c>
      <c r="J4" s="419"/>
      <c r="K4" s="11"/>
      <c r="L4" s="11"/>
      <c r="N4" s="6"/>
      <c r="O4" s="268"/>
      <c r="P4" s="268"/>
    </row>
    <row r="5" spans="1:13" s="12" customFormat="1" ht="12" customHeight="1">
      <c r="A5" s="411" t="s">
        <v>65</v>
      </c>
      <c r="B5" s="412"/>
      <c r="C5" s="413"/>
      <c r="D5" s="414"/>
      <c r="E5" s="269" t="s">
        <v>46</v>
      </c>
      <c r="F5" s="270" t="s">
        <v>47</v>
      </c>
      <c r="G5" s="6"/>
      <c r="H5" s="6"/>
      <c r="I5" s="418" t="s">
        <v>43</v>
      </c>
      <c r="J5" s="419"/>
      <c r="K5" s="415"/>
      <c r="L5" s="416"/>
      <c r="M5" s="417"/>
    </row>
    <row r="6" spans="1:13" s="37" customFormat="1" ht="12" customHeight="1">
      <c r="A6" s="420" t="s">
        <v>66</v>
      </c>
      <c r="B6" s="421"/>
      <c r="C6" s="421"/>
      <c r="D6" s="422"/>
      <c r="E6" s="264">
        <v>240</v>
      </c>
      <c r="F6" s="263"/>
      <c r="G6" s="6"/>
      <c r="H6" s="6"/>
      <c r="I6" s="418" t="s">
        <v>44</v>
      </c>
      <c r="J6" s="419"/>
      <c r="K6" s="423"/>
      <c r="L6" s="424"/>
      <c r="M6" s="425"/>
    </row>
    <row r="7" spans="1:13" s="37" customFormat="1" ht="12" customHeight="1">
      <c r="A7" s="345" t="s">
        <v>135</v>
      </c>
      <c r="B7" s="267"/>
      <c r="C7" s="267"/>
      <c r="D7" s="346"/>
      <c r="E7" s="406"/>
      <c r="F7" s="407"/>
      <c r="G7" s="6"/>
      <c r="H7" s="6"/>
      <c r="I7" s="418" t="s">
        <v>45</v>
      </c>
      <c r="J7" s="419"/>
      <c r="K7" s="429" t="s">
        <v>176</v>
      </c>
      <c r="L7" s="416"/>
      <c r="M7" s="417"/>
    </row>
    <row r="8" spans="1:8" s="37" customFormat="1" ht="12" customHeight="1">
      <c r="A8" s="426" t="s">
        <v>170</v>
      </c>
      <c r="B8" s="427"/>
      <c r="C8" s="427"/>
      <c r="D8" s="428"/>
      <c r="E8" s="11"/>
      <c r="F8" s="6"/>
      <c r="G8" s="11"/>
      <c r="H8" s="11"/>
    </row>
    <row r="9" spans="3:13" s="37" customFormat="1" ht="12" customHeight="1">
      <c r="C9" s="13"/>
      <c r="D9" s="6"/>
      <c r="E9" s="6"/>
      <c r="F9" s="6"/>
      <c r="G9" s="271"/>
      <c r="H9" s="6"/>
      <c r="I9" s="399"/>
      <c r="J9" s="400"/>
      <c r="K9" s="402"/>
      <c r="L9" s="402"/>
      <c r="M9" s="402"/>
    </row>
    <row r="10" spans="1:14" s="14" customFormat="1" ht="15.75" customHeight="1">
      <c r="A10" s="388"/>
      <c r="B10" s="388"/>
      <c r="C10" s="388"/>
      <c r="D10" s="388"/>
      <c r="E10" s="388"/>
      <c r="F10" s="388"/>
      <c r="G10" s="388"/>
      <c r="H10" s="38"/>
      <c r="I10" s="15"/>
      <c r="J10" s="15"/>
      <c r="K10" s="15"/>
      <c r="L10" s="16"/>
      <c r="M10" s="17"/>
      <c r="N10" s="17"/>
    </row>
    <row r="11" spans="1:14" s="14" customFormat="1" ht="11.25">
      <c r="A11" s="291" t="s">
        <v>136</v>
      </c>
      <c r="B11" s="292"/>
      <c r="C11" s="292"/>
      <c r="D11" s="292"/>
      <c r="E11" s="293"/>
      <c r="F11" s="293"/>
      <c r="G11" s="293"/>
      <c r="H11" s="293"/>
      <c r="I11" s="293"/>
      <c r="J11" s="294"/>
      <c r="K11" s="294"/>
      <c r="L11" s="294"/>
      <c r="M11" s="295"/>
      <c r="N11" s="17"/>
    </row>
    <row r="12" spans="1:14" s="14" customFormat="1" ht="11.25">
      <c r="A12" s="296"/>
      <c r="B12" s="226"/>
      <c r="C12" s="297"/>
      <c r="D12" s="297"/>
      <c r="E12" s="226"/>
      <c r="F12" s="226"/>
      <c r="G12" s="226"/>
      <c r="H12" s="226"/>
      <c r="I12" s="226"/>
      <c r="J12" s="3"/>
      <c r="K12" s="3"/>
      <c r="L12" s="3"/>
      <c r="M12" s="298"/>
      <c r="N12" s="17"/>
    </row>
    <row r="13" spans="1:15" s="37" customFormat="1" ht="33" customHeight="1">
      <c r="A13" s="299"/>
      <c r="B13" s="226"/>
      <c r="C13" s="389" t="s">
        <v>74</v>
      </c>
      <c r="D13" s="390"/>
      <c r="E13" s="390"/>
      <c r="F13" s="390"/>
      <c r="G13" s="390"/>
      <c r="H13" s="390"/>
      <c r="I13" s="390"/>
      <c r="J13" s="390"/>
      <c r="K13" s="390"/>
      <c r="L13" s="390"/>
      <c r="M13" s="391"/>
      <c r="N13" s="226"/>
      <c r="O13" s="5"/>
    </row>
    <row r="14" spans="1:15" s="37" customFormat="1" ht="12" customHeight="1">
      <c r="A14" s="299"/>
      <c r="B14" s="226"/>
      <c r="C14" s="297"/>
      <c r="D14" s="4"/>
      <c r="E14" s="7"/>
      <c r="F14" s="7"/>
      <c r="G14" s="7"/>
      <c r="H14" s="7"/>
      <c r="I14" s="7"/>
      <c r="J14" s="7"/>
      <c r="K14" s="7"/>
      <c r="L14" s="7"/>
      <c r="M14" s="8"/>
      <c r="N14" s="226"/>
      <c r="O14" s="12"/>
    </row>
    <row r="15" spans="1:15" s="37" customFormat="1" ht="12" customHeight="1">
      <c r="A15" s="299"/>
      <c r="B15" s="226"/>
      <c r="C15" s="392" t="s">
        <v>67</v>
      </c>
      <c r="D15" s="392"/>
      <c r="E15" s="392"/>
      <c r="F15" s="392"/>
      <c r="G15" s="392"/>
      <c r="H15" s="392"/>
      <c r="I15" s="392"/>
      <c r="J15" s="392"/>
      <c r="K15" s="392"/>
      <c r="L15" s="9"/>
      <c r="M15" s="10"/>
      <c r="N15" s="226"/>
      <c r="O15" s="12"/>
    </row>
    <row r="16" spans="1:15" s="37" customFormat="1" ht="12" customHeight="1">
      <c r="A16" s="299"/>
      <c r="B16" s="226"/>
      <c r="C16" s="392"/>
      <c r="D16" s="392"/>
      <c r="E16" s="392"/>
      <c r="F16" s="392"/>
      <c r="G16" s="392"/>
      <c r="H16" s="392"/>
      <c r="I16" s="392"/>
      <c r="J16" s="392"/>
      <c r="K16" s="392"/>
      <c r="L16" s="9"/>
      <c r="M16" s="10"/>
      <c r="N16" s="226"/>
      <c r="O16" s="40"/>
    </row>
    <row r="17" spans="1:14" s="12" customFormat="1" ht="12" customHeight="1">
      <c r="A17" s="299"/>
      <c r="B17" s="226"/>
      <c r="C17" s="392"/>
      <c r="D17" s="392"/>
      <c r="E17" s="392"/>
      <c r="F17" s="392"/>
      <c r="G17" s="392"/>
      <c r="H17" s="392"/>
      <c r="I17" s="392"/>
      <c r="J17" s="392"/>
      <c r="K17" s="392"/>
      <c r="L17" s="9"/>
      <c r="M17" s="10"/>
      <c r="N17" s="226"/>
    </row>
    <row r="18" spans="1:14" s="12" customFormat="1" ht="12" customHeight="1">
      <c r="A18" s="299"/>
      <c r="B18" s="226"/>
      <c r="C18" s="392" t="s">
        <v>75</v>
      </c>
      <c r="D18" s="392"/>
      <c r="E18" s="392"/>
      <c r="F18" s="392"/>
      <c r="G18" s="392"/>
      <c r="H18" s="392"/>
      <c r="I18" s="392"/>
      <c r="J18" s="392"/>
      <c r="K18" s="392"/>
      <c r="L18" s="3"/>
      <c r="M18" s="298"/>
      <c r="N18" s="226"/>
    </row>
    <row r="19" spans="1:14" s="12" customFormat="1" ht="12" customHeight="1">
      <c r="A19" s="299"/>
      <c r="B19" s="226"/>
      <c r="C19" s="392"/>
      <c r="D19" s="392"/>
      <c r="E19" s="392"/>
      <c r="F19" s="392"/>
      <c r="G19" s="392"/>
      <c r="H19" s="392"/>
      <c r="I19" s="392"/>
      <c r="J19" s="392"/>
      <c r="K19" s="392"/>
      <c r="L19" s="3"/>
      <c r="M19" s="298"/>
      <c r="N19" s="226"/>
    </row>
    <row r="20" spans="1:19" ht="11.25">
      <c r="A20" s="300"/>
      <c r="B20" s="15"/>
      <c r="C20" s="38"/>
      <c r="D20" s="15"/>
      <c r="E20" s="15"/>
      <c r="F20" s="15"/>
      <c r="G20" s="15"/>
      <c r="H20" s="15"/>
      <c r="I20" s="15"/>
      <c r="J20" s="15"/>
      <c r="K20" s="15"/>
      <c r="L20" s="15"/>
      <c r="M20" s="301"/>
      <c r="N20" s="302"/>
      <c r="Q20" s="18"/>
      <c r="R20" s="18"/>
      <c r="S20" s="18"/>
    </row>
    <row r="21" spans="1:19" ht="11.25">
      <c r="A21" s="300"/>
      <c r="B21" s="15"/>
      <c r="C21" s="38"/>
      <c r="D21" s="303" t="str">
        <f>IF(D22=TRUE,"      Invulvelden gearceerd","      Invulvelden niet gearceerd")</f>
        <v>      Invulvelden gearceerd</v>
      </c>
      <c r="E21" s="304"/>
      <c r="F21" s="305"/>
      <c r="G21" s="38"/>
      <c r="H21" s="38"/>
      <c r="I21" s="38"/>
      <c r="J21" s="38"/>
      <c r="K21" s="38"/>
      <c r="L21" s="38"/>
      <c r="M21" s="306"/>
      <c r="N21" s="302"/>
      <c r="Q21" s="18"/>
      <c r="R21" s="18"/>
      <c r="S21" s="18"/>
    </row>
    <row r="22" spans="1:19" s="42" customFormat="1" ht="11.25">
      <c r="A22" s="307"/>
      <c r="B22" s="308"/>
      <c r="C22" s="309"/>
      <c r="D22" s="96" t="b">
        <v>1</v>
      </c>
      <c r="E22" s="310"/>
      <c r="F22" s="310"/>
      <c r="G22" s="309"/>
      <c r="H22" s="309"/>
      <c r="I22" s="97"/>
      <c r="J22" s="310"/>
      <c r="K22" s="310"/>
      <c r="L22" s="311"/>
      <c r="M22" s="312"/>
      <c r="N22" s="313"/>
      <c r="Q22" s="19"/>
      <c r="R22" s="19"/>
      <c r="S22" s="19"/>
    </row>
    <row r="23" spans="1:19" s="14" customFormat="1" ht="12.75" customHeight="1">
      <c r="A23" s="302"/>
      <c r="B23" s="314"/>
      <c r="C23" s="302"/>
      <c r="D23" s="302"/>
      <c r="E23" s="302"/>
      <c r="F23" s="302"/>
      <c r="G23" s="38"/>
      <c r="H23" s="38"/>
      <c r="I23" s="15"/>
      <c r="J23" s="15"/>
      <c r="K23" s="315"/>
      <c r="L23" s="15"/>
      <c r="M23" s="17"/>
      <c r="N23" s="17"/>
      <c r="Q23" s="19"/>
      <c r="R23" s="19"/>
      <c r="S23" s="19"/>
    </row>
    <row r="24" spans="17:19" s="18" customFormat="1" ht="16.5" customHeight="1">
      <c r="Q24" s="19"/>
      <c r="R24" s="19"/>
      <c r="S24" s="19"/>
    </row>
    <row r="25" spans="1:14" s="19" customFormat="1" ht="16.5" customHeight="1">
      <c r="A25" s="272" t="s">
        <v>48</v>
      </c>
      <c r="B25" s="273"/>
      <c r="C25" s="274"/>
      <c r="D25" s="393"/>
      <c r="E25" s="394"/>
      <c r="F25" s="395"/>
      <c r="G25" s="18"/>
      <c r="H25" s="403" t="s">
        <v>49</v>
      </c>
      <c r="I25" s="404"/>
      <c r="J25" s="405"/>
      <c r="K25" s="393"/>
      <c r="L25" s="394"/>
      <c r="M25" s="394"/>
      <c r="N25" s="395"/>
    </row>
    <row r="26" spans="1:14" s="19" customFormat="1" ht="16.5" customHeight="1">
      <c r="A26" s="275" t="s">
        <v>50</v>
      </c>
      <c r="B26" s="276"/>
      <c r="C26" s="274"/>
      <c r="D26" s="393"/>
      <c r="E26" s="394"/>
      <c r="F26" s="395"/>
      <c r="G26" s="18"/>
      <c r="H26" s="432" t="s">
        <v>51</v>
      </c>
      <c r="I26" s="433"/>
      <c r="J26" s="434"/>
      <c r="K26" s="393"/>
      <c r="L26" s="394"/>
      <c r="M26" s="394"/>
      <c r="N26" s="395"/>
    </row>
    <row r="27" spans="1:14" s="19" customFormat="1" ht="16.5" customHeight="1">
      <c r="A27" s="272" t="s">
        <v>51</v>
      </c>
      <c r="B27" s="276"/>
      <c r="C27" s="274"/>
      <c r="D27" s="393"/>
      <c r="E27" s="394"/>
      <c r="F27" s="395"/>
      <c r="G27" s="18"/>
      <c r="H27" s="277" t="s">
        <v>56</v>
      </c>
      <c r="I27" s="278"/>
      <c r="J27" s="279"/>
      <c r="K27" s="393"/>
      <c r="L27" s="394"/>
      <c r="M27" s="394"/>
      <c r="N27" s="395"/>
    </row>
    <row r="28" spans="1:14" s="19" customFormat="1" ht="16.5" customHeight="1">
      <c r="A28" s="275" t="s">
        <v>52</v>
      </c>
      <c r="B28" s="276"/>
      <c r="C28" s="274"/>
      <c r="D28" s="393"/>
      <c r="E28" s="394"/>
      <c r="F28" s="395"/>
      <c r="G28" s="18"/>
      <c r="H28" s="432" t="s">
        <v>44</v>
      </c>
      <c r="I28" s="433"/>
      <c r="J28" s="434"/>
      <c r="K28" s="393"/>
      <c r="L28" s="394"/>
      <c r="M28" s="394"/>
      <c r="N28" s="395"/>
    </row>
    <row r="29" spans="1:14" s="19" customFormat="1" ht="16.5" customHeight="1">
      <c r="A29" s="275" t="s">
        <v>54</v>
      </c>
      <c r="B29" s="276"/>
      <c r="C29" s="274"/>
      <c r="D29" s="393"/>
      <c r="E29" s="394"/>
      <c r="F29" s="395"/>
      <c r="G29" s="18"/>
      <c r="H29" s="432" t="s">
        <v>53</v>
      </c>
      <c r="I29" s="433"/>
      <c r="J29" s="434"/>
      <c r="K29" s="393"/>
      <c r="L29" s="394"/>
      <c r="M29" s="394"/>
      <c r="N29" s="395"/>
    </row>
    <row r="30" spans="1:14" s="19" customFormat="1" ht="16.5" customHeight="1">
      <c r="A30" s="277" t="s">
        <v>56</v>
      </c>
      <c r="B30" s="278"/>
      <c r="C30" s="279"/>
      <c r="D30" s="396"/>
      <c r="E30" s="397"/>
      <c r="F30" s="398"/>
      <c r="G30" s="18"/>
      <c r="H30" s="403" t="s">
        <v>55</v>
      </c>
      <c r="I30" s="404"/>
      <c r="J30" s="405"/>
      <c r="K30" s="393"/>
      <c r="L30" s="394"/>
      <c r="M30" s="394"/>
      <c r="N30" s="395"/>
    </row>
    <row r="31" spans="1:14" s="19" customFormat="1" ht="16.5" customHeight="1">
      <c r="A31" s="272" t="s">
        <v>57</v>
      </c>
      <c r="B31" s="276"/>
      <c r="C31" s="276"/>
      <c r="D31" s="276"/>
      <c r="E31" s="276"/>
      <c r="F31" s="274"/>
      <c r="G31" s="18"/>
      <c r="H31" s="432" t="s">
        <v>51</v>
      </c>
      <c r="I31" s="433"/>
      <c r="J31" s="434"/>
      <c r="K31" s="393"/>
      <c r="L31" s="394"/>
      <c r="M31" s="394"/>
      <c r="N31" s="395"/>
    </row>
    <row r="32" spans="1:19" s="19" customFormat="1" ht="16.5" customHeight="1">
      <c r="A32" s="280"/>
      <c r="B32" s="281"/>
      <c r="C32" s="281"/>
      <c r="D32" s="281"/>
      <c r="E32" s="281"/>
      <c r="F32" s="282"/>
      <c r="G32" s="18"/>
      <c r="H32" s="277" t="s">
        <v>56</v>
      </c>
      <c r="I32" s="278"/>
      <c r="J32" s="279"/>
      <c r="K32" s="393"/>
      <c r="L32" s="394"/>
      <c r="M32" s="394"/>
      <c r="N32" s="395"/>
      <c r="Q32" s="20"/>
      <c r="R32" s="20"/>
      <c r="S32" s="20"/>
    </row>
    <row r="33" spans="1:19" s="19" customFormat="1" ht="16.5" customHeight="1">
      <c r="A33" s="280"/>
      <c r="B33" s="281"/>
      <c r="C33" s="281"/>
      <c r="D33" s="281"/>
      <c r="E33" s="281"/>
      <c r="F33" s="282"/>
      <c r="G33" s="18"/>
      <c r="H33" s="432" t="s">
        <v>44</v>
      </c>
      <c r="I33" s="433"/>
      <c r="J33" s="434"/>
      <c r="K33" s="393"/>
      <c r="L33" s="394"/>
      <c r="M33" s="394"/>
      <c r="N33" s="395"/>
      <c r="Q33" s="21"/>
      <c r="R33" s="21"/>
      <c r="S33" s="21"/>
    </row>
    <row r="34" spans="1:19" s="19" customFormat="1" ht="16.5" customHeight="1">
      <c r="A34" s="280"/>
      <c r="B34" s="281"/>
      <c r="C34" s="281"/>
      <c r="D34" s="281"/>
      <c r="E34" s="281"/>
      <c r="F34" s="283" t="s">
        <v>58</v>
      </c>
      <c r="G34" s="18"/>
      <c r="H34" s="432" t="s">
        <v>53</v>
      </c>
      <c r="I34" s="433"/>
      <c r="J34" s="434"/>
      <c r="K34" s="393"/>
      <c r="L34" s="394"/>
      <c r="M34" s="394"/>
      <c r="N34" s="395"/>
      <c r="Q34" s="21"/>
      <c r="R34" s="21"/>
      <c r="S34" s="21"/>
    </row>
    <row r="35" spans="1:19" s="19" customFormat="1" ht="16.5" customHeight="1">
      <c r="A35" s="438"/>
      <c r="B35" s="439"/>
      <c r="C35" s="284" t="s">
        <v>59</v>
      </c>
      <c r="D35" s="440"/>
      <c r="E35" s="440"/>
      <c r="F35" s="285" t="s">
        <v>60</v>
      </c>
      <c r="G35" s="18"/>
      <c r="H35" s="401"/>
      <c r="I35" s="401"/>
      <c r="J35" s="401"/>
      <c r="K35" s="441"/>
      <c r="L35" s="441"/>
      <c r="M35" s="441"/>
      <c r="N35" s="441"/>
      <c r="Q35" s="21"/>
      <c r="R35" s="21"/>
      <c r="S35" s="21"/>
    </row>
    <row r="36" spans="1:19" s="19" customFormat="1" ht="16.5" customHeight="1">
      <c r="A36" s="265"/>
      <c r="B36" s="265"/>
      <c r="C36" s="286"/>
      <c r="D36" s="266"/>
      <c r="E36" s="266"/>
      <c r="F36" s="286"/>
      <c r="G36" s="18"/>
      <c r="H36" s="430"/>
      <c r="I36" s="430"/>
      <c r="J36" s="430"/>
      <c r="K36" s="431"/>
      <c r="L36" s="431"/>
      <c r="M36" s="431"/>
      <c r="N36" s="431"/>
      <c r="Q36" s="21"/>
      <c r="R36" s="21"/>
      <c r="S36" s="21"/>
    </row>
    <row r="37" spans="1:19" s="20" customFormat="1" ht="16.5" customHeight="1">
      <c r="A37" s="265"/>
      <c r="B37" s="265"/>
      <c r="C37" s="286"/>
      <c r="D37" s="266"/>
      <c r="E37" s="266"/>
      <c r="F37" s="286"/>
      <c r="G37" s="18"/>
      <c r="H37" s="430"/>
      <c r="I37" s="430"/>
      <c r="J37" s="430"/>
      <c r="K37" s="431"/>
      <c r="L37" s="431"/>
      <c r="M37" s="431"/>
      <c r="N37" s="431"/>
      <c r="Q37" s="21"/>
      <c r="R37" s="21"/>
      <c r="S37" s="21"/>
    </row>
    <row r="38" spans="1:14" ht="12" thickBot="1">
      <c r="A38" s="19"/>
      <c r="B38" s="19"/>
      <c r="C38" s="19"/>
      <c r="D38" s="19"/>
      <c r="E38" s="19"/>
      <c r="F38" s="19"/>
      <c r="G38" s="19"/>
      <c r="H38" s="19"/>
      <c r="I38" s="19"/>
      <c r="J38" s="19"/>
      <c r="K38" s="19"/>
      <c r="L38" s="19"/>
      <c r="M38" s="19"/>
      <c r="N38" s="19"/>
    </row>
    <row r="39" spans="1:14" ht="13.5" thickBot="1">
      <c r="A39" s="287" t="str">
        <f>CONCATENATE("Bovengenoemde partijen verzoeken de definitieve aanvaardbare kosten ",D2," goed te keuren/vast te stellen op:")</f>
        <v>Bovengenoemde partijen verzoeken de definitieve aanvaardbare kosten 2013 goed te keuren/vast te stellen op:</v>
      </c>
      <c r="B39" s="288"/>
      <c r="C39" s="288"/>
      <c r="D39" s="288"/>
      <c r="E39" s="288"/>
      <c r="F39" s="288"/>
      <c r="G39" s="288"/>
      <c r="H39" s="18"/>
      <c r="I39" s="18"/>
      <c r="J39" s="18"/>
      <c r="K39" s="18"/>
      <c r="M39" s="436">
        <f>+'aanvaardbare kosten'!F15</f>
        <v>0</v>
      </c>
      <c r="N39" s="437"/>
    </row>
    <row r="40" spans="1:14" ht="12" thickBot="1">
      <c r="A40" s="19"/>
      <c r="B40" s="23"/>
      <c r="C40" s="19"/>
      <c r="D40" s="18"/>
      <c r="E40" s="24"/>
      <c r="F40" s="19"/>
      <c r="G40" s="19"/>
      <c r="H40" s="19"/>
      <c r="I40" s="19"/>
      <c r="J40" s="19"/>
      <c r="K40" s="19"/>
      <c r="L40" s="19"/>
      <c r="M40" s="19"/>
      <c r="N40" s="19"/>
    </row>
    <row r="41" spans="1:11" ht="11.25" customHeight="1" thickBot="1">
      <c r="A41" s="25" t="s">
        <v>61</v>
      </c>
      <c r="B41" s="22"/>
      <c r="C41" s="22"/>
      <c r="D41" s="22"/>
      <c r="E41" s="22"/>
      <c r="F41" s="26"/>
      <c r="G41" s="20"/>
      <c r="H41" s="288"/>
      <c r="I41" s="288"/>
      <c r="J41" s="288"/>
      <c r="K41" s="288"/>
    </row>
    <row r="42" ht="11.25">
      <c r="I42" s="21"/>
    </row>
    <row r="43" spans="1:14" ht="74.25" customHeight="1">
      <c r="A43" s="435" t="s">
        <v>73</v>
      </c>
      <c r="B43" s="435"/>
      <c r="C43" s="435"/>
      <c r="D43" s="435"/>
      <c r="E43" s="435"/>
      <c r="F43" s="435"/>
      <c r="G43" s="435"/>
      <c r="H43" s="435"/>
      <c r="I43" s="435"/>
      <c r="J43" s="435"/>
      <c r="K43" s="435"/>
      <c r="L43" s="435"/>
      <c r="M43" s="435"/>
      <c r="N43" s="435"/>
    </row>
    <row r="44" spans="1:14" ht="11.25">
      <c r="A44" s="289"/>
      <c r="B44" s="289"/>
      <c r="C44" s="289"/>
      <c r="D44" s="289"/>
      <c r="E44" s="289"/>
      <c r="F44" s="289"/>
      <c r="G44" s="289"/>
      <c r="H44" s="289"/>
      <c r="I44" s="289"/>
      <c r="J44" s="289"/>
      <c r="K44" s="289"/>
      <c r="L44" s="289"/>
      <c r="M44" s="289"/>
      <c r="N44" s="289"/>
    </row>
    <row r="45" spans="1:14" ht="11.25">
      <c r="A45" s="2" t="s">
        <v>69</v>
      </c>
      <c r="B45" s="5"/>
      <c r="C45" s="2"/>
      <c r="D45" s="5"/>
      <c r="E45" s="5"/>
      <c r="F45" s="5"/>
      <c r="G45" s="5"/>
      <c r="H45" s="5"/>
      <c r="I45" s="5"/>
      <c r="K45" s="290"/>
      <c r="L45" s="148"/>
      <c r="M45" s="148" t="s">
        <v>70</v>
      </c>
      <c r="N45" s="149" t="s">
        <v>68</v>
      </c>
    </row>
    <row r="46" spans="1:15" s="350" customFormat="1" ht="21" customHeight="1">
      <c r="A46" s="348" t="s">
        <v>171</v>
      </c>
      <c r="B46" s="349"/>
      <c r="C46" s="348"/>
      <c r="D46" s="349"/>
      <c r="E46" s="349"/>
      <c r="F46" s="349"/>
      <c r="G46" s="349"/>
      <c r="H46" s="349"/>
      <c r="I46" s="349"/>
      <c r="L46" s="351"/>
      <c r="M46" s="352"/>
      <c r="N46" s="353"/>
      <c r="O46" s="354"/>
    </row>
    <row r="47" spans="1:15" s="12" customFormat="1" ht="12" customHeight="1">
      <c r="A47" s="2"/>
      <c r="B47" s="5"/>
      <c r="C47" s="2"/>
      <c r="D47" s="5"/>
      <c r="E47" s="5"/>
      <c r="F47" s="5"/>
      <c r="G47" s="5"/>
      <c r="H47" s="5"/>
      <c r="I47" s="5"/>
      <c r="L47" s="347"/>
      <c r="M47" s="148"/>
      <c r="N47" s="225"/>
      <c r="O47" s="40"/>
    </row>
  </sheetData>
  <sheetProtection password="C11B" sheet="1"/>
  <mergeCells count="53">
    <mergeCell ref="K35:N35"/>
    <mergeCell ref="H33:J33"/>
    <mergeCell ref="K27:N27"/>
    <mergeCell ref="H28:J28"/>
    <mergeCell ref="H30:J30"/>
    <mergeCell ref="K29:N29"/>
    <mergeCell ref="A43:N43"/>
    <mergeCell ref="M39:N39"/>
    <mergeCell ref="A35:B35"/>
    <mergeCell ref="K34:N34"/>
    <mergeCell ref="K31:N31"/>
    <mergeCell ref="K36:N36"/>
    <mergeCell ref="D35:E35"/>
    <mergeCell ref="H31:J31"/>
    <mergeCell ref="H36:J36"/>
    <mergeCell ref="K32:N32"/>
    <mergeCell ref="A8:D8"/>
    <mergeCell ref="K7:M7"/>
    <mergeCell ref="I6:J6"/>
    <mergeCell ref="I7:J7"/>
    <mergeCell ref="H37:J37"/>
    <mergeCell ref="K37:N37"/>
    <mergeCell ref="H34:J34"/>
    <mergeCell ref="H26:J26"/>
    <mergeCell ref="K26:N26"/>
    <mergeCell ref="H29:J29"/>
    <mergeCell ref="E7:F7"/>
    <mergeCell ref="E2:F2"/>
    <mergeCell ref="A3:I3"/>
    <mergeCell ref="A5:D5"/>
    <mergeCell ref="K5:M5"/>
    <mergeCell ref="I4:J4"/>
    <mergeCell ref="I5:J5"/>
    <mergeCell ref="A6:D6"/>
    <mergeCell ref="K6:M6"/>
    <mergeCell ref="I9:J9"/>
    <mergeCell ref="C18:K19"/>
    <mergeCell ref="H35:J35"/>
    <mergeCell ref="K33:N33"/>
    <mergeCell ref="K9:M9"/>
    <mergeCell ref="K28:N28"/>
    <mergeCell ref="D25:F25"/>
    <mergeCell ref="H25:J25"/>
    <mergeCell ref="D26:F26"/>
    <mergeCell ref="K25:N25"/>
    <mergeCell ref="A10:G10"/>
    <mergeCell ref="C13:M13"/>
    <mergeCell ref="C15:K17"/>
    <mergeCell ref="D29:F29"/>
    <mergeCell ref="K30:N30"/>
    <mergeCell ref="D30:F30"/>
    <mergeCell ref="D27:F27"/>
    <mergeCell ref="D28:F28"/>
  </mergeCells>
  <conditionalFormatting sqref="K45 D25:F30 F41 E21 A32:F35 L25:N26 L28:N31 E7 K25:K32 F6 K33:N34">
    <cfRule type="expression" priority="1" dxfId="0" stopIfTrue="1">
      <formula>$D$22=TRUE</formula>
    </cfRule>
  </conditionalFormatting>
  <conditionalFormatting sqref="M39 A42:F42 L40:N42 F39:F40 D39:E41 K39:K42">
    <cfRule type="expression" priority="2" dxfId="0" stopIfTrue="1">
      <formula>$D$31=TRUE</formula>
    </cfRule>
  </conditionalFormatting>
  <conditionalFormatting sqref="D21">
    <cfRule type="expression" priority="3" dxfId="0" stopIfTrue="1">
      <formula>$D$22=TRUE</formula>
    </cfRule>
  </conditionalFormatting>
  <conditionalFormatting sqref="E6">
    <cfRule type="expression" priority="4" dxfId="0" stopIfTrue="1">
      <formula>$E$25=TRUE</formula>
    </cfRule>
  </conditionalFormatting>
  <dataValidations count="2">
    <dataValidation type="list" allowBlank="1" showInputMessage="1" showErrorMessage="1" prompt="U kunt hier 'ja' selecteren indien u geen toestemming wenst te verlenen." errorTitle="Fout!" error="U moet hier een ja of nee opgeven" sqref="K45">
      <formula1>$M$45:$N$45</formula1>
    </dataValidation>
    <dataValidation allowBlank="1" showInputMessage="1" showErrorMessage="1" prompt="U kunt hier 'ja' selecteren indien u geen toestemming wenst te verlenen." errorTitle="Fout!" error="U moet hier een ja of nee opgeven" sqref="L46:L47"/>
  </dataValidations>
  <printOptions/>
  <pageMargins left="0.3937007874015748" right="0.3937007874015748" top="0.3937007874015748" bottom="0.3937007874015748" header="0.5118110236220472" footer="0.5118110236220472"/>
  <pageSetup horizontalDpi="600" verticalDpi="600" orientation="landscape" paperSize="9"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F45"/>
  <sheetViews>
    <sheetView showGridLines="0" showZeros="0" showOutlineSymbols="0" view="pageBreakPreview" zoomScaleSheetLayoutView="100" zoomScalePageLayoutView="0" workbookViewId="0" topLeftCell="A1">
      <selection activeCell="H43" sqref="H43"/>
    </sheetView>
  </sheetViews>
  <sheetFormatPr defaultColWidth="8.8515625" defaultRowHeight="12.75"/>
  <cols>
    <col min="1" max="1" width="5.7109375" style="48" customWidth="1"/>
    <col min="2" max="2" width="109.57421875" style="48" customWidth="1"/>
    <col min="3" max="3" width="4.28125" style="48" customWidth="1"/>
    <col min="4" max="6" width="8.28125" style="48" customWidth="1"/>
    <col min="7" max="7" width="0.85546875" style="48" customWidth="1"/>
    <col min="8" max="16384" width="8.8515625" style="48" customWidth="1"/>
  </cols>
  <sheetData>
    <row r="1" spans="1:6" s="35" customFormat="1" ht="12.75" customHeight="1">
      <c r="A1" s="92" t="str">
        <f>Inhoud!A1</f>
        <v>Nacalculatie 2013</v>
      </c>
      <c r="B1" s="93"/>
      <c r="C1" s="175" t="b">
        <f>Voorblad!D22</f>
        <v>1</v>
      </c>
      <c r="D1" s="98"/>
      <c r="E1" s="86"/>
      <c r="F1" s="35">
        <v>10</v>
      </c>
    </row>
    <row r="2" spans="1:6" ht="11.25">
      <c r="A2" s="44"/>
      <c r="B2" s="45"/>
      <c r="C2" s="45"/>
      <c r="D2" s="46"/>
      <c r="E2" s="46"/>
      <c r="F2" s="47"/>
    </row>
    <row r="3" spans="1:6" ht="11.25">
      <c r="A3" s="49" t="s">
        <v>104</v>
      </c>
      <c r="B3" s="50"/>
      <c r="C3" s="51"/>
      <c r="D3" s="51"/>
      <c r="E3" s="51"/>
      <c r="F3" s="51"/>
    </row>
    <row r="4" spans="1:6" ht="11.25">
      <c r="A4" s="48" t="s">
        <v>30</v>
      </c>
      <c r="B4" s="29"/>
      <c r="C4" s="51"/>
      <c r="D4" s="51"/>
      <c r="E4" s="51"/>
      <c r="F4" s="51"/>
    </row>
    <row r="5" spans="1:6" ht="11.25">
      <c r="A5" s="51" t="s">
        <v>31</v>
      </c>
      <c r="B5" s="29"/>
      <c r="C5" s="51"/>
      <c r="D5" s="51"/>
      <c r="E5" s="51"/>
      <c r="F5" s="52"/>
    </row>
    <row r="6" spans="1:6" ht="11.25">
      <c r="A6" s="51" t="s">
        <v>32</v>
      </c>
      <c r="B6" s="29"/>
      <c r="C6" s="51"/>
      <c r="D6" s="51"/>
      <c r="E6" s="51"/>
      <c r="F6" s="51"/>
    </row>
    <row r="7" spans="1:6" ht="12" customHeight="1">
      <c r="A7" s="51"/>
      <c r="B7" s="51"/>
      <c r="C7" s="51"/>
      <c r="D7" s="491" t="s">
        <v>33</v>
      </c>
      <c r="E7" s="492"/>
      <c r="F7" s="493"/>
    </row>
    <row r="8" spans="1:6" ht="12" customHeight="1">
      <c r="A8" s="51"/>
      <c r="B8" s="51"/>
      <c r="C8" s="51"/>
      <c r="D8" s="53">
        <v>1</v>
      </c>
      <c r="E8" s="53">
        <v>2</v>
      </c>
      <c r="F8" s="53">
        <v>3</v>
      </c>
    </row>
    <row r="9" spans="1:6" ht="12" customHeight="1">
      <c r="A9" s="49" t="s">
        <v>34</v>
      </c>
      <c r="B9" s="51"/>
      <c r="C9" s="51"/>
      <c r="D9" s="51"/>
      <c r="E9" s="51"/>
      <c r="F9" s="51"/>
    </row>
    <row r="10" spans="1:6" ht="12" customHeight="1">
      <c r="A10" s="483">
        <v>1</v>
      </c>
      <c r="B10" s="486" t="s">
        <v>35</v>
      </c>
      <c r="C10" s="487"/>
      <c r="D10" s="479"/>
      <c r="E10" s="479"/>
      <c r="F10" s="494"/>
    </row>
    <row r="11" spans="1:6" ht="12" customHeight="1">
      <c r="A11" s="484"/>
      <c r="B11" s="486"/>
      <c r="C11" s="487"/>
      <c r="D11" s="480"/>
      <c r="E11" s="480"/>
      <c r="F11" s="494"/>
    </row>
    <row r="12" spans="1:6" ht="12.75" customHeight="1">
      <c r="A12" s="485"/>
      <c r="B12" s="486"/>
      <c r="C12" s="487"/>
      <c r="D12" s="480"/>
      <c r="E12" s="480"/>
      <c r="F12" s="494"/>
    </row>
    <row r="13" spans="1:6" ht="12.75" customHeight="1">
      <c r="A13" s="483">
        <v>2</v>
      </c>
      <c r="B13" s="495" t="s">
        <v>36</v>
      </c>
      <c r="C13" s="487"/>
      <c r="D13" s="479"/>
      <c r="E13" s="479"/>
      <c r="F13" s="54"/>
    </row>
    <row r="14" spans="1:6" ht="12.75" customHeight="1">
      <c r="A14" s="484"/>
      <c r="B14" s="495"/>
      <c r="C14" s="487"/>
      <c r="D14" s="480"/>
      <c r="E14" s="480"/>
      <c r="F14" s="54"/>
    </row>
    <row r="15" spans="1:5" ht="12" customHeight="1">
      <c r="A15" s="485"/>
      <c r="B15" s="495"/>
      <c r="C15" s="487"/>
      <c r="D15" s="480"/>
      <c r="E15" s="480"/>
    </row>
    <row r="16" ht="12" customHeight="1"/>
    <row r="17" spans="1:6" ht="12" customHeight="1">
      <c r="A17" s="49" t="s">
        <v>37</v>
      </c>
      <c r="F17" s="41"/>
    </row>
    <row r="18" spans="1:6" ht="12" customHeight="1">
      <c r="A18" s="483">
        <f>A13+1</f>
        <v>3</v>
      </c>
      <c r="B18" s="486" t="str">
        <f>CONCATENATE("Wijkt de definitieve nacalculatie op de productie parameters aanzienlijk af van de voorlopige nacalculatie, zoals die is opgegeven bij de productieafspraken ",Voorblad!D2+1,"?")</f>
        <v>Wijkt de definitieve nacalculatie op de productie parameters aanzienlijk af van de voorlopige nacalculatie, zoals die is opgegeven bij de productieafspraken 2014?</v>
      </c>
      <c r="C18" s="487"/>
      <c r="D18" s="479"/>
      <c r="E18" s="479"/>
      <c r="F18" s="482"/>
    </row>
    <row r="19" spans="1:6" ht="12" customHeight="1">
      <c r="A19" s="484"/>
      <c r="B19" s="486"/>
      <c r="C19" s="487"/>
      <c r="D19" s="480"/>
      <c r="E19" s="480"/>
      <c r="F19" s="482"/>
    </row>
    <row r="20" spans="1:6" ht="12" customHeight="1">
      <c r="A20" s="485"/>
      <c r="B20" s="486"/>
      <c r="C20" s="487"/>
      <c r="D20" s="481"/>
      <c r="E20" s="481"/>
      <c r="F20" s="482"/>
    </row>
    <row r="21" spans="1:6" ht="12" customHeight="1">
      <c r="A21" s="483">
        <f>A18+1</f>
        <v>4</v>
      </c>
      <c r="B21" s="486" t="s">
        <v>121</v>
      </c>
      <c r="C21" s="487"/>
      <c r="D21" s="479"/>
      <c r="E21" s="479"/>
      <c r="F21" s="482"/>
    </row>
    <row r="22" spans="1:6" ht="12" customHeight="1">
      <c r="A22" s="484"/>
      <c r="B22" s="486"/>
      <c r="C22" s="487"/>
      <c r="D22" s="480"/>
      <c r="E22" s="480"/>
      <c r="F22" s="482"/>
    </row>
    <row r="23" spans="1:6" ht="12" customHeight="1">
      <c r="A23" s="485"/>
      <c r="B23" s="486"/>
      <c r="C23" s="487"/>
      <c r="D23" s="481"/>
      <c r="E23" s="481"/>
      <c r="F23" s="482"/>
    </row>
    <row r="24" spans="1:6" ht="12" customHeight="1">
      <c r="A24" s="483">
        <f>A21+1</f>
        <v>5</v>
      </c>
      <c r="B24" s="486" t="s">
        <v>38</v>
      </c>
      <c r="C24" s="487"/>
      <c r="D24" s="479"/>
      <c r="E24" s="479"/>
      <c r="F24" s="482"/>
    </row>
    <row r="25" spans="1:6" ht="12" customHeight="1">
      <c r="A25" s="484"/>
      <c r="B25" s="486"/>
      <c r="C25" s="487"/>
      <c r="D25" s="480"/>
      <c r="E25" s="480"/>
      <c r="F25" s="482"/>
    </row>
    <row r="26" spans="1:6" ht="12" customHeight="1">
      <c r="A26" s="485"/>
      <c r="B26" s="486"/>
      <c r="C26" s="487"/>
      <c r="D26" s="481"/>
      <c r="E26" s="481"/>
      <c r="F26" s="482"/>
    </row>
    <row r="27" spans="1:6" ht="12" customHeight="1">
      <c r="A27" s="30"/>
      <c r="B27" s="55"/>
      <c r="C27" s="56"/>
      <c r="D27" s="33"/>
      <c r="E27" s="33"/>
      <c r="F27" s="57"/>
    </row>
    <row r="28" ht="12" customHeight="1">
      <c r="A28" s="49" t="s">
        <v>39</v>
      </c>
    </row>
    <row r="29" spans="1:6" ht="12" customHeight="1">
      <c r="A29" s="488">
        <v>6</v>
      </c>
      <c r="B29" s="486" t="s">
        <v>40</v>
      </c>
      <c r="C29" s="487"/>
      <c r="D29" s="479"/>
      <c r="E29" s="479"/>
      <c r="F29" s="51"/>
    </row>
    <row r="30" spans="1:6" ht="12" customHeight="1">
      <c r="A30" s="489"/>
      <c r="B30" s="486"/>
      <c r="C30" s="487"/>
      <c r="D30" s="480"/>
      <c r="E30" s="480"/>
      <c r="F30" s="51"/>
    </row>
    <row r="31" spans="1:6" ht="12" customHeight="1">
      <c r="A31" s="490"/>
      <c r="B31" s="486"/>
      <c r="C31" s="487"/>
      <c r="D31" s="481"/>
      <c r="E31" s="481"/>
      <c r="F31" s="51"/>
    </row>
    <row r="32" spans="1:6" ht="12" customHeight="1">
      <c r="A32" s="488">
        <v>7</v>
      </c>
      <c r="B32" s="486" t="s">
        <v>147</v>
      </c>
      <c r="C32" s="487"/>
      <c r="D32" s="479"/>
      <c r="E32" s="479"/>
      <c r="F32" s="482"/>
    </row>
    <row r="33" spans="1:6" ht="12" customHeight="1">
      <c r="A33" s="489"/>
      <c r="B33" s="486"/>
      <c r="C33" s="487"/>
      <c r="D33" s="480"/>
      <c r="E33" s="480"/>
      <c r="F33" s="482"/>
    </row>
    <row r="34" spans="1:6" ht="12" customHeight="1">
      <c r="A34" s="490"/>
      <c r="B34" s="486"/>
      <c r="C34" s="487"/>
      <c r="D34" s="481"/>
      <c r="E34" s="481"/>
      <c r="F34" s="482"/>
    </row>
    <row r="35" spans="1:3" ht="12" customHeight="1">
      <c r="A35" s="51"/>
      <c r="B35" s="58"/>
      <c r="C35" s="51"/>
    </row>
    <row r="36" spans="1:3" ht="12" customHeight="1">
      <c r="A36" s="33"/>
      <c r="B36" s="33"/>
      <c r="C36" s="51"/>
    </row>
    <row r="37" spans="1:3" ht="12" customHeight="1">
      <c r="A37" s="33"/>
      <c r="B37" s="33"/>
      <c r="C37" s="51"/>
    </row>
    <row r="38" spans="1:6" ht="12" customHeight="1">
      <c r="A38" s="33"/>
      <c r="B38" s="33"/>
      <c r="C38" s="31"/>
      <c r="D38" s="31"/>
      <c r="E38" s="32"/>
      <c r="F38" s="31"/>
    </row>
    <row r="39" spans="1:2" ht="12" customHeight="1">
      <c r="A39" s="33"/>
      <c r="B39" s="33"/>
    </row>
    <row r="40" spans="1:2" ht="12" customHeight="1">
      <c r="A40" s="33"/>
      <c r="B40" s="33"/>
    </row>
    <row r="41" spans="1:2" ht="12" customHeight="1">
      <c r="A41" s="33"/>
      <c r="B41" s="33"/>
    </row>
    <row r="42" spans="1:2" ht="12" customHeight="1">
      <c r="A42" s="33"/>
      <c r="B42" s="33"/>
    </row>
    <row r="43" spans="1:2" ht="12" customHeight="1">
      <c r="A43" s="33"/>
      <c r="B43" s="33"/>
    </row>
    <row r="44" spans="1:2" ht="12" customHeight="1">
      <c r="A44" s="33"/>
      <c r="B44" s="33"/>
    </row>
    <row r="45" spans="1:2" ht="12" customHeight="1">
      <c r="A45" s="33"/>
      <c r="B45" s="33"/>
    </row>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sheetData>
  <sheetProtection password="C0DB" sheet="1" objects="1" scenarios="1"/>
  <mergeCells count="41">
    <mergeCell ref="A32:A34"/>
    <mergeCell ref="B32:B34"/>
    <mergeCell ref="C32:C34"/>
    <mergeCell ref="A13:A15"/>
    <mergeCell ref="B13:B15"/>
    <mergeCell ref="B18:B20"/>
    <mergeCell ref="D7:F7"/>
    <mergeCell ref="F10:F12"/>
    <mergeCell ref="A24:A26"/>
    <mergeCell ref="B24:B26"/>
    <mergeCell ref="C24:C26"/>
    <mergeCell ref="D10:D12"/>
    <mergeCell ref="A18:A20"/>
    <mergeCell ref="C21:C23"/>
    <mergeCell ref="C13:C15"/>
    <mergeCell ref="A21:A23"/>
    <mergeCell ref="C29:C31"/>
    <mergeCell ref="C18:C20"/>
    <mergeCell ref="A29:A31"/>
    <mergeCell ref="E13:E15"/>
    <mergeCell ref="F24:F26"/>
    <mergeCell ref="A10:A12"/>
    <mergeCell ref="B21:B23"/>
    <mergeCell ref="B10:B12"/>
    <mergeCell ref="E10:E12"/>
    <mergeCell ref="D32:D34"/>
    <mergeCell ref="C10:C12"/>
    <mergeCell ref="D29:D31"/>
    <mergeCell ref="E24:E26"/>
    <mergeCell ref="E18:E20"/>
    <mergeCell ref="B29:B31"/>
    <mergeCell ref="D18:D20"/>
    <mergeCell ref="D13:D15"/>
    <mergeCell ref="F21:F23"/>
    <mergeCell ref="F18:F20"/>
    <mergeCell ref="D21:D23"/>
    <mergeCell ref="F32:F34"/>
    <mergeCell ref="E29:E31"/>
    <mergeCell ref="E32:E34"/>
    <mergeCell ref="D24:D26"/>
    <mergeCell ref="E21:E23"/>
  </mergeCells>
  <conditionalFormatting sqref="D29:E34 F32:F34 D18:F26 D10:E15">
    <cfRule type="expression" priority="1" dxfId="0" stopIfTrue="1">
      <formula>$C$1=TRUE</formula>
    </cfRule>
  </conditionalFormatting>
  <printOptions/>
  <pageMargins left="0.3937007874015748" right="0.3937007874015748" top="0.3937007874015748" bottom="0.3937007874015748" header="0.6299212598425197" footer="0.11811023622047245"/>
  <pageSetup fitToHeight="1" fitToWidth="1" horizontalDpi="600" verticalDpi="600" orientation="landscape" paperSize="9" scale="97" r:id="rId3"/>
  <rowBreaks count="1" manualBreakCount="1">
    <brk id="36" max="6" man="1"/>
  </rowBreaks>
  <legacyDrawing r:id="rId2"/>
  <oleObjects>
    <oleObject progId="MSPhotoEd.3" shapeId="2342482" r:id="rId1"/>
  </oleObjects>
</worksheet>
</file>

<file path=xl/worksheets/sheet11.xml><?xml version="1.0" encoding="utf-8"?>
<worksheet xmlns="http://schemas.openxmlformats.org/spreadsheetml/2006/main" xmlns:r="http://schemas.openxmlformats.org/officeDocument/2006/relationships">
  <dimension ref="A1:B4"/>
  <sheetViews>
    <sheetView zoomScalePageLayoutView="0" workbookViewId="0" topLeftCell="A1">
      <selection activeCell="E31" sqref="E31"/>
    </sheetView>
  </sheetViews>
  <sheetFormatPr defaultColWidth="9.140625" defaultRowHeight="12.75"/>
  <cols>
    <col min="1" max="1" width="9.140625" style="33" customWidth="1"/>
    <col min="2" max="2" width="66.00390625" style="33" customWidth="1"/>
    <col min="3" max="16384" width="9.140625" style="33" customWidth="1"/>
  </cols>
  <sheetData>
    <row r="1" spans="1:2" ht="11.25">
      <c r="A1" s="387" t="s">
        <v>45</v>
      </c>
      <c r="B1" s="387" t="s">
        <v>174</v>
      </c>
    </row>
    <row r="3" spans="1:2" ht="11.25">
      <c r="A3" s="33" t="s">
        <v>172</v>
      </c>
      <c r="B3" s="33" t="s">
        <v>175</v>
      </c>
    </row>
    <row r="4" spans="1:2" ht="11.25">
      <c r="A4" s="33" t="s">
        <v>176</v>
      </c>
      <c r="B4" s="33" t="s">
        <v>177</v>
      </c>
    </row>
  </sheetData>
  <sheetProtection password="C11B" sheet="1" objects="1" scenarios="1"/>
  <printOptions/>
  <pageMargins left="0.7" right="0.7" top="0.75" bottom="0.75" header="0.3" footer="0.3"/>
  <pageSetup orientation="portrait" paperSize="9"/>
  <legacyDrawing r:id="rId2"/>
  <oleObjects>
    <oleObject progId="MSPhotoEd.3" shapeId="3385775" r:id="rId1"/>
  </oleObjects>
</worksheet>
</file>

<file path=xl/worksheets/sheet2.xml><?xml version="1.0" encoding="utf-8"?>
<worksheet xmlns="http://schemas.openxmlformats.org/spreadsheetml/2006/main" xmlns:r="http://schemas.openxmlformats.org/officeDocument/2006/relationships">
  <dimension ref="A1:E28"/>
  <sheetViews>
    <sheetView showGridLines="0" showZeros="0" showOutlineSymbols="0" view="pageBreakPreview" zoomScaleSheetLayoutView="100" zoomScalePageLayoutView="0" workbookViewId="0" topLeftCell="A1">
      <selection activeCell="C15" sqref="C15"/>
    </sheetView>
  </sheetViews>
  <sheetFormatPr defaultColWidth="9.140625" defaultRowHeight="12.75"/>
  <cols>
    <col min="1" max="1" width="5.140625" style="35" customWidth="1"/>
    <col min="2" max="2" width="6.140625" style="35" customWidth="1"/>
    <col min="3" max="3" width="81.8515625" style="35" customWidth="1"/>
    <col min="4" max="4" width="18.7109375" style="92" customWidth="1"/>
    <col min="5" max="16384" width="9.140625" style="35" customWidth="1"/>
  </cols>
  <sheetData>
    <row r="1" spans="1:5" ht="12.75" customHeight="1">
      <c r="A1" s="92" t="str">
        <f>CONCATENATE(Voorblad!A2," ",Voorblad!D2)</f>
        <v>Nacalculatie 2013</v>
      </c>
      <c r="B1" s="92"/>
      <c r="C1" s="98"/>
      <c r="D1" s="86"/>
      <c r="E1" s="35">
        <v>2</v>
      </c>
    </row>
    <row r="2" ht="12.75" customHeight="1"/>
    <row r="3" spans="1:5" ht="12.75" customHeight="1">
      <c r="A3" s="90" t="s">
        <v>102</v>
      </c>
      <c r="B3" s="90"/>
      <c r="C3" s="87"/>
      <c r="D3" s="444" t="s">
        <v>103</v>
      </c>
      <c r="E3" s="445"/>
    </row>
    <row r="4" ht="12.75" customHeight="1">
      <c r="C4" s="39"/>
    </row>
    <row r="5" spans="1:4" ht="12.75" customHeight="1">
      <c r="A5" s="35" t="str">
        <f>'aanvaardbare kosten'!A3</f>
        <v>1.</v>
      </c>
      <c r="B5" s="35" t="str">
        <f>'aanvaardbare kosten'!B3</f>
        <v>Gevraagde goedkeuring respectievelijk vaststelling van de definitief aanvaardbare kosten 2013</v>
      </c>
      <c r="D5" s="94">
        <v>3</v>
      </c>
    </row>
    <row r="6" spans="1:4" ht="12.75" customHeight="1">
      <c r="A6" s="35" t="str">
        <f>'afschrijvingen, S&amp;B, vrije marg'!A3</f>
        <v>2. </v>
      </c>
      <c r="B6" s="35" t="str">
        <f>'afschrijvingen, S&amp;B, vrije marg'!B3</f>
        <v>Afschrijvingen</v>
      </c>
      <c r="C6" s="86"/>
      <c r="D6" s="95">
        <v>4</v>
      </c>
    </row>
    <row r="7" spans="1:4" ht="12.75" customHeight="1">
      <c r="A7" s="35" t="str">
        <f>'afschrijvingen, S&amp;B, vrije marg'!A21</f>
        <v>3. </v>
      </c>
      <c r="B7" s="35" t="str">
        <f>'afschrijvingen, S&amp;B, vrije marg'!B21</f>
        <v>Verbetering spreiding en beschikbaarheid</v>
      </c>
      <c r="C7" s="86"/>
      <c r="D7" s="95">
        <v>4</v>
      </c>
    </row>
    <row r="8" spans="1:4" ht="12.75" customHeight="1">
      <c r="A8" s="35" t="str">
        <f>'afschrijvingen, S&amp;B, vrije marg'!A28</f>
        <v>4.</v>
      </c>
      <c r="B8" s="35" t="str">
        <f>'afschrijvingen, S&amp;B, vrije marg'!B28</f>
        <v>Vrije margeregeling</v>
      </c>
      <c r="D8" s="35">
        <v>4</v>
      </c>
    </row>
    <row r="9" spans="1:4" ht="12.75" customHeight="1">
      <c r="A9" s="35" t="str">
        <f>'Nac afhijsen'!A3</f>
        <v>5.</v>
      </c>
      <c r="B9" s="35" t="str">
        <f>'Nac afhijsen'!B3</f>
        <v>Nacalculatie aantallen afhijsingen brandweer</v>
      </c>
      <c r="C9" s="86"/>
      <c r="D9" s="95">
        <v>5</v>
      </c>
    </row>
    <row r="10" spans="1:4" ht="12.75" customHeight="1">
      <c r="A10" s="35" t="str">
        <f>rente!A3</f>
        <v>6.</v>
      </c>
      <c r="B10" s="92" t="str">
        <f>rente!B3</f>
        <v>Rentekosten</v>
      </c>
      <c r="C10" s="86"/>
      <c r="D10" s="94">
        <v>6</v>
      </c>
    </row>
    <row r="11" spans="1:4" ht="12.75" customHeight="1">
      <c r="A11" s="35" t="str">
        <f>'berekening rente'!A3</f>
        <v>7.</v>
      </c>
      <c r="B11" s="92" t="str">
        <f>'berekening rente'!B3</f>
        <v>Berekeningsschema rentekosten </v>
      </c>
      <c r="C11" s="86"/>
      <c r="D11" s="94">
        <v>7</v>
      </c>
    </row>
    <row r="12" spans="1:4" ht="12.75" customHeight="1">
      <c r="A12" s="92" t="str">
        <f>ritten!A3</f>
        <v>8.</v>
      </c>
      <c r="B12" s="35" t="str">
        <f>ritten!B3</f>
        <v>Realisatie ritten</v>
      </c>
      <c r="C12" s="86"/>
      <c r="D12" s="94">
        <v>8</v>
      </c>
    </row>
    <row r="13" spans="1:4" ht="12.75" customHeight="1">
      <c r="A13" s="92" t="str">
        <f>opbrengsten!A4</f>
        <v>9.</v>
      </c>
      <c r="B13" s="35" t="str">
        <f>opbrengsten!B4</f>
        <v>Werkelijke opbrengsten</v>
      </c>
      <c r="C13" s="86"/>
      <c r="D13" s="94">
        <v>9</v>
      </c>
    </row>
    <row r="14" spans="1:4" ht="12.75" customHeight="1">
      <c r="A14" s="92" t="str">
        <f>opbrengsten!A18</f>
        <v>10.</v>
      </c>
      <c r="B14" s="35" t="str">
        <f>opbrengsten!B18</f>
        <v>Opbrengstresultaat (nog in tarieven te verrekenen)</v>
      </c>
      <c r="C14" s="86"/>
      <c r="D14" s="94">
        <v>9</v>
      </c>
    </row>
    <row r="15" spans="1:4" ht="12.75" customHeight="1">
      <c r="A15" s="92"/>
      <c r="C15" s="86"/>
      <c r="D15" s="94"/>
    </row>
    <row r="16" spans="1:4" ht="12.75" customHeight="1">
      <c r="A16" s="92" t="str">
        <f>vragen!A3</f>
        <v>Vragenlijst nacalculatie</v>
      </c>
      <c r="C16" s="86"/>
      <c r="D16" s="94">
        <v>10</v>
      </c>
    </row>
    <row r="17" spans="1:4" ht="12.75" customHeight="1">
      <c r="A17" s="86"/>
      <c r="B17" s="88"/>
      <c r="C17" s="86"/>
      <c r="D17" s="94"/>
    </row>
    <row r="18" ht="12.75" customHeight="1">
      <c r="A18" s="90" t="s">
        <v>0</v>
      </c>
    </row>
    <row r="19" ht="12.75" customHeight="1">
      <c r="A19" s="35" t="s">
        <v>105</v>
      </c>
    </row>
    <row r="20" spans="1:4" ht="25.5" customHeight="1">
      <c r="A20" s="442" t="s">
        <v>100</v>
      </c>
      <c r="B20" s="446"/>
      <c r="C20" s="446"/>
      <c r="D20" s="446"/>
    </row>
    <row r="21" spans="1:4" ht="12.75" customHeight="1">
      <c r="A21" s="442" t="s">
        <v>106</v>
      </c>
      <c r="B21" s="443"/>
      <c r="C21" s="443"/>
      <c r="D21" s="443"/>
    </row>
    <row r="22" spans="1:4" ht="12.75" customHeight="1">
      <c r="A22" s="443"/>
      <c r="B22" s="443"/>
      <c r="C22" s="443"/>
      <c r="D22" s="443"/>
    </row>
    <row r="23" spans="1:4" ht="25.5" customHeight="1">
      <c r="A23" s="443"/>
      <c r="B23" s="443"/>
      <c r="C23" s="443"/>
      <c r="D23" s="443"/>
    </row>
    <row r="24" spans="1:4" ht="12.75" customHeight="1">
      <c r="A24" s="442" t="s">
        <v>101</v>
      </c>
      <c r="B24" s="443"/>
      <c r="C24" s="443"/>
      <c r="D24" s="443"/>
    </row>
    <row r="25" spans="1:4" ht="12.75" customHeight="1">
      <c r="A25" s="443"/>
      <c r="B25" s="443"/>
      <c r="C25" s="443"/>
      <c r="D25" s="443"/>
    </row>
    <row r="26" spans="1:4" ht="12.75" customHeight="1">
      <c r="A26" s="443"/>
      <c r="B26" s="443"/>
      <c r="C26" s="443"/>
      <c r="D26" s="443"/>
    </row>
    <row r="27" spans="1:4" ht="12.75" customHeight="1">
      <c r="A27" s="442" t="s">
        <v>107</v>
      </c>
      <c r="B27" s="443"/>
      <c r="C27" s="443"/>
      <c r="D27" s="443"/>
    </row>
    <row r="28" spans="1:4" ht="12.75" customHeight="1">
      <c r="A28" s="443"/>
      <c r="B28" s="443"/>
      <c r="C28" s="443"/>
      <c r="D28" s="443"/>
    </row>
    <row r="29" ht="12.75" customHeight="1"/>
  </sheetData>
  <sheetProtection password="C0DB" sheet="1" objects="1" scenarios="1"/>
  <mergeCells count="5">
    <mergeCell ref="A27:D28"/>
    <mergeCell ref="D3:E3"/>
    <mergeCell ref="A20:D20"/>
    <mergeCell ref="A21:D23"/>
    <mergeCell ref="A24:D26"/>
  </mergeCells>
  <printOptions horizontalCentered="1"/>
  <pageMargins left="0.5905511811023623" right="0.5905511811023623" top="0.7874015748031497" bottom="0.7874015748031497" header="0.5118110236220472" footer="0.5118110236220472"/>
  <pageSetup horizontalDpi="300" verticalDpi="300" orientation="landscape" paperSize="9" r:id="rId3"/>
  <legacyDrawing r:id="rId2"/>
  <oleObjects>
    <oleObject progId="MSPhotoEd.3" shapeId="2342492" r:id="rId1"/>
  </oleObjects>
</worksheet>
</file>

<file path=xl/worksheets/sheet3.xml><?xml version="1.0" encoding="utf-8"?>
<worksheet xmlns="http://schemas.openxmlformats.org/spreadsheetml/2006/main" xmlns:r="http://schemas.openxmlformats.org/officeDocument/2006/relationships">
  <dimension ref="A1:F17"/>
  <sheetViews>
    <sheetView showGridLines="0" showOutlineSymbols="0" view="pageBreakPreview" zoomScaleSheetLayoutView="100" zoomScalePageLayoutView="0" workbookViewId="0" topLeftCell="A1">
      <selection activeCell="D25" sqref="D25"/>
    </sheetView>
  </sheetViews>
  <sheetFormatPr defaultColWidth="9.140625" defaultRowHeight="12.75" customHeight="1"/>
  <cols>
    <col min="1" max="1" width="6.8515625" style="35" bestFit="1" customWidth="1"/>
    <col min="2" max="2" width="24.57421875" style="35" customWidth="1"/>
    <col min="3" max="3" width="17.140625" style="35" customWidth="1"/>
    <col min="4" max="4" width="57.421875" style="35" customWidth="1"/>
    <col min="5" max="5" width="9.140625" style="35" customWidth="1"/>
    <col min="6" max="6" width="15.7109375" style="35" customWidth="1"/>
    <col min="7" max="16384" width="9.140625" style="35" customWidth="1"/>
  </cols>
  <sheetData>
    <row r="1" spans="1:6" ht="12.75" customHeight="1">
      <c r="A1" s="35" t="str">
        <f>Inhoud!A1</f>
        <v>Nacalculatie 2013</v>
      </c>
      <c r="B1" s="92"/>
      <c r="C1" s="92"/>
      <c r="D1" s="92"/>
      <c r="F1" s="152" t="s">
        <v>62</v>
      </c>
    </row>
    <row r="2" spans="1:5" ht="15" customHeight="1">
      <c r="A2" s="85" t="b">
        <f>Voorblad!D22</f>
        <v>1</v>
      </c>
      <c r="B2" s="87"/>
      <c r="C2" s="87"/>
      <c r="D2" s="87"/>
      <c r="E2" s="87"/>
    </row>
    <row r="3" spans="1:6" ht="12.75" customHeight="1">
      <c r="A3" s="88" t="s">
        <v>108</v>
      </c>
      <c r="B3" s="90" t="str">
        <f>CONCATENATE("Gevraagde goedkeuring respectievelijk vaststelling van de definitief aanvaardbare kosten ",Voorblad!D2)</f>
        <v>Gevraagde goedkeuring respectievelijk vaststelling van de definitief aanvaardbare kosten 2013</v>
      </c>
      <c r="D3" s="88"/>
      <c r="E3" s="88"/>
      <c r="F3" s="39"/>
    </row>
    <row r="4" spans="2:5" ht="15" customHeight="1">
      <c r="B4" s="87"/>
      <c r="C4" s="87"/>
      <c r="D4" s="87"/>
      <c r="E4" s="87"/>
    </row>
    <row r="5" spans="2:6" s="89" customFormat="1" ht="12.75" customHeight="1">
      <c r="B5" s="447" t="s">
        <v>1</v>
      </c>
      <c r="C5" s="447"/>
      <c r="D5" s="447"/>
      <c r="E5" s="104" t="s">
        <v>2</v>
      </c>
      <c r="F5" s="105">
        <f>Voorblad!D2</f>
        <v>2013</v>
      </c>
    </row>
    <row r="6" spans="1:6" s="89" customFormat="1" ht="12.75" customHeight="1">
      <c r="A6" s="316"/>
      <c r="B6" s="106"/>
      <c r="C6" s="106"/>
      <c r="D6" s="106"/>
      <c r="E6" s="107"/>
      <c r="F6" s="108"/>
    </row>
    <row r="7" spans="1:6" ht="12.75" customHeight="1">
      <c r="A7" s="109">
        <v>301</v>
      </c>
      <c r="B7" s="448" t="s">
        <v>79</v>
      </c>
      <c r="C7" s="448"/>
      <c r="D7" s="448"/>
      <c r="E7" s="369" t="s">
        <v>3</v>
      </c>
      <c r="F7" s="370">
        <f>+'afschrijvingen, S&amp;B, vrije marg'!I16</f>
        <v>0</v>
      </c>
    </row>
    <row r="8" spans="1:6" ht="12.75" customHeight="1">
      <c r="A8" s="109">
        <f>A7+1</f>
        <v>302</v>
      </c>
      <c r="B8" s="151" t="s">
        <v>64</v>
      </c>
      <c r="C8" s="28"/>
      <c r="D8" s="103"/>
      <c r="E8" s="369" t="s">
        <v>3</v>
      </c>
      <c r="F8" s="370">
        <f>'afschrijvingen, S&amp;B, vrije marg'!G25</f>
        <v>0</v>
      </c>
    </row>
    <row r="9" spans="1:6" ht="12.75" customHeight="1">
      <c r="A9" s="109">
        <f aca="true" t="shared" si="0" ref="A9:A14">A8+1</f>
        <v>303</v>
      </c>
      <c r="B9" s="102" t="s">
        <v>78</v>
      </c>
      <c r="C9" s="28"/>
      <c r="D9" s="103"/>
      <c r="E9" s="369" t="s">
        <v>3</v>
      </c>
      <c r="F9" s="370">
        <f>'afschrijvingen, S&amp;B, vrije marg'!G32</f>
        <v>0</v>
      </c>
    </row>
    <row r="10" spans="1:6" ht="12.75" customHeight="1">
      <c r="A10" s="109">
        <f>A9+1</f>
        <v>304</v>
      </c>
      <c r="B10" s="448" t="s">
        <v>138</v>
      </c>
      <c r="C10" s="448"/>
      <c r="D10" s="448"/>
      <c r="E10" s="369" t="s">
        <v>27</v>
      </c>
      <c r="F10" s="370">
        <f>'Nac afhijsen'!G9</f>
        <v>0</v>
      </c>
    </row>
    <row r="11" spans="1:6" ht="12.75" customHeight="1">
      <c r="A11" s="109">
        <f>A10+1</f>
        <v>305</v>
      </c>
      <c r="B11" s="448" t="s">
        <v>80</v>
      </c>
      <c r="C11" s="448"/>
      <c r="D11" s="448"/>
      <c r="E11" s="369" t="s">
        <v>28</v>
      </c>
      <c r="F11" s="370">
        <f>+rente!F24</f>
        <v>0</v>
      </c>
    </row>
    <row r="12" spans="1:6" ht="12.75" customHeight="1">
      <c r="A12" s="109">
        <f>A11+1</f>
        <v>306</v>
      </c>
      <c r="B12" s="449" t="str">
        <f>CONCATENATE("Voorlopige budgetmutatie, rekenstaat ",Voorblad!D2," nummer ",C17," (blad 2, kolom 5)*")</f>
        <v>Voorlopige budgetmutatie, rekenstaat 2013 nummer  (blad 2, kolom 5)*</v>
      </c>
      <c r="C12" s="449"/>
      <c r="D12" s="449"/>
      <c r="E12" s="100"/>
      <c r="F12" s="101"/>
    </row>
    <row r="13" spans="1:6" ht="12.75" customHeight="1">
      <c r="A13" s="109">
        <f t="shared" si="0"/>
        <v>307</v>
      </c>
      <c r="B13" s="450" t="s">
        <v>139</v>
      </c>
      <c r="C13" s="450"/>
      <c r="D13" s="450"/>
      <c r="E13" s="110"/>
      <c r="F13" s="318">
        <f>(SUM(F7:F11))-F12</f>
        <v>0</v>
      </c>
    </row>
    <row r="14" spans="1:6" ht="12.75" customHeight="1">
      <c r="A14" s="109">
        <f t="shared" si="0"/>
        <v>308</v>
      </c>
      <c r="B14" s="449" t="str">
        <f>CONCATENATE("Aanvaardbare kosten ",Voorblad!D2,", rekenstaat ",Voorblad!D2," nummer ",C17," (blad 2, kolom 5)*")</f>
        <v>Aanvaardbare kosten 2013, rekenstaat 2013 nummer  (blad 2, kolom 5)*</v>
      </c>
      <c r="C14" s="449"/>
      <c r="D14" s="449"/>
      <c r="E14" s="100"/>
      <c r="F14" s="101"/>
    </row>
    <row r="15" spans="1:6" s="90" customFormat="1" ht="12.75" customHeight="1">
      <c r="A15" s="109">
        <f>A14+1</f>
        <v>309</v>
      </c>
      <c r="B15" s="450" t="str">
        <f>CONCATENATE("Definitieve aanvaardbare kosten ",Voorblad!D2," (regel 308+309)")</f>
        <v>Definitieve aanvaardbare kosten 2013 (regel 308+309)</v>
      </c>
      <c r="C15" s="450"/>
      <c r="D15" s="450"/>
      <c r="E15" s="110"/>
      <c r="F15" s="111">
        <f>F13+F14</f>
        <v>0</v>
      </c>
    </row>
    <row r="17" spans="1:4" ht="12.75" customHeight="1">
      <c r="A17" s="91" t="str">
        <f>CONCATENATE("* rekenstaat ",Voorblad!D2," nummer")</f>
        <v>* rekenstaat 2013 nummer</v>
      </c>
      <c r="C17" s="101"/>
      <c r="D17" s="383" t="str">
        <f>IF(C17="","Let op: invullen!"," ")</f>
        <v>Let op: invullen!</v>
      </c>
    </row>
  </sheetData>
  <sheetProtection password="C11B" sheet="1" objects="1" scenarios="1"/>
  <mergeCells count="8">
    <mergeCell ref="B5:D5"/>
    <mergeCell ref="B7:D7"/>
    <mergeCell ref="B14:D14"/>
    <mergeCell ref="B15:D15"/>
    <mergeCell ref="B11:D11"/>
    <mergeCell ref="B12:D12"/>
    <mergeCell ref="B13:D13"/>
    <mergeCell ref="B10:D10"/>
  </mergeCells>
  <conditionalFormatting sqref="C17 F14 F12">
    <cfRule type="expression" priority="1" dxfId="0" stopIfTrue="1">
      <formula>$A$2=TRUE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3"/>
  <legacyDrawing r:id="rId2"/>
  <oleObjects>
    <oleObject progId="MSPhotoEd.3" shapeId="2342491" r:id="rId1"/>
  </oleObjects>
</worksheet>
</file>

<file path=xl/worksheets/sheet4.xml><?xml version="1.0" encoding="utf-8"?>
<worksheet xmlns="http://schemas.openxmlformats.org/spreadsheetml/2006/main" xmlns:r="http://schemas.openxmlformats.org/officeDocument/2006/relationships">
  <dimension ref="A1:J34"/>
  <sheetViews>
    <sheetView showGridLines="0" showOutlineSymbols="0" view="pageBreakPreview" zoomScaleSheetLayoutView="100" zoomScalePageLayoutView="0" workbookViewId="0" topLeftCell="A1">
      <selection activeCell="H29" sqref="H29"/>
    </sheetView>
  </sheetViews>
  <sheetFormatPr defaultColWidth="9.140625" defaultRowHeight="12.75"/>
  <cols>
    <col min="1" max="1" width="5.421875" style="92" customWidth="1"/>
    <col min="2" max="2" width="25.57421875" style="35" customWidth="1"/>
    <col min="3" max="3" width="15.57421875" style="35" customWidth="1"/>
    <col min="4" max="4" width="14.7109375" style="35" customWidth="1"/>
    <col min="5" max="5" width="16.00390625" style="35" bestFit="1" customWidth="1"/>
    <col min="6" max="6" width="16.7109375" style="35" bestFit="1" customWidth="1"/>
    <col min="7" max="7" width="14.8515625" style="35" bestFit="1" customWidth="1"/>
    <col min="8" max="8" width="14.57421875" style="35" bestFit="1" customWidth="1"/>
    <col min="9" max="9" width="14.7109375" style="35" customWidth="1"/>
    <col min="10" max="16384" width="9.140625" style="35" customWidth="1"/>
  </cols>
  <sheetData>
    <row r="1" spans="1:10" ht="12.75" customHeight="1">
      <c r="A1" s="92" t="str">
        <f>Inhoud!A1</f>
        <v>Nacalculatie 2013</v>
      </c>
      <c r="B1" s="74"/>
      <c r="C1" s="74"/>
      <c r="D1" s="74"/>
      <c r="E1" s="99"/>
      <c r="G1" s="34"/>
      <c r="H1" s="34"/>
      <c r="I1" s="125">
        <v>4</v>
      </c>
      <c r="J1" s="34"/>
    </row>
    <row r="2" spans="2:10" ht="12.75" customHeight="1">
      <c r="B2" s="71" t="b">
        <f>Voorblad!D22</f>
        <v>1</v>
      </c>
      <c r="C2" s="61"/>
      <c r="D2" s="61"/>
      <c r="E2" s="61"/>
      <c r="F2" s="34"/>
      <c r="G2" s="34"/>
      <c r="H2" s="34"/>
      <c r="I2" s="34"/>
      <c r="J2" s="34"/>
    </row>
    <row r="3" spans="1:10" ht="12.75" customHeight="1">
      <c r="A3" s="122" t="s">
        <v>109</v>
      </c>
      <c r="B3" s="61" t="s">
        <v>79</v>
      </c>
      <c r="C3" s="61"/>
      <c r="D3" s="342" t="s">
        <v>4</v>
      </c>
      <c r="E3" s="343" t="s">
        <v>4</v>
      </c>
      <c r="F3" s="342" t="s">
        <v>4</v>
      </c>
      <c r="G3" s="343" t="s">
        <v>4</v>
      </c>
      <c r="H3" s="342" t="s">
        <v>4</v>
      </c>
      <c r="I3" s="344" t="s">
        <v>5</v>
      </c>
      <c r="J3" s="34"/>
    </row>
    <row r="4" spans="2:10" ht="12.75" customHeight="1">
      <c r="B4" s="61"/>
      <c r="C4" s="61"/>
      <c r="D4" s="320" t="s">
        <v>6</v>
      </c>
      <c r="E4" s="321" t="s">
        <v>6</v>
      </c>
      <c r="F4" s="320" t="s">
        <v>71</v>
      </c>
      <c r="G4" s="321" t="s">
        <v>72</v>
      </c>
      <c r="H4" s="320" t="s">
        <v>6</v>
      </c>
      <c r="I4" s="322" t="s">
        <v>7</v>
      </c>
      <c r="J4" s="34"/>
    </row>
    <row r="5" spans="2:10" ht="12.75" customHeight="1">
      <c r="B5" s="70"/>
      <c r="C5" s="61"/>
      <c r="D5" s="323" t="s">
        <v>8</v>
      </c>
      <c r="E5" s="324" t="s">
        <v>9</v>
      </c>
      <c r="F5" s="323" t="s">
        <v>10</v>
      </c>
      <c r="G5" s="324" t="s">
        <v>11</v>
      </c>
      <c r="H5" s="323" t="s">
        <v>8</v>
      </c>
      <c r="I5" s="325"/>
      <c r="J5" s="34"/>
    </row>
    <row r="6" spans="2:10" ht="12.75" customHeight="1">
      <c r="B6" s="70"/>
      <c r="C6" s="61"/>
      <c r="D6" s="323" t="s">
        <v>12</v>
      </c>
      <c r="E6" s="324" t="str">
        <f>CONCATENATE("kosten ",Voorblad!D2)</f>
        <v>kosten 2013</v>
      </c>
      <c r="F6" s="323" t="s">
        <v>13</v>
      </c>
      <c r="G6" s="324">
        <f>Voorblad!D2</f>
        <v>2013</v>
      </c>
      <c r="H6" s="323" t="s">
        <v>12</v>
      </c>
      <c r="I6" s="325"/>
      <c r="J6" s="34"/>
    </row>
    <row r="7" spans="2:10" ht="12.75" customHeight="1">
      <c r="B7" s="70"/>
      <c r="C7" s="61"/>
      <c r="D7" s="323">
        <f>Voorblad!D2-1</f>
        <v>2012</v>
      </c>
      <c r="E7" s="324" t="s">
        <v>14</v>
      </c>
      <c r="F7" s="323" t="s">
        <v>15</v>
      </c>
      <c r="G7" s="324"/>
      <c r="H7" s="323">
        <f>Voorblad!D2</f>
        <v>2013</v>
      </c>
      <c r="I7" s="325"/>
      <c r="J7" s="34"/>
    </row>
    <row r="8" spans="2:10" ht="12.75" customHeight="1">
      <c r="B8" s="70"/>
      <c r="C8" s="61"/>
      <c r="D8" s="326"/>
      <c r="E8" s="327"/>
      <c r="F8" s="326" t="str">
        <f>CONCATENATE("bedragen ",Voorblad!D2)</f>
        <v>bedragen 2013</v>
      </c>
      <c r="G8" s="327"/>
      <c r="H8" s="326"/>
      <c r="I8" s="328"/>
      <c r="J8" s="34"/>
    </row>
    <row r="9" spans="2:10" ht="12.75" customHeight="1">
      <c r="B9" s="70"/>
      <c r="C9" s="61"/>
      <c r="D9" s="112"/>
      <c r="E9" s="112"/>
      <c r="F9" s="112"/>
      <c r="G9" s="112"/>
      <c r="H9" s="112"/>
      <c r="I9" s="112"/>
      <c r="J9" s="34"/>
    </row>
    <row r="10" spans="1:10" ht="12.75" customHeight="1">
      <c r="A10" s="124">
        <v>401</v>
      </c>
      <c r="B10" s="117" t="s">
        <v>76</v>
      </c>
      <c r="C10" s="113" t="s">
        <v>130</v>
      </c>
      <c r="D10" s="206"/>
      <c r="E10" s="206"/>
      <c r="F10" s="206"/>
      <c r="G10" s="206"/>
      <c r="H10" s="206"/>
      <c r="I10" s="207">
        <f>H10-E10</f>
        <v>0</v>
      </c>
      <c r="J10" s="34"/>
    </row>
    <row r="11" spans="1:10" ht="12.75" customHeight="1">
      <c r="A11" s="124">
        <f aca="true" t="shared" si="0" ref="A11:A17">A10+1</f>
        <v>402</v>
      </c>
      <c r="B11" s="119"/>
      <c r="C11" s="113" t="s">
        <v>129</v>
      </c>
      <c r="D11" s="206"/>
      <c r="E11" s="206"/>
      <c r="F11" s="206"/>
      <c r="G11" s="206"/>
      <c r="H11" s="206"/>
      <c r="I11" s="207">
        <f>H11-E11</f>
        <v>0</v>
      </c>
      <c r="J11" s="34"/>
    </row>
    <row r="12" spans="1:10" ht="12.75" customHeight="1">
      <c r="A12" s="124">
        <f t="shared" si="0"/>
        <v>403</v>
      </c>
      <c r="B12" s="118"/>
      <c r="C12" s="113" t="s">
        <v>131</v>
      </c>
      <c r="D12" s="206"/>
      <c r="E12" s="206"/>
      <c r="F12" s="206"/>
      <c r="G12" s="206"/>
      <c r="H12" s="206"/>
      <c r="I12" s="207">
        <f>H12-E12</f>
        <v>0</v>
      </c>
      <c r="J12" s="34"/>
    </row>
    <row r="13" spans="1:10" ht="12.75" customHeight="1">
      <c r="A13" s="124">
        <f t="shared" si="0"/>
        <v>404</v>
      </c>
      <c r="B13" s="114" t="s">
        <v>127</v>
      </c>
      <c r="C13" s="115"/>
      <c r="D13" s="206"/>
      <c r="E13" s="206"/>
      <c r="F13" s="206"/>
      <c r="G13" s="206"/>
      <c r="H13" s="206"/>
      <c r="I13" s="207">
        <f>H13-E13</f>
        <v>0</v>
      </c>
      <c r="J13" s="34"/>
    </row>
    <row r="14" spans="1:10" ht="12.75" customHeight="1">
      <c r="A14" s="124">
        <f t="shared" si="0"/>
        <v>405</v>
      </c>
      <c r="B14" s="452" t="s">
        <v>128</v>
      </c>
      <c r="C14" s="453"/>
      <c r="D14" s="206"/>
      <c r="E14" s="206"/>
      <c r="F14" s="206"/>
      <c r="G14" s="206"/>
      <c r="H14" s="206"/>
      <c r="I14" s="207">
        <f>H14-E14</f>
        <v>0</v>
      </c>
      <c r="J14" s="34"/>
    </row>
    <row r="15" spans="1:10" ht="12.75" customHeight="1">
      <c r="A15" s="124">
        <f t="shared" si="0"/>
        <v>406</v>
      </c>
      <c r="B15" s="120" t="s">
        <v>132</v>
      </c>
      <c r="C15" s="121"/>
      <c r="D15" s="208">
        <f aca="true" t="shared" si="1" ref="D15:I15">SUM(D10:D14)</f>
        <v>0</v>
      </c>
      <c r="E15" s="208">
        <f t="shared" si="1"/>
        <v>0</v>
      </c>
      <c r="F15" s="208">
        <f t="shared" si="1"/>
        <v>0</v>
      </c>
      <c r="G15" s="208">
        <f t="shared" si="1"/>
        <v>0</v>
      </c>
      <c r="H15" s="208">
        <f t="shared" si="1"/>
        <v>0</v>
      </c>
      <c r="I15" s="208">
        <f t="shared" si="1"/>
        <v>0</v>
      </c>
      <c r="J15" s="34"/>
    </row>
    <row r="16" spans="1:10" ht="12.75" customHeight="1">
      <c r="A16" s="124">
        <f t="shared" si="0"/>
        <v>407</v>
      </c>
      <c r="B16" s="130" t="s">
        <v>7</v>
      </c>
      <c r="C16" s="129"/>
      <c r="D16" s="153"/>
      <c r="E16" s="154"/>
      <c r="F16" s="451"/>
      <c r="G16" s="451"/>
      <c r="H16" s="155"/>
      <c r="I16" s="208">
        <f>+H15-E15</f>
        <v>0</v>
      </c>
      <c r="J16" s="34"/>
    </row>
    <row r="17" spans="1:10" ht="12.75" customHeight="1">
      <c r="A17" s="124">
        <f t="shared" si="0"/>
        <v>408</v>
      </c>
      <c r="B17" s="177" t="s">
        <v>158</v>
      </c>
      <c r="C17" s="59"/>
      <c r="D17" s="59"/>
      <c r="E17" s="27"/>
      <c r="F17" s="131"/>
      <c r="G17" s="131"/>
      <c r="H17" s="132"/>
      <c r="I17" s="209"/>
      <c r="J17" s="34"/>
    </row>
    <row r="18" spans="2:10" ht="12.75" customHeight="1">
      <c r="B18" s="34"/>
      <c r="C18" s="34"/>
      <c r="D18" s="34"/>
      <c r="E18" s="34"/>
      <c r="F18" s="34"/>
      <c r="G18" s="34"/>
      <c r="H18" s="34"/>
      <c r="I18" s="34"/>
      <c r="J18" s="34"/>
    </row>
    <row r="19" spans="1:10" ht="12.75" customHeight="1">
      <c r="A19" s="34" t="s">
        <v>117</v>
      </c>
      <c r="B19" s="34"/>
      <c r="C19" s="34"/>
      <c r="D19" s="34"/>
      <c r="E19" s="34"/>
      <c r="F19" s="34"/>
      <c r="G19" s="34"/>
      <c r="H19" s="34"/>
      <c r="I19" s="34"/>
      <c r="J19" s="34"/>
    </row>
    <row r="20" spans="1:10" ht="12.75" customHeight="1">
      <c r="A20" s="34"/>
      <c r="B20" s="34"/>
      <c r="C20" s="34"/>
      <c r="D20" s="34"/>
      <c r="E20" s="34"/>
      <c r="F20" s="34"/>
      <c r="G20" s="34"/>
      <c r="H20" s="34"/>
      <c r="I20" s="34"/>
      <c r="J20" s="34"/>
    </row>
    <row r="21" spans="1:10" ht="12.75" customHeight="1">
      <c r="A21" s="88" t="s">
        <v>110</v>
      </c>
      <c r="B21" s="72" t="s">
        <v>64</v>
      </c>
      <c r="C21" s="34"/>
      <c r="D21" s="34"/>
      <c r="E21" s="34"/>
      <c r="F21" s="34"/>
      <c r="G21" s="34"/>
      <c r="H21" s="34"/>
      <c r="I21" s="34"/>
      <c r="J21" s="34"/>
    </row>
    <row r="22" spans="2:10" ht="12.75" customHeight="1">
      <c r="B22" s="34"/>
      <c r="C22" s="34"/>
      <c r="D22" s="34"/>
      <c r="E22" s="34"/>
      <c r="F22" s="34"/>
      <c r="G22" s="34"/>
      <c r="H22" s="34"/>
      <c r="I22" s="34"/>
      <c r="J22" s="34"/>
    </row>
    <row r="23" spans="1:10" ht="12.75" customHeight="1">
      <c r="A23" s="124">
        <f>A17+1</f>
        <v>409</v>
      </c>
      <c r="B23" s="128" t="s">
        <v>141</v>
      </c>
      <c r="C23" s="126"/>
      <c r="D23" s="116"/>
      <c r="E23" s="27"/>
      <c r="F23" s="59"/>
      <c r="G23" s="210"/>
      <c r="J23" s="34"/>
    </row>
    <row r="24" spans="1:10" ht="12.75" customHeight="1">
      <c r="A24" s="124">
        <f>A23+1</f>
        <v>410</v>
      </c>
      <c r="B24" s="177" t="str">
        <f>CONCATENATE("In rekenstaat ",Voorblad!D2," opgenomen")</f>
        <v>In rekenstaat 2013 opgenomen</v>
      </c>
      <c r="C24" s="59"/>
      <c r="D24" s="59"/>
      <c r="E24" s="27"/>
      <c r="F24" s="59"/>
      <c r="G24" s="211"/>
      <c r="J24" s="34"/>
    </row>
    <row r="25" spans="1:10" ht="12.75" customHeight="1">
      <c r="A25" s="124">
        <f>A24+1</f>
        <v>411</v>
      </c>
      <c r="B25" s="178" t="s">
        <v>133</v>
      </c>
      <c r="C25" s="133"/>
      <c r="D25" s="133"/>
      <c r="E25" s="133"/>
      <c r="F25" s="368"/>
      <c r="G25" s="319">
        <f>G23-G24</f>
        <v>0</v>
      </c>
      <c r="J25" s="34"/>
    </row>
    <row r="26" spans="1:10" ht="12.75" customHeight="1">
      <c r="A26" s="35"/>
      <c r="B26" s="34"/>
      <c r="C26" s="34"/>
      <c r="D26" s="34"/>
      <c r="E26" s="34"/>
      <c r="F26" s="34"/>
      <c r="G26" s="34"/>
      <c r="H26" s="34"/>
      <c r="I26" s="34"/>
      <c r="J26" s="34"/>
    </row>
    <row r="28" spans="1:7" ht="11.25">
      <c r="A28" s="187" t="s">
        <v>140</v>
      </c>
      <c r="B28" s="186" t="s">
        <v>111</v>
      </c>
      <c r="C28" s="188"/>
      <c r="D28" s="188"/>
      <c r="E28" s="188"/>
      <c r="F28" s="192"/>
      <c r="G28" s="188"/>
    </row>
    <row r="29" spans="1:7" ht="11.25">
      <c r="A29" s="187"/>
      <c r="B29" s="188"/>
      <c r="C29" s="188"/>
      <c r="D29" s="188"/>
      <c r="E29" s="188"/>
      <c r="F29" s="192"/>
      <c r="G29" s="188"/>
    </row>
    <row r="30" spans="1:7" ht="11.25">
      <c r="A30" s="189">
        <f>A25+1</f>
        <v>412</v>
      </c>
      <c r="B30" s="199" t="str">
        <f>CONCATENATE("Definitief overeengekomen vrije marge ",Voorblad!D2)</f>
        <v>Definitief overeengekomen vrije marge 2013</v>
      </c>
      <c r="C30" s="190"/>
      <c r="D30" s="191"/>
      <c r="E30" s="191"/>
      <c r="F30" s="191"/>
      <c r="G30" s="212"/>
    </row>
    <row r="31" spans="1:7" ht="11.25">
      <c r="A31" s="189">
        <f>A30+1</f>
        <v>413</v>
      </c>
      <c r="B31" s="199" t="str">
        <f>CONCATENATE("In rekenstaat ",Voorblad!D2," opgenomen")</f>
        <v>In rekenstaat 2013 opgenomen</v>
      </c>
      <c r="C31" s="190"/>
      <c r="D31" s="191"/>
      <c r="E31" s="191"/>
      <c r="F31" s="191"/>
      <c r="G31" s="212"/>
    </row>
    <row r="32" spans="1:7" ht="11.25">
      <c r="A32" s="189">
        <f>A31+1</f>
        <v>414</v>
      </c>
      <c r="B32" s="194" t="s">
        <v>29</v>
      </c>
      <c r="C32" s="329"/>
      <c r="D32" s="329"/>
      <c r="E32" s="329"/>
      <c r="F32" s="329"/>
      <c r="G32" s="213">
        <f>G30-G31</f>
        <v>0</v>
      </c>
    </row>
    <row r="33" spans="1:6" ht="11.25">
      <c r="A33" s="187"/>
      <c r="B33" s="188"/>
      <c r="C33" s="188"/>
      <c r="D33" s="188"/>
      <c r="E33" s="188"/>
      <c r="F33" s="188"/>
    </row>
    <row r="34" spans="1:7" ht="11.25">
      <c r="A34" s="188"/>
      <c r="B34" s="188"/>
      <c r="C34" s="188"/>
      <c r="D34" s="188"/>
      <c r="E34" s="188"/>
      <c r="F34" s="188"/>
      <c r="G34" s="188"/>
    </row>
  </sheetData>
  <sheetProtection password="C11B" sheet="1"/>
  <mergeCells count="2">
    <mergeCell ref="F16:G16"/>
    <mergeCell ref="B14:C14"/>
  </mergeCells>
  <conditionalFormatting sqref="G30:G31 G23:G24 I17 D10:H14">
    <cfRule type="expression" priority="1" dxfId="0" stopIfTrue="1">
      <formula>$B$2=TRUE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scale="97" r:id="rId3"/>
  <legacyDrawing r:id="rId2"/>
  <oleObjects>
    <oleObject progId="MSPhotoEd.3" shapeId="2342490" r:id="rId1"/>
  </oleObjects>
</worksheet>
</file>

<file path=xl/worksheets/sheet5.xml><?xml version="1.0" encoding="utf-8"?>
<worksheet xmlns="http://schemas.openxmlformats.org/spreadsheetml/2006/main" xmlns:r="http://schemas.openxmlformats.org/officeDocument/2006/relationships">
  <dimension ref="A1:I25"/>
  <sheetViews>
    <sheetView showGridLines="0" showOutlineSymbols="0" view="pageBreakPreview" zoomScaleSheetLayoutView="100" zoomScalePageLayoutView="0" workbookViewId="0" topLeftCell="A1">
      <selection activeCell="F49" sqref="F49"/>
    </sheetView>
  </sheetViews>
  <sheetFormatPr defaultColWidth="9.140625" defaultRowHeight="12.75" customHeight="1"/>
  <cols>
    <col min="1" max="1" width="5.140625" style="183" customWidth="1"/>
    <col min="2" max="2" width="9.28125" style="185" customWidth="1"/>
    <col min="3" max="3" width="25.28125" style="185" customWidth="1"/>
    <col min="4" max="4" width="19.7109375" style="185" customWidth="1"/>
    <col min="5" max="5" width="17.7109375" style="185" customWidth="1"/>
    <col min="6" max="6" width="19.57421875" style="185" customWidth="1"/>
    <col min="7" max="7" width="17.7109375" style="185" customWidth="1"/>
    <col min="8" max="8" width="17.421875" style="185" customWidth="1"/>
    <col min="9" max="9" width="19.8515625" style="185" customWidth="1"/>
    <col min="10" max="10" width="7.7109375" style="185" customWidth="1"/>
    <col min="11" max="14" width="9.140625" style="185" customWidth="1"/>
    <col min="15" max="15" width="26.8515625" style="185" customWidth="1"/>
    <col min="16" max="16" width="15.28125" style="185" customWidth="1"/>
    <col min="17" max="17" width="15.8515625" style="185" customWidth="1"/>
    <col min="18" max="18" width="15.140625" style="185" customWidth="1"/>
    <col min="19" max="19" width="10.8515625" style="185" customWidth="1"/>
    <col min="20" max="16384" width="9.140625" style="185" customWidth="1"/>
  </cols>
  <sheetData>
    <row r="1" spans="1:9" s="182" customFormat="1" ht="11.25">
      <c r="A1" s="179" t="str">
        <f>Inhoud!A1</f>
        <v>Nacalculatie 2013</v>
      </c>
      <c r="B1" s="180"/>
      <c r="C1" s="180"/>
      <c r="D1" s="180"/>
      <c r="E1" s="181"/>
      <c r="I1" s="182">
        <v>5</v>
      </c>
    </row>
    <row r="2" ht="12.75" customHeight="1">
      <c r="B2" s="184" t="b">
        <f>Voorblad!D22</f>
        <v>1</v>
      </c>
    </row>
    <row r="3" spans="1:7" s="188" customFormat="1" ht="12.75" customHeight="1">
      <c r="A3" s="183" t="s">
        <v>118</v>
      </c>
      <c r="B3" s="186" t="s">
        <v>138</v>
      </c>
      <c r="C3" s="185"/>
      <c r="D3" s="185"/>
      <c r="E3" s="185"/>
      <c r="F3" s="198"/>
      <c r="G3" s="361"/>
    </row>
    <row r="4" spans="1:5" s="188" customFormat="1" ht="12.75" customHeight="1">
      <c r="A4" s="183"/>
      <c r="B4" s="186"/>
      <c r="C4" s="185"/>
      <c r="D4" s="185"/>
      <c r="E4" s="361"/>
    </row>
    <row r="5" spans="1:7" s="188" customFormat="1" ht="12.75" customHeight="1">
      <c r="A5" s="356"/>
      <c r="B5" s="182"/>
      <c r="D5" s="357" t="str">
        <f>CONCATENATE("Afspraken ",Voorblad!D2)</f>
        <v>Afspraken 2013</v>
      </c>
      <c r="E5" s="357" t="str">
        <f>CONCATENATE("Rekenstaat ",Voorblad!D2)</f>
        <v>Rekenstaat 2013</v>
      </c>
      <c r="F5" s="357" t="str">
        <f>CONCATENATE("Realisatie ",Voorblad!D2)</f>
        <v>Realisatie 2013</v>
      </c>
      <c r="G5" s="358" t="s">
        <v>29</v>
      </c>
    </row>
    <row r="6" spans="1:7" s="188" customFormat="1" ht="12.75" customHeight="1">
      <c r="A6" s="359">
        <v>501</v>
      </c>
      <c r="B6" s="360" t="s">
        <v>155</v>
      </c>
      <c r="C6" s="360"/>
      <c r="D6" s="224"/>
      <c r="E6" s="362"/>
      <c r="F6" s="224"/>
      <c r="G6" s="364"/>
    </row>
    <row r="7" spans="1:7" s="188" customFormat="1" ht="12.75" customHeight="1">
      <c r="A7" s="359">
        <f>A6+1</f>
        <v>502</v>
      </c>
      <c r="B7" s="360" t="s">
        <v>137</v>
      </c>
      <c r="C7" s="360"/>
      <c r="D7" s="224"/>
      <c r="E7" s="363"/>
      <c r="F7" s="360">
        <f>D7</f>
        <v>0</v>
      </c>
      <c r="G7" s="365"/>
    </row>
    <row r="8" spans="1:7" s="188" customFormat="1" ht="12.75" customHeight="1">
      <c r="A8" s="359">
        <f>A7+1</f>
        <v>503</v>
      </c>
      <c r="B8" s="366" t="s">
        <v>81</v>
      </c>
      <c r="C8" s="367"/>
      <c r="D8" s="360">
        <f>D6*D7</f>
        <v>0</v>
      </c>
      <c r="E8" s="224"/>
      <c r="F8" s="360">
        <f>F6*F7</f>
        <v>0</v>
      </c>
      <c r="G8" s="363"/>
    </row>
    <row r="9" spans="1:7" s="188" customFormat="1" ht="12.75" customHeight="1">
      <c r="A9" s="194">
        <f>A8+1</f>
        <v>504</v>
      </c>
      <c r="B9" s="195" t="s">
        <v>29</v>
      </c>
      <c r="C9" s="196"/>
      <c r="D9" s="196"/>
      <c r="E9" s="197"/>
      <c r="F9" s="197"/>
      <c r="G9" s="213">
        <f>IF(E8=0,F8,F8-E8)</f>
        <v>0</v>
      </c>
    </row>
    <row r="10" s="188" customFormat="1" ht="12.75" customHeight="1"/>
    <row r="11" s="188" customFormat="1" ht="12.75" customHeight="1">
      <c r="A11" s="187"/>
    </row>
    <row r="12" s="188" customFormat="1" ht="12.75" customHeight="1">
      <c r="A12" s="187"/>
    </row>
    <row r="13" s="188" customFormat="1" ht="12.75" customHeight="1">
      <c r="A13" s="187"/>
    </row>
    <row r="14" s="188" customFormat="1" ht="12.75" customHeight="1">
      <c r="A14" s="187"/>
    </row>
    <row r="15" spans="1:7" s="188" customFormat="1" ht="12.75" customHeight="1">
      <c r="A15" s="187"/>
      <c r="G15" s="185"/>
    </row>
    <row r="16" spans="1:7" s="188" customFormat="1" ht="12.75" customHeight="1">
      <c r="A16" s="187"/>
      <c r="G16" s="185"/>
    </row>
    <row r="17" spans="1:8" s="188" customFormat="1" ht="12.75" customHeight="1">
      <c r="A17" s="183"/>
      <c r="B17" s="185"/>
      <c r="C17" s="185"/>
      <c r="D17" s="185"/>
      <c r="E17" s="185"/>
      <c r="F17" s="185"/>
      <c r="G17" s="185"/>
      <c r="H17" s="185"/>
    </row>
    <row r="18" spans="1:8" s="188" customFormat="1" ht="12.75" customHeight="1">
      <c r="A18" s="183"/>
      <c r="B18" s="185"/>
      <c r="C18" s="185"/>
      <c r="D18" s="185"/>
      <c r="E18" s="185"/>
      <c r="F18" s="185"/>
      <c r="G18" s="185"/>
      <c r="H18" s="185"/>
    </row>
    <row r="19" spans="1:8" s="188" customFormat="1" ht="12.75" customHeight="1">
      <c r="A19" s="183"/>
      <c r="B19" s="185"/>
      <c r="C19" s="185"/>
      <c r="D19" s="185"/>
      <c r="E19" s="185"/>
      <c r="F19" s="185"/>
      <c r="G19" s="185"/>
      <c r="H19" s="185"/>
    </row>
    <row r="20" spans="1:8" s="188" customFormat="1" ht="12.75" customHeight="1">
      <c r="A20" s="183"/>
      <c r="B20" s="185"/>
      <c r="C20" s="185"/>
      <c r="D20" s="185"/>
      <c r="E20" s="185"/>
      <c r="F20" s="185"/>
      <c r="G20" s="185"/>
      <c r="H20" s="185"/>
    </row>
    <row r="21" spans="1:8" s="188" customFormat="1" ht="12.75" customHeight="1">
      <c r="A21" s="183"/>
      <c r="B21" s="185"/>
      <c r="C21" s="185"/>
      <c r="D21" s="185"/>
      <c r="E21" s="185"/>
      <c r="F21" s="185"/>
      <c r="G21" s="185"/>
      <c r="H21" s="185"/>
    </row>
    <row r="22" spans="1:8" s="188" customFormat="1" ht="12.75" customHeight="1">
      <c r="A22" s="183"/>
      <c r="B22" s="185"/>
      <c r="C22" s="185"/>
      <c r="D22" s="185"/>
      <c r="E22" s="185"/>
      <c r="F22" s="185"/>
      <c r="G22" s="185"/>
      <c r="H22" s="185"/>
    </row>
    <row r="23" spans="1:8" s="188" customFormat="1" ht="12.75" customHeight="1">
      <c r="A23" s="183"/>
      <c r="B23" s="185"/>
      <c r="C23" s="185"/>
      <c r="D23" s="185"/>
      <c r="E23" s="185"/>
      <c r="F23" s="185"/>
      <c r="G23" s="185"/>
      <c r="H23" s="185"/>
    </row>
    <row r="24" spans="1:8" s="188" customFormat="1" ht="12.75" customHeight="1">
      <c r="A24" s="183"/>
      <c r="B24" s="185"/>
      <c r="C24" s="185"/>
      <c r="D24" s="185"/>
      <c r="E24" s="185"/>
      <c r="F24" s="185"/>
      <c r="G24" s="185"/>
      <c r="H24" s="185"/>
    </row>
    <row r="25" spans="1:8" s="188" customFormat="1" ht="12.75" customHeight="1">
      <c r="A25" s="183"/>
      <c r="B25" s="185"/>
      <c r="C25" s="185"/>
      <c r="D25" s="185"/>
      <c r="E25" s="185"/>
      <c r="F25" s="185"/>
      <c r="G25" s="185"/>
      <c r="H25" s="185"/>
    </row>
  </sheetData>
  <sheetProtection password="C11B" sheet="1" objects="1" scenarios="1"/>
  <conditionalFormatting sqref="E8 D6:D7 F6">
    <cfRule type="expression" priority="1" dxfId="0" stopIfTrue="1">
      <formula>$B$2=TRUE</formula>
    </cfRule>
  </conditionalFormatting>
  <printOptions/>
  <pageMargins left="0.5905511811023623" right="0.5905511811023623" top="0.7086614173228347" bottom="0.7086614173228347" header="0.5118110236220472" footer="0.5118110236220472"/>
  <pageSetup horizontalDpi="300" verticalDpi="300" orientation="landscape" paperSize="9" scale="89" r:id="rId3"/>
  <legacyDrawing r:id="rId2"/>
  <oleObjects>
    <oleObject progId="MSPhotoEd.3" shapeId="2342489" r:id="rId1"/>
  </oleObjects>
</worksheet>
</file>

<file path=xl/worksheets/sheet6.xml><?xml version="1.0" encoding="utf-8"?>
<worksheet xmlns="http://schemas.openxmlformats.org/spreadsheetml/2006/main" xmlns:r="http://schemas.openxmlformats.org/officeDocument/2006/relationships">
  <dimension ref="A1:I66"/>
  <sheetViews>
    <sheetView showGridLines="0" showOutlineSymbols="0" view="pageBreakPreview" zoomScaleSheetLayoutView="100" zoomScalePageLayoutView="0" workbookViewId="0" topLeftCell="A1">
      <selection activeCell="E15" sqref="E15"/>
    </sheetView>
  </sheetViews>
  <sheetFormatPr defaultColWidth="9.140625" defaultRowHeight="12.75" customHeight="1"/>
  <cols>
    <col min="1" max="1" width="5.140625" style="90" bestFit="1" customWidth="1"/>
    <col min="2" max="2" width="29.140625" style="35" customWidth="1"/>
    <col min="3" max="3" width="25.140625" style="35" customWidth="1"/>
    <col min="4" max="4" width="29.140625" style="35" customWidth="1"/>
    <col min="5" max="5" width="16.8515625" style="35" customWidth="1"/>
    <col min="6" max="6" width="22.7109375" style="35" customWidth="1"/>
    <col min="7" max="7" width="4.140625" style="35" customWidth="1"/>
    <col min="8" max="8" width="15.7109375" style="35" customWidth="1"/>
    <col min="9" max="16384" width="9.140625" style="35" customWidth="1"/>
  </cols>
  <sheetData>
    <row r="1" spans="1:7" ht="12.75" customHeight="1">
      <c r="A1" s="92" t="str">
        <f>Inhoud!A1</f>
        <v>Nacalculatie 2013</v>
      </c>
      <c r="B1" s="93"/>
      <c r="C1" s="93"/>
      <c r="E1" s="98"/>
      <c r="F1" s="86"/>
      <c r="G1" s="93">
        <v>6</v>
      </c>
    </row>
    <row r="2" ht="12.75" customHeight="1">
      <c r="B2" s="85" t="b">
        <f>Voorblad!D22</f>
        <v>1</v>
      </c>
    </row>
    <row r="3" spans="1:7" ht="12.75" customHeight="1">
      <c r="A3" s="90" t="s">
        <v>156</v>
      </c>
      <c r="B3" s="72" t="s">
        <v>80</v>
      </c>
      <c r="C3" s="34"/>
      <c r="D3" s="34"/>
      <c r="E3" s="34"/>
      <c r="F3" s="34"/>
      <c r="G3" s="34"/>
    </row>
    <row r="4" spans="2:7" ht="12.75" customHeight="1">
      <c r="B4" s="34"/>
      <c r="C4" s="34"/>
      <c r="D4" s="34"/>
      <c r="E4" s="34"/>
      <c r="F4" s="34"/>
      <c r="G4" s="34"/>
    </row>
    <row r="5" spans="1:9" ht="12.75" customHeight="1">
      <c r="A5" s="458" t="s">
        <v>159</v>
      </c>
      <c r="B5" s="443"/>
      <c r="C5" s="443"/>
      <c r="D5" s="443"/>
      <c r="E5" s="443"/>
      <c r="F5" s="443"/>
      <c r="G5" s="34"/>
      <c r="H5" s="34"/>
      <c r="I5" s="34"/>
    </row>
    <row r="6" spans="1:9" ht="12.75" customHeight="1">
      <c r="A6" s="443"/>
      <c r="B6" s="443"/>
      <c r="C6" s="443"/>
      <c r="D6" s="443"/>
      <c r="E6" s="443"/>
      <c r="F6" s="443"/>
      <c r="G6" s="34"/>
      <c r="H6" s="34"/>
      <c r="I6" s="34"/>
    </row>
    <row r="7" spans="1:9" ht="12.75" customHeight="1">
      <c r="A7" s="443"/>
      <c r="B7" s="443"/>
      <c r="C7" s="443"/>
      <c r="D7" s="443"/>
      <c r="E7" s="443"/>
      <c r="F7" s="443"/>
      <c r="G7" s="34"/>
      <c r="H7" s="34"/>
      <c r="I7" s="34"/>
    </row>
    <row r="8" spans="1:9" ht="20.25" customHeight="1">
      <c r="A8" s="443"/>
      <c r="B8" s="443"/>
      <c r="C8" s="443"/>
      <c r="D8" s="443"/>
      <c r="E8" s="443"/>
      <c r="F8" s="443"/>
      <c r="G8" s="34"/>
      <c r="H8" s="34"/>
      <c r="I8" s="34"/>
    </row>
    <row r="9" spans="1:9" ht="12.75" customHeight="1">
      <c r="A9" s="455" t="s">
        <v>143</v>
      </c>
      <c r="B9" s="443"/>
      <c r="C9" s="443"/>
      <c r="D9" s="443"/>
      <c r="E9" s="443"/>
      <c r="F9" s="443"/>
      <c r="G9" s="34"/>
      <c r="H9" s="34"/>
      <c r="I9" s="34"/>
    </row>
    <row r="10" spans="1:9" ht="12.75" customHeight="1">
      <c r="A10" s="443"/>
      <c r="B10" s="443"/>
      <c r="C10" s="443"/>
      <c r="D10" s="443"/>
      <c r="E10" s="443"/>
      <c r="F10" s="443"/>
      <c r="G10" s="34"/>
      <c r="H10" s="34"/>
      <c r="I10" s="34"/>
    </row>
    <row r="11" spans="1:9" ht="12.75" customHeight="1">
      <c r="A11" s="443"/>
      <c r="B11" s="443"/>
      <c r="C11" s="443"/>
      <c r="D11" s="443"/>
      <c r="E11" s="443"/>
      <c r="F11" s="443"/>
      <c r="G11" s="34"/>
      <c r="H11" s="34"/>
      <c r="I11" s="34"/>
    </row>
    <row r="12" spans="1:9" ht="12.75" customHeight="1">
      <c r="A12" s="443"/>
      <c r="B12" s="443"/>
      <c r="C12" s="443"/>
      <c r="D12" s="443"/>
      <c r="E12" s="443"/>
      <c r="F12" s="443"/>
      <c r="G12" s="34"/>
      <c r="H12" s="34"/>
      <c r="I12" s="34"/>
    </row>
    <row r="13" spans="1:9" ht="18.75" customHeight="1">
      <c r="A13" s="443"/>
      <c r="B13" s="443"/>
      <c r="C13" s="443"/>
      <c r="D13" s="443"/>
      <c r="E13" s="443"/>
      <c r="F13" s="443"/>
      <c r="G13" s="34"/>
      <c r="H13" s="34"/>
      <c r="I13" s="34"/>
    </row>
    <row r="14" spans="1:9" ht="12.75" customHeight="1">
      <c r="A14" s="122" t="s">
        <v>113</v>
      </c>
      <c r="B14" s="122"/>
      <c r="C14" s="122"/>
      <c r="E14" s="75"/>
      <c r="F14" s="76"/>
      <c r="G14" s="34"/>
      <c r="H14" s="34"/>
      <c r="I14" s="34"/>
    </row>
    <row r="15" spans="1:9" ht="12.75" customHeight="1">
      <c r="A15" s="123">
        <v>601</v>
      </c>
      <c r="B15" s="459" t="str">
        <f>CONCATENATE(" Rentekosten ",Voorblad!D2,", conform jaarrekening of berekening op pagina 7")</f>
        <v> Rentekosten 2013, conform jaarrekening of berekening op pagina 7</v>
      </c>
      <c r="C15" s="459"/>
      <c r="D15" s="459"/>
      <c r="E15" s="134"/>
      <c r="F15" s="206"/>
      <c r="G15" s="34"/>
      <c r="H15" s="34"/>
      <c r="I15" s="34"/>
    </row>
    <row r="16" spans="1:9" ht="12.75" customHeight="1">
      <c r="A16" s="123">
        <f>A15+1</f>
        <v>602</v>
      </c>
      <c r="B16" s="459" t="str">
        <f>CONCATENATE(" Af: in rekenstaat ",Voorblad!D2," opgenomen rentekosten vreemd vermogen")</f>
        <v> Af: in rekenstaat 2013 opgenomen rentekosten vreemd vermogen</v>
      </c>
      <c r="C16" s="459"/>
      <c r="D16" s="459"/>
      <c r="E16" s="134"/>
      <c r="F16" s="206"/>
      <c r="G16" s="34"/>
      <c r="H16" s="34"/>
      <c r="I16" s="34"/>
    </row>
    <row r="17" spans="1:9" ht="12.75" customHeight="1">
      <c r="A17" s="123">
        <f>A16+1</f>
        <v>603</v>
      </c>
      <c r="B17" s="461" t="s">
        <v>16</v>
      </c>
      <c r="C17" s="461"/>
      <c r="D17" s="461"/>
      <c r="E17" s="157"/>
      <c r="F17" s="208">
        <f>+F15-F16</f>
        <v>0</v>
      </c>
      <c r="G17" s="72"/>
      <c r="H17" s="34"/>
      <c r="I17" s="34"/>
    </row>
    <row r="18" spans="2:9" ht="12.75" customHeight="1">
      <c r="B18" s="456"/>
      <c r="C18" s="456"/>
      <c r="D18" s="456"/>
      <c r="E18" s="65"/>
      <c r="F18" s="214"/>
      <c r="G18" s="34"/>
      <c r="H18" s="34"/>
      <c r="I18" s="34"/>
    </row>
    <row r="19" spans="1:9" ht="12.75" customHeight="1">
      <c r="A19" s="156" t="s">
        <v>144</v>
      </c>
      <c r="B19" s="156"/>
      <c r="C19" s="156"/>
      <c r="E19" s="73"/>
      <c r="F19" s="214"/>
      <c r="G19" s="34"/>
      <c r="H19" s="34"/>
      <c r="I19" s="34"/>
    </row>
    <row r="20" spans="1:9" ht="12.75" customHeight="1">
      <c r="A20" s="123">
        <f>A17+1</f>
        <v>604</v>
      </c>
      <c r="B20" s="459" t="str">
        <f>CONCATENATE(" Rentekosten ",Voorblad!D2,", conform jaarrekening of berekening op pagina 7")</f>
        <v> Rentekosten 2013, conform jaarrekening of berekening op pagina 7</v>
      </c>
      <c r="C20" s="459"/>
      <c r="D20" s="459"/>
      <c r="E20" s="134"/>
      <c r="F20" s="206"/>
      <c r="G20" s="34"/>
      <c r="H20" s="34"/>
      <c r="I20" s="34"/>
    </row>
    <row r="21" spans="1:9" ht="12.75" customHeight="1">
      <c r="A21" s="123">
        <f>A20+1</f>
        <v>605</v>
      </c>
      <c r="B21" s="459" t="str">
        <f>CONCATENATE(" AF: in rekenstaat ",Voorblad!D2," opgenomen rentekosten eigen vermogen")</f>
        <v> AF: in rekenstaat 2013 opgenomen rentekosten eigen vermogen</v>
      </c>
      <c r="C21" s="459"/>
      <c r="D21" s="459"/>
      <c r="E21" s="134"/>
      <c r="F21" s="206"/>
      <c r="G21" s="34"/>
      <c r="H21" s="34"/>
      <c r="I21" s="34"/>
    </row>
    <row r="22" spans="1:9" ht="12.75" customHeight="1">
      <c r="A22" s="123">
        <f>A21+1</f>
        <v>606</v>
      </c>
      <c r="B22" s="461" t="s">
        <v>16</v>
      </c>
      <c r="C22" s="461"/>
      <c r="D22" s="461"/>
      <c r="E22" s="176"/>
      <c r="F22" s="208">
        <f>+F20-F21</f>
        <v>0</v>
      </c>
      <c r="G22" s="72"/>
      <c r="H22" s="34"/>
      <c r="I22" s="34"/>
    </row>
    <row r="23" spans="1:6" s="34" customFormat="1" ht="12.75" customHeight="1">
      <c r="A23" s="201"/>
      <c r="B23" s="202"/>
      <c r="C23" s="202"/>
      <c r="D23" s="202"/>
      <c r="E23" s="202"/>
      <c r="F23" s="215"/>
    </row>
    <row r="24" spans="1:9" ht="12.75" customHeight="1">
      <c r="A24" s="203">
        <f>A22+1</f>
        <v>607</v>
      </c>
      <c r="B24" s="460" t="s">
        <v>134</v>
      </c>
      <c r="C24" s="460"/>
      <c r="D24" s="204"/>
      <c r="E24" s="204"/>
      <c r="F24" s="216">
        <f>F17+F22</f>
        <v>0</v>
      </c>
      <c r="G24" s="34"/>
      <c r="H24" s="34"/>
      <c r="I24" s="34"/>
    </row>
    <row r="25" spans="1:6" ht="12.75" customHeight="1">
      <c r="A25" s="205"/>
      <c r="B25" s="182"/>
      <c r="C25" s="182"/>
      <c r="D25" s="182"/>
      <c r="E25" s="182"/>
      <c r="F25" s="217"/>
    </row>
    <row r="26" spans="1:8" ht="18" customHeight="1">
      <c r="A26" s="124">
        <f>A24+1</f>
        <v>608</v>
      </c>
      <c r="B26" s="177" t="s">
        <v>160</v>
      </c>
      <c r="C26" s="59"/>
      <c r="D26" s="59"/>
      <c r="E26" s="385" t="str">
        <f>IF(F26="","Let op: invullen!"," ")</f>
        <v>Let op: invullen!</v>
      </c>
      <c r="F26" s="209"/>
      <c r="G26" s="200"/>
      <c r="H26" s="34"/>
    </row>
    <row r="27" spans="2:9" ht="18" customHeight="1">
      <c r="B27" s="455"/>
      <c r="C27" s="455"/>
      <c r="D27" s="455"/>
      <c r="E27" s="34"/>
      <c r="F27" s="34"/>
      <c r="G27" s="34"/>
      <c r="H27" s="34"/>
      <c r="I27" s="34"/>
    </row>
    <row r="28" spans="1:9" ht="12.75" customHeight="1">
      <c r="A28" s="456" t="s">
        <v>145</v>
      </c>
      <c r="B28" s="457"/>
      <c r="C28" s="457"/>
      <c r="D28" s="457"/>
      <c r="E28" s="457"/>
      <c r="F28" s="34"/>
      <c r="G28" s="34"/>
      <c r="H28" s="34"/>
      <c r="I28" s="34"/>
    </row>
    <row r="29" spans="2:9" ht="18" customHeight="1">
      <c r="B29" s="454"/>
      <c r="C29" s="454"/>
      <c r="D29" s="454"/>
      <c r="G29" s="34"/>
      <c r="H29" s="34"/>
      <c r="I29" s="34"/>
    </row>
    <row r="30" spans="2:9" ht="18" customHeight="1">
      <c r="B30" s="454"/>
      <c r="C30" s="454"/>
      <c r="D30" s="454"/>
      <c r="G30" s="34"/>
      <c r="H30" s="34"/>
      <c r="I30" s="34"/>
    </row>
    <row r="31" spans="2:9" ht="18" customHeight="1">
      <c r="B31" s="454"/>
      <c r="C31" s="454"/>
      <c r="D31" s="454"/>
      <c r="G31" s="34"/>
      <c r="H31" s="34"/>
      <c r="I31" s="34"/>
    </row>
    <row r="32" spans="2:9" ht="18" customHeight="1">
      <c r="B32" s="454"/>
      <c r="C32" s="454"/>
      <c r="D32" s="454"/>
      <c r="G32" s="34"/>
      <c r="H32" s="34"/>
      <c r="I32" s="34"/>
    </row>
    <row r="33" spans="2:9" ht="18" customHeight="1">
      <c r="B33" s="454"/>
      <c r="C33" s="454"/>
      <c r="D33" s="454"/>
      <c r="G33" s="34"/>
      <c r="H33" s="34"/>
      <c r="I33" s="34"/>
    </row>
    <row r="34" spans="2:9" ht="18" customHeight="1">
      <c r="B34" s="454"/>
      <c r="C34" s="454"/>
      <c r="D34" s="454"/>
      <c r="G34" s="34"/>
      <c r="H34" s="34"/>
      <c r="I34" s="34"/>
    </row>
    <row r="35" spans="2:9" ht="18" customHeight="1">
      <c r="B35" s="454"/>
      <c r="C35" s="454"/>
      <c r="D35" s="454"/>
      <c r="G35" s="34"/>
      <c r="H35" s="34"/>
      <c r="I35" s="34"/>
    </row>
    <row r="36" s="34" customFormat="1" ht="18" customHeight="1">
      <c r="A36" s="72"/>
    </row>
    <row r="37" s="34" customFormat="1" ht="18" customHeight="1">
      <c r="A37" s="72"/>
    </row>
    <row r="38" s="34" customFormat="1" ht="18" customHeight="1">
      <c r="A38" s="72"/>
    </row>
    <row r="39" s="34" customFormat="1" ht="18" customHeight="1">
      <c r="A39" s="72"/>
    </row>
    <row r="40" s="34" customFormat="1" ht="18" customHeight="1">
      <c r="A40" s="72"/>
    </row>
    <row r="41" s="34" customFormat="1" ht="18" customHeight="1">
      <c r="A41" s="72"/>
    </row>
    <row r="42" s="34" customFormat="1" ht="18" customHeight="1">
      <c r="A42" s="72"/>
    </row>
    <row r="43" s="34" customFormat="1" ht="18" customHeight="1">
      <c r="A43" s="72"/>
    </row>
    <row r="44" s="34" customFormat="1" ht="18" customHeight="1">
      <c r="A44" s="72"/>
    </row>
    <row r="45" s="34" customFormat="1" ht="18" customHeight="1">
      <c r="A45" s="72"/>
    </row>
    <row r="46" s="34" customFormat="1" ht="18" customHeight="1">
      <c r="A46" s="72"/>
    </row>
    <row r="47" s="34" customFormat="1" ht="18" customHeight="1">
      <c r="A47" s="72"/>
    </row>
    <row r="48" s="34" customFormat="1" ht="18" customHeight="1">
      <c r="A48" s="72"/>
    </row>
    <row r="49" s="34" customFormat="1" ht="18" customHeight="1">
      <c r="A49" s="72"/>
    </row>
    <row r="50" s="34" customFormat="1" ht="18" customHeight="1">
      <c r="A50" s="72"/>
    </row>
    <row r="51" s="34" customFormat="1" ht="18" customHeight="1">
      <c r="A51" s="72"/>
    </row>
    <row r="52" s="34" customFormat="1" ht="18" customHeight="1">
      <c r="A52" s="72"/>
    </row>
    <row r="53" s="34" customFormat="1" ht="18" customHeight="1">
      <c r="A53" s="72"/>
    </row>
    <row r="54" s="34" customFormat="1" ht="18" customHeight="1">
      <c r="A54" s="72"/>
    </row>
    <row r="55" s="34" customFormat="1" ht="18" customHeight="1">
      <c r="A55" s="72"/>
    </row>
    <row r="56" s="34" customFormat="1" ht="18" customHeight="1">
      <c r="A56" s="72"/>
    </row>
    <row r="57" s="34" customFormat="1" ht="18" customHeight="1">
      <c r="A57" s="72"/>
    </row>
    <row r="58" s="34" customFormat="1" ht="18" customHeight="1">
      <c r="A58" s="72"/>
    </row>
    <row r="59" s="34" customFormat="1" ht="18" customHeight="1">
      <c r="A59" s="72"/>
    </row>
    <row r="60" s="34" customFormat="1" ht="18" customHeight="1">
      <c r="A60" s="72"/>
    </row>
    <row r="61" s="34" customFormat="1" ht="18" customHeight="1">
      <c r="A61" s="72"/>
    </row>
    <row r="62" s="34" customFormat="1" ht="18" customHeight="1">
      <c r="A62" s="72"/>
    </row>
    <row r="63" s="34" customFormat="1" ht="18" customHeight="1">
      <c r="A63" s="72"/>
    </row>
    <row r="64" s="34" customFormat="1" ht="18" customHeight="1">
      <c r="A64" s="72"/>
    </row>
    <row r="65" s="34" customFormat="1" ht="18" customHeight="1">
      <c r="A65" s="72"/>
    </row>
    <row r="66" s="34" customFormat="1" ht="18" customHeight="1">
      <c r="A66" s="72"/>
    </row>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sheetData>
  <sheetProtection password="C11B" sheet="1"/>
  <mergeCells count="19">
    <mergeCell ref="A5:F8"/>
    <mergeCell ref="B15:D15"/>
    <mergeCell ref="B16:D16"/>
    <mergeCell ref="A9:F13"/>
    <mergeCell ref="B24:C24"/>
    <mergeCell ref="B18:D18"/>
    <mergeCell ref="B17:D17"/>
    <mergeCell ref="B20:D20"/>
    <mergeCell ref="B21:D21"/>
    <mergeCell ref="B22:D22"/>
    <mergeCell ref="B35:D35"/>
    <mergeCell ref="B34:D34"/>
    <mergeCell ref="B33:D33"/>
    <mergeCell ref="B27:D27"/>
    <mergeCell ref="B29:D29"/>
    <mergeCell ref="B30:D30"/>
    <mergeCell ref="B32:D32"/>
    <mergeCell ref="B31:D31"/>
    <mergeCell ref="A28:E28"/>
  </mergeCells>
  <conditionalFormatting sqref="F26 F15:F16 F20:F21">
    <cfRule type="expression" priority="1" dxfId="0" stopIfTrue="1">
      <formula>$B$2=TRUE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4"/>
  <legacyDrawing r:id="rId3"/>
  <oleObjects>
    <oleObject progId="MSPhotoEd.3" shapeId="2342488" r:id="rId1"/>
    <oleObject progId="MSPhotoEd.3" shapeId="2342487" r:id="rId2"/>
  </oleObjects>
</worksheet>
</file>

<file path=xl/worksheets/sheet7.xml><?xml version="1.0" encoding="utf-8"?>
<worksheet xmlns="http://schemas.openxmlformats.org/spreadsheetml/2006/main" xmlns:r="http://schemas.openxmlformats.org/officeDocument/2006/relationships">
  <dimension ref="A1:K84"/>
  <sheetViews>
    <sheetView showGridLines="0" showRowColHeaders="0" showOutlineSymbols="0" view="pageBreakPreview" zoomScaleSheetLayoutView="100" zoomScalePageLayoutView="0" workbookViewId="0" topLeftCell="A1">
      <selection activeCell="D15" sqref="D15"/>
    </sheetView>
  </sheetViews>
  <sheetFormatPr defaultColWidth="9.140625" defaultRowHeight="12.75"/>
  <cols>
    <col min="1" max="1" width="5.140625" style="135" bestFit="1" customWidth="1"/>
    <col min="2" max="2" width="22.28125" style="43" customWidth="1"/>
    <col min="3" max="5" width="16.7109375" style="43" customWidth="1"/>
    <col min="6" max="6" width="3.8515625" style="35" customWidth="1"/>
    <col min="7" max="9" width="16.7109375" style="43" customWidth="1"/>
    <col min="10" max="10" width="5.28125" style="84" customWidth="1"/>
    <col min="11" max="16384" width="9.140625" style="43" customWidth="1"/>
  </cols>
  <sheetData>
    <row r="1" spans="1:11" s="35" customFormat="1" ht="12.75" customHeight="1">
      <c r="A1" s="92" t="str">
        <f>Inhoud!A1</f>
        <v>Nacalculatie 2013</v>
      </c>
      <c r="B1" s="74"/>
      <c r="C1" s="74"/>
      <c r="D1" s="74"/>
      <c r="E1" s="99"/>
      <c r="G1" s="34"/>
      <c r="H1" s="34"/>
      <c r="I1" s="34"/>
      <c r="J1" s="70">
        <v>7</v>
      </c>
      <c r="K1" s="34"/>
    </row>
    <row r="2" spans="2:11" ht="12.75" customHeight="1">
      <c r="B2" s="77" t="b">
        <f>Voorblad!D22</f>
        <v>1</v>
      </c>
      <c r="C2" s="60"/>
      <c r="D2" s="60"/>
      <c r="E2" s="60"/>
      <c r="F2" s="34"/>
      <c r="G2" s="60"/>
      <c r="H2" s="60"/>
      <c r="I2" s="60"/>
      <c r="J2" s="78"/>
      <c r="K2" s="60"/>
    </row>
    <row r="3" spans="1:10" s="34" customFormat="1" ht="12.75" customHeight="1">
      <c r="A3" s="72" t="s">
        <v>112</v>
      </c>
      <c r="B3" s="72" t="s">
        <v>115</v>
      </c>
      <c r="D3" s="60" t="s">
        <v>116</v>
      </c>
      <c r="J3" s="76"/>
    </row>
    <row r="4" spans="3:11" ht="12.75" customHeight="1">
      <c r="C4" s="60"/>
      <c r="D4" s="60"/>
      <c r="E4" s="60"/>
      <c r="F4" s="34"/>
      <c r="G4" s="60"/>
      <c r="H4" s="60"/>
      <c r="I4" s="60"/>
      <c r="J4" s="78"/>
      <c r="K4" s="60"/>
    </row>
    <row r="5" spans="1:10" s="34" customFormat="1" ht="12.75" customHeight="1">
      <c r="A5" s="72" t="s">
        <v>18</v>
      </c>
      <c r="F5" s="136"/>
      <c r="G5" s="139" t="str">
        <f>CONCATENATE(" 31-12-",Voorblad!D2-1)</f>
        <v> 31-12-2012</v>
      </c>
      <c r="H5" s="139" t="str">
        <f>CONCATENATE(" 31-12-",Voorblad!D2)</f>
        <v> 31-12-2013</v>
      </c>
      <c r="I5" s="105" t="s">
        <v>19</v>
      </c>
      <c r="J5" s="76"/>
    </row>
    <row r="6" spans="1:10" s="34" customFormat="1" ht="12.75" customHeight="1">
      <c r="A6" s="72"/>
      <c r="B6" s="62"/>
      <c r="F6" s="142"/>
      <c r="G6" s="140"/>
      <c r="H6" s="140"/>
      <c r="I6" s="141"/>
      <c r="J6" s="76"/>
    </row>
    <row r="7" spans="1:10" s="34" customFormat="1" ht="12.75" customHeight="1">
      <c r="A7" s="123">
        <v>701</v>
      </c>
      <c r="B7" s="452" t="s">
        <v>82</v>
      </c>
      <c r="C7" s="462"/>
      <c r="D7" s="145"/>
      <c r="E7" s="145"/>
      <c r="F7" s="143"/>
      <c r="G7" s="218"/>
      <c r="H7" s="218"/>
      <c r="I7" s="219">
        <f>(G7+H7)/2</f>
        <v>0</v>
      </c>
      <c r="J7" s="76"/>
    </row>
    <row r="8" spans="1:10" s="34" customFormat="1" ht="12.75" customHeight="1">
      <c r="A8" s="123">
        <f>A7+1</f>
        <v>702</v>
      </c>
      <c r="B8" s="452" t="s">
        <v>83</v>
      </c>
      <c r="C8" s="462"/>
      <c r="D8" s="145"/>
      <c r="E8" s="145"/>
      <c r="F8" s="144"/>
      <c r="G8" s="220"/>
      <c r="H8" s="220"/>
      <c r="I8" s="207">
        <f>(G8+H8)/2</f>
        <v>0</v>
      </c>
      <c r="J8" s="76"/>
    </row>
    <row r="9" spans="1:10" s="34" customFormat="1" ht="12.75" customHeight="1">
      <c r="A9" s="123">
        <f aca="true" t="shared" si="0" ref="A9:A19">A8+1</f>
        <v>703</v>
      </c>
      <c r="B9" s="452" t="s">
        <v>84</v>
      </c>
      <c r="C9" s="462"/>
      <c r="D9" s="145"/>
      <c r="E9" s="145"/>
      <c r="F9" s="144"/>
      <c r="G9" s="221">
        <f>opbrengsten!F24</f>
        <v>0</v>
      </c>
      <c r="H9" s="221">
        <f>opbrengsten!H24</f>
        <v>0</v>
      </c>
      <c r="I9" s="207">
        <f>(G9+H9)/2</f>
        <v>0</v>
      </c>
      <c r="J9" s="76"/>
    </row>
    <row r="10" spans="1:10" s="34" customFormat="1" ht="12.75" customHeight="1">
      <c r="A10" s="72"/>
      <c r="B10" s="63"/>
      <c r="C10" s="63"/>
      <c r="D10" s="63"/>
      <c r="E10" s="63"/>
      <c r="F10" s="63"/>
      <c r="G10" s="167"/>
      <c r="H10" s="167"/>
      <c r="I10" s="168"/>
      <c r="J10" s="76"/>
    </row>
    <row r="11" spans="1:10" s="34" customFormat="1" ht="25.5" customHeight="1">
      <c r="A11" s="69" t="s">
        <v>85</v>
      </c>
      <c r="G11" s="139" t="str">
        <f>CONCATENATE(" 31-12-",Voorblad!D2-1)</f>
        <v> 31-12-2012</v>
      </c>
      <c r="H11" s="139" t="str">
        <f>CONCATENATE(" 31-12-",Voorblad!D2)</f>
        <v> 31-12-2013</v>
      </c>
      <c r="I11" s="158" t="s">
        <v>19</v>
      </c>
      <c r="J11" s="66"/>
    </row>
    <row r="12" spans="1:10" s="34" customFormat="1" ht="12.75" customHeight="1">
      <c r="A12" s="169"/>
      <c r="B12" s="170"/>
      <c r="C12" s="131"/>
      <c r="D12" s="131"/>
      <c r="E12" s="131"/>
      <c r="F12" s="131"/>
      <c r="G12" s="166"/>
      <c r="H12" s="166"/>
      <c r="I12" s="67"/>
      <c r="J12" s="66"/>
    </row>
    <row r="13" spans="1:10" s="34" customFormat="1" ht="12.75" customHeight="1">
      <c r="A13" s="162">
        <f>A9+1</f>
        <v>704</v>
      </c>
      <c r="B13" s="165" t="s">
        <v>86</v>
      </c>
      <c r="C13" s="59"/>
      <c r="D13" s="59"/>
      <c r="E13" s="59"/>
      <c r="F13" s="127"/>
      <c r="G13" s="220"/>
      <c r="H13" s="220"/>
      <c r="I13" s="207">
        <f>(G13+H13)/2</f>
        <v>0</v>
      </c>
      <c r="J13" s="161"/>
    </row>
    <row r="14" spans="1:10" s="80" customFormat="1" ht="12.75" customHeight="1">
      <c r="A14" s="123">
        <f t="shared" si="0"/>
        <v>705</v>
      </c>
      <c r="B14" s="165" t="s">
        <v>87</v>
      </c>
      <c r="C14" s="163"/>
      <c r="D14" s="163"/>
      <c r="E14" s="163"/>
      <c r="F14" s="164"/>
      <c r="G14" s="220"/>
      <c r="H14" s="220"/>
      <c r="I14" s="207">
        <f>(G14+H14)/2</f>
        <v>0</v>
      </c>
      <c r="J14" s="161"/>
    </row>
    <row r="15" spans="1:10" s="34" customFormat="1" ht="12.75" customHeight="1">
      <c r="A15" s="123">
        <f t="shared" si="0"/>
        <v>706</v>
      </c>
      <c r="B15" s="165" t="s">
        <v>88</v>
      </c>
      <c r="C15" s="59"/>
      <c r="D15" s="59"/>
      <c r="E15" s="59"/>
      <c r="G15" s="220"/>
      <c r="H15" s="220"/>
      <c r="I15" s="207">
        <f>(G15+H15)/2</f>
        <v>0</v>
      </c>
      <c r="J15" s="64"/>
    </row>
    <row r="16" spans="1:10" s="34" customFormat="1" ht="12.75" customHeight="1">
      <c r="A16" s="123">
        <f t="shared" si="0"/>
        <v>707</v>
      </c>
      <c r="B16" s="165" t="s">
        <v>90</v>
      </c>
      <c r="C16" s="131"/>
      <c r="D16" s="131"/>
      <c r="E16" s="131"/>
      <c r="F16" s="127"/>
      <c r="G16" s="220"/>
      <c r="H16" s="220"/>
      <c r="I16" s="207">
        <f>(G16+H16)/2</f>
        <v>0</v>
      </c>
      <c r="J16" s="64"/>
    </row>
    <row r="17" spans="1:10" s="34" customFormat="1" ht="12.75" customHeight="1">
      <c r="A17" s="123">
        <f t="shared" si="0"/>
        <v>708</v>
      </c>
      <c r="B17" s="114" t="s">
        <v>89</v>
      </c>
      <c r="C17" s="59"/>
      <c r="G17" s="220"/>
      <c r="H17" s="220"/>
      <c r="I17" s="207">
        <f>(G17+H17)/2</f>
        <v>0</v>
      </c>
      <c r="J17" s="64"/>
    </row>
    <row r="18" spans="1:10" s="34" customFormat="1" ht="12.75" customHeight="1">
      <c r="A18" s="123">
        <f t="shared" si="0"/>
        <v>709</v>
      </c>
      <c r="B18" s="452" t="s">
        <v>95</v>
      </c>
      <c r="C18" s="462"/>
      <c r="D18" s="145"/>
      <c r="E18" s="145"/>
      <c r="F18" s="144"/>
      <c r="G18" s="222">
        <f>G13+G14+G15-G16-G17</f>
        <v>0</v>
      </c>
      <c r="H18" s="222">
        <f>H13+H14+H15-H16-H17</f>
        <v>0</v>
      </c>
      <c r="I18" s="222">
        <f>I13+I14+I15-I16-I17</f>
        <v>0</v>
      </c>
      <c r="J18" s="76"/>
    </row>
    <row r="19" spans="1:10" s="34" customFormat="1" ht="12.75" customHeight="1">
      <c r="A19" s="123">
        <f t="shared" si="0"/>
        <v>710</v>
      </c>
      <c r="B19" s="341" t="s">
        <v>124</v>
      </c>
      <c r="C19" s="121"/>
      <c r="D19" s="171"/>
      <c r="E19" s="171"/>
      <c r="F19" s="160"/>
      <c r="G19" s="330">
        <f>G7+G8+G9+G18</f>
        <v>0</v>
      </c>
      <c r="H19" s="330">
        <f>H7+H8+H9+H18</f>
        <v>0</v>
      </c>
      <c r="I19" s="330">
        <f>I7+I8+I9+I18</f>
        <v>0</v>
      </c>
      <c r="J19" s="76"/>
    </row>
    <row r="20" spans="1:10" s="34" customFormat="1" ht="12.75" customHeight="1">
      <c r="A20" s="72"/>
      <c r="B20" s="63"/>
      <c r="C20" s="64"/>
      <c r="D20" s="64"/>
      <c r="E20" s="64"/>
      <c r="F20" s="64"/>
      <c r="G20" s="64"/>
      <c r="H20" s="64"/>
      <c r="I20" s="64"/>
      <c r="J20" s="76"/>
    </row>
    <row r="21" spans="1:10" s="34" customFormat="1" ht="12.75" customHeight="1">
      <c r="A21" s="69" t="s">
        <v>20</v>
      </c>
      <c r="C21" s="65"/>
      <c r="D21" s="65"/>
      <c r="E21" s="65"/>
      <c r="F21" s="65"/>
      <c r="G21" s="139" t="str">
        <f>CONCATENATE(" 31-12-",Voorblad!D2-1)</f>
        <v> 31-12-2012</v>
      </c>
      <c r="H21" s="139" t="str">
        <f>CONCATENATE(" 31-12-",Voorblad!D2)</f>
        <v> 31-12-2013</v>
      </c>
      <c r="I21" s="158" t="s">
        <v>19</v>
      </c>
      <c r="J21" s="76"/>
    </row>
    <row r="22" spans="1:10" s="34" customFormat="1" ht="12.75" customHeight="1">
      <c r="A22" s="72"/>
      <c r="B22" s="81"/>
      <c r="C22" s="65"/>
      <c r="D22" s="65"/>
      <c r="E22" s="65"/>
      <c r="F22" s="65"/>
      <c r="G22" s="140"/>
      <c r="H22" s="140"/>
      <c r="I22" s="147"/>
      <c r="J22" s="76"/>
    </row>
    <row r="23" spans="1:10" s="34" customFormat="1" ht="12.75" customHeight="1">
      <c r="A23" s="123">
        <f>A19+1</f>
        <v>711</v>
      </c>
      <c r="B23" s="452" t="s">
        <v>91</v>
      </c>
      <c r="C23" s="452"/>
      <c r="D23" s="452"/>
      <c r="E23" s="462"/>
      <c r="F23" s="144"/>
      <c r="G23" s="220"/>
      <c r="H23" s="220"/>
      <c r="I23" s="207">
        <f>(G23+H23)/2</f>
        <v>0</v>
      </c>
      <c r="J23" s="82"/>
    </row>
    <row r="24" spans="1:10" s="34" customFormat="1" ht="12.75" customHeight="1">
      <c r="A24" s="123">
        <f>A23+1</f>
        <v>712</v>
      </c>
      <c r="B24" s="452" t="s">
        <v>92</v>
      </c>
      <c r="C24" s="452"/>
      <c r="D24" s="452"/>
      <c r="E24" s="462"/>
      <c r="F24" s="144"/>
      <c r="G24" s="220"/>
      <c r="H24" s="220"/>
      <c r="I24" s="207">
        <f>(G24+H24)/2</f>
        <v>0</v>
      </c>
      <c r="J24" s="82"/>
    </row>
    <row r="25" spans="1:10" s="34" customFormat="1" ht="12.75" customHeight="1">
      <c r="A25" s="123">
        <f>A24+1</f>
        <v>713</v>
      </c>
      <c r="B25" s="452" t="s">
        <v>93</v>
      </c>
      <c r="C25" s="452"/>
      <c r="D25" s="452"/>
      <c r="E25" s="462"/>
      <c r="F25" s="144"/>
      <c r="G25" s="220"/>
      <c r="H25" s="220"/>
      <c r="I25" s="207">
        <f>(G25+H25)/2</f>
        <v>0</v>
      </c>
      <c r="J25" s="82"/>
    </row>
    <row r="26" spans="1:10" s="34" customFormat="1" ht="12.75" customHeight="1">
      <c r="A26" s="123">
        <f>A25+1</f>
        <v>714</v>
      </c>
      <c r="B26" s="463" t="s">
        <v>125</v>
      </c>
      <c r="C26" s="463"/>
      <c r="D26" s="463"/>
      <c r="E26" s="464"/>
      <c r="F26" s="172"/>
      <c r="G26" s="330">
        <f>SUM(G23:G25)</f>
        <v>0</v>
      </c>
      <c r="H26" s="330">
        <f>SUM(H23:H25)</f>
        <v>0</v>
      </c>
      <c r="I26" s="330">
        <f>SUM(I23:I25)</f>
        <v>0</v>
      </c>
      <c r="J26" s="76"/>
    </row>
    <row r="27" spans="1:10" s="34" customFormat="1" ht="12.75" customHeight="1">
      <c r="A27" s="72"/>
      <c r="B27" s="63"/>
      <c r="C27" s="64"/>
      <c r="D27" s="64"/>
      <c r="F27" s="64"/>
      <c r="G27" s="64"/>
      <c r="H27" s="64"/>
      <c r="I27" s="64"/>
      <c r="J27" s="76"/>
    </row>
    <row r="28" spans="1:10" s="34" customFormat="1" ht="25.5" customHeight="1">
      <c r="A28" s="72"/>
      <c r="B28" s="63"/>
      <c r="F28" s="65"/>
      <c r="G28" s="317" t="str">
        <f>CONCATENATE("gemiddelde stand ",Voorblad!D2)</f>
        <v>gemiddelde stand 2013</v>
      </c>
      <c r="H28" s="159" t="s">
        <v>22</v>
      </c>
      <c r="I28" s="159" t="s">
        <v>23</v>
      </c>
      <c r="J28" s="64"/>
    </row>
    <row r="29" spans="1:10" s="34" customFormat="1" ht="12.75" customHeight="1">
      <c r="A29" s="72"/>
      <c r="B29" s="63"/>
      <c r="C29" s="79"/>
      <c r="D29" s="79"/>
      <c r="F29" s="79"/>
      <c r="H29" s="146"/>
      <c r="I29" s="79"/>
      <c r="J29" s="64"/>
    </row>
    <row r="30" spans="1:10" s="34" customFormat="1" ht="12.75" customHeight="1">
      <c r="A30" s="123">
        <f>A26+1</f>
        <v>715</v>
      </c>
      <c r="B30" s="452" t="s">
        <v>94</v>
      </c>
      <c r="C30" s="452"/>
      <c r="D30" s="452"/>
      <c r="E30" s="462"/>
      <c r="F30" s="144"/>
      <c r="G30" s="223">
        <f>I23</f>
        <v>0</v>
      </c>
      <c r="H30" s="138"/>
      <c r="I30" s="137">
        <f>G30*H30</f>
        <v>0</v>
      </c>
      <c r="J30" s="79"/>
    </row>
    <row r="31" spans="1:10" s="34" customFormat="1" ht="12.75" customHeight="1">
      <c r="A31" s="123">
        <f>A30+1</f>
        <v>716</v>
      </c>
      <c r="B31" s="452" t="s">
        <v>92</v>
      </c>
      <c r="C31" s="452"/>
      <c r="D31" s="452"/>
      <c r="E31" s="462"/>
      <c r="F31" s="144"/>
      <c r="G31" s="223">
        <f>I24</f>
        <v>0</v>
      </c>
      <c r="H31" s="138"/>
      <c r="I31" s="137">
        <f>G31*H31</f>
        <v>0</v>
      </c>
      <c r="J31" s="64"/>
    </row>
    <row r="32" spans="1:10" s="34" customFormat="1" ht="12.75" customHeight="1">
      <c r="A32" s="123">
        <f>A31+1</f>
        <v>717</v>
      </c>
      <c r="B32" s="452" t="s">
        <v>93</v>
      </c>
      <c r="C32" s="452"/>
      <c r="D32" s="452"/>
      <c r="E32" s="462"/>
      <c r="F32" s="144"/>
      <c r="G32" s="223">
        <f>I25</f>
        <v>0</v>
      </c>
      <c r="H32" s="138"/>
      <c r="I32" s="137">
        <f>G32*H32</f>
        <v>0</v>
      </c>
      <c r="J32" s="64"/>
    </row>
    <row r="33" spans="1:10" s="34" customFormat="1" ht="12.75" customHeight="1">
      <c r="A33" s="339">
        <f>A32+1</f>
        <v>718</v>
      </c>
      <c r="B33" s="153" t="s">
        <v>126</v>
      </c>
      <c r="C33" s="340"/>
      <c r="D33" s="340"/>
      <c r="E33" s="340"/>
      <c r="F33" s="340"/>
      <c r="G33" s="340"/>
      <c r="H33" s="154"/>
      <c r="I33" s="330">
        <f>SUM(I31:I32)</f>
        <v>0</v>
      </c>
      <c r="J33" s="79"/>
    </row>
    <row r="34" spans="1:10" s="34" customFormat="1" ht="28.5" customHeight="1">
      <c r="A34" s="65" t="s">
        <v>146</v>
      </c>
      <c r="B34" s="68"/>
      <c r="C34" s="68"/>
      <c r="D34" s="68"/>
      <c r="E34" s="68"/>
      <c r="F34" s="68"/>
      <c r="G34" s="68"/>
      <c r="I34" s="64"/>
      <c r="J34" s="76"/>
    </row>
    <row r="35" spans="1:10" s="34" customFormat="1" ht="18" customHeight="1">
      <c r="A35" s="72"/>
      <c r="B35" s="74"/>
      <c r="C35" s="83"/>
      <c r="D35" s="83"/>
      <c r="E35" s="83"/>
      <c r="F35" s="83"/>
      <c r="G35" s="83"/>
      <c r="H35" s="83"/>
      <c r="I35" s="83"/>
      <c r="J35" s="76"/>
    </row>
    <row r="36" spans="1:10" s="34" customFormat="1" ht="18" customHeight="1">
      <c r="A36" s="72"/>
      <c r="B36" s="74"/>
      <c r="C36" s="83"/>
      <c r="D36" s="83"/>
      <c r="E36" s="83"/>
      <c r="F36" s="83"/>
      <c r="G36" s="83"/>
      <c r="H36" s="83"/>
      <c r="I36" s="83"/>
      <c r="J36" s="76"/>
    </row>
    <row r="37" spans="1:10" s="34" customFormat="1" ht="18" customHeight="1">
      <c r="A37" s="72"/>
      <c r="B37" s="74"/>
      <c r="C37" s="83"/>
      <c r="D37" s="83"/>
      <c r="E37" s="83"/>
      <c r="F37" s="83"/>
      <c r="G37" s="83"/>
      <c r="H37" s="83"/>
      <c r="I37" s="83"/>
      <c r="J37" s="76"/>
    </row>
    <row r="38" spans="1:10" s="34" customFormat="1" ht="18" customHeight="1">
      <c r="A38" s="72"/>
      <c r="B38" s="74"/>
      <c r="C38" s="83"/>
      <c r="D38" s="83"/>
      <c r="E38" s="83"/>
      <c r="F38" s="83"/>
      <c r="G38" s="83"/>
      <c r="H38" s="83"/>
      <c r="I38" s="83"/>
      <c r="J38" s="76"/>
    </row>
    <row r="39" spans="1:10" s="34" customFormat="1" ht="18" customHeight="1">
      <c r="A39" s="72"/>
      <c r="B39" s="74"/>
      <c r="C39" s="83"/>
      <c r="D39" s="83"/>
      <c r="E39" s="83"/>
      <c r="F39" s="83"/>
      <c r="G39" s="83"/>
      <c r="H39" s="83"/>
      <c r="I39" s="83"/>
      <c r="J39" s="76"/>
    </row>
    <row r="40" spans="1:10" s="34" customFormat="1" ht="18" customHeight="1">
      <c r="A40" s="72"/>
      <c r="B40" s="74"/>
      <c r="C40" s="83"/>
      <c r="D40" s="83"/>
      <c r="E40" s="83"/>
      <c r="F40" s="83"/>
      <c r="G40" s="83"/>
      <c r="H40" s="83"/>
      <c r="I40" s="83"/>
      <c r="J40" s="76"/>
    </row>
    <row r="41" spans="1:10" s="34" customFormat="1" ht="18" customHeight="1">
      <c r="A41" s="72"/>
      <c r="B41" s="74"/>
      <c r="C41" s="83"/>
      <c r="D41" s="83"/>
      <c r="E41" s="83"/>
      <c r="F41" s="83"/>
      <c r="G41" s="83"/>
      <c r="H41" s="83"/>
      <c r="I41" s="83"/>
      <c r="J41" s="76"/>
    </row>
    <row r="42" spans="1:10" s="34" customFormat="1" ht="18" customHeight="1">
      <c r="A42" s="72"/>
      <c r="B42" s="74"/>
      <c r="C42" s="83"/>
      <c r="D42" s="83"/>
      <c r="E42" s="83"/>
      <c r="F42" s="83"/>
      <c r="G42" s="83"/>
      <c r="H42" s="83"/>
      <c r="I42" s="83"/>
      <c r="J42" s="76"/>
    </row>
    <row r="43" spans="1:10" s="34" customFormat="1" ht="18" customHeight="1">
      <c r="A43" s="72"/>
      <c r="B43" s="74"/>
      <c r="C43" s="83"/>
      <c r="D43" s="83"/>
      <c r="E43" s="83"/>
      <c r="F43" s="83"/>
      <c r="G43" s="83"/>
      <c r="H43" s="83"/>
      <c r="I43" s="83"/>
      <c r="J43" s="76"/>
    </row>
    <row r="44" spans="1:10" s="34" customFormat="1" ht="18" customHeight="1">
      <c r="A44" s="72"/>
      <c r="B44" s="74"/>
      <c r="C44" s="83"/>
      <c r="D44" s="83"/>
      <c r="E44" s="83"/>
      <c r="F44" s="83"/>
      <c r="G44" s="83"/>
      <c r="H44" s="83"/>
      <c r="I44" s="83"/>
      <c r="J44" s="76"/>
    </row>
    <row r="45" spans="1:10" s="34" customFormat="1" ht="18" customHeight="1">
      <c r="A45" s="72"/>
      <c r="B45" s="74"/>
      <c r="C45" s="83"/>
      <c r="D45" s="83"/>
      <c r="E45" s="83"/>
      <c r="F45" s="83"/>
      <c r="G45" s="83"/>
      <c r="H45" s="83"/>
      <c r="I45" s="83"/>
      <c r="J45" s="76"/>
    </row>
    <row r="46" spans="1:10" s="34" customFormat="1" ht="18" customHeight="1">
      <c r="A46" s="72"/>
      <c r="B46" s="74"/>
      <c r="C46" s="83"/>
      <c r="D46" s="83"/>
      <c r="E46" s="83"/>
      <c r="F46" s="83"/>
      <c r="G46" s="83"/>
      <c r="H46" s="83"/>
      <c r="I46" s="83"/>
      <c r="J46" s="76"/>
    </row>
    <row r="47" spans="1:10" s="34" customFormat="1" ht="18" customHeight="1">
      <c r="A47" s="72"/>
      <c r="B47" s="74"/>
      <c r="C47" s="83"/>
      <c r="D47" s="83"/>
      <c r="E47" s="83"/>
      <c r="F47" s="83"/>
      <c r="G47" s="83"/>
      <c r="H47" s="83"/>
      <c r="I47" s="83"/>
      <c r="J47" s="76"/>
    </row>
    <row r="48" spans="1:10" s="34" customFormat="1" ht="18" customHeight="1">
      <c r="A48" s="72"/>
      <c r="B48" s="74"/>
      <c r="C48" s="83"/>
      <c r="D48" s="83"/>
      <c r="E48" s="83"/>
      <c r="F48" s="83"/>
      <c r="G48" s="83"/>
      <c r="H48" s="83"/>
      <c r="I48" s="83"/>
      <c r="J48" s="76"/>
    </row>
    <row r="49" spans="1:10" s="34" customFormat="1" ht="18" customHeight="1">
      <c r="A49" s="72"/>
      <c r="B49" s="74"/>
      <c r="C49" s="83"/>
      <c r="D49" s="83"/>
      <c r="E49" s="83"/>
      <c r="F49" s="83"/>
      <c r="G49" s="83"/>
      <c r="H49" s="83"/>
      <c r="I49" s="83"/>
      <c r="J49" s="76"/>
    </row>
    <row r="50" spans="1:10" s="34" customFormat="1" ht="18" customHeight="1">
      <c r="A50" s="72"/>
      <c r="B50" s="74"/>
      <c r="C50" s="83"/>
      <c r="D50" s="83"/>
      <c r="E50" s="83"/>
      <c r="F50" s="83"/>
      <c r="G50" s="83"/>
      <c r="H50" s="83"/>
      <c r="I50" s="83"/>
      <c r="J50" s="76"/>
    </row>
    <row r="51" spans="1:10" s="34" customFormat="1" ht="18" customHeight="1">
      <c r="A51" s="72"/>
      <c r="B51" s="74"/>
      <c r="C51" s="83"/>
      <c r="D51" s="83"/>
      <c r="E51" s="83"/>
      <c r="F51" s="83"/>
      <c r="G51" s="83"/>
      <c r="H51" s="83"/>
      <c r="I51" s="83"/>
      <c r="J51" s="76"/>
    </row>
    <row r="52" spans="1:10" s="34" customFormat="1" ht="18" customHeight="1">
      <c r="A52" s="72"/>
      <c r="B52" s="74"/>
      <c r="C52" s="83"/>
      <c r="D52" s="83"/>
      <c r="E52" s="83"/>
      <c r="F52" s="83"/>
      <c r="G52" s="83"/>
      <c r="H52" s="83"/>
      <c r="I52" s="83"/>
      <c r="J52" s="76"/>
    </row>
    <row r="53" spans="1:10" s="34" customFormat="1" ht="18" customHeight="1">
      <c r="A53" s="72"/>
      <c r="B53" s="74"/>
      <c r="C53" s="83"/>
      <c r="D53" s="83"/>
      <c r="E53" s="83"/>
      <c r="F53" s="83"/>
      <c r="G53" s="83"/>
      <c r="H53" s="83"/>
      <c r="I53" s="83"/>
      <c r="J53" s="76"/>
    </row>
    <row r="54" spans="1:10" s="34" customFormat="1" ht="18" customHeight="1">
      <c r="A54" s="72"/>
      <c r="B54" s="74"/>
      <c r="C54" s="83"/>
      <c r="D54" s="83"/>
      <c r="E54" s="83"/>
      <c r="F54" s="83"/>
      <c r="G54" s="83"/>
      <c r="H54" s="83"/>
      <c r="I54" s="83"/>
      <c r="J54" s="76"/>
    </row>
    <row r="55" spans="1:10" s="34" customFormat="1" ht="18" customHeight="1">
      <c r="A55" s="72"/>
      <c r="B55" s="74"/>
      <c r="C55" s="83"/>
      <c r="D55" s="83"/>
      <c r="E55" s="83"/>
      <c r="F55" s="83"/>
      <c r="G55" s="83"/>
      <c r="H55" s="83"/>
      <c r="I55" s="83"/>
      <c r="J55" s="76"/>
    </row>
    <row r="56" spans="1:10" s="34" customFormat="1" ht="18" customHeight="1">
      <c r="A56" s="72"/>
      <c r="B56" s="74"/>
      <c r="C56" s="83"/>
      <c r="D56" s="83"/>
      <c r="E56" s="83"/>
      <c r="F56" s="83"/>
      <c r="G56" s="83"/>
      <c r="H56" s="83"/>
      <c r="I56" s="83"/>
      <c r="J56" s="76"/>
    </row>
    <row r="57" spans="1:10" s="34" customFormat="1" ht="18" customHeight="1">
      <c r="A57" s="72"/>
      <c r="B57" s="74"/>
      <c r="C57" s="83"/>
      <c r="D57" s="83"/>
      <c r="E57" s="83"/>
      <c r="F57" s="83"/>
      <c r="G57" s="83"/>
      <c r="H57" s="83"/>
      <c r="I57" s="83"/>
      <c r="J57" s="76"/>
    </row>
    <row r="58" spans="1:10" s="34" customFormat="1" ht="18" customHeight="1">
      <c r="A58" s="72"/>
      <c r="B58" s="74"/>
      <c r="C58" s="83"/>
      <c r="D58" s="83"/>
      <c r="E58" s="83"/>
      <c r="F58" s="83"/>
      <c r="G58" s="83"/>
      <c r="H58" s="83"/>
      <c r="I58" s="83"/>
      <c r="J58" s="76"/>
    </row>
    <row r="59" spans="1:10" s="34" customFormat="1" ht="18" customHeight="1">
      <c r="A59" s="72"/>
      <c r="B59" s="74"/>
      <c r="C59" s="83"/>
      <c r="D59" s="83"/>
      <c r="E59" s="83"/>
      <c r="F59" s="83"/>
      <c r="G59" s="83"/>
      <c r="H59" s="83"/>
      <c r="I59" s="83"/>
      <c r="J59" s="76"/>
    </row>
    <row r="60" spans="1:10" s="34" customFormat="1" ht="18" customHeight="1">
      <c r="A60" s="72"/>
      <c r="B60" s="74"/>
      <c r="C60" s="83"/>
      <c r="D60" s="83"/>
      <c r="E60" s="83"/>
      <c r="F60" s="83"/>
      <c r="G60" s="83"/>
      <c r="H60" s="83"/>
      <c r="I60" s="83"/>
      <c r="J60" s="76"/>
    </row>
    <row r="61" spans="1:10" s="34" customFormat="1" ht="18" customHeight="1">
      <c r="A61" s="72"/>
      <c r="B61" s="74"/>
      <c r="C61" s="83"/>
      <c r="D61" s="83"/>
      <c r="E61" s="83"/>
      <c r="F61" s="83"/>
      <c r="G61" s="83"/>
      <c r="H61" s="83"/>
      <c r="I61" s="83"/>
      <c r="J61" s="76"/>
    </row>
    <row r="62" spans="1:10" s="34" customFormat="1" ht="18" customHeight="1">
      <c r="A62" s="72"/>
      <c r="B62" s="74"/>
      <c r="C62" s="83"/>
      <c r="D62" s="83"/>
      <c r="E62" s="83"/>
      <c r="F62" s="83"/>
      <c r="G62" s="83"/>
      <c r="H62" s="83"/>
      <c r="I62" s="83"/>
      <c r="J62" s="76"/>
    </row>
    <row r="63" spans="1:10" s="34" customFormat="1" ht="18" customHeight="1">
      <c r="A63" s="72"/>
      <c r="B63" s="74"/>
      <c r="C63" s="83"/>
      <c r="D63" s="83"/>
      <c r="E63" s="83"/>
      <c r="F63" s="83"/>
      <c r="G63" s="83"/>
      <c r="H63" s="83"/>
      <c r="I63" s="83"/>
      <c r="J63" s="76"/>
    </row>
    <row r="64" spans="1:10" s="34" customFormat="1" ht="18" customHeight="1">
      <c r="A64" s="72"/>
      <c r="B64" s="74"/>
      <c r="C64" s="83"/>
      <c r="D64" s="83"/>
      <c r="E64" s="83"/>
      <c r="F64" s="83"/>
      <c r="G64" s="83"/>
      <c r="H64" s="83"/>
      <c r="I64" s="83"/>
      <c r="J64" s="76"/>
    </row>
    <row r="65" spans="1:10" s="34" customFormat="1" ht="18" customHeight="1">
      <c r="A65" s="72"/>
      <c r="B65" s="74"/>
      <c r="C65" s="83"/>
      <c r="D65" s="83"/>
      <c r="E65" s="83"/>
      <c r="F65" s="83"/>
      <c r="G65" s="83"/>
      <c r="H65" s="83"/>
      <c r="I65" s="83"/>
      <c r="J65" s="76"/>
    </row>
    <row r="66" spans="1:10" s="34" customFormat="1" ht="18" customHeight="1">
      <c r="A66" s="72"/>
      <c r="B66" s="74"/>
      <c r="C66" s="83"/>
      <c r="D66" s="83"/>
      <c r="E66" s="83"/>
      <c r="F66" s="83"/>
      <c r="G66" s="83"/>
      <c r="H66" s="83"/>
      <c r="I66" s="83"/>
      <c r="J66" s="76"/>
    </row>
    <row r="67" spans="1:10" s="34" customFormat="1" ht="18" customHeight="1">
      <c r="A67" s="72"/>
      <c r="B67" s="74"/>
      <c r="C67" s="83"/>
      <c r="D67" s="83"/>
      <c r="E67" s="83"/>
      <c r="F67" s="83"/>
      <c r="G67" s="83"/>
      <c r="H67" s="83"/>
      <c r="I67" s="83"/>
      <c r="J67" s="76"/>
    </row>
    <row r="68" spans="1:10" s="34" customFormat="1" ht="18" customHeight="1">
      <c r="A68" s="72"/>
      <c r="B68" s="74"/>
      <c r="C68" s="83"/>
      <c r="D68" s="83"/>
      <c r="E68" s="83"/>
      <c r="F68" s="83"/>
      <c r="G68" s="83"/>
      <c r="H68" s="83"/>
      <c r="I68" s="83"/>
      <c r="J68" s="76"/>
    </row>
    <row r="69" spans="1:10" s="34" customFormat="1" ht="18" customHeight="1">
      <c r="A69" s="72"/>
      <c r="B69" s="74"/>
      <c r="C69" s="83"/>
      <c r="D69" s="83"/>
      <c r="E69" s="83"/>
      <c r="F69" s="83"/>
      <c r="G69" s="83"/>
      <c r="H69" s="83"/>
      <c r="I69" s="83"/>
      <c r="J69" s="76"/>
    </row>
    <row r="70" spans="1:10" s="34" customFormat="1" ht="18" customHeight="1">
      <c r="A70" s="72"/>
      <c r="B70" s="74"/>
      <c r="C70" s="83"/>
      <c r="D70" s="83"/>
      <c r="E70" s="83"/>
      <c r="F70" s="83"/>
      <c r="G70" s="83"/>
      <c r="H70" s="83"/>
      <c r="I70" s="83"/>
      <c r="J70" s="76"/>
    </row>
    <row r="71" spans="1:10" s="34" customFormat="1" ht="18" customHeight="1">
      <c r="A71" s="72"/>
      <c r="B71" s="74"/>
      <c r="C71" s="83"/>
      <c r="D71" s="83"/>
      <c r="E71" s="83"/>
      <c r="F71" s="83"/>
      <c r="G71" s="83"/>
      <c r="H71" s="83"/>
      <c r="I71" s="83"/>
      <c r="J71" s="76"/>
    </row>
    <row r="72" spans="1:10" s="34" customFormat="1" ht="18" customHeight="1">
      <c r="A72" s="72"/>
      <c r="B72" s="74"/>
      <c r="C72" s="83"/>
      <c r="D72" s="83"/>
      <c r="E72" s="83"/>
      <c r="F72" s="83"/>
      <c r="G72" s="83"/>
      <c r="H72" s="83"/>
      <c r="I72" s="83"/>
      <c r="J72" s="76"/>
    </row>
    <row r="73" spans="1:10" s="34" customFormat="1" ht="18" customHeight="1">
      <c r="A73" s="72"/>
      <c r="B73" s="74"/>
      <c r="C73" s="83"/>
      <c r="D73" s="83"/>
      <c r="E73" s="83"/>
      <c r="F73" s="83"/>
      <c r="G73" s="83"/>
      <c r="H73" s="83"/>
      <c r="I73" s="83"/>
      <c r="J73" s="76"/>
    </row>
    <row r="74" spans="1:10" s="34" customFormat="1" ht="18" customHeight="1">
      <c r="A74" s="72"/>
      <c r="B74" s="74"/>
      <c r="C74" s="83"/>
      <c r="D74" s="83"/>
      <c r="E74" s="83"/>
      <c r="F74" s="83"/>
      <c r="G74" s="83"/>
      <c r="H74" s="83"/>
      <c r="I74" s="83"/>
      <c r="J74" s="76"/>
    </row>
    <row r="75" spans="1:10" s="34" customFormat="1" ht="18" customHeight="1">
      <c r="A75" s="72"/>
      <c r="B75" s="74"/>
      <c r="C75" s="83"/>
      <c r="D75" s="83"/>
      <c r="E75" s="83"/>
      <c r="F75" s="83"/>
      <c r="G75" s="83"/>
      <c r="H75" s="83"/>
      <c r="I75" s="83"/>
      <c r="J75" s="76"/>
    </row>
    <row r="76" spans="1:10" s="34" customFormat="1" ht="18" customHeight="1">
      <c r="A76" s="72"/>
      <c r="B76" s="74"/>
      <c r="C76" s="83"/>
      <c r="D76" s="83"/>
      <c r="E76" s="83"/>
      <c r="F76" s="83"/>
      <c r="G76" s="83"/>
      <c r="H76" s="83"/>
      <c r="I76" s="83"/>
      <c r="J76" s="76"/>
    </row>
    <row r="77" spans="1:10" s="34" customFormat="1" ht="18" customHeight="1">
      <c r="A77" s="72"/>
      <c r="B77" s="74"/>
      <c r="C77" s="83"/>
      <c r="D77" s="83"/>
      <c r="E77" s="83"/>
      <c r="F77" s="83"/>
      <c r="G77" s="83"/>
      <c r="H77" s="83"/>
      <c r="I77" s="83"/>
      <c r="J77" s="76"/>
    </row>
    <row r="78" spans="1:10" s="34" customFormat="1" ht="18" customHeight="1">
      <c r="A78" s="72"/>
      <c r="B78" s="74"/>
      <c r="C78" s="83"/>
      <c r="D78" s="83"/>
      <c r="E78" s="83"/>
      <c r="F78" s="83"/>
      <c r="G78" s="83"/>
      <c r="H78" s="83"/>
      <c r="I78" s="83"/>
      <c r="J78" s="76"/>
    </row>
    <row r="79" spans="1:10" s="34" customFormat="1" ht="18" customHeight="1">
      <c r="A79" s="72"/>
      <c r="B79" s="74"/>
      <c r="C79" s="83"/>
      <c r="D79" s="83"/>
      <c r="E79" s="83"/>
      <c r="F79" s="83"/>
      <c r="G79" s="83"/>
      <c r="H79" s="83"/>
      <c r="I79" s="83"/>
      <c r="J79" s="76"/>
    </row>
    <row r="80" spans="1:10" s="34" customFormat="1" ht="18" customHeight="1">
      <c r="A80" s="72"/>
      <c r="B80" s="74"/>
      <c r="C80" s="83"/>
      <c r="D80" s="83"/>
      <c r="E80" s="83"/>
      <c r="F80" s="83"/>
      <c r="G80" s="83"/>
      <c r="H80" s="83"/>
      <c r="I80" s="83"/>
      <c r="J80" s="76"/>
    </row>
    <row r="81" spans="1:10" s="34" customFormat="1" ht="18" customHeight="1">
      <c r="A81" s="72"/>
      <c r="B81" s="74"/>
      <c r="C81" s="83"/>
      <c r="D81" s="83"/>
      <c r="E81" s="83"/>
      <c r="F81" s="83"/>
      <c r="G81" s="83"/>
      <c r="H81" s="83"/>
      <c r="I81" s="83"/>
      <c r="J81" s="76"/>
    </row>
    <row r="82" spans="1:10" s="34" customFormat="1" ht="18" customHeight="1">
      <c r="A82" s="72"/>
      <c r="B82" s="74"/>
      <c r="C82" s="83"/>
      <c r="D82" s="83"/>
      <c r="E82" s="83"/>
      <c r="F82" s="83"/>
      <c r="G82" s="83"/>
      <c r="H82" s="83"/>
      <c r="I82" s="83"/>
      <c r="J82" s="76"/>
    </row>
    <row r="83" spans="1:10" s="34" customFormat="1" ht="18" customHeight="1">
      <c r="A83" s="72"/>
      <c r="B83" s="74"/>
      <c r="C83" s="83"/>
      <c r="D83" s="83"/>
      <c r="E83" s="83"/>
      <c r="F83" s="83"/>
      <c r="G83" s="83"/>
      <c r="H83" s="83"/>
      <c r="I83" s="83"/>
      <c r="J83" s="76"/>
    </row>
    <row r="84" spans="1:10" s="34" customFormat="1" ht="18" customHeight="1">
      <c r="A84" s="72"/>
      <c r="B84" s="74"/>
      <c r="C84" s="83"/>
      <c r="D84" s="83"/>
      <c r="E84" s="83"/>
      <c r="F84" s="83"/>
      <c r="G84" s="83"/>
      <c r="H84" s="83"/>
      <c r="I84" s="83"/>
      <c r="J84" s="76"/>
    </row>
  </sheetData>
  <sheetProtection password="C0DB" sheet="1" objects="1" scenarios="1"/>
  <mergeCells count="11">
    <mergeCell ref="B31:E31"/>
    <mergeCell ref="B7:C7"/>
    <mergeCell ref="B8:C8"/>
    <mergeCell ref="B9:C9"/>
    <mergeCell ref="B18:C18"/>
    <mergeCell ref="B30:E30"/>
    <mergeCell ref="B32:E32"/>
    <mergeCell ref="B23:E23"/>
    <mergeCell ref="B24:E24"/>
    <mergeCell ref="B25:E25"/>
    <mergeCell ref="B26:E26"/>
  </mergeCells>
  <conditionalFormatting sqref="H30:H32 G13:H17 G7:H8 G23:H25">
    <cfRule type="expression" priority="1" dxfId="0" stopIfTrue="1">
      <formula>$B$2=TRUE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3"/>
  <legacyDrawing r:id="rId2"/>
  <oleObjects>
    <oleObject progId="MSPhotoEd.3" shapeId="2342486" r:id="rId1"/>
  </oleObjects>
</worksheet>
</file>

<file path=xl/worksheets/sheet8.xml><?xml version="1.0" encoding="utf-8"?>
<worksheet xmlns="http://schemas.openxmlformats.org/spreadsheetml/2006/main" xmlns:r="http://schemas.openxmlformats.org/officeDocument/2006/relationships">
  <dimension ref="A1:I41"/>
  <sheetViews>
    <sheetView showGridLines="0" showOutlineSymbols="0" view="pageBreakPreview" zoomScaleSheetLayoutView="100" zoomScalePageLayoutView="0" workbookViewId="0" topLeftCell="A1">
      <selection activeCell="F8" sqref="F8"/>
    </sheetView>
  </sheetViews>
  <sheetFormatPr defaultColWidth="9.140625" defaultRowHeight="12.75" customHeight="1"/>
  <cols>
    <col min="1" max="1" width="5.140625" style="90" bestFit="1" customWidth="1"/>
    <col min="2" max="2" width="29.140625" style="35" customWidth="1"/>
    <col min="3" max="3" width="17.7109375" style="35" customWidth="1"/>
    <col min="4" max="4" width="18.57421875" style="35" customWidth="1"/>
    <col min="5" max="5" width="16.8515625" style="35" customWidth="1"/>
    <col min="6" max="6" width="17.8515625" style="35" customWidth="1"/>
    <col min="7" max="7" width="4.140625" style="35" customWidth="1"/>
    <col min="8" max="8" width="15.7109375" style="35" customWidth="1"/>
    <col min="9" max="16384" width="9.140625" style="35" customWidth="1"/>
  </cols>
  <sheetData>
    <row r="1" spans="1:7" ht="12.75" customHeight="1">
      <c r="A1" s="92" t="str">
        <f>Inhoud!A1</f>
        <v>Nacalculatie 2013</v>
      </c>
      <c r="B1" s="93"/>
      <c r="C1" s="93"/>
      <c r="E1" s="98"/>
      <c r="F1" s="86"/>
      <c r="G1" s="93">
        <v>8</v>
      </c>
    </row>
    <row r="2" ht="12.75" customHeight="1">
      <c r="B2" s="85" t="b">
        <f>Voorblad!D22</f>
        <v>1</v>
      </c>
    </row>
    <row r="3" spans="1:7" ht="12.75" customHeight="1">
      <c r="A3" s="90" t="s">
        <v>119</v>
      </c>
      <c r="B3" s="72" t="s">
        <v>153</v>
      </c>
      <c r="C3" s="34"/>
      <c r="D3" s="34"/>
      <c r="E3" s="34"/>
      <c r="F3" s="34"/>
      <c r="G3" s="34"/>
    </row>
    <row r="4" spans="2:7" ht="12.75" customHeight="1">
      <c r="B4" s="34"/>
      <c r="C4" s="34"/>
      <c r="D4" s="34"/>
      <c r="E4" s="34"/>
      <c r="F4" s="34"/>
      <c r="G4" s="34"/>
    </row>
    <row r="5" spans="1:9" ht="12.75" customHeight="1">
      <c r="A5" s="375"/>
      <c r="B5" s="373"/>
      <c r="C5" s="468" t="str">
        <f>CONCATENATE("Realisatie ",Voorblad!D2-1)</f>
        <v>Realisatie 2012</v>
      </c>
      <c r="D5" s="469"/>
      <c r="E5" s="468" t="str">
        <f>CONCATENATE("Realisatie ",Voorblad!D2,"*")</f>
        <v>Realisatie 2013*</v>
      </c>
      <c r="F5" s="469"/>
      <c r="G5" s="465"/>
      <c r="H5" s="466"/>
      <c r="I5" s="34"/>
    </row>
    <row r="6" spans="1:9" ht="12.75" customHeight="1">
      <c r="A6" s="356"/>
      <c r="B6" s="182"/>
      <c r="C6" s="376" t="s">
        <v>148</v>
      </c>
      <c r="D6" s="376" t="s">
        <v>149</v>
      </c>
      <c r="E6" s="376" t="s">
        <v>148</v>
      </c>
      <c r="F6" s="376" t="s">
        <v>149</v>
      </c>
      <c r="G6" s="382"/>
      <c r="H6" s="382"/>
      <c r="I6" s="34"/>
    </row>
    <row r="7" spans="1:9" ht="11.25">
      <c r="A7" s="356"/>
      <c r="B7" s="182"/>
      <c r="C7" s="377"/>
      <c r="D7" s="182"/>
      <c r="E7" s="377"/>
      <c r="F7" s="182"/>
      <c r="G7" s="193"/>
      <c r="H7" s="193"/>
      <c r="I7" s="34"/>
    </row>
    <row r="8" spans="1:9" ht="12.75" customHeight="1">
      <c r="A8" s="359">
        <v>801</v>
      </c>
      <c r="B8" s="378" t="s">
        <v>150</v>
      </c>
      <c r="C8" s="224"/>
      <c r="D8" s="379"/>
      <c r="E8" s="224"/>
      <c r="F8" s="380"/>
      <c r="G8" s="202"/>
      <c r="H8" s="202"/>
      <c r="I8" s="34"/>
    </row>
    <row r="9" spans="1:9" ht="12.75" customHeight="1">
      <c r="A9" s="359">
        <f>A8+1</f>
        <v>802</v>
      </c>
      <c r="B9" s="378" t="s">
        <v>151</v>
      </c>
      <c r="C9" s="224"/>
      <c r="D9" s="379"/>
      <c r="E9" s="224"/>
      <c r="F9" s="380"/>
      <c r="G9" s="202"/>
      <c r="H9" s="202"/>
      <c r="I9" s="34"/>
    </row>
    <row r="10" spans="1:9" ht="12.75" customHeight="1">
      <c r="A10" s="359">
        <f>A9+1</f>
        <v>803</v>
      </c>
      <c r="B10" s="360" t="s">
        <v>157</v>
      </c>
      <c r="C10" s="360">
        <f>C8+C9</f>
        <v>0</v>
      </c>
      <c r="D10" s="224"/>
      <c r="E10" s="360">
        <f>E8+E9</f>
        <v>0</v>
      </c>
      <c r="F10" s="224"/>
      <c r="G10" s="202"/>
      <c r="H10" s="202"/>
      <c r="I10" s="34"/>
    </row>
    <row r="11" spans="1:9" ht="12.75" customHeight="1">
      <c r="A11" s="359">
        <f>A10+1</f>
        <v>804</v>
      </c>
      <c r="B11" s="378" t="s">
        <v>152</v>
      </c>
      <c r="C11" s="224"/>
      <c r="D11" s="381"/>
      <c r="E11" s="224"/>
      <c r="F11" s="365"/>
      <c r="G11" s="202"/>
      <c r="H11" s="202"/>
      <c r="I11" s="34"/>
    </row>
    <row r="12" spans="1:9" ht="12.75">
      <c r="A12" s="374"/>
      <c r="B12" s="374"/>
      <c r="C12" s="374"/>
      <c r="D12" s="374"/>
      <c r="E12" s="374"/>
      <c r="F12" s="374"/>
      <c r="G12" s="34"/>
      <c r="H12" s="34"/>
      <c r="I12" s="34"/>
    </row>
    <row r="13" spans="1:9" ht="76.5" customHeight="1">
      <c r="A13" s="467" t="s">
        <v>161</v>
      </c>
      <c r="B13" s="467"/>
      <c r="C13" s="467"/>
      <c r="D13" s="467"/>
      <c r="E13" s="467"/>
      <c r="F13" s="467"/>
      <c r="G13" s="34"/>
      <c r="H13" s="34"/>
      <c r="I13" s="34"/>
    </row>
    <row r="14" s="34" customFormat="1" ht="18" customHeight="1">
      <c r="A14" s="72"/>
    </row>
    <row r="15" s="34" customFormat="1" ht="18" customHeight="1">
      <c r="A15" s="72"/>
    </row>
    <row r="16" s="34" customFormat="1" ht="18" customHeight="1">
      <c r="A16" s="72"/>
    </row>
    <row r="17" s="34" customFormat="1" ht="18" customHeight="1">
      <c r="A17" s="72"/>
    </row>
    <row r="18" s="34" customFormat="1" ht="18" customHeight="1">
      <c r="A18" s="72"/>
    </row>
    <row r="19" s="34" customFormat="1" ht="18" customHeight="1">
      <c r="A19" s="72"/>
    </row>
    <row r="20" s="34" customFormat="1" ht="18" customHeight="1">
      <c r="A20" s="72"/>
    </row>
    <row r="21" s="34" customFormat="1" ht="18" customHeight="1">
      <c r="A21" s="72"/>
    </row>
    <row r="22" s="34" customFormat="1" ht="18" customHeight="1">
      <c r="A22" s="72"/>
    </row>
    <row r="23" s="34" customFormat="1" ht="18" customHeight="1">
      <c r="A23" s="72"/>
    </row>
    <row r="24" s="34" customFormat="1" ht="18" customHeight="1">
      <c r="A24" s="72"/>
    </row>
    <row r="25" s="34" customFormat="1" ht="18" customHeight="1">
      <c r="A25" s="72"/>
    </row>
    <row r="26" s="34" customFormat="1" ht="18" customHeight="1">
      <c r="A26" s="72"/>
    </row>
    <row r="27" s="34" customFormat="1" ht="18" customHeight="1">
      <c r="A27" s="72"/>
    </row>
    <row r="28" s="34" customFormat="1" ht="18" customHeight="1">
      <c r="A28" s="72"/>
    </row>
    <row r="29" s="34" customFormat="1" ht="18" customHeight="1">
      <c r="A29" s="72"/>
    </row>
    <row r="30" s="34" customFormat="1" ht="18" customHeight="1">
      <c r="A30" s="72"/>
    </row>
    <row r="31" s="34" customFormat="1" ht="18" customHeight="1">
      <c r="A31" s="72"/>
    </row>
    <row r="32" s="34" customFormat="1" ht="18" customHeight="1">
      <c r="A32" s="72"/>
    </row>
    <row r="33" s="34" customFormat="1" ht="18" customHeight="1">
      <c r="A33" s="72"/>
    </row>
    <row r="34" s="34" customFormat="1" ht="18" customHeight="1">
      <c r="A34" s="72"/>
    </row>
    <row r="35" s="34" customFormat="1" ht="18" customHeight="1">
      <c r="A35" s="72"/>
    </row>
    <row r="36" s="34" customFormat="1" ht="18" customHeight="1">
      <c r="A36" s="72"/>
    </row>
    <row r="37" s="34" customFormat="1" ht="18" customHeight="1">
      <c r="A37" s="72"/>
    </row>
    <row r="38" s="34" customFormat="1" ht="18" customHeight="1">
      <c r="A38" s="72"/>
    </row>
    <row r="39" s="34" customFormat="1" ht="18" customHeight="1">
      <c r="A39" s="72"/>
    </row>
    <row r="40" s="34" customFormat="1" ht="18" customHeight="1">
      <c r="A40" s="72"/>
    </row>
    <row r="41" s="34" customFormat="1" ht="18" customHeight="1">
      <c r="A41" s="72"/>
    </row>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password="C11B" sheet="1"/>
  <mergeCells count="4">
    <mergeCell ref="G5:H5"/>
    <mergeCell ref="A13:F13"/>
    <mergeCell ref="C5:D5"/>
    <mergeCell ref="E5:F5"/>
  </mergeCells>
  <conditionalFormatting sqref="E8:E9 D10 C8:C9 F10 C11 E11">
    <cfRule type="expression" priority="1" dxfId="0" stopIfTrue="1">
      <formula>$B$2=TRUE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4"/>
  <legacyDrawing r:id="rId3"/>
  <oleObjects>
    <oleObject progId="MSPhotoEd.3" shapeId="2342485" r:id="rId1"/>
    <oleObject progId="MSPhotoEd.3" shapeId="2342484" r:id="rId2"/>
  </oleObjects>
</worksheet>
</file>

<file path=xl/worksheets/sheet9.xml><?xml version="1.0" encoding="utf-8"?>
<worksheet xmlns="http://schemas.openxmlformats.org/spreadsheetml/2006/main" xmlns:r="http://schemas.openxmlformats.org/officeDocument/2006/relationships">
  <dimension ref="A1:I39"/>
  <sheetViews>
    <sheetView showGridLines="0" showOutlineSymbols="0" view="pageBreakPreview" zoomScaleSheetLayoutView="100" zoomScalePageLayoutView="0" workbookViewId="0" topLeftCell="A1">
      <selection activeCell="C22" sqref="C22"/>
    </sheetView>
  </sheetViews>
  <sheetFormatPr defaultColWidth="9.140625" defaultRowHeight="12.75"/>
  <cols>
    <col min="1" max="1" width="5.57421875" style="179" customWidth="1"/>
    <col min="2" max="2" width="27.7109375" style="182" customWidth="1"/>
    <col min="3" max="8" width="15.7109375" style="182" customWidth="1"/>
    <col min="9" max="16384" width="9.140625" style="182" customWidth="1"/>
  </cols>
  <sheetData>
    <row r="1" spans="1:9" ht="12.75" customHeight="1">
      <c r="A1" s="179" t="str">
        <f>Inhoud!A1</f>
        <v>Nacalculatie 2013</v>
      </c>
      <c r="B1" s="228"/>
      <c r="C1" s="228"/>
      <c r="D1" s="228"/>
      <c r="F1" s="229"/>
      <c r="G1" s="193"/>
      <c r="I1" s="182">
        <v>9</v>
      </c>
    </row>
    <row r="2" spans="1:7" ht="12.75" customHeight="1">
      <c r="A2" s="230" t="s">
        <v>99</v>
      </c>
      <c r="C2" s="231" t="b">
        <f>Voorblad!D22</f>
        <v>1</v>
      </c>
      <c r="D2" s="193"/>
      <c r="E2" s="193"/>
      <c r="F2" s="193"/>
      <c r="G2" s="193"/>
    </row>
    <row r="3" spans="1:7" ht="12.75" customHeight="1">
      <c r="A3" s="182"/>
      <c r="C3" s="193"/>
      <c r="D3" s="193"/>
      <c r="E3" s="193"/>
      <c r="F3" s="193"/>
      <c r="G3" s="193"/>
    </row>
    <row r="4" spans="1:7" ht="12.75" customHeight="1">
      <c r="A4" s="230" t="s">
        <v>154</v>
      </c>
      <c r="B4" s="205" t="s">
        <v>97</v>
      </c>
      <c r="C4" s="193"/>
      <c r="D4" s="193"/>
      <c r="E4" s="193"/>
      <c r="F4" s="193"/>
      <c r="G4" s="193"/>
    </row>
    <row r="5" spans="2:7" ht="12.75" customHeight="1">
      <c r="B5" s="193"/>
      <c r="C5" s="193"/>
      <c r="D5" s="193"/>
      <c r="E5" s="193"/>
      <c r="F5" s="193"/>
      <c r="G5" s="193"/>
    </row>
    <row r="6" spans="1:8" ht="12.75" customHeight="1">
      <c r="A6" s="232">
        <f>I1*100+1</f>
        <v>901</v>
      </c>
      <c r="B6" s="470" t="s">
        <v>166</v>
      </c>
      <c r="C6" s="471"/>
      <c r="D6" s="471"/>
      <c r="E6" s="474"/>
      <c r="F6" s="331"/>
      <c r="G6" s="338"/>
      <c r="H6" s="371"/>
    </row>
    <row r="7" spans="1:8" ht="12.75" customHeight="1">
      <c r="A7" s="232">
        <f aca="true" t="shared" si="0" ref="A7:A12">A6+1</f>
        <v>902</v>
      </c>
      <c r="B7" s="470" t="s">
        <v>162</v>
      </c>
      <c r="C7" s="471"/>
      <c r="D7" s="471"/>
      <c r="E7" s="331"/>
      <c r="F7" s="331"/>
      <c r="G7" s="338"/>
      <c r="H7" s="206"/>
    </row>
    <row r="8" spans="1:8" ht="12.75" customHeight="1">
      <c r="A8" s="232">
        <f t="shared" si="0"/>
        <v>903</v>
      </c>
      <c r="B8" s="470" t="s">
        <v>163</v>
      </c>
      <c r="C8" s="471"/>
      <c r="D8" s="471"/>
      <c r="E8" s="331"/>
      <c r="F8" s="331"/>
      <c r="G8" s="338"/>
      <c r="H8" s="206"/>
    </row>
    <row r="9" spans="1:8" ht="12.75" customHeight="1">
      <c r="A9" s="232">
        <f t="shared" si="0"/>
        <v>904</v>
      </c>
      <c r="B9" s="470" t="s">
        <v>164</v>
      </c>
      <c r="C9" s="471"/>
      <c r="D9" s="471"/>
      <c r="E9" s="331"/>
      <c r="F9" s="331"/>
      <c r="G9" s="338"/>
      <c r="H9" s="206"/>
    </row>
    <row r="10" spans="1:8" ht="12.75" customHeight="1">
      <c r="A10" s="232">
        <f t="shared" si="0"/>
        <v>905</v>
      </c>
      <c r="B10" s="470" t="s">
        <v>165</v>
      </c>
      <c r="C10" s="471"/>
      <c r="D10" s="471"/>
      <c r="E10" s="331"/>
      <c r="F10" s="331"/>
      <c r="G10" s="338"/>
      <c r="H10" s="206"/>
    </row>
    <row r="11" spans="1:8" ht="12.75" customHeight="1">
      <c r="A11" s="232">
        <f t="shared" si="0"/>
        <v>906</v>
      </c>
      <c r="B11" s="478" t="s">
        <v>81</v>
      </c>
      <c r="C11" s="460"/>
      <c r="D11" s="460"/>
      <c r="E11" s="335"/>
      <c r="F11" s="336"/>
      <c r="G11" s="337"/>
      <c r="H11" s="372">
        <f>SUM(H7:H10)</f>
        <v>0</v>
      </c>
    </row>
    <row r="12" spans="1:8" ht="12.75" customHeight="1">
      <c r="A12" s="232">
        <f t="shared" si="0"/>
        <v>907</v>
      </c>
      <c r="B12" s="478" t="str">
        <f>CONCATENATE("Nog te verrekenen opbrengsten met betrekking tot ",Voorblad!D2)</f>
        <v>Nog te verrekenen opbrengsten met betrekking tot 2013</v>
      </c>
      <c r="C12" s="460"/>
      <c r="D12" s="460"/>
      <c r="E12" s="335"/>
      <c r="F12" s="336"/>
      <c r="G12" s="337"/>
      <c r="H12" s="372">
        <f>H6-H11</f>
        <v>0</v>
      </c>
    </row>
    <row r="13" spans="1:8" s="193" customFormat="1" ht="12.75" customHeight="1">
      <c r="A13" s="233"/>
      <c r="B13" s="472"/>
      <c r="C13" s="472"/>
      <c r="D13" s="472"/>
      <c r="E13" s="234"/>
      <c r="H13" s="234"/>
    </row>
    <row r="14" spans="1:8" ht="12.75" customHeight="1">
      <c r="A14" s="193" t="s">
        <v>123</v>
      </c>
      <c r="C14" s="235"/>
      <c r="G14" s="384" t="str">
        <f>IF(H14="","Let op: invullen!"," ")</f>
        <v>Let op: invullen!</v>
      </c>
      <c r="H14" s="227"/>
    </row>
    <row r="15" spans="1:8" s="193" customFormat="1" ht="12.75" customHeight="1">
      <c r="A15" s="193" t="s">
        <v>122</v>
      </c>
      <c r="C15" s="228"/>
      <c r="G15" s="384" t="str">
        <f>IF(H15="","Let op: invullen!"," ")</f>
        <v>Let op: invullen!</v>
      </c>
      <c r="H15" s="227"/>
    </row>
    <row r="16" spans="2:7" ht="12.75" customHeight="1">
      <c r="B16" s="193"/>
      <c r="C16" s="193"/>
      <c r="D16" s="193"/>
      <c r="E16" s="193"/>
      <c r="F16" s="193"/>
      <c r="G16" s="193"/>
    </row>
    <row r="17" spans="2:7" ht="12.75" customHeight="1">
      <c r="B17" s="193"/>
      <c r="C17" s="193"/>
      <c r="D17" s="193"/>
      <c r="E17" s="193"/>
      <c r="F17" s="193"/>
      <c r="G17" s="193"/>
    </row>
    <row r="18" spans="1:9" ht="11.25">
      <c r="A18" s="230" t="s">
        <v>120</v>
      </c>
      <c r="B18" s="205" t="s">
        <v>114</v>
      </c>
      <c r="C18" s="236"/>
      <c r="D18" s="236"/>
      <c r="E18" s="236"/>
      <c r="F18" s="236"/>
      <c r="G18" s="236"/>
      <c r="H18" s="236"/>
      <c r="I18" s="236"/>
    </row>
    <row r="19" spans="1:9" ht="11.25">
      <c r="A19" s="237"/>
      <c r="B19" s="238"/>
      <c r="C19" s="239"/>
      <c r="D19" s="239"/>
      <c r="E19" s="239"/>
      <c r="F19" s="239"/>
      <c r="G19" s="239"/>
      <c r="H19" s="239"/>
      <c r="I19" s="240"/>
    </row>
    <row r="20" spans="1:9" ht="25.5" customHeight="1">
      <c r="A20" s="237"/>
      <c r="B20" s="241"/>
      <c r="C20" s="242" t="str">
        <f>CONCATENATE("saldo voor ",Voorblad!D2-2)</f>
        <v>saldo voor 2011</v>
      </c>
      <c r="D20" s="242">
        <f>Voorblad!D2-2</f>
        <v>2011</v>
      </c>
      <c r="E20" s="242">
        <f>Voorblad!D2-1</f>
        <v>2012</v>
      </c>
      <c r="F20" s="242" t="s">
        <v>167</v>
      </c>
      <c r="G20" s="242">
        <f>Voorblad!D2</f>
        <v>2013</v>
      </c>
      <c r="H20" s="242" t="s">
        <v>24</v>
      </c>
      <c r="I20" s="240"/>
    </row>
    <row r="21" spans="1:9" ht="12.75" customHeight="1">
      <c r="A21" s="237"/>
      <c r="B21" s="243"/>
      <c r="C21" s="239"/>
      <c r="D21" s="239"/>
      <c r="E21" s="239"/>
      <c r="F21" s="239"/>
      <c r="G21" s="239"/>
      <c r="H21" s="239"/>
      <c r="I21" s="240"/>
    </row>
    <row r="22" spans="1:9" ht="12.75" customHeight="1">
      <c r="A22" s="244">
        <f>A12+1</f>
        <v>908</v>
      </c>
      <c r="B22" s="245" t="s">
        <v>96</v>
      </c>
      <c r="C22" s="101"/>
      <c r="D22" s="101"/>
      <c r="E22" s="101"/>
      <c r="F22" s="246">
        <f>C22+D22+E22</f>
        <v>0</v>
      </c>
      <c r="G22" s="173">
        <f>'aanvaardbare kosten'!F15</f>
        <v>0</v>
      </c>
      <c r="H22" s="247">
        <f>F22+G22</f>
        <v>0</v>
      </c>
      <c r="I22" s="248"/>
    </row>
    <row r="23" spans="1:9" ht="12.75" customHeight="1">
      <c r="A23" s="232">
        <f>A22+1</f>
        <v>909</v>
      </c>
      <c r="B23" s="249" t="s">
        <v>97</v>
      </c>
      <c r="C23" s="250"/>
      <c r="D23" s="101"/>
      <c r="E23" s="101"/>
      <c r="F23" s="246">
        <f>D23+E23</f>
        <v>0</v>
      </c>
      <c r="G23" s="173">
        <f>opbrengsten!H11</f>
        <v>0</v>
      </c>
      <c r="H23" s="247">
        <f>F23+G23</f>
        <v>0</v>
      </c>
      <c r="I23" s="248"/>
    </row>
    <row r="24" spans="1:9" ht="12.75" customHeight="1">
      <c r="A24" s="232">
        <f>A23+1</f>
        <v>910</v>
      </c>
      <c r="B24" s="251" t="s">
        <v>142</v>
      </c>
      <c r="C24" s="252"/>
      <c r="D24" s="253"/>
      <c r="E24" s="254"/>
      <c r="F24" s="247">
        <f>F22-F23</f>
        <v>0</v>
      </c>
      <c r="G24" s="174" t="s">
        <v>98</v>
      </c>
      <c r="H24" s="255">
        <f>H22-H23</f>
        <v>0</v>
      </c>
      <c r="I24" s="256" t="s">
        <v>17</v>
      </c>
    </row>
    <row r="25" spans="1:9" ht="12.75" customHeight="1">
      <c r="A25" s="232">
        <f>A24+1</f>
        <v>911</v>
      </c>
      <c r="B25" s="249" t="s">
        <v>168</v>
      </c>
      <c r="C25" s="257"/>
      <c r="D25" s="257"/>
      <c r="E25" s="257"/>
      <c r="F25" s="257"/>
      <c r="G25" s="258"/>
      <c r="H25" s="101"/>
      <c r="I25" s="256"/>
    </row>
    <row r="26" spans="1:9" ht="12.75" customHeight="1">
      <c r="A26" s="232">
        <f>A25+1</f>
        <v>912</v>
      </c>
      <c r="B26" s="332" t="s">
        <v>77</v>
      </c>
      <c r="C26" s="333"/>
      <c r="D26" s="333"/>
      <c r="E26" s="333"/>
      <c r="F26" s="333"/>
      <c r="G26" s="334"/>
      <c r="H26" s="247">
        <f>H24-H25</f>
        <v>0</v>
      </c>
      <c r="I26" s="256" t="s">
        <v>21</v>
      </c>
    </row>
    <row r="27" spans="1:9" ht="12.75" customHeight="1">
      <c r="A27" s="237"/>
      <c r="B27" s="241"/>
      <c r="C27" s="259"/>
      <c r="D27" s="259"/>
      <c r="E27" s="259"/>
      <c r="F27" s="259"/>
      <c r="G27" s="259"/>
      <c r="H27" s="259"/>
      <c r="I27" s="259"/>
    </row>
    <row r="28" spans="1:9" ht="12.75" customHeight="1">
      <c r="A28" s="260" t="s">
        <v>25</v>
      </c>
      <c r="B28" s="202"/>
      <c r="C28" s="261"/>
      <c r="D28" s="261"/>
      <c r="E28" s="202"/>
      <c r="F28" s="261"/>
      <c r="G28" s="261"/>
      <c r="H28" s="202"/>
      <c r="I28" s="248"/>
    </row>
    <row r="29" spans="1:9" ht="12.75" customHeight="1">
      <c r="A29" s="472" t="s">
        <v>169</v>
      </c>
      <c r="B29" s="475"/>
      <c r="C29" s="475"/>
      <c r="D29" s="475"/>
      <c r="E29" s="475"/>
      <c r="F29" s="475"/>
      <c r="G29" s="475"/>
      <c r="H29" s="475"/>
      <c r="I29" s="475"/>
    </row>
    <row r="30" spans="1:9" ht="12.75" customHeight="1">
      <c r="A30" s="472"/>
      <c r="B30" s="473"/>
      <c r="C30" s="473"/>
      <c r="D30" s="473"/>
      <c r="E30" s="473"/>
      <c r="F30" s="473"/>
      <c r="G30" s="473"/>
      <c r="H30" s="473"/>
      <c r="I30" s="386"/>
    </row>
    <row r="31" spans="1:9" ht="12.75" customHeight="1">
      <c r="A31" s="237" t="str">
        <f>CONCATENATE("(A)  Dit is het opbrengstresultaat (de stand nog in tarieven te verrekenen) ultimo ",Voorblad!D2-1,".")</f>
        <v>(A)  Dit is het opbrengstresultaat (de stand nog in tarieven te verrekenen) ultimo 2012.</v>
      </c>
      <c r="B31" s="233"/>
      <c r="C31" s="233"/>
      <c r="D31" s="233"/>
      <c r="E31" s="233"/>
      <c r="F31" s="233"/>
      <c r="G31" s="233"/>
      <c r="H31" s="233"/>
      <c r="I31" s="233"/>
    </row>
    <row r="32" spans="1:9" ht="12.75" customHeight="1">
      <c r="A32" s="233" t="str">
        <f>CONCATENATE("(B)  Dit is het opbrengstresultaat (de stand nog in tarieven te verrekenen) ultimo ",Voorblad!D2,". Dit dient overeen te komen met de desbetreffende ")</f>
        <v>(B)  Dit is het opbrengstresultaat (de stand nog in tarieven te verrekenen) ultimo 2013. Dit dient overeen te komen met de desbetreffende </v>
      </c>
      <c r="B32" s="262"/>
      <c r="C32" s="262"/>
      <c r="D32" s="262"/>
      <c r="E32" s="262"/>
      <c r="F32" s="262"/>
      <c r="G32" s="262"/>
      <c r="H32" s="262"/>
      <c r="I32" s="241"/>
    </row>
    <row r="33" spans="1:9" ht="12.75" customHeight="1">
      <c r="A33" s="233" t="str">
        <f>CONCATENATE("       balanspost uit de jaarrekening ",Voorblad!D2,".")</f>
        <v>       balanspost uit de jaarrekening 2013.</v>
      </c>
      <c r="B33" s="262"/>
      <c r="C33" s="262"/>
      <c r="D33" s="262"/>
      <c r="E33" s="262"/>
      <c r="F33" s="262"/>
      <c r="G33" s="262"/>
      <c r="H33" s="262"/>
      <c r="I33" s="241"/>
    </row>
    <row r="34" spans="1:9" ht="12.75" customHeight="1">
      <c r="A34" s="233" t="s">
        <v>26</v>
      </c>
      <c r="B34" s="262"/>
      <c r="C34" s="262"/>
      <c r="D34" s="262"/>
      <c r="E34" s="262"/>
      <c r="F34" s="262"/>
      <c r="G34" s="262"/>
      <c r="H34" s="262"/>
      <c r="I34" s="241"/>
    </row>
    <row r="35" spans="1:9" ht="12.75" customHeight="1">
      <c r="A35" s="476" t="s">
        <v>63</v>
      </c>
      <c r="B35" s="477"/>
      <c r="C35" s="477"/>
      <c r="D35" s="477"/>
      <c r="E35" s="477"/>
      <c r="F35" s="477"/>
      <c r="G35" s="477"/>
      <c r="H35" s="477"/>
      <c r="I35" s="240"/>
    </row>
    <row r="36" spans="1:9" ht="12.75" customHeight="1">
      <c r="A36" s="477"/>
      <c r="B36" s="477"/>
      <c r="C36" s="477"/>
      <c r="D36" s="477"/>
      <c r="E36" s="477"/>
      <c r="F36" s="477"/>
      <c r="G36" s="477"/>
      <c r="H36" s="477"/>
      <c r="I36" s="241"/>
    </row>
    <row r="37" spans="2:7" ht="12.75" customHeight="1">
      <c r="B37" s="193"/>
      <c r="C37" s="193"/>
      <c r="D37" s="193"/>
      <c r="E37" s="193"/>
      <c r="F37" s="193"/>
      <c r="G37" s="193"/>
    </row>
    <row r="38" spans="2:7" ht="11.25">
      <c r="B38" s="193"/>
      <c r="C38" s="193"/>
      <c r="D38" s="193"/>
      <c r="E38" s="193"/>
      <c r="F38" s="193"/>
      <c r="G38" s="193"/>
    </row>
    <row r="39" spans="2:7" ht="11.25">
      <c r="B39" s="193"/>
      <c r="C39" s="193"/>
      <c r="D39" s="193"/>
      <c r="E39" s="193"/>
      <c r="F39" s="193"/>
      <c r="G39" s="193"/>
    </row>
  </sheetData>
  <sheetProtection password="C11B" sheet="1"/>
  <mergeCells count="11">
    <mergeCell ref="B7:D7"/>
    <mergeCell ref="B8:D8"/>
    <mergeCell ref="B9:D9"/>
    <mergeCell ref="A30:H30"/>
    <mergeCell ref="B6:E6"/>
    <mergeCell ref="A29:I29"/>
    <mergeCell ref="A35:H36"/>
    <mergeCell ref="B13:D13"/>
    <mergeCell ref="B11:D11"/>
    <mergeCell ref="B10:D10"/>
    <mergeCell ref="B12:D12"/>
  </mergeCells>
  <conditionalFormatting sqref="H14:H15 H25 D23:E23 C22:E22 H6:H10">
    <cfRule type="expression" priority="1" dxfId="0" stopIfTrue="1">
      <formula>$C$2=TRUE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scale="91" r:id="rId4"/>
  <ignoredErrors>
    <ignoredError sqref="G23" formula="1"/>
  </ignoredErrors>
  <legacyDrawing r:id="rId3"/>
  <oleObjects>
    <oleObject progId="MSPhotoEd.3" shapeId="234248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drs. A.R. Gotlieb</dc:creator>
  <cp:keywords/>
  <dc:description/>
  <cp:lastModifiedBy>Haselbekke, Bart-Jeroen</cp:lastModifiedBy>
  <cp:lastPrinted>2010-12-15T15:06:10Z</cp:lastPrinted>
  <dcterms:created xsi:type="dcterms:W3CDTF">2000-07-31T07:43:52Z</dcterms:created>
  <dcterms:modified xsi:type="dcterms:W3CDTF">2014-04-04T08:04:39Z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THRFR6N5WDQ4-17-3380</vt:lpwstr>
  </property>
  <property fmtid="{D5CDD505-2E9C-101B-9397-08002B2CF9AE}" pid="4" name="_dlc_DocIdItemGu">
    <vt:lpwstr>4e95cb19-a517-4579-848d-6e4bcab46c29</vt:lpwstr>
  </property>
  <property fmtid="{D5CDD505-2E9C-101B-9397-08002B2CF9AE}" pid="5" name="_dlc_DocIdU">
    <vt:lpwstr>http://kennisnet.nza.nl/publicaties/Aanleveren/_layouts/DocIdRedir.aspx?ID=THRFR6N5WDQ4-17-3380, THRFR6N5WDQ4-17-3380</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Alle:Spoedzorg:Ambulancezorg|e1d37d2a-920b-447d-b093-560b7430d8f1</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Ambulancezorg|e1d37d2a-920b-447d-b093-560b7430d8f1</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130;#Ambulancezorg|e1d37d2a-920b-447d-b093-560b7430d8f1</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130;#Ambulancezorg|e1d37d2a-920b-447d-b093-560b7430d8f1;#103;#Formulier|4bc40415-667d-4fea-816d-9688ca6ffa69</vt:lpwstr>
  </property>
</Properties>
</file>