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200" windowHeight="12120" tabRatio="764" activeTab="0"/>
  </bookViews>
  <sheets>
    <sheet name="Voorblad" sheetId="1" r:id="rId1"/>
    <sheet name="Inhoud" sheetId="2" r:id="rId2"/>
    <sheet name="Opbrengsten" sheetId="3" r:id="rId3"/>
    <sheet name="Afschrijving" sheetId="4" r:id="rId4"/>
    <sheet name="EPO en VDA en R.I." sheetId="5" r:id="rId5"/>
    <sheet name="Productiegegevens" sheetId="6" r:id="rId6"/>
    <sheet name="Rente" sheetId="7" r:id="rId7"/>
    <sheet name="Totaaloverzicht" sheetId="8" r:id="rId8"/>
    <sheet name="Toelichting" sheetId="9" r:id="rId9"/>
  </sheets>
  <definedNames>
    <definedName name="_xlnm.Print_Area" localSheetId="4">'EPO en VDA en R.I.'!$A$1:$G$34</definedName>
    <definedName name="_xlnm.Print_Area" localSheetId="1">'Inhoud'!$A$1:$N$18</definedName>
    <definedName name="_xlnm.Print_Area" localSheetId="2">'Opbrengsten'!$A$1:$H$34</definedName>
    <definedName name="_xlnm.Print_Area" localSheetId="5">'Productiegegevens'!$A$1:$I$30</definedName>
    <definedName name="_xlnm.Print_Area" localSheetId="6">'Rente'!$A$1:$J$42</definedName>
    <definedName name="_xlnm.Print_Area" localSheetId="8">'Toelichting'!$A$1:$Q$36</definedName>
    <definedName name="_xlnm.Print_Area" localSheetId="7">'Totaaloverzicht'!$A$1:$J$14</definedName>
    <definedName name="_xlnm.Print_Area" localSheetId="0">'Voorblad'!$A$1:$O$40</definedName>
    <definedName name="_xlnm.Print_Titles" localSheetId="0">'Voorblad'!$1:$9</definedName>
    <definedName name="jaartal">'Voorblad'!$C$3</definedName>
    <definedName name="LOONINDEX">'Productiegegevens'!$N$8</definedName>
    <definedName name="MATINDEX">'Productiegegevens'!$O$8</definedName>
  </definedNames>
  <calcPr fullCalcOnLoad="1"/>
</workbook>
</file>

<file path=xl/sharedStrings.xml><?xml version="1.0" encoding="utf-8"?>
<sst xmlns="http://schemas.openxmlformats.org/spreadsheetml/2006/main" count="209" uniqueCount="183">
  <si>
    <t>nee</t>
  </si>
  <si>
    <t>ja</t>
  </si>
  <si>
    <t>Medische en overige inventarissen</t>
  </si>
  <si>
    <t>Dialyse-apparatuur</t>
  </si>
  <si>
    <t>Cyclers</t>
  </si>
  <si>
    <t>Loonkosten VDA</t>
  </si>
  <si>
    <t>Vervoerskosten</t>
  </si>
  <si>
    <t xml:space="preserve">Overige kosten </t>
  </si>
  <si>
    <t>Passieve dialyses</t>
  </si>
  <si>
    <t>Opleidingsdialyses</t>
  </si>
  <si>
    <t>Actieve dialyses</t>
  </si>
  <si>
    <t>Totaal centrumdialyse</t>
  </si>
  <si>
    <t>Totaal CAPD/CCPD dagen</t>
  </si>
  <si>
    <t xml:space="preserve"> - waarvan CCPD dagen</t>
  </si>
  <si>
    <t>materieel</t>
  </si>
  <si>
    <t>loon</t>
  </si>
  <si>
    <t>Overeengekomen budgetmutatie / nacalculatie**</t>
  </si>
  <si>
    <t>Budgetmutatie:</t>
  </si>
  <si>
    <t>renteprotocollering</t>
  </si>
  <si>
    <t>rentenormering</t>
  </si>
  <si>
    <t>Aanvaardbare rentekosten volgens de jaarrekening:</t>
  </si>
  <si>
    <t>Langlopende leningen</t>
  </si>
  <si>
    <t xml:space="preserve">Kapitaal, reserves en voorzieningen </t>
  </si>
  <si>
    <t>Aanvaardbare rentekosten</t>
  </si>
  <si>
    <t>Budgetwijziging in verband met kosten EPO-verstrekking (pag. 5)</t>
  </si>
  <si>
    <t>Budgetwijziging in verband met kosten VDA (pag. 5)</t>
  </si>
  <si>
    <t>Budgetwijziging in verband met nacalculatie op productie en lokale component (pag. 6)</t>
  </si>
  <si>
    <t>Budgetwijziging in verband met rentekosten (pag. 7)</t>
  </si>
  <si>
    <t>Opgenomen in rekenstaat</t>
  </si>
  <si>
    <t>Budgetmutatie</t>
  </si>
  <si>
    <t>INHOUDSOPGAVE</t>
  </si>
  <si>
    <t>Opbrensten dialysebehandelingen</t>
  </si>
  <si>
    <t>Afschrijvingen</t>
  </si>
  <si>
    <t>Budgetaanpassing in verband met EPO verstrekking</t>
  </si>
  <si>
    <t>Budgetaanpassing in verband met "VDA"</t>
  </si>
  <si>
    <t>Budgetaanpassing in verband met nacalculatie productieafspraken</t>
  </si>
  <si>
    <t>Budgetaanpassing in verband met lokale productiegebonden component</t>
  </si>
  <si>
    <t>Rente</t>
  </si>
  <si>
    <t>pagina 3</t>
  </si>
  <si>
    <t>pagina 4</t>
  </si>
  <si>
    <t>pagina 5</t>
  </si>
  <si>
    <t>pagina 6</t>
  </si>
  <si>
    <t>pagina 8</t>
  </si>
  <si>
    <t>pagina 7</t>
  </si>
  <si>
    <t>Verschil</t>
  </si>
  <si>
    <t>Rente langlopende leningen (voor leningen die vanaf 2001 zijn opgenomen uitgaan van de normrente)</t>
  </si>
  <si>
    <t>Totaaloverzicht budgetmutaties</t>
  </si>
  <si>
    <t>TOELICHTING RENTENORMERINGSBALANS</t>
  </si>
  <si>
    <t>Toelichting</t>
  </si>
  <si>
    <t>Toelichting rentenormeringsbalans</t>
  </si>
  <si>
    <t>In de rentenormeringsbalans vergelijkt men de totale activa met de totale passiva. Hierbij worden enkele componenten normatief meegenomen.</t>
  </si>
  <si>
    <t xml:space="preserve">Vanwege de aard en omvang van de sector is de rentenormeringsbalans voor de zelfstandige dialysecentra eenvoudiger van opzet dan die van andere </t>
  </si>
  <si>
    <t xml:space="preserve">categorieën instellingen. Zolang er op eenduidige en eenvoudige wijze aansluiting met de jaarrekening te verkrijgen is, blijft deze situatie gehandhaafd. De </t>
  </si>
  <si>
    <t>gegevens in de rentenormeringsbalans dienen dus aan te sluiten met de jaarrekening.</t>
  </si>
  <si>
    <t xml:space="preserve">Voorzover de activa gefinancierd zijn met langlopende leningen kreeg men tot 2000 de werkelijke rentekosten vergoed. Met ingang van 2001 is de </t>
  </si>
  <si>
    <t xml:space="preserve">In de rentenormeringsbalans wordt ervan uitgegaan dat activa worden meegenomen (en afgeschreven) vanaf het moment van aanschaf. Bijvoorbeeld: een </t>
  </si>
  <si>
    <t>activum aangeschaft in december telt qua boekwaarde voor 1/12 mee.</t>
  </si>
  <si>
    <t xml:space="preserve">Activa waarvoor men geen goedkeuring heeft verkregen, dan wel die voor eigen rekening zijn aangeschaft, dienen hier niet opgenomen te worden. De </t>
  </si>
  <si>
    <t xml:space="preserve">Voorzover bepaalde zaken niet aansluiten met de jaarrekening, dan wel een deel van de totale vaste activa niet goedgekeurd is en er hierin dus een </t>
  </si>
  <si>
    <t>splitsing gemaakt dient te worden, verzoeken wij u dit in een toelichting aan te geven.</t>
  </si>
  <si>
    <t xml:space="preserve">bestaande leningen waarbij de rentevastperiode is afgelopen, dient voor de aanvaardbare rentekosten te worden uitgegaan van de normrente. Bij vervroegde </t>
  </si>
  <si>
    <t xml:space="preserve">Voor een nadere toelichting verwijzen wij u naar de circulaires TY/yb/A/00/11c d.d. 1 november 2000 en TY/yb/A/01/03c d.d. 29 januari 2001 en beleidsregel </t>
  </si>
  <si>
    <t xml:space="preserve">Indien de rente langlopende leningen niet direct is af te leiden uit de jaarrekening, verzoeken wij u een nadere toelichting te versturen. Dit geldt eveneens </t>
  </si>
  <si>
    <t>voor andere onderdelen uit de rentenormeringsbalans die niet rechtstreeks uit de jaarrekening zijn te herleiden.</t>
  </si>
  <si>
    <t>pagina 9</t>
  </si>
  <si>
    <t>- waarvan instandhoudingsreserve</t>
  </si>
  <si>
    <t>beleidsregel rente gewijzigd in verband met de invoering van de normering lange rente (zie beleidsregel I-620 en hieronder).</t>
  </si>
  <si>
    <t>aflossing van een lening en vervanging door een goedkopere lening geldt onderdeel 2.2.a4 uit beleidsregel I-620.</t>
  </si>
  <si>
    <t>I-620.</t>
  </si>
  <si>
    <t>Mutatie t.o.v de rekenstaat</t>
  </si>
  <si>
    <t>Totaal vaste activa (inclusief immateriele)</t>
  </si>
  <si>
    <t>Nacalculatie</t>
  </si>
  <si>
    <t>Niet invullen</t>
  </si>
  <si>
    <t>cat.</t>
  </si>
  <si>
    <t>nr.</t>
  </si>
  <si>
    <t>Aanvraag</t>
  </si>
  <si>
    <t>Registratienummer NZa</t>
  </si>
  <si>
    <t>Datum</t>
  </si>
  <si>
    <t>Versie</t>
  </si>
  <si>
    <t>Toelichting bij het elektronische formulier:</t>
  </si>
  <si>
    <t>De werkbladen zijn met een wachtwoord beveiligd. U kunt zelf werkbladen toevoegen. Indien u een onjuistheid ontdekt verzoeken wij u dit via e-mail aan de Nza door te geven (vragencure@nza.nl).</t>
  </si>
  <si>
    <t>Cellen waar met haakjes (    ) is aangegeven dat een negatief bedrag wordt verwacht, kunnen worden gevuld met positieve bedragen. Het programma rekent deze cellen automatisch om; bij een totaaltelling worden ze negatief in de som opgenomen.</t>
  </si>
  <si>
    <t xml:space="preserve">Instelling </t>
  </si>
  <si>
    <t>Zorgverzekeraar 1</t>
  </si>
  <si>
    <t>Plaats</t>
  </si>
  <si>
    <t>Contactpersoon</t>
  </si>
  <si>
    <t>Telefoon</t>
  </si>
  <si>
    <t>Handtekening</t>
  </si>
  <si>
    <t>Fax</t>
  </si>
  <si>
    <t>Zorgverzekeraar 2</t>
  </si>
  <si>
    <t>E-mail</t>
  </si>
  <si>
    <t>Ondertekening namens het orgaan voor de gezondheidszorg:</t>
  </si>
  <si>
    <t>Zorgverz. Nederland</t>
  </si>
  <si>
    <t>(handtekening)</t>
  </si>
  <si>
    <t>(datum)</t>
  </si>
  <si>
    <t>(naam)</t>
  </si>
  <si>
    <t>Aantal extra bijlagen bij het nacalculatieformulier:</t>
  </si>
  <si>
    <t>Dialysecentra</t>
  </si>
  <si>
    <t>Alle in te vullen velden zijn gearceerd.</t>
  </si>
  <si>
    <t>Totaal</t>
  </si>
  <si>
    <t>Budgetaanpassing in verband met VDA Project</t>
  </si>
  <si>
    <t>Productiegegevens</t>
  </si>
  <si>
    <t>Totaaloverzicht Budgetmutaties</t>
  </si>
  <si>
    <t>Opbrengstverrekening</t>
  </si>
  <si>
    <t>Lokale productiegebonden toeslag ***</t>
  </si>
  <si>
    <t>Conform beleidsregel I-620 kan de instelling kiezen of er renteprotocollering dan wel rentenormering wordt toegepast, waarbij de keuze voor meerdere jaren dient te worden vastgelegd.</t>
  </si>
  <si>
    <t>Indien u gebruik maakt van een BTW-constructie voor (een deel van) de nacalculeerbare activa kunnnen de nacalculeerbare rente- en afschrijvingskosten overeenkomstig de richtlijn BTW-constructies (I-677) worden vastgesteld.</t>
  </si>
  <si>
    <t xml:space="preserve">* kopie van goedkeuringsbrieven en specificatie van het investerings- en afschrijvingsbedrag bijvoegen. </t>
  </si>
  <si>
    <t>Huur en leasing (niet-inventarissen)*</t>
  </si>
  <si>
    <t>Immateriele activa*</t>
  </si>
  <si>
    <t>** Betreft huur en leasing en afschrijvingskosten; de norm voor deze kosten is maximaal € 14 per dag (incl. alle andere kapitaallasten).</t>
  </si>
  <si>
    <t>BTW-constructie</t>
  </si>
  <si>
    <t>Wordt in uw instelling gebruik gemaakt van een BTW-constructie (zie richtlijn I-248, circulaire Wi/ch/I/95/A/02c d.d. 18 januari 1996)?</t>
  </si>
  <si>
    <t>boekwaarde van deze activa mag worden afgetrokken van regel 711 "Kapitaal, reserves en voorzieningen", mits het saldo van deze som positief blijft.</t>
  </si>
  <si>
    <t xml:space="preserve">In 2001 is normering van de lange rente ingevoerd. Voor de bepaling van de "rente van langlopende leningen" (regel 714) die vanaf 2001 zijn afgesloten, of voor </t>
  </si>
  <si>
    <t>* EPO = Erythropoëtine. Deze kosten dienen zichtbaar te zijn in de jaarrekening. Als dat niet het geval is, dient een accountantsverklaring meegezonden te worden.</t>
  </si>
  <si>
    <t>Beleidsregelbedragen*</t>
  </si>
  <si>
    <t>Rentekosten</t>
  </si>
  <si>
    <t>Indien gekozen voor renteprotocollering: (rentenormeringsbalans hoeft niet te worden ingevuld)</t>
  </si>
  <si>
    <t>Indien gekozen voor rentenormering: rentenormeringsbalans (voor een toelichting verwijzen wij u naar pagina 9)</t>
  </si>
  <si>
    <t>Werkelijke aantallen*</t>
  </si>
  <si>
    <t>Subtotaal (regel 401 t/m 403)</t>
  </si>
  <si>
    <t>** bij een positieve nacalculatie kunnen partijen een lager bedrag overeenkomen. Een negatieve nacalculatie kan niet worden beperkt.</t>
  </si>
  <si>
    <t>Mutatie rentekosten</t>
  </si>
  <si>
    <t>Totaal activa (som regels 706 t/m 708)</t>
  </si>
  <si>
    <t>Totaal passiva (regel 710 + 711)</t>
  </si>
  <si>
    <t>Verschil tussen activa en passiva (regel 709 -/- regel 713)</t>
  </si>
  <si>
    <t>Resultaat op rentekosten (regel 718 -/- regel 719)</t>
  </si>
  <si>
    <t>Totaal aanvaardbare rentekosten 2007 (regel 715 t/m 717)</t>
  </si>
  <si>
    <t>Werkelijke Opbrengsten</t>
  </si>
  <si>
    <t>index</t>
  </si>
  <si>
    <t xml:space="preserve">KvK nummer </t>
  </si>
  <si>
    <t>Rente over verschil tussen activa en passiva (regel 714)                                                  *</t>
  </si>
  <si>
    <t>Deze normatieve rentevoet is te vinden op de website van de NZa (www.NZa.nl), onder zorgaanbieder, rentenormering, korte rente.</t>
  </si>
  <si>
    <t xml:space="preserve">      Invulvelden gearceerd</t>
  </si>
  <si>
    <t>* De voor het jaar geldende gemiddelde normatieve rentevoet wordt na afloop van het jaar door NZa berekend en gepubliceerd.</t>
  </si>
  <si>
    <t xml:space="preserve"> </t>
  </si>
  <si>
    <t>Huur &amp; Leasing</t>
  </si>
  <si>
    <t xml:space="preserve"> - Nachtelijke thuisdialyse</t>
  </si>
  <si>
    <t>Totaal Thuisdialyses</t>
  </si>
  <si>
    <t>Budgetaanpassing in verband met Radiologische interventies</t>
  </si>
  <si>
    <t>Erkende plaatsen</t>
  </si>
  <si>
    <t>Budgetvergoeding Radiologische verrichtingen</t>
  </si>
  <si>
    <t>Budgetwijziging in verband met kosten Radiologische verrichtingen (pag. 5)</t>
  </si>
  <si>
    <t>Werkelijke verrekende opbrengsten via vaste bedragen*</t>
  </si>
  <si>
    <t>Met betrekking tot 2005</t>
  </si>
  <si>
    <t>Met betrekking tot 2006</t>
  </si>
  <si>
    <t>Met betrekking tot 2007</t>
  </si>
  <si>
    <t>Totaal verrekening opbrengsten via vaste bedragen</t>
  </si>
  <si>
    <t>Subtotaal (regel 405 t/m 407)</t>
  </si>
  <si>
    <t>Totaal (regel 404 + 408)</t>
  </si>
  <si>
    <t>Aantal thuisdialyses met VDA</t>
  </si>
  <si>
    <t>Budgetaanpassing Radiologische verrichtingen (regel 514 -/- 515)</t>
  </si>
  <si>
    <t>Budgetwijziging afschrijvingskosten (pag. 4)</t>
  </si>
  <si>
    <t>Normatief werkkapitaal 6,8% * (regel 808 -/- regel 807)</t>
  </si>
  <si>
    <t>Totaal opbrengsten 2010 ter dekking van het budget</t>
  </si>
  <si>
    <t>* U dient conform beleidsregel CU-2022 en nadere regeling CU-204 het ingevulde formulier (Excel) en het ondertekende voorblad (PDF) elektronisch naar de NZa toe te zenden. U wordt verzocht uw mail met bijlages te sturen naar formulierencure@nza.nl.</t>
  </si>
  <si>
    <t>Met betrekking tot 2008</t>
  </si>
  <si>
    <t>Met betrekking tot 2009</t>
  </si>
  <si>
    <t>Met betrekking tot 2010</t>
  </si>
  <si>
    <t>**De VDA-kosten dienen ook zichtbaar te zijn in de jaarrekening. Als dat niet het geval is, dient een accountantsverklaring meegezonden te worden. Een aanvullende eis is, dat de gemiddelde kosten per VDA-dialyse niet hoger mogen zijn dan € 143,16 (prijspeil 2011).</t>
  </si>
  <si>
    <t>*** Hiervoor kon in 2011 maximaal 2,5% van het budget loon- en materiële kosten ultimo 2011 additioneel in het budget worden opgenomen. Hieronder kunt u het definitief overeengekomen bedrag voor 2011 opgeven. Indien u andere projecten heeft verantwoord dan welke bij de voorlopige aanvraag zijn ingediend, dient u deze projecten alsnog bij de NZa aan te melden.</t>
  </si>
  <si>
    <t xml:space="preserve">** In de beleidsregel CU-2003 wordt aangegeven dat over het eigen vermogen een vergoeding wordt ingecalculeerd. Deze vergoeding is gelijk aan de prijsstijging van de materiële kosten. </t>
  </si>
  <si>
    <t xml:space="preserve">Voor dat deel van de activa dat gefinancierd is met kort vermogen krijgt men in 2011 een normatieve vergoeding van 1,82%. Verder geldt in 2011 een </t>
  </si>
  <si>
    <t>inflatievergoeding over het eigen vermogen exclusief de instandhoudingsreserve van 1,98%.</t>
  </si>
  <si>
    <t>Op regel 706 "Totaal vaste activa" dient de gemiddelde boekwaarde 2011 van de totale goedgekeurde vaste activa opgenomen te worden.</t>
  </si>
  <si>
    <t>Tussentijdse verrekening opbrengsten in 2011 via vaste bedragen</t>
  </si>
  <si>
    <t>Met betrekking tot 2011</t>
  </si>
  <si>
    <t>Totaal tussentijds verrekend via vaste bedragen</t>
  </si>
  <si>
    <t xml:space="preserve">Totaal op regel 308 sluit aan met de jaarrekening, pagina: </t>
  </si>
  <si>
    <t xml:space="preserve">*Opbrengstverschillen worden vanaf 1-1-2008 niet via het verrekenpercentage verrekend, maar door middel van een vast bedrag per instelling dat over verzekeraars verdeeld moet worden. Deze vaste bedragen dienen in de opbrengsten ter dekking van het budget meegenomen te worden in het jaar dat daadwerkelijk verrekening heeft plaatsgevonden nadat de NZa deze heeft vastgesteld middels een tariefbeschikking. De bedragen die worden opgevoerd dienen de werkelijk verrekende bedragen te zijn en niet de door de NZa afgegeven bedragen. Ten aanzien van tussentijdse verrekeningen met betrekking tot 2011 wordt opgemerkt dat deze dus niet als (negatieve) opbrengsten moeten worden verantwoord. Deze bedragen moeten wel als vordering/schuld aan de zorgverzekeraar in de balans worden opgenomen. Op regel 310 kan dit bedrag ter informatie worden opgenomen. </t>
  </si>
  <si>
    <t>Percentages t.b.v. berekening rentekosten</t>
  </si>
  <si>
    <t>%</t>
  </si>
  <si>
    <t>Normatieve rentepercentage kort krediet ***</t>
  </si>
  <si>
    <t>Inflatievergoeding over eigen vermogen ****</t>
  </si>
  <si>
    <t xml:space="preserve">*** In de beleidsregel CU-2003 wordt aangegeven dat over het eigen vermogen een vergoeding wordt ingecalculeerd. Deze vergoeding is gelijk aan de prijsstijging van de materiële kosten. </t>
  </si>
  <si>
    <t>**** Voor een nadere toelichting zie circulaire CI-07-14c en beleidsregel CI-2003</t>
  </si>
  <si>
    <t>Versnelde afschrijving immateriële vaste activa</t>
  </si>
  <si>
    <r>
      <t>Versnelde afschrijving immateriële vaste activa</t>
    </r>
    <r>
      <rPr>
        <b/>
        <sz val="10"/>
        <rFont val="Arial"/>
        <family val="0"/>
      </rPr>
      <t xml:space="preserve"> (IVA)*</t>
    </r>
  </si>
  <si>
    <t>Totaal budgetmutatie afschrijvingen (regel 409 + 411)</t>
  </si>
  <si>
    <t>* Conform beleidsregel BR/CU-2042 (jaarrekening stand ultimo 2011)</t>
  </si>
  <si>
    <t>Materiele vaste activa excl. invent.*</t>
  </si>
  <si>
    <t>1.1</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</si>
</sst>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0.0%"/>
    <numFmt numFmtId="174" formatCode="0.00000000"/>
    <numFmt numFmtId="175" formatCode="0.0000000"/>
    <numFmt numFmtId="176" formatCode="0.000000"/>
    <numFmt numFmtId="177" formatCode="0.00000"/>
    <numFmt numFmtId="178" formatCode="0.0000"/>
    <numFmt numFmtId="179" formatCode="0.000"/>
    <numFmt numFmtId="180" formatCode="&quot;€&quot;\ #,##0.0_-;[Red]&quot;€&quot;\ #,##0.0\-"/>
    <numFmt numFmtId="181" formatCode="#,##0.00_ ;[Red]\-#,##0.00\ "/>
    <numFmt numFmtId="182" formatCode="#,##0.00_ ;\-#,##0.00\ "/>
    <numFmt numFmtId="183" formatCode="0.0"/>
    <numFmt numFmtId="184" formatCode="#,##0_ \ ;\(#,##0\)_ ;"/>
    <numFmt numFmtId="185" formatCode="[$-413]dddd\ d\ mmmm\ yyyy"/>
    <numFmt numFmtId="186" formatCode="&quot;€&quot;\ #,##0_-"/>
    <numFmt numFmtId="187" formatCode="&quot;€&quot;\ #,##0.00_-"/>
    <numFmt numFmtId="188" formatCode="&quot;fl&quot;\ #,##0_-;&quot;fl&quot;\ #,##0\-"/>
    <numFmt numFmtId="189" formatCode="&quot;fl&quot;\ #,##0_-;[Red]&quot;fl&quot;\ #,##0\-"/>
    <numFmt numFmtId="190" formatCode="&quot;fl&quot;\ #,##0.00_-;&quot;fl&quot;\ #,##0.00\-"/>
    <numFmt numFmtId="191" formatCode="&quot;fl&quot;\ #,##0.00_-;[Red]&quot;fl&quot;\ #,##0.00\-"/>
    <numFmt numFmtId="192" formatCode="_-&quot;fl&quot;\ * #,##0_-;_-&quot;fl&quot;\ * #,##0\-;_-&quot;fl&quot;\ * &quot;-&quot;_-;_-@_-"/>
    <numFmt numFmtId="193" formatCode="_-&quot;fl&quot;\ * #,##0.00_-;_-&quot;fl&quot;\ * #,##0.00\-;_-&quot;fl&quot;\ * &quot;-&quot;??_-;_-@_-"/>
    <numFmt numFmtId="194" formatCode="General_)"/>
    <numFmt numFmtId="195" formatCode="#,##0_ ;\-#,##0\ "/>
    <numFmt numFmtId="196" formatCode="d\ mmmm\ yyyy"/>
    <numFmt numFmtId="197" formatCode="#,##0.0000_ ;[Red]\-#,##0.0000\ "/>
    <numFmt numFmtId="198" formatCode="_-\€\ * #,##0_-;_-\€\ * #,##0\-;_-\€\ * &quot;-&quot;??_-;_-@_-"/>
    <numFmt numFmtId="199" formatCode="#,##0.00_-"/>
    <numFmt numFmtId="200" formatCode="#,##0.0_ ;[Red]\-#,##0.0\ "/>
    <numFmt numFmtId="201" formatCode="#,##0.0"/>
    <numFmt numFmtId="202" formatCode="dd/mmm/yy"/>
    <numFmt numFmtId="203" formatCode="#,##0.000_ ;[Red]\-#,##0.000\ "/>
    <numFmt numFmtId="204" formatCode="_-\€\ * #,##0.00_-;_-\€\ * #,##0.00\-;_-\€\ * &quot;-&quot;??_-;_-@_-"/>
    <numFmt numFmtId="205" formatCode="_-\€\ * #,##0.0_-;_-\€\ * #,##0.0\-;_-\€\ * &quot;-&quot;??_-;_-@_-"/>
    <numFmt numFmtId="206" formatCode="0.000%"/>
    <numFmt numFmtId="207" formatCode="0\ ;"/>
    <numFmt numFmtId="208" formatCode="#,##0_-"/>
    <numFmt numFmtId="209" formatCode="&quot;Ja&quot;;&quot;Ja&quot;;&quot;Nee&quot;"/>
    <numFmt numFmtId="210" formatCode="&quot;Waar&quot;;&quot;Waar&quot;;&quot;Niet waar&quot;"/>
    <numFmt numFmtId="211" formatCode="&quot;Aan&quot;;&quot;Aan&quot;;&quot;Uit&quot;"/>
    <numFmt numFmtId="212" formatCode="[$€-2]\ #.##000_);[Red]\([$€-2]\ #.##000\)"/>
    <numFmt numFmtId="213" formatCode="&quot;€&quot;\ #,##0.0_-"/>
    <numFmt numFmtId="214" formatCode="&quot;€&quot;\ #,##0.000_-"/>
    <numFmt numFmtId="215" formatCode="_-&quot;€&quot;\ * #,##0.0_-;_-&quot;€&quot;\ * #,##0.0\-;_-&quot;€&quot;\ * &quot;-&quot;??_-;_-@_-"/>
    <numFmt numFmtId="216" formatCode="_-&quot;€&quot;\ * #,##0_-;_-&quot;€&quot;\ * #,##0\-;_-&quot;€&quot;\ * &quot;-&quot;??_-;_-@_-"/>
    <numFmt numFmtId="217" formatCode="\ \ƒ* #,##0_ \ ;\ \ƒ* ;\ \ƒ* "/>
    <numFmt numFmtId="218" formatCode="&quot;€&quot;\ #,##0.0000_-"/>
    <numFmt numFmtId="219" formatCode="&quot;€&quot;\ #,##0.00000_-"/>
    <numFmt numFmtId="220" formatCode="&quot;€&quot;\ #,##0.000000_-"/>
  </numFmts>
  <fonts count="22">
    <font>
      <sz val="10"/>
      <name val="Arial"/>
      <family val="0"/>
    </font>
    <font>
      <sz val="9"/>
      <name val="Arial"/>
      <family val="2"/>
    </font>
    <font>
      <u val="single"/>
      <sz val="6"/>
      <color indexed="12"/>
      <name val="Arial"/>
      <family val="0"/>
    </font>
    <font>
      <u val="single"/>
      <sz val="6"/>
      <color indexed="36"/>
      <name val="Arial"/>
      <family val="0"/>
    </font>
    <font>
      <b/>
      <sz val="9"/>
      <name val="Arial"/>
      <family val="2"/>
    </font>
    <font>
      <b/>
      <sz val="8"/>
      <name val="Verdana"/>
      <family val="2"/>
    </font>
    <font>
      <b/>
      <sz val="8"/>
      <name val="Arial"/>
      <family val="2"/>
    </font>
    <font>
      <b/>
      <sz val="14"/>
      <name val="Verdana"/>
      <family val="2"/>
    </font>
    <font>
      <sz val="10"/>
      <name val="Verdana"/>
      <family val="2"/>
    </font>
    <font>
      <b/>
      <sz val="9"/>
      <name val="Verdana"/>
      <family val="2"/>
    </font>
    <font>
      <sz val="9"/>
      <name val="Verdana"/>
      <family val="2"/>
    </font>
    <font>
      <sz val="9"/>
      <color indexed="9"/>
      <name val="Verdana"/>
      <family val="2"/>
    </font>
    <font>
      <sz val="8"/>
      <name val="Verdana"/>
      <family val="2"/>
    </font>
    <font>
      <b/>
      <sz val="10"/>
      <name val="Verdana"/>
      <family val="2"/>
    </font>
    <font>
      <b/>
      <sz val="12"/>
      <name val="Verdana"/>
      <family val="2"/>
    </font>
    <font>
      <b/>
      <sz val="8.8"/>
      <name val="Verdana"/>
      <family val="2"/>
    </font>
    <font>
      <b/>
      <sz val="10"/>
      <name val="Arial"/>
      <family val="0"/>
    </font>
    <font>
      <sz val="8"/>
      <name val="Tahoma"/>
      <family val="2"/>
    </font>
    <font>
      <sz val="9"/>
      <color indexed="10"/>
      <name val="Verdana"/>
      <family val="2"/>
    </font>
    <font>
      <sz val="8"/>
      <color indexed="10"/>
      <name val="Verdana"/>
      <family val="2"/>
    </font>
    <font>
      <b/>
      <sz val="9"/>
      <color indexed="43"/>
      <name val="Verdana"/>
      <family val="2"/>
    </font>
    <font>
      <sz val="9"/>
      <color indexed="43"/>
      <name val="Verdan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3">
    <border>
      <left/>
      <right/>
      <top/>
      <bottom/>
      <diagonal/>
    </border>
    <border>
      <left style="thin"/>
      <right style="thin"/>
      <top>
        <color indexed="63"/>
      </top>
      <bottom>
        <color indexed="63"/>
      </bottom>
    </border>
    <border>
      <left style="thin"/>
      <right style="thin"/>
      <top style="thin"/>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hair"/>
    </border>
    <border>
      <left style="hair"/>
      <right style="hair"/>
      <top>
        <color indexed="63"/>
      </top>
      <bottom>
        <color indexed="63"/>
      </bottom>
    </border>
    <border>
      <left style="hair"/>
      <right style="thin"/>
      <top style="hair"/>
      <bottom style="hair"/>
    </border>
    <border>
      <left style="thin"/>
      <right style="thin"/>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hair"/>
      <top>
        <color indexed="63"/>
      </top>
      <bottom style="hair"/>
    </border>
    <border>
      <left style="hair"/>
      <right>
        <color indexed="63"/>
      </right>
      <top style="thin"/>
      <bottom style="hair"/>
    </border>
    <border>
      <left style="hair"/>
      <right style="thin"/>
      <top style="thin"/>
      <bottom style="hair"/>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style="hair"/>
    </border>
    <border>
      <left style="thin"/>
      <right style="hair"/>
      <top style="hair"/>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hair"/>
      <top style="thin"/>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hair"/>
      <right style="thin"/>
      <top>
        <color indexed="63"/>
      </top>
      <bottom style="hair"/>
    </border>
    <border>
      <left style="thin"/>
      <right style="thin"/>
      <top>
        <color indexed="63"/>
      </top>
      <bottom style="hair"/>
    </border>
    <border>
      <left style="thin"/>
      <right style="hair"/>
      <top>
        <color indexed="63"/>
      </top>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184" fontId="1" fillId="0" borderId="1" applyFill="0" applyBorder="0">
      <alignment/>
      <protection/>
    </xf>
    <xf numFmtId="217" fontId="1" fillId="0" borderId="1" applyFill="0" applyBorder="0">
      <alignment/>
      <protection/>
    </xf>
    <xf numFmtId="184" fontId="4" fillId="2" borderId="2">
      <alignment/>
      <protection/>
    </xf>
    <xf numFmtId="44" fontId="0" fillId="0" borderId="0" applyFont="0" applyFill="0" applyBorder="0" applyAlignment="0" applyProtection="0"/>
    <xf numFmtId="42" fontId="0" fillId="0" borderId="0" applyFont="0" applyFill="0" applyBorder="0" applyAlignment="0" applyProtection="0"/>
  </cellStyleXfs>
  <cellXfs count="415">
    <xf numFmtId="0" fontId="0" fillId="0" borderId="0" xfId="0" applyAlignment="1">
      <alignment/>
    </xf>
    <xf numFmtId="0" fontId="10" fillId="0" borderId="0" xfId="0" applyFont="1" applyAlignment="1">
      <alignment/>
    </xf>
    <xf numFmtId="0" fontId="9" fillId="0" borderId="0" xfId="0" applyFont="1" applyAlignment="1">
      <alignment/>
    </xf>
    <xf numFmtId="0" fontId="10" fillId="0" borderId="0" xfId="0" applyFont="1" applyBorder="1" applyAlignment="1">
      <alignment horizontal="center"/>
    </xf>
    <xf numFmtId="0" fontId="11" fillId="0" borderId="0" xfId="0" applyFont="1" applyBorder="1" applyAlignment="1" applyProtection="1">
      <alignment/>
      <protection/>
    </xf>
    <xf numFmtId="0" fontId="10" fillId="0" borderId="0" xfId="0" applyFont="1" applyBorder="1" applyAlignment="1">
      <alignment/>
    </xf>
    <xf numFmtId="3" fontId="10" fillId="0" borderId="3" xfId="0" applyNumberFormat="1" applyFont="1" applyFill="1" applyBorder="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Alignment="1" applyProtection="1">
      <alignment horizontal="left"/>
      <protection/>
    </xf>
    <xf numFmtId="37" fontId="10" fillId="0" borderId="0" xfId="0" applyNumberFormat="1" applyFont="1" applyAlignment="1" applyProtection="1">
      <alignment/>
      <protection/>
    </xf>
    <xf numFmtId="0" fontId="10" fillId="0" borderId="0" xfId="0" applyNumberFormat="1" applyFont="1" applyAlignment="1" applyProtection="1">
      <alignment horizontal="left"/>
      <protection/>
    </xf>
    <xf numFmtId="0" fontId="11" fillId="0" borderId="0" xfId="0" applyFont="1" applyAlignment="1" applyProtection="1">
      <alignment/>
      <protection/>
    </xf>
    <xf numFmtId="0" fontId="11" fillId="0" borderId="0" xfId="0" applyFont="1" applyFill="1" applyAlignment="1" applyProtection="1">
      <alignment/>
      <protection/>
    </xf>
    <xf numFmtId="186" fontId="10" fillId="0" borderId="3" xfId="22" applyNumberFormat="1" applyFont="1" applyFill="1" applyBorder="1" applyProtection="1">
      <alignment/>
      <protection/>
    </xf>
    <xf numFmtId="0" fontId="10" fillId="0" borderId="4" xfId="0" applyFont="1" applyBorder="1" applyAlignment="1" applyProtection="1">
      <alignment horizontal="left"/>
      <protection/>
    </xf>
    <xf numFmtId="0" fontId="10" fillId="0" borderId="5"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protection/>
    </xf>
    <xf numFmtId="186" fontId="10" fillId="0" borderId="6" xfId="22" applyNumberFormat="1" applyFont="1" applyFill="1" applyBorder="1" applyProtection="1">
      <alignment/>
      <protection/>
    </xf>
    <xf numFmtId="0" fontId="9" fillId="2" borderId="3" xfId="0" applyFont="1" applyFill="1" applyBorder="1" applyAlignment="1" applyProtection="1">
      <alignment horizontal="center"/>
      <protection/>
    </xf>
    <xf numFmtId="0" fontId="9" fillId="2" borderId="5" xfId="0" applyFont="1" applyFill="1" applyBorder="1" applyAlignment="1">
      <alignment/>
    </xf>
    <xf numFmtId="0" fontId="9" fillId="2" borderId="3" xfId="0" applyFont="1" applyFill="1" applyBorder="1" applyAlignment="1" applyProtection="1">
      <alignment horizontal="left"/>
      <protection/>
    </xf>
    <xf numFmtId="0" fontId="9" fillId="2" borderId="4" xfId="0" applyFont="1" applyFill="1" applyBorder="1" applyAlignment="1" applyProtection="1">
      <alignment horizontal="left"/>
      <protection/>
    </xf>
    <xf numFmtId="0" fontId="9" fillId="2" borderId="7" xfId="0" applyFont="1" applyFill="1" applyBorder="1" applyAlignment="1" applyProtection="1">
      <alignment horizontal="left"/>
      <protection/>
    </xf>
    <xf numFmtId="0" fontId="10" fillId="2" borderId="7" xfId="0" applyNumberFormat="1" applyFont="1" applyFill="1" applyBorder="1" applyAlignment="1" applyProtection="1">
      <alignment vertical="top"/>
      <protection/>
    </xf>
    <xf numFmtId="0" fontId="9" fillId="2" borderId="3" xfId="0" applyNumberFormat="1" applyFont="1" applyFill="1" applyBorder="1" applyAlignment="1" applyProtection="1">
      <alignment horizontal="center"/>
      <protection/>
    </xf>
    <xf numFmtId="0" fontId="9" fillId="2" borderId="7" xfId="0" applyFont="1" applyFill="1" applyBorder="1" applyAlignment="1" applyProtection="1">
      <alignment horizontal="center"/>
      <protection/>
    </xf>
    <xf numFmtId="0" fontId="10" fillId="0" borderId="0" xfId="0" applyFont="1" applyFill="1" applyBorder="1" applyAlignment="1">
      <alignment/>
    </xf>
    <xf numFmtId="0" fontId="10" fillId="0" borderId="0" xfId="0" applyFont="1" applyBorder="1" applyAlignment="1">
      <alignment horizontal="left"/>
    </xf>
    <xf numFmtId="0" fontId="10" fillId="0" borderId="0" xfId="0" applyFont="1" applyAlignment="1">
      <alignment horizontal="left"/>
    </xf>
    <xf numFmtId="0" fontId="10" fillId="0" borderId="0" xfId="0" applyNumberFormat="1" applyFont="1" applyAlignment="1">
      <alignment horizontal="left"/>
    </xf>
    <xf numFmtId="0" fontId="10" fillId="0" borderId="0" xfId="0" applyNumberFormat="1" applyFont="1" applyAlignment="1">
      <alignment/>
    </xf>
    <xf numFmtId="186" fontId="9" fillId="2" borderId="3" xfId="0" applyNumberFormat="1" applyFont="1" applyFill="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4"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7" fillId="0" borderId="0" xfId="0" applyFont="1" applyBorder="1" applyAlignment="1" applyProtection="1">
      <alignment horizontal="left"/>
      <protection/>
    </xf>
    <xf numFmtId="0" fontId="0" fillId="0" borderId="0" xfId="0"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9" fillId="0" borderId="0" xfId="0" applyFont="1" applyBorder="1" applyAlignment="1" applyProtection="1">
      <alignment vertical="center"/>
      <protection/>
    </xf>
    <xf numFmtId="0" fontId="10" fillId="0" borderId="8" xfId="0" applyFont="1" applyBorder="1" applyAlignment="1" applyProtection="1">
      <alignment/>
      <protection/>
    </xf>
    <xf numFmtId="0" fontId="9" fillId="0" borderId="8" xfId="0" applyFont="1" applyBorder="1" applyAlignment="1" applyProtection="1">
      <alignment/>
      <protection/>
    </xf>
    <xf numFmtId="0" fontId="10" fillId="0" borderId="0" xfId="0" applyFont="1" applyAlignment="1" applyProtection="1">
      <alignment/>
      <protection/>
    </xf>
    <xf numFmtId="0" fontId="10" fillId="0" borderId="3" xfId="0" applyFont="1" applyBorder="1" applyAlignment="1" applyProtection="1">
      <alignment horizontal="left" wrapText="1"/>
      <protection/>
    </xf>
    <xf numFmtId="0" fontId="1" fillId="0" borderId="0" xfId="0" applyFont="1" applyBorder="1" applyAlignment="1" applyProtection="1">
      <alignment/>
      <protection/>
    </xf>
    <xf numFmtId="0" fontId="10" fillId="0" borderId="0" xfId="0" applyFont="1" applyBorder="1" applyAlignment="1" applyProtection="1">
      <alignment horizontal="center" wrapText="1"/>
      <protection/>
    </xf>
    <xf numFmtId="0" fontId="1" fillId="0" borderId="0" xfId="0" applyFont="1" applyAlignment="1" applyProtection="1">
      <alignment/>
      <protection/>
    </xf>
    <xf numFmtId="0" fontId="10" fillId="0" borderId="3" xfId="0" applyFont="1" applyBorder="1" applyAlignment="1" applyProtection="1">
      <alignment horizontal="left"/>
      <protection/>
    </xf>
    <xf numFmtId="0" fontId="10" fillId="0" borderId="4" xfId="0" applyFont="1" applyBorder="1" applyAlignment="1" applyProtection="1">
      <alignmen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5" xfId="0" applyFont="1" applyBorder="1" applyAlignment="1" applyProtection="1">
      <alignment vertical="center"/>
      <protection/>
    </xf>
    <xf numFmtId="37" fontId="10" fillId="0" borderId="3" xfId="0" applyNumberFormat="1"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0" xfId="0" applyFont="1" applyBorder="1" applyAlignment="1" applyProtection="1">
      <alignment horizontal="right"/>
      <protection/>
    </xf>
    <xf numFmtId="0" fontId="1" fillId="0" borderId="0" xfId="0" applyFont="1" applyBorder="1" applyAlignment="1" applyProtection="1">
      <alignment/>
      <protection/>
    </xf>
    <xf numFmtId="0" fontId="10" fillId="0" borderId="0" xfId="0" applyFont="1" applyAlignment="1" applyProtection="1">
      <alignment horizontal="justify" wrapText="1"/>
      <protection/>
    </xf>
    <xf numFmtId="0" fontId="10" fillId="0" borderId="12" xfId="0" applyFont="1" applyBorder="1" applyAlignment="1" applyProtection="1">
      <alignment horizontal="justify" wrapText="1"/>
      <protection/>
    </xf>
    <xf numFmtId="0" fontId="1" fillId="0" borderId="0" xfId="0" applyFont="1" applyBorder="1" applyAlignment="1" applyProtection="1">
      <alignment/>
      <protection/>
    </xf>
    <xf numFmtId="0" fontId="10" fillId="0" borderId="13" xfId="0" applyFont="1" applyBorder="1" applyAlignment="1" applyProtection="1">
      <alignment/>
      <protection/>
    </xf>
    <xf numFmtId="0" fontId="9" fillId="0" borderId="14" xfId="0" applyFont="1" applyBorder="1" applyAlignment="1" applyProtection="1">
      <alignment/>
      <protection/>
    </xf>
    <xf numFmtId="0" fontId="10" fillId="0" borderId="14" xfId="0" applyFont="1" applyBorder="1" applyAlignment="1" applyProtection="1">
      <alignment/>
      <protection/>
    </xf>
    <xf numFmtId="0" fontId="10" fillId="0" borderId="14" xfId="0" applyFont="1" applyBorder="1" applyAlignment="1" applyProtection="1">
      <alignment/>
      <protection/>
    </xf>
    <xf numFmtId="0" fontId="10" fillId="0" borderId="15" xfId="0" applyFont="1" applyBorder="1" applyAlignment="1" applyProtection="1">
      <alignment/>
      <protection/>
    </xf>
    <xf numFmtId="0" fontId="1" fillId="0" borderId="0" xfId="0" applyFont="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0" xfId="0" applyFont="1" applyFill="1" applyAlignment="1" applyProtection="1">
      <alignment/>
      <protection/>
    </xf>
    <xf numFmtId="0" fontId="10"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19"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0" xfId="0" applyFont="1" applyAlignment="1" applyProtection="1">
      <alignment vertical="center"/>
      <protection/>
    </xf>
    <xf numFmtId="0" fontId="1" fillId="0" borderId="0" xfId="0" applyFont="1" applyAlignment="1" applyProtection="1">
      <alignment vertical="center"/>
      <protection/>
    </xf>
    <xf numFmtId="0" fontId="9" fillId="0" borderId="20" xfId="0" applyFont="1" applyBorder="1" applyAlignment="1" applyProtection="1">
      <alignment vertical="center"/>
      <protection/>
    </xf>
    <xf numFmtId="0" fontId="10" fillId="0" borderId="18" xfId="0" applyFont="1" applyBorder="1" applyAlignment="1" applyProtection="1">
      <alignment vertical="center"/>
      <protection/>
    </xf>
    <xf numFmtId="0" fontId="9" fillId="0" borderId="4" xfId="0" applyFont="1" applyBorder="1" applyAlignment="1" applyProtection="1">
      <alignment vertical="center"/>
      <protection/>
    </xf>
    <xf numFmtId="37" fontId="10" fillId="0" borderId="11" xfId="0" applyNumberFormat="1"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 fillId="0" borderId="0" xfId="0" applyFont="1" applyAlignment="1" applyProtection="1">
      <alignment/>
      <protection/>
    </xf>
    <xf numFmtId="37" fontId="10" fillId="0" borderId="0" xfId="0" applyNumberFormat="1" applyFont="1" applyBorder="1" applyAlignment="1" applyProtection="1">
      <alignment vertical="center"/>
      <protection/>
    </xf>
    <xf numFmtId="0" fontId="0" fillId="0" borderId="0" xfId="0" applyAlignment="1" applyProtection="1">
      <alignment/>
      <protection/>
    </xf>
    <xf numFmtId="0" fontId="14" fillId="0" borderId="0" xfId="0" applyFont="1" applyBorder="1" applyAlignment="1" applyProtection="1">
      <alignment/>
      <protection/>
    </xf>
    <xf numFmtId="0" fontId="9" fillId="0" borderId="0" xfId="0" applyNumberFormat="1" applyFont="1" applyBorder="1" applyAlignment="1" applyProtection="1">
      <alignment vertical="center"/>
      <protection/>
    </xf>
    <xf numFmtId="0" fontId="12" fillId="0" borderId="0" xfId="0" applyFont="1" applyBorder="1" applyAlignment="1" applyProtection="1">
      <alignment horizontal="left" vertical="center"/>
      <protection/>
    </xf>
    <xf numFmtId="0" fontId="5" fillId="0" borderId="0" xfId="0" applyNumberFormat="1" applyFont="1" applyBorder="1" applyAlignment="1" applyProtection="1">
      <alignment vertical="center"/>
      <protection/>
    </xf>
    <xf numFmtId="0" fontId="13" fillId="0" borderId="0" xfId="0" applyNumberFormat="1" applyFont="1" applyAlignment="1" applyProtection="1">
      <alignment horizontal="justify"/>
      <protection/>
    </xf>
    <xf numFmtId="0" fontId="8" fillId="0" borderId="0" xfId="0" applyFont="1" applyAlignment="1" applyProtection="1">
      <alignment horizontal="justify"/>
      <protection/>
    </xf>
    <xf numFmtId="0" fontId="13" fillId="0" borderId="0" xfId="0" applyFont="1" applyBorder="1" applyAlignment="1" applyProtection="1">
      <alignment horizontal="justify"/>
      <protection/>
    </xf>
    <xf numFmtId="0" fontId="9" fillId="0" borderId="0" xfId="0" applyNumberFormat="1" applyFont="1" applyAlignment="1" applyProtection="1">
      <alignment/>
      <protection/>
    </xf>
    <xf numFmtId="201" fontId="10" fillId="0" borderId="0" xfId="0" applyNumberFormat="1" applyFont="1" applyAlignment="1" applyProtection="1">
      <alignment/>
      <protection/>
    </xf>
    <xf numFmtId="49" fontId="10" fillId="0" borderId="0" xfId="0" applyNumberFormat="1" applyFont="1" applyAlignment="1" applyProtection="1">
      <alignment horizontal="right"/>
      <protection/>
    </xf>
    <xf numFmtId="49" fontId="9" fillId="0" borderId="0" xfId="0" applyNumberFormat="1" applyFont="1" applyAlignment="1" applyProtection="1">
      <alignment horizontal="right"/>
      <protection/>
    </xf>
    <xf numFmtId="0" fontId="8" fillId="0" borderId="0" xfId="0" applyFont="1" applyAlignment="1" applyProtection="1">
      <alignment horizontal="right"/>
      <protection/>
    </xf>
    <xf numFmtId="0" fontId="9" fillId="0" borderId="0" xfId="0" applyFont="1" applyAlignment="1" applyProtection="1">
      <alignment/>
      <protection/>
    </xf>
    <xf numFmtId="0" fontId="10" fillId="0" borderId="3" xfId="0" applyFont="1" applyBorder="1" applyAlignment="1" applyProtection="1">
      <alignment/>
      <protection/>
    </xf>
    <xf numFmtId="0" fontId="9" fillId="2" borderId="3" xfId="0" applyFont="1" applyFill="1" applyBorder="1" applyAlignment="1" applyProtection="1">
      <alignment/>
      <protection/>
    </xf>
    <xf numFmtId="0" fontId="10" fillId="0" borderId="18" xfId="0" applyFont="1" applyBorder="1" applyAlignment="1" applyProtection="1">
      <alignment/>
      <protection/>
    </xf>
    <xf numFmtId="0" fontId="10" fillId="0" borderId="19" xfId="0" applyFont="1" applyBorder="1" applyAlignment="1" applyProtection="1">
      <alignment/>
      <protection/>
    </xf>
    <xf numFmtId="0" fontId="10" fillId="0" borderId="21" xfId="0" applyFont="1" applyBorder="1" applyAlignment="1" applyProtection="1">
      <alignment/>
      <protection/>
    </xf>
    <xf numFmtId="0" fontId="10" fillId="0" borderId="22" xfId="0" applyFont="1" applyFill="1" applyBorder="1" applyAlignment="1" applyProtection="1">
      <alignment/>
      <protection/>
    </xf>
    <xf numFmtId="0" fontId="10" fillId="3" borderId="0" xfId="0" applyFont="1" applyFill="1" applyAlignment="1" applyProtection="1">
      <alignment/>
      <protection/>
    </xf>
    <xf numFmtId="172" fontId="10" fillId="3" borderId="0" xfId="0" applyNumberFormat="1" applyFont="1" applyFill="1" applyAlignment="1" applyProtection="1">
      <alignment/>
      <protection/>
    </xf>
    <xf numFmtId="0" fontId="9" fillId="2" borderId="2" xfId="0" applyFont="1" applyFill="1" applyBorder="1" applyAlignment="1" applyProtection="1">
      <alignment horizontal="center"/>
      <protection/>
    </xf>
    <xf numFmtId="0" fontId="9" fillId="2" borderId="23" xfId="0" applyFont="1" applyFill="1" applyBorder="1" applyAlignment="1" applyProtection="1">
      <alignment horizontal="center"/>
      <protection/>
    </xf>
    <xf numFmtId="0" fontId="10" fillId="3" borderId="3" xfId="0" applyFont="1" applyFill="1" applyBorder="1" applyAlignment="1" applyProtection="1">
      <alignment/>
      <protection/>
    </xf>
    <xf numFmtId="186" fontId="10" fillId="3" borderId="7" xfId="0" applyNumberFormat="1" applyFont="1" applyFill="1" applyBorder="1" applyAlignment="1" applyProtection="1">
      <alignment/>
      <protection/>
    </xf>
    <xf numFmtId="186" fontId="10" fillId="3" borderId="3" xfId="0" applyNumberFormat="1" applyFont="1" applyFill="1" applyBorder="1" applyAlignment="1" applyProtection="1">
      <alignment/>
      <protection/>
    </xf>
    <xf numFmtId="186" fontId="10" fillId="0" borderId="19" xfId="0" applyNumberFormat="1" applyFont="1" applyFill="1" applyBorder="1" applyAlignment="1" applyProtection="1">
      <alignment/>
      <protection/>
    </xf>
    <xf numFmtId="186" fontId="10" fillId="0" borderId="21" xfId="0" applyNumberFormat="1" applyFont="1" applyFill="1" applyBorder="1" applyAlignment="1" applyProtection="1">
      <alignment/>
      <protection/>
    </xf>
    <xf numFmtId="0" fontId="10" fillId="3" borderId="3" xfId="0" applyFont="1" applyFill="1" applyBorder="1" applyAlignment="1" applyProtection="1" quotePrefix="1">
      <alignment/>
      <protection/>
    </xf>
    <xf numFmtId="186" fontId="10" fillId="0" borderId="3" xfId="0" applyNumberFormat="1" applyFont="1" applyFill="1" applyBorder="1" applyAlignment="1" applyProtection="1">
      <alignment/>
      <protection/>
    </xf>
    <xf numFmtId="0" fontId="9" fillId="2" borderId="4" xfId="0" applyFont="1" applyFill="1" applyBorder="1" applyAlignment="1" applyProtection="1">
      <alignment/>
      <protection/>
    </xf>
    <xf numFmtId="0" fontId="10" fillId="2" borderId="11" xfId="0" applyFont="1" applyFill="1" applyBorder="1" applyAlignment="1" applyProtection="1">
      <alignment horizontal="center"/>
      <protection/>
    </xf>
    <xf numFmtId="186" fontId="9" fillId="2" borderId="3" xfId="0" applyNumberFormat="1" applyFont="1" applyFill="1" applyBorder="1" applyAlignment="1" applyProtection="1">
      <alignment/>
      <protection/>
    </xf>
    <xf numFmtId="0" fontId="10" fillId="3" borderId="0" xfId="0" applyFont="1" applyFill="1" applyAlignment="1" applyProtection="1">
      <alignment horizontal="center"/>
      <protection/>
    </xf>
    <xf numFmtId="0" fontId="9" fillId="0" borderId="20" xfId="0" applyFont="1" applyFill="1" applyBorder="1" applyAlignment="1" applyProtection="1">
      <alignment/>
      <protection/>
    </xf>
    <xf numFmtId="0" fontId="9" fillId="3" borderId="0" xfId="0" applyFont="1" applyFill="1" applyAlignment="1" applyProtection="1">
      <alignment/>
      <protection/>
    </xf>
    <xf numFmtId="3" fontId="10" fillId="3" borderId="0" xfId="0" applyNumberFormat="1" applyFont="1" applyFill="1" applyAlignment="1" applyProtection="1">
      <alignment/>
      <protection/>
    </xf>
    <xf numFmtId="0" fontId="9" fillId="2" borderId="3" xfId="0" applyFont="1" applyFill="1" applyBorder="1" applyAlignment="1" applyProtection="1" quotePrefix="1">
      <alignment horizontal="center"/>
      <protection/>
    </xf>
    <xf numFmtId="0" fontId="10" fillId="3" borderId="4" xfId="0" applyFont="1" applyFill="1" applyBorder="1" applyAlignment="1" applyProtection="1">
      <alignment/>
      <protection/>
    </xf>
    <xf numFmtId="0" fontId="10" fillId="3" borderId="5" xfId="0" applyFont="1" applyFill="1" applyBorder="1" applyAlignment="1" applyProtection="1">
      <alignment/>
      <protection/>
    </xf>
    <xf numFmtId="0" fontId="10" fillId="0" borderId="5" xfId="0" applyFont="1" applyFill="1" applyBorder="1" applyAlignment="1" applyProtection="1">
      <alignment/>
      <protection/>
    </xf>
    <xf numFmtId="0" fontId="10" fillId="0" borderId="11" xfId="0" applyFont="1" applyFill="1" applyBorder="1" applyAlignment="1" applyProtection="1">
      <alignment/>
      <protection/>
    </xf>
    <xf numFmtId="0" fontId="10" fillId="3" borderId="3" xfId="0" applyFont="1" applyFill="1" applyBorder="1" applyAlignment="1" applyProtection="1">
      <alignment horizontal="left"/>
      <protection/>
    </xf>
    <xf numFmtId="0" fontId="10" fillId="3" borderId="4" xfId="0" applyFont="1" applyFill="1" applyBorder="1" applyAlignment="1" applyProtection="1">
      <alignment horizontal="left"/>
      <protection/>
    </xf>
    <xf numFmtId="0" fontId="10" fillId="3" borderId="5"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10" fillId="2" borderId="5" xfId="0" applyFont="1" applyFill="1" applyBorder="1" applyAlignment="1" applyProtection="1">
      <alignment horizontal="left"/>
      <protection/>
    </xf>
    <xf numFmtId="0" fontId="10" fillId="2" borderId="5" xfId="0" applyFont="1" applyFill="1" applyBorder="1" applyAlignment="1" applyProtection="1">
      <alignment horizontal="center"/>
      <protection/>
    </xf>
    <xf numFmtId="200" fontId="10" fillId="3" borderId="0" xfId="0" applyNumberFormat="1" applyFont="1" applyFill="1" applyAlignment="1" applyProtection="1">
      <alignment/>
      <protection/>
    </xf>
    <xf numFmtId="0" fontId="10" fillId="3" borderId="0" xfId="0" applyFont="1" applyFill="1" applyBorder="1" applyAlignment="1" applyProtection="1">
      <alignment/>
      <protection/>
    </xf>
    <xf numFmtId="2" fontId="10" fillId="0" borderId="0" xfId="0" applyNumberFormat="1" applyFont="1" applyAlignment="1" applyProtection="1">
      <alignment/>
      <protection/>
    </xf>
    <xf numFmtId="37" fontId="10" fillId="0" borderId="0" xfId="0" applyNumberFormat="1" applyFont="1" applyAlignment="1" applyProtection="1">
      <alignment horizontal="center"/>
      <protection/>
    </xf>
    <xf numFmtId="0" fontId="9" fillId="2" borderId="5" xfId="0" applyFont="1" applyFill="1" applyBorder="1" applyAlignment="1" applyProtection="1">
      <alignment horizontal="left"/>
      <protection/>
    </xf>
    <xf numFmtId="44" fontId="10" fillId="0" borderId="0" xfId="25" applyFont="1" applyBorder="1" applyAlignment="1">
      <alignment horizontal="left" vertical="top"/>
    </xf>
    <xf numFmtId="0" fontId="10" fillId="2" borderId="5" xfId="0" applyFont="1" applyFill="1" applyBorder="1" applyAlignment="1">
      <alignment/>
    </xf>
    <xf numFmtId="0" fontId="9" fillId="2" borderId="4" xfId="0" applyFont="1" applyFill="1" applyBorder="1" applyAlignment="1">
      <alignment/>
    </xf>
    <xf numFmtId="0" fontId="10" fillId="2" borderId="11" xfId="0" applyFont="1" applyFill="1" applyBorder="1" applyAlignment="1">
      <alignment/>
    </xf>
    <xf numFmtId="3" fontId="9" fillId="2" borderId="5" xfId="0" applyNumberFormat="1" applyFont="1" applyFill="1" applyBorder="1" applyAlignment="1" applyProtection="1">
      <alignment/>
      <protection/>
    </xf>
    <xf numFmtId="0" fontId="9" fillId="2" borderId="5" xfId="0" applyFont="1" applyFill="1" applyBorder="1" applyAlignment="1" applyProtection="1">
      <alignment/>
      <protection/>
    </xf>
    <xf numFmtId="0" fontId="9" fillId="2" borderId="11" xfId="0" applyFont="1" applyFill="1" applyBorder="1" applyAlignment="1" applyProtection="1">
      <alignment/>
      <protection/>
    </xf>
    <xf numFmtId="172" fontId="9" fillId="2" borderId="2" xfId="0" applyNumberFormat="1" applyFont="1" applyFill="1" applyBorder="1" applyAlignment="1" applyProtection="1">
      <alignment horizontal="center" vertical="center" wrapText="1"/>
      <protection/>
    </xf>
    <xf numFmtId="1" fontId="10" fillId="3" borderId="24" xfId="0" applyNumberFormat="1" applyFont="1" applyFill="1" applyBorder="1" applyAlignment="1" applyProtection="1">
      <alignment horizontal="center"/>
      <protection/>
    </xf>
    <xf numFmtId="0" fontId="9" fillId="2" borderId="25" xfId="0" applyNumberFormat="1" applyFont="1" applyFill="1" applyBorder="1" applyAlignment="1" applyProtection="1">
      <alignment horizontal="center" vertical="top"/>
      <protection/>
    </xf>
    <xf numFmtId="186" fontId="9" fillId="2" borderId="11" xfId="22" applyNumberFormat="1" applyFont="1" applyFill="1" applyBorder="1" applyProtection="1">
      <alignment/>
      <protection/>
    </xf>
    <xf numFmtId="186" fontId="9" fillId="2" borderId="3" xfId="22" applyNumberFormat="1" applyFont="1" applyFill="1" applyBorder="1" applyProtection="1">
      <alignment/>
      <protection/>
    </xf>
    <xf numFmtId="0" fontId="9" fillId="0" borderId="8" xfId="0" applyFont="1" applyFill="1" applyBorder="1" applyAlignment="1" applyProtection="1">
      <alignment horizontal="left"/>
      <protection/>
    </xf>
    <xf numFmtId="0" fontId="9" fillId="0" borderId="8" xfId="0" applyFont="1" applyFill="1" applyBorder="1" applyAlignment="1" applyProtection="1">
      <alignment horizontal="center"/>
      <protection/>
    </xf>
    <xf numFmtId="0" fontId="10" fillId="0" borderId="0" xfId="0" applyFont="1" applyAlignment="1">
      <alignment/>
    </xf>
    <xf numFmtId="0" fontId="8" fillId="0" borderId="0" xfId="0" applyFont="1" applyAlignment="1">
      <alignment/>
    </xf>
    <xf numFmtId="0" fontId="10" fillId="0" borderId="4" xfId="0" applyFont="1" applyBorder="1" applyAlignment="1" applyProtection="1">
      <alignment vertical="center"/>
      <protection hidden="1"/>
    </xf>
    <xf numFmtId="0" fontId="10" fillId="0" borderId="5" xfId="0" applyFont="1" applyBorder="1" applyAlignment="1" applyProtection="1">
      <alignment vertical="center"/>
      <protection hidden="1"/>
    </xf>
    <xf numFmtId="0" fontId="10" fillId="0" borderId="11" xfId="0" applyFont="1" applyBorder="1" applyAlignment="1" applyProtection="1">
      <alignment vertical="center"/>
      <protection hidden="1"/>
    </xf>
    <xf numFmtId="0" fontId="9" fillId="0" borderId="0" xfId="0" applyFont="1" applyBorder="1" applyAlignment="1" applyProtection="1">
      <alignment/>
      <protection hidden="1"/>
    </xf>
    <xf numFmtId="0" fontId="10" fillId="0" borderId="0" xfId="0" applyFont="1" applyBorder="1" applyAlignment="1" applyProtection="1">
      <alignment/>
      <protection hidden="1"/>
    </xf>
    <xf numFmtId="0" fontId="10" fillId="0" borderId="0" xfId="0" applyFont="1" applyAlignment="1" applyProtection="1">
      <alignment/>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protection hidden="1"/>
    </xf>
    <xf numFmtId="0" fontId="9" fillId="0" borderId="26" xfId="0" applyFont="1" applyBorder="1" applyAlignment="1" applyProtection="1">
      <alignment vertical="center"/>
      <protection hidden="1"/>
    </xf>
    <xf numFmtId="0" fontId="10" fillId="0" borderId="27" xfId="0" applyFont="1" applyBorder="1" applyAlignment="1" applyProtection="1">
      <alignment vertical="center"/>
      <protection hidden="1"/>
    </xf>
    <xf numFmtId="0" fontId="10" fillId="0" borderId="10" xfId="0" applyFont="1" applyBorder="1" applyAlignment="1" applyProtection="1">
      <alignment vertical="center"/>
      <protection hidden="1"/>
    </xf>
    <xf numFmtId="4" fontId="0" fillId="0" borderId="0" xfId="0" applyNumberFormat="1" applyAlignment="1" applyProtection="1">
      <alignment/>
      <protection/>
    </xf>
    <xf numFmtId="0" fontId="10" fillId="0" borderId="4" xfId="0" applyFont="1" applyFill="1" applyBorder="1" applyAlignment="1" applyProtection="1">
      <alignment horizontal="left"/>
      <protection/>
    </xf>
    <xf numFmtId="0" fontId="10" fillId="0" borderId="5" xfId="0" applyFont="1" applyFill="1" applyBorder="1" applyAlignment="1" applyProtection="1">
      <alignment horizontal="left"/>
      <protection/>
    </xf>
    <xf numFmtId="0" fontId="10" fillId="0" borderId="0" xfId="0" applyFont="1" applyBorder="1" applyAlignment="1" applyProtection="1">
      <alignment horizontal="justify" vertical="top" wrapText="1"/>
      <protection/>
    </xf>
    <xf numFmtId="0" fontId="12" fillId="0" borderId="0" xfId="0" applyFont="1" applyFill="1" applyBorder="1" applyAlignment="1" applyProtection="1">
      <alignment vertical="center"/>
      <protection/>
    </xf>
    <xf numFmtId="37" fontId="10" fillId="0" borderId="3" xfId="0" applyNumberFormat="1" applyFont="1" applyFill="1" applyBorder="1" applyAlignment="1" applyProtection="1">
      <alignment horizontal="left" vertical="center"/>
      <protection locked="0"/>
    </xf>
    <xf numFmtId="0" fontId="10" fillId="0" borderId="28" xfId="0" applyFont="1" applyBorder="1" applyAlignment="1" applyProtection="1">
      <alignment/>
      <protection/>
    </xf>
    <xf numFmtId="0" fontId="10" fillId="0" borderId="12" xfId="0" applyFont="1" applyBorder="1" applyAlignment="1" applyProtection="1">
      <alignment/>
      <protection/>
    </xf>
    <xf numFmtId="0" fontId="10" fillId="0" borderId="12" xfId="0" applyFont="1" applyBorder="1" applyAlignment="1" applyProtection="1">
      <alignment horizontal="justify" vertical="top" wrapText="1"/>
      <protection/>
    </xf>
    <xf numFmtId="0" fontId="10" fillId="0" borderId="29" xfId="0" applyFont="1" applyBorder="1" applyAlignment="1" applyProtection="1">
      <alignment/>
      <protection/>
    </xf>
    <xf numFmtId="37" fontId="10" fillId="0" borderId="4" xfId="0" applyNumberFormat="1" applyFont="1" applyFill="1" applyBorder="1" applyAlignment="1" applyProtection="1">
      <alignment horizontal="left" vertical="center"/>
      <protection locked="0"/>
    </xf>
    <xf numFmtId="0" fontId="10" fillId="0" borderId="20" xfId="0" applyFont="1" applyBorder="1" applyAlignment="1" applyProtection="1">
      <alignment vertical="center"/>
      <protection/>
    </xf>
    <xf numFmtId="37" fontId="11" fillId="0" borderId="0" xfId="0" applyNumberFormat="1" applyFont="1" applyAlignment="1" applyProtection="1">
      <alignment/>
      <protection/>
    </xf>
    <xf numFmtId="37" fontId="11" fillId="0" borderId="0" xfId="0" applyNumberFormat="1" applyFont="1" applyAlignment="1">
      <alignment/>
    </xf>
    <xf numFmtId="0" fontId="10" fillId="0" borderId="3" xfId="0" applyNumberFormat="1" applyFont="1" applyFill="1" applyBorder="1" applyAlignment="1" applyProtection="1">
      <alignment horizontal="right"/>
      <protection locked="0"/>
    </xf>
    <xf numFmtId="186" fontId="10" fillId="0" borderId="3" xfId="0" applyNumberFormat="1" applyFont="1" applyFill="1" applyBorder="1" applyAlignment="1" applyProtection="1">
      <alignment horizontal="center"/>
      <protection locked="0"/>
    </xf>
    <xf numFmtId="3" fontId="10" fillId="0" borderId="3" xfId="0" applyNumberFormat="1" applyFont="1" applyFill="1" applyBorder="1" applyAlignment="1" applyProtection="1">
      <alignment/>
      <protection locked="0"/>
    </xf>
    <xf numFmtId="184" fontId="10" fillId="0" borderId="30" xfId="22" applyFont="1" applyFill="1" applyBorder="1" applyAlignment="1" applyProtection="1">
      <alignment horizontal="center"/>
      <protection locked="0"/>
    </xf>
    <xf numFmtId="186" fontId="10" fillId="0" borderId="11" xfId="22" applyNumberFormat="1" applyFont="1" applyFill="1" applyBorder="1" applyProtection="1">
      <alignment/>
      <protection locked="0"/>
    </xf>
    <xf numFmtId="186" fontId="10" fillId="0" borderId="7" xfId="22" applyNumberFormat="1" applyFont="1" applyFill="1" applyBorder="1" applyProtection="1">
      <alignment/>
      <protection locked="0"/>
    </xf>
    <xf numFmtId="186" fontId="10" fillId="0" borderId="6" xfId="22" applyNumberFormat="1" applyFont="1" applyFill="1" applyBorder="1" applyProtection="1">
      <alignment/>
      <protection locked="0"/>
    </xf>
    <xf numFmtId="186" fontId="10" fillId="0" borderId="3" xfId="22" applyNumberFormat="1" applyFont="1" applyFill="1" applyBorder="1" applyProtection="1">
      <alignment/>
      <protection locked="0"/>
    </xf>
    <xf numFmtId="0" fontId="9" fillId="2" borderId="4" xfId="0" applyFont="1" applyFill="1" applyBorder="1" applyAlignment="1" applyProtection="1">
      <alignment/>
      <protection/>
    </xf>
    <xf numFmtId="0" fontId="16" fillId="2" borderId="5" xfId="0" applyFont="1" applyFill="1" applyBorder="1" applyAlignment="1">
      <alignment/>
    </xf>
    <xf numFmtId="0" fontId="16" fillId="2" borderId="11" xfId="0" applyFont="1" applyFill="1" applyBorder="1" applyAlignment="1">
      <alignment/>
    </xf>
    <xf numFmtId="216" fontId="10" fillId="0" borderId="4" xfId="15" applyNumberFormat="1" applyFont="1" applyFill="1" applyBorder="1" applyAlignment="1" applyProtection="1">
      <alignment vertical="center"/>
      <protection locked="0"/>
    </xf>
    <xf numFmtId="186" fontId="9" fillId="2" borderId="4" xfId="0" applyNumberFormat="1" applyFont="1" applyFill="1" applyBorder="1" applyAlignment="1" applyProtection="1">
      <alignment/>
      <protection/>
    </xf>
    <xf numFmtId="186" fontId="10" fillId="0" borderId="31" xfId="0" applyNumberFormat="1" applyFont="1" applyBorder="1" applyAlignment="1" applyProtection="1">
      <alignment/>
      <protection/>
    </xf>
    <xf numFmtId="186" fontId="10" fillId="0" borderId="4" xfId="0" applyNumberFormat="1" applyFont="1" applyBorder="1" applyAlignment="1" applyProtection="1">
      <alignment/>
      <protection/>
    </xf>
    <xf numFmtId="186" fontId="10" fillId="0" borderId="32" xfId="0" applyNumberFormat="1" applyFont="1" applyBorder="1" applyAlignment="1" applyProtection="1">
      <alignment/>
      <protection/>
    </xf>
    <xf numFmtId="186" fontId="10" fillId="0" borderId="26" xfId="0" applyNumberFormat="1" applyFont="1" applyBorder="1" applyAlignment="1" applyProtection="1">
      <alignment/>
      <protection/>
    </xf>
    <xf numFmtId="186" fontId="9" fillId="2" borderId="26" xfId="0" applyNumberFormat="1" applyFont="1" applyFill="1" applyBorder="1" applyAlignment="1" applyProtection="1">
      <alignment/>
      <protection/>
    </xf>
    <xf numFmtId="0" fontId="9" fillId="0" borderId="4" xfId="0" applyFont="1" applyFill="1" applyBorder="1" applyAlignment="1" applyProtection="1">
      <alignment/>
      <protection/>
    </xf>
    <xf numFmtId="0" fontId="10" fillId="0" borderId="3" xfId="0" applyFont="1" applyFill="1" applyBorder="1" applyAlignment="1" applyProtection="1" quotePrefix="1">
      <alignment/>
      <protection/>
    </xf>
    <xf numFmtId="0" fontId="9" fillId="0" borderId="3" xfId="0" applyFont="1" applyFill="1" applyBorder="1" applyAlignment="1" applyProtection="1">
      <alignment/>
      <protection/>
    </xf>
    <xf numFmtId="3" fontId="9" fillId="0" borderId="3" xfId="0" applyNumberFormat="1" applyFont="1" applyFill="1" applyBorder="1" applyAlignment="1" applyProtection="1">
      <alignment/>
      <protection/>
    </xf>
    <xf numFmtId="0" fontId="9" fillId="2" borderId="2" xfId="0" applyFont="1" applyFill="1" applyBorder="1" applyAlignment="1" applyProtection="1">
      <alignment vertical="top" wrapText="1"/>
      <protection/>
    </xf>
    <xf numFmtId="0" fontId="9" fillId="0" borderId="0" xfId="0" applyFont="1" applyFill="1" applyBorder="1" applyAlignment="1">
      <alignment/>
    </xf>
    <xf numFmtId="0" fontId="10" fillId="0" borderId="0" xfId="0" applyFont="1" applyFill="1" applyAlignment="1">
      <alignment/>
    </xf>
    <xf numFmtId="0" fontId="9" fillId="3" borderId="4" xfId="0" applyFont="1" applyFill="1" applyBorder="1" applyAlignment="1" applyProtection="1">
      <alignment/>
      <protection/>
    </xf>
    <xf numFmtId="186" fontId="10" fillId="0" borderId="3" xfId="0" applyNumberFormat="1" applyFont="1" applyFill="1" applyBorder="1" applyAlignment="1" applyProtection="1">
      <alignment horizontal="right"/>
      <protection locked="0"/>
    </xf>
    <xf numFmtId="184" fontId="9" fillId="0" borderId="0" xfId="23" applyNumberFormat="1" applyFont="1" applyFill="1" applyBorder="1" applyAlignment="1" applyProtection="1">
      <alignment horizontal="left"/>
      <protection hidden="1"/>
    </xf>
    <xf numFmtId="3" fontId="9" fillId="2" borderId="3" xfId="24" applyNumberFormat="1" applyFont="1" applyFill="1" applyBorder="1" applyAlignment="1" applyProtection="1">
      <alignment vertical="top"/>
      <protection/>
    </xf>
    <xf numFmtId="3" fontId="9" fillId="2" borderId="11" xfId="22" applyNumberFormat="1" applyFont="1" applyFill="1" applyBorder="1" applyAlignment="1" applyProtection="1">
      <alignment vertical="top"/>
      <protection/>
    </xf>
    <xf numFmtId="0" fontId="12" fillId="0" borderId="0" xfId="0" applyNumberFormat="1" applyFont="1" applyBorder="1" applyAlignment="1" applyProtection="1">
      <alignment vertical="top" wrapText="1"/>
      <protection hidden="1"/>
    </xf>
    <xf numFmtId="186" fontId="10" fillId="0" borderId="11" xfId="0" applyNumberFormat="1" applyFont="1" applyFill="1" applyBorder="1" applyAlignment="1" applyProtection="1">
      <alignment horizontal="right"/>
      <protection locked="0"/>
    </xf>
    <xf numFmtId="0" fontId="1" fillId="0" borderId="0" xfId="0" applyFont="1" applyBorder="1" applyAlignment="1" applyProtection="1">
      <alignment/>
      <protection hidden="1"/>
    </xf>
    <xf numFmtId="0" fontId="10" fillId="0" borderId="0" xfId="0" applyFont="1" applyFill="1" applyAlignment="1">
      <alignment horizontal="left"/>
    </xf>
    <xf numFmtId="187" fontId="10" fillId="0" borderId="3" xfId="0" applyNumberFormat="1" applyFont="1" applyFill="1" applyBorder="1" applyAlignment="1" applyProtection="1">
      <alignment horizontal="center"/>
      <protection/>
    </xf>
    <xf numFmtId="187" fontId="10" fillId="0" borderId="7" xfId="0" applyNumberFormat="1" applyFont="1" applyFill="1" applyBorder="1" applyAlignment="1" applyProtection="1">
      <alignment/>
      <protection/>
    </xf>
    <xf numFmtId="187" fontId="10" fillId="0" borderId="3" xfId="0" applyNumberFormat="1" applyFont="1" applyFill="1" applyBorder="1" applyAlignment="1" applyProtection="1">
      <alignment/>
      <protection/>
    </xf>
    <xf numFmtId="187" fontId="10" fillId="0" borderId="18" xfId="0" applyNumberFormat="1" applyFont="1" applyFill="1" applyBorder="1" applyAlignment="1" applyProtection="1">
      <alignment/>
      <protection/>
    </xf>
    <xf numFmtId="187" fontId="10" fillId="0" borderId="19" xfId="0" applyNumberFormat="1" applyFont="1" applyFill="1" applyBorder="1" applyAlignment="1" applyProtection="1">
      <alignment/>
      <protection/>
    </xf>
    <xf numFmtId="187" fontId="10" fillId="0" borderId="3" xfId="0" applyNumberFormat="1" applyFont="1" applyFill="1" applyBorder="1" applyAlignment="1" applyProtection="1">
      <alignment/>
      <protection locked="0"/>
    </xf>
    <xf numFmtId="0" fontId="10" fillId="0" borderId="7" xfId="0" applyFont="1" applyFill="1" applyBorder="1" applyAlignment="1" applyProtection="1">
      <alignment/>
      <protection/>
    </xf>
    <xf numFmtId="178" fontId="10" fillId="0" borderId="7" xfId="0" applyNumberFormat="1" applyFont="1" applyFill="1" applyBorder="1" applyAlignment="1" applyProtection="1">
      <alignment/>
      <protection/>
    </xf>
    <xf numFmtId="186" fontId="10" fillId="0" borderId="0" xfId="0" applyNumberFormat="1" applyFont="1" applyFill="1" applyBorder="1" applyAlignment="1" applyProtection="1">
      <alignment/>
      <protection/>
    </xf>
    <xf numFmtId="0" fontId="9" fillId="2" borderId="4" xfId="0" applyNumberFormat="1" applyFont="1" applyFill="1" applyBorder="1" applyAlignment="1" applyProtection="1">
      <alignment horizontal="left"/>
      <protection hidden="1"/>
    </xf>
    <xf numFmtId="0" fontId="9" fillId="2" borderId="3" xfId="0" applyNumberFormat="1" applyFont="1" applyFill="1" applyBorder="1" applyAlignment="1" applyProtection="1">
      <alignment horizontal="left"/>
      <protection hidden="1"/>
    </xf>
    <xf numFmtId="0" fontId="9" fillId="0" borderId="0" xfId="0" applyFont="1" applyAlignment="1">
      <alignment horizontal="left"/>
    </xf>
    <xf numFmtId="0" fontId="9" fillId="2" borderId="3" xfId="0" applyFont="1" applyFill="1" applyBorder="1" applyAlignment="1">
      <alignment horizontal="left"/>
    </xf>
    <xf numFmtId="0" fontId="9" fillId="0" borderId="0" xfId="0" applyFont="1" applyFill="1" applyBorder="1" applyAlignment="1">
      <alignment horizontal="left"/>
    </xf>
    <xf numFmtId="0" fontId="12" fillId="0" borderId="0" xfId="0" applyNumberFormat="1" applyFont="1" applyBorder="1" applyAlignment="1" applyProtection="1">
      <alignment horizontal="left" vertical="top" wrapText="1"/>
      <protection hidden="1"/>
    </xf>
    <xf numFmtId="0" fontId="9" fillId="2" borderId="3" xfId="0" applyNumberFormat="1" applyFont="1" applyFill="1" applyBorder="1" applyAlignment="1" applyProtection="1">
      <alignment/>
      <protection hidden="1"/>
    </xf>
    <xf numFmtId="3" fontId="10" fillId="0" borderId="3" xfId="22" applyNumberFormat="1" applyFont="1" applyFill="1" applyBorder="1" applyAlignment="1" applyProtection="1">
      <alignment vertical="top"/>
      <protection locked="0"/>
    </xf>
    <xf numFmtId="0" fontId="9" fillId="0" borderId="0" xfId="0" applyNumberFormat="1" applyFont="1" applyAlignment="1" applyProtection="1">
      <alignment/>
      <protection hidden="1"/>
    </xf>
    <xf numFmtId="0" fontId="9" fillId="2" borderId="33" xfId="0" applyFont="1" applyFill="1" applyBorder="1" applyAlignment="1" applyProtection="1" quotePrefix="1">
      <alignment horizontal="center"/>
      <protection hidden="1"/>
    </xf>
    <xf numFmtId="0" fontId="9" fillId="0" borderId="0" xfId="0" applyFont="1" applyAlignment="1" applyProtection="1">
      <alignment/>
      <protection hidden="1"/>
    </xf>
    <xf numFmtId="0" fontId="1" fillId="0" borderId="0" xfId="0" applyFont="1" applyAlignment="1" applyProtection="1">
      <alignment/>
      <protection hidden="1"/>
    </xf>
    <xf numFmtId="49" fontId="1" fillId="0" borderId="0" xfId="0" applyNumberFormat="1" applyFont="1" applyBorder="1" applyAlignment="1" applyProtection="1">
      <alignment horizontal="center"/>
      <protection hidden="1"/>
    </xf>
    <xf numFmtId="0" fontId="1" fillId="0" borderId="0" xfId="0" applyFont="1" applyAlignment="1" applyProtection="1">
      <alignment/>
      <protection hidden="1"/>
    </xf>
    <xf numFmtId="0" fontId="9" fillId="2" borderId="3" xfId="0" applyFont="1" applyFill="1" applyBorder="1" applyAlignment="1" applyProtection="1">
      <alignment horizontal="left"/>
      <protection hidden="1"/>
    </xf>
    <xf numFmtId="10" fontId="10" fillId="0" borderId="3" xfId="20" applyNumberFormat="1" applyFont="1" applyFill="1" applyBorder="1" applyAlignment="1" applyProtection="1">
      <alignment horizontal="center"/>
      <protection locked="0"/>
    </xf>
    <xf numFmtId="10" fontId="10" fillId="0" borderId="3" xfId="0" applyNumberFormat="1" applyFont="1" applyFill="1" applyBorder="1" applyAlignment="1" applyProtection="1">
      <alignment horizontal="center"/>
      <protection/>
    </xf>
    <xf numFmtId="10" fontId="10" fillId="0" borderId="7" xfId="20" applyNumberFormat="1" applyFont="1" applyFill="1" applyBorder="1" applyAlignment="1" applyProtection="1">
      <alignment/>
      <protection/>
    </xf>
    <xf numFmtId="0" fontId="13" fillId="0" borderId="0" xfId="0" applyFont="1" applyAlignment="1">
      <alignment/>
    </xf>
    <xf numFmtId="216" fontId="10" fillId="0" borderId="3" xfId="15" applyNumberFormat="1" applyFont="1" applyFill="1" applyBorder="1" applyAlignment="1" applyProtection="1">
      <alignment vertical="center"/>
      <protection locked="0"/>
    </xf>
    <xf numFmtId="186" fontId="9" fillId="2" borderId="3" xfId="0" applyNumberFormat="1" applyFont="1" applyFill="1" applyBorder="1" applyAlignment="1" applyProtection="1">
      <alignment/>
      <protection/>
    </xf>
    <xf numFmtId="14" fontId="10" fillId="0" borderId="4" xfId="0" applyNumberFormat="1" applyFont="1" applyFill="1" applyBorder="1" applyAlignment="1" applyProtection="1">
      <alignment horizontal="left" vertical="center"/>
      <protection locked="0"/>
    </xf>
    <xf numFmtId="14" fontId="10" fillId="0" borderId="5" xfId="0" applyNumberFormat="1" applyFont="1" applyFill="1" applyBorder="1" applyAlignment="1" applyProtection="1">
      <alignment horizontal="left" vertical="center"/>
      <protection locked="0"/>
    </xf>
    <xf numFmtId="37" fontId="10" fillId="0" borderId="5" xfId="0" applyNumberFormat="1" applyFont="1" applyFill="1" applyBorder="1" applyAlignment="1" applyProtection="1">
      <alignment horizontal="left" vertical="center"/>
      <protection locked="0"/>
    </xf>
    <xf numFmtId="37" fontId="10" fillId="0" borderId="11" xfId="0" applyNumberFormat="1" applyFont="1" applyFill="1" applyBorder="1" applyAlignment="1" applyProtection="1">
      <alignment horizontal="left" vertical="center"/>
      <protection locked="0"/>
    </xf>
    <xf numFmtId="0" fontId="10" fillId="0" borderId="4" xfId="0" applyFont="1" applyBorder="1" applyAlignment="1" applyProtection="1">
      <alignment horizontal="left" vertical="center"/>
      <protection/>
    </xf>
    <xf numFmtId="0" fontId="10" fillId="0" borderId="5"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0" fontId="10" fillId="0" borderId="3" xfId="0" applyFont="1" applyBorder="1" applyAlignment="1" applyProtection="1">
      <alignment horizontal="left" vertical="center"/>
      <protection/>
    </xf>
    <xf numFmtId="37" fontId="10" fillId="0" borderId="30" xfId="0" applyNumberFormat="1" applyFont="1" applyFill="1" applyBorder="1" applyAlignment="1" applyProtection="1">
      <alignment horizontal="right"/>
      <protection locked="0"/>
    </xf>
    <xf numFmtId="0" fontId="9" fillId="0" borderId="23" xfId="0" applyFont="1" applyBorder="1" applyAlignment="1" applyProtection="1">
      <alignment vertical="top"/>
      <protection hidden="1"/>
    </xf>
    <xf numFmtId="0" fontId="9" fillId="0" borderId="33" xfId="0" applyFont="1" applyBorder="1" applyAlignment="1" applyProtection="1">
      <alignment vertical="top"/>
      <protection hidden="1"/>
    </xf>
    <xf numFmtId="37" fontId="11" fillId="0" borderId="12" xfId="0" applyNumberFormat="1" applyFont="1" applyFill="1" applyBorder="1" applyAlignment="1" applyProtection="1">
      <alignment horizontal="left" vertical="center"/>
      <protection locked="0"/>
    </xf>
    <xf numFmtId="0" fontId="12" fillId="0" borderId="0" xfId="0" applyFont="1" applyBorder="1" applyAlignment="1" applyProtection="1">
      <alignment horizontal="left" wrapText="1"/>
      <protection/>
    </xf>
    <xf numFmtId="37" fontId="10" fillId="0" borderId="4" xfId="0" applyNumberFormat="1" applyFont="1" applyFill="1" applyBorder="1" applyAlignment="1" applyProtection="1">
      <alignment horizontal="left" vertical="center"/>
      <protection locked="0"/>
    </xf>
    <xf numFmtId="37" fontId="10" fillId="0" borderId="18" xfId="0" applyNumberFormat="1" applyFont="1" applyFill="1" applyBorder="1" applyAlignment="1" applyProtection="1">
      <alignment horizontal="right"/>
      <protection locked="0"/>
    </xf>
    <xf numFmtId="37" fontId="10" fillId="0" borderId="19" xfId="0" applyNumberFormat="1" applyFont="1" applyFill="1" applyBorder="1" applyAlignment="1" applyProtection="1">
      <alignment horizontal="right"/>
      <protection locked="0"/>
    </xf>
    <xf numFmtId="37" fontId="10" fillId="0" borderId="21" xfId="0" applyNumberFormat="1" applyFont="1" applyFill="1" applyBorder="1" applyAlignment="1" applyProtection="1">
      <alignment horizontal="right"/>
      <protection locked="0"/>
    </xf>
    <xf numFmtId="37" fontId="10" fillId="0" borderId="20" xfId="0" applyNumberFormat="1" applyFont="1" applyFill="1" applyBorder="1" applyAlignment="1" applyProtection="1">
      <alignment horizontal="right"/>
      <protection locked="0"/>
    </xf>
    <xf numFmtId="37" fontId="10" fillId="0" borderId="0" xfId="0" applyNumberFormat="1" applyFont="1" applyFill="1" applyBorder="1" applyAlignment="1" applyProtection="1">
      <alignment horizontal="right"/>
      <protection locked="0"/>
    </xf>
    <xf numFmtId="37" fontId="10" fillId="0" borderId="34" xfId="0" applyNumberFormat="1" applyFont="1" applyFill="1" applyBorder="1" applyAlignment="1" applyProtection="1">
      <alignment horizontal="right"/>
      <protection locked="0"/>
    </xf>
    <xf numFmtId="37" fontId="10" fillId="0" borderId="35" xfId="0" applyNumberFormat="1" applyFont="1" applyFill="1" applyBorder="1" applyAlignment="1" applyProtection="1">
      <alignment horizontal="right"/>
      <protection locked="0"/>
    </xf>
    <xf numFmtId="37" fontId="10" fillId="0" borderId="8" xfId="0" applyNumberFormat="1" applyFont="1" applyFill="1" applyBorder="1" applyAlignment="1" applyProtection="1">
      <alignment horizontal="right"/>
      <protection locked="0"/>
    </xf>
    <xf numFmtId="14" fontId="10" fillId="0" borderId="11" xfId="0" applyNumberFormat="1" applyFont="1" applyFill="1" applyBorder="1" applyAlignment="1" applyProtection="1">
      <alignment horizontal="left" vertical="center"/>
      <protection locked="0"/>
    </xf>
    <xf numFmtId="0" fontId="10" fillId="0" borderId="0" xfId="0" applyFont="1" applyBorder="1" applyAlignment="1" applyProtection="1">
      <alignment horizontal="justify" wrapText="1"/>
      <protection/>
    </xf>
    <xf numFmtId="0" fontId="10" fillId="0" borderId="0" xfId="0" applyFont="1" applyBorder="1" applyAlignment="1" applyProtection="1">
      <alignment horizontal="justify" vertical="top" wrapText="1"/>
      <protection/>
    </xf>
    <xf numFmtId="0" fontId="9" fillId="0" borderId="3" xfId="0" applyFont="1" applyBorder="1" applyAlignment="1" applyProtection="1">
      <alignment horizontal="left" vertical="center"/>
      <protection/>
    </xf>
    <xf numFmtId="0" fontId="9" fillId="0" borderId="26" xfId="0"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36" xfId="0" applyFont="1" applyBorder="1" applyAlignment="1" applyProtection="1">
      <alignment horizontal="center" wrapText="1"/>
      <protection/>
    </xf>
    <xf numFmtId="14" fontId="9" fillId="0" borderId="26" xfId="0" applyNumberFormat="1" applyFont="1" applyBorder="1" applyAlignment="1" applyProtection="1">
      <alignment horizontal="center" wrapText="1"/>
      <protection/>
    </xf>
    <xf numFmtId="183" fontId="9" fillId="0" borderId="26" xfId="0" applyNumberFormat="1" applyFont="1" applyBorder="1" applyAlignment="1" applyProtection="1">
      <alignment horizontal="center" wrapText="1"/>
      <protection/>
    </xf>
    <xf numFmtId="183" fontId="9" fillId="0" borderId="27" xfId="0" applyNumberFormat="1" applyFont="1" applyBorder="1" applyAlignment="1" applyProtection="1">
      <alignment horizontal="center" wrapText="1"/>
      <protection/>
    </xf>
    <xf numFmtId="183" fontId="9" fillId="0" borderId="36" xfId="0" applyNumberFormat="1" applyFont="1" applyBorder="1" applyAlignment="1" applyProtection="1">
      <alignment horizontal="center" wrapText="1"/>
      <protection/>
    </xf>
    <xf numFmtId="0" fontId="10" fillId="0" borderId="0" xfId="0" applyFont="1" applyBorder="1" applyAlignment="1" applyProtection="1">
      <alignment horizontal="left" vertical="top" wrapText="1"/>
      <protection/>
    </xf>
    <xf numFmtId="0" fontId="20" fillId="2" borderId="8" xfId="21" applyFont="1" applyFill="1" applyBorder="1" applyAlignment="1" applyProtection="1">
      <alignment horizontal="left" vertical="center"/>
      <protection hidden="1"/>
    </xf>
    <xf numFmtId="0" fontId="21" fillId="2" borderId="8" xfId="0" applyFont="1" applyFill="1" applyBorder="1" applyAlignment="1" applyProtection="1">
      <alignment vertical="center"/>
      <protection hidden="1"/>
    </xf>
    <xf numFmtId="0" fontId="21" fillId="2" borderId="30" xfId="0" applyFont="1" applyFill="1" applyBorder="1" applyAlignment="1" applyProtection="1">
      <alignment vertical="center"/>
      <protection hidden="1"/>
    </xf>
    <xf numFmtId="37" fontId="10" fillId="0" borderId="3" xfId="0" applyNumberFormat="1" applyFont="1" applyFill="1" applyBorder="1" applyAlignment="1" applyProtection="1">
      <alignment horizontal="left" vertical="center"/>
      <protection locked="0"/>
    </xf>
    <xf numFmtId="0" fontId="9" fillId="0" borderId="35" xfId="0" applyFont="1" applyBorder="1" applyAlignment="1" applyProtection="1">
      <alignment horizontal="left" vertical="center"/>
      <protection/>
    </xf>
    <xf numFmtId="0" fontId="9" fillId="0" borderId="8" xfId="0" applyFont="1" applyBorder="1" applyAlignment="1" applyProtection="1">
      <alignment horizontal="left" vertical="center"/>
      <protection/>
    </xf>
    <xf numFmtId="0" fontId="9" fillId="0" borderId="30" xfId="0" applyFont="1" applyBorder="1" applyAlignment="1" applyProtection="1">
      <alignment horizontal="left" vertical="center"/>
      <protection/>
    </xf>
    <xf numFmtId="37" fontId="18" fillId="0" borderId="4" xfId="0" applyNumberFormat="1" applyFont="1" applyFill="1" applyBorder="1" applyAlignment="1" applyProtection="1">
      <alignment horizontal="left" vertical="center"/>
      <protection locked="0"/>
    </xf>
    <xf numFmtId="37" fontId="18" fillId="0" borderId="5" xfId="0" applyNumberFormat="1" applyFont="1" applyFill="1" applyBorder="1" applyAlignment="1" applyProtection="1">
      <alignment horizontal="left" vertical="center"/>
      <protection locked="0"/>
    </xf>
    <xf numFmtId="37" fontId="18" fillId="0" borderId="11" xfId="0" applyNumberFormat="1" applyFont="1" applyFill="1" applyBorder="1" applyAlignment="1" applyProtection="1">
      <alignment horizontal="left" vertical="center"/>
      <protection locked="0"/>
    </xf>
    <xf numFmtId="3" fontId="10" fillId="0" borderId="2" xfId="0" applyNumberFormat="1" applyFont="1" applyBorder="1" applyAlignment="1" applyProtection="1">
      <alignment vertical="center"/>
      <protection/>
    </xf>
    <xf numFmtId="0" fontId="10" fillId="0" borderId="2" xfId="0" applyFont="1" applyBorder="1" applyAlignment="1" applyProtection="1">
      <alignment vertical="center"/>
      <protection/>
    </xf>
    <xf numFmtId="184" fontId="9" fillId="0" borderId="2" xfId="24" applyFont="1" applyFill="1" applyBorder="1" applyAlignment="1" applyProtection="1">
      <alignment horizontal="right" vertical="center"/>
      <protection/>
    </xf>
    <xf numFmtId="0" fontId="8" fillId="0" borderId="0" xfId="0" applyFont="1" applyAlignment="1" applyProtection="1">
      <alignment/>
      <protection/>
    </xf>
    <xf numFmtId="0" fontId="8" fillId="0" borderId="0" xfId="0" applyFont="1" applyAlignment="1" applyProtection="1">
      <alignment/>
      <protection/>
    </xf>
    <xf numFmtId="0" fontId="9" fillId="2" borderId="37" xfId="0" applyFont="1" applyFill="1" applyBorder="1" applyAlignment="1">
      <alignment horizontal="center" vertical="top" wrapText="1"/>
    </xf>
    <xf numFmtId="0" fontId="0" fillId="0" borderId="38" xfId="0" applyBorder="1" applyAlignment="1">
      <alignment horizontal="center" vertical="top" wrapText="1"/>
    </xf>
    <xf numFmtId="0" fontId="9" fillId="2" borderId="39" xfId="0" applyFont="1" applyFill="1"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10" fillId="0" borderId="0" xfId="0" applyFont="1" applyBorder="1" applyAlignment="1">
      <alignment vertical="top" wrapText="1"/>
    </xf>
    <xf numFmtId="0" fontId="10" fillId="0" borderId="4" xfId="0" applyFont="1" applyBorder="1" applyAlignment="1" applyProtection="1">
      <alignment horizontal="left"/>
      <protection/>
    </xf>
    <xf numFmtId="0" fontId="10" fillId="0" borderId="5" xfId="0" applyFont="1" applyBorder="1" applyAlignment="1" applyProtection="1">
      <alignment horizontal="left"/>
      <protection/>
    </xf>
    <xf numFmtId="0" fontId="10" fillId="0" borderId="11" xfId="0" applyFont="1" applyBorder="1" applyAlignment="1" applyProtection="1">
      <alignment horizontal="left"/>
      <protection/>
    </xf>
    <xf numFmtId="0" fontId="9" fillId="0" borderId="8" xfId="21" applyFont="1" applyFill="1" applyBorder="1" applyAlignment="1" applyProtection="1">
      <alignment horizontal="left" vertical="center"/>
      <protection hidden="1"/>
    </xf>
    <xf numFmtId="0" fontId="0" fillId="0" borderId="8" xfId="0" applyBorder="1" applyAlignment="1">
      <alignment/>
    </xf>
    <xf numFmtId="184" fontId="9" fillId="2" borderId="4" xfId="23" applyNumberFormat="1" applyFont="1" applyFill="1" applyBorder="1" applyAlignment="1" applyProtection="1">
      <alignment horizontal="left"/>
      <protection hidden="1"/>
    </xf>
    <xf numFmtId="184" fontId="9" fillId="2" borderId="5" xfId="23" applyNumberFormat="1" applyFont="1" applyFill="1" applyBorder="1" applyAlignment="1" applyProtection="1">
      <alignment horizontal="left"/>
      <protection hidden="1"/>
    </xf>
    <xf numFmtId="184" fontId="9" fillId="2" borderId="11" xfId="23" applyNumberFormat="1" applyFont="1" applyFill="1" applyBorder="1" applyAlignment="1" applyProtection="1">
      <alignment horizontal="left"/>
      <protection hidden="1"/>
    </xf>
    <xf numFmtId="0" fontId="19" fillId="0" borderId="0" xfId="0" applyNumberFormat="1" applyFont="1" applyBorder="1" applyAlignment="1" applyProtection="1">
      <alignment vertical="top" wrapText="1"/>
      <protection hidden="1"/>
    </xf>
    <xf numFmtId="0" fontId="12" fillId="0" borderId="0" xfId="0" applyNumberFormat="1" applyFont="1" applyBorder="1" applyAlignment="1" applyProtection="1">
      <alignment vertical="top" wrapText="1"/>
      <protection hidden="1"/>
    </xf>
    <xf numFmtId="0" fontId="8" fillId="0" borderId="4" xfId="0" applyFont="1" applyBorder="1" applyAlignment="1">
      <alignment horizontal="left"/>
    </xf>
    <xf numFmtId="0" fontId="8" fillId="0" borderId="5" xfId="0" applyFont="1" applyBorder="1" applyAlignment="1">
      <alignment horizontal="left"/>
    </xf>
    <xf numFmtId="0" fontId="8" fillId="0" borderId="11" xfId="0" applyFont="1" applyBorder="1" applyAlignment="1">
      <alignment horizontal="left"/>
    </xf>
    <xf numFmtId="186" fontId="9" fillId="2" borderId="4" xfId="0" applyNumberFormat="1" applyFont="1" applyFill="1" applyBorder="1" applyAlignment="1" applyProtection="1">
      <alignment horizontal="left"/>
      <protection/>
    </xf>
    <xf numFmtId="186" fontId="9" fillId="2" borderId="5" xfId="0" applyNumberFormat="1" applyFont="1" applyFill="1" applyBorder="1" applyAlignment="1" applyProtection="1">
      <alignment horizontal="left"/>
      <protection/>
    </xf>
    <xf numFmtId="186" fontId="9" fillId="2" borderId="11" xfId="0" applyNumberFormat="1" applyFont="1" applyFill="1" applyBorder="1" applyAlignment="1" applyProtection="1">
      <alignment horizontal="left"/>
      <protection/>
    </xf>
    <xf numFmtId="0" fontId="9" fillId="2" borderId="6" xfId="0" applyFont="1" applyFill="1" applyBorder="1" applyAlignment="1" applyProtection="1">
      <alignment horizontal="center" vertical="center" wrapText="1"/>
      <protection/>
    </xf>
    <xf numFmtId="0" fontId="9" fillId="2" borderId="25" xfId="0" applyFont="1" applyFill="1" applyBorder="1" applyAlignment="1" applyProtection="1">
      <alignment horizontal="center" vertical="center" wrapText="1"/>
      <protection/>
    </xf>
    <xf numFmtId="0" fontId="9" fillId="2" borderId="7" xfId="0" applyFont="1" applyFill="1" applyBorder="1" applyAlignment="1" applyProtection="1">
      <alignment horizontal="center" vertical="center" wrapText="1"/>
      <protection/>
    </xf>
    <xf numFmtId="0" fontId="10" fillId="0" borderId="2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34" xfId="0" applyBorder="1" applyAlignment="1" applyProtection="1">
      <alignment vertical="top" wrapText="1"/>
      <protection/>
    </xf>
    <xf numFmtId="0" fontId="0" fillId="0" borderId="35" xfId="0" applyBorder="1" applyAlignment="1" applyProtection="1">
      <alignment vertical="top" wrapText="1"/>
      <protection/>
    </xf>
    <xf numFmtId="0" fontId="0" fillId="0" borderId="8" xfId="0" applyBorder="1" applyAlignment="1" applyProtection="1">
      <alignment vertical="top" wrapText="1"/>
      <protection/>
    </xf>
    <xf numFmtId="0" fontId="0" fillId="0" borderId="30" xfId="0" applyBorder="1" applyAlignment="1" applyProtection="1">
      <alignment vertical="top" wrapText="1"/>
      <protection/>
    </xf>
    <xf numFmtId="186" fontId="9" fillId="2" borderId="4" xfId="0" applyNumberFormat="1" applyFont="1" applyFill="1" applyBorder="1" applyAlignment="1" applyProtection="1">
      <alignment horizontal="center"/>
      <protection/>
    </xf>
    <xf numFmtId="186" fontId="9" fillId="2" borderId="11" xfId="0" applyNumberFormat="1" applyFont="1" applyFill="1" applyBorder="1" applyAlignment="1" applyProtection="1">
      <alignment horizontal="center"/>
      <protection/>
    </xf>
    <xf numFmtId="216" fontId="10" fillId="0" borderId="4" xfId="15" applyNumberFormat="1" applyFont="1" applyFill="1" applyBorder="1" applyAlignment="1" applyProtection="1">
      <alignment horizontal="center" vertical="center"/>
      <protection locked="0"/>
    </xf>
    <xf numFmtId="0" fontId="0" fillId="0" borderId="11" xfId="0" applyBorder="1" applyAlignment="1">
      <alignment/>
    </xf>
    <xf numFmtId="216" fontId="10" fillId="0" borderId="11" xfId="15"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top" wrapText="1"/>
      <protection/>
    </xf>
    <xf numFmtId="0" fontId="9" fillId="2" borderId="41" xfId="0" applyFont="1" applyFill="1" applyBorder="1" applyAlignment="1" applyProtection="1">
      <alignment horizontal="center" vertical="top" wrapText="1"/>
      <protection/>
    </xf>
    <xf numFmtId="0" fontId="9" fillId="2" borderId="45" xfId="0" applyFont="1" applyFill="1" applyBorder="1" applyAlignment="1" applyProtection="1">
      <alignment horizontal="center" vertical="top" wrapText="1"/>
      <protection/>
    </xf>
    <xf numFmtId="0" fontId="9" fillId="2" borderId="22" xfId="0" applyFont="1" applyFill="1" applyBorder="1" applyAlignment="1" applyProtection="1">
      <alignment horizontal="center" vertical="top" wrapText="1"/>
      <protection/>
    </xf>
    <xf numFmtId="0" fontId="9" fillId="2" borderId="42" xfId="0" applyFont="1" applyFill="1" applyBorder="1" applyAlignment="1" applyProtection="1">
      <alignment horizontal="center" vertical="top" wrapText="1"/>
      <protection/>
    </xf>
    <xf numFmtId="0" fontId="9" fillId="2" borderId="44" xfId="0" applyFont="1" applyFill="1" applyBorder="1" applyAlignment="1" applyProtection="1">
      <alignment horizontal="center" vertical="top" wrapText="1"/>
      <protection/>
    </xf>
    <xf numFmtId="0" fontId="15" fillId="2" borderId="39" xfId="0" applyFont="1" applyFill="1" applyBorder="1" applyAlignment="1" applyProtection="1">
      <alignment horizontal="center" vertical="top" wrapText="1"/>
      <protection/>
    </xf>
    <xf numFmtId="0" fontId="15" fillId="2" borderId="41" xfId="0" applyFont="1" applyFill="1" applyBorder="1" applyAlignment="1" applyProtection="1">
      <alignment horizontal="center" vertical="top" wrapText="1"/>
      <protection/>
    </xf>
    <xf numFmtId="0" fontId="15" fillId="2" borderId="45" xfId="0" applyFont="1" applyFill="1" applyBorder="1" applyAlignment="1" applyProtection="1">
      <alignment horizontal="center" vertical="top" wrapText="1"/>
      <protection/>
    </xf>
    <xf numFmtId="0" fontId="15" fillId="2" borderId="22" xfId="0" applyFont="1" applyFill="1" applyBorder="1" applyAlignment="1" applyProtection="1">
      <alignment horizontal="center" vertical="top" wrapText="1"/>
      <protection/>
    </xf>
    <xf numFmtId="0" fontId="15" fillId="2" borderId="42" xfId="0" applyFont="1" applyFill="1" applyBorder="1" applyAlignment="1" applyProtection="1">
      <alignment horizontal="center" vertical="top" wrapText="1"/>
      <protection/>
    </xf>
    <xf numFmtId="0" fontId="15" fillId="2" borderId="44" xfId="0" applyFont="1" applyFill="1" applyBorder="1" applyAlignment="1" applyProtection="1">
      <alignment horizontal="center" vertical="top" wrapText="1"/>
      <protection/>
    </xf>
    <xf numFmtId="186" fontId="9" fillId="2" borderId="3" xfId="0" applyNumberFormat="1" applyFont="1" applyFill="1" applyBorder="1" applyAlignment="1" applyProtection="1">
      <alignment horizontal="center"/>
      <protection/>
    </xf>
    <xf numFmtId="216" fontId="10" fillId="0" borderId="31" xfId="15" applyNumberFormat="1" applyFont="1" applyFill="1" applyBorder="1" applyAlignment="1" applyProtection="1">
      <alignment horizontal="center" vertical="center"/>
      <protection locked="0"/>
    </xf>
    <xf numFmtId="216" fontId="10" fillId="0" borderId="46" xfId="15" applyNumberFormat="1" applyFont="1" applyFill="1" applyBorder="1" applyAlignment="1" applyProtection="1">
      <alignment horizontal="center" vertical="center"/>
      <protection locked="0"/>
    </xf>
    <xf numFmtId="0" fontId="10" fillId="0" borderId="0" xfId="0" applyFont="1" applyAlignment="1" applyProtection="1">
      <alignment vertical="top" wrapText="1"/>
      <protection/>
    </xf>
    <xf numFmtId="0" fontId="10" fillId="0" borderId="4" xfId="0" applyFont="1" applyBorder="1" applyAlignment="1" applyProtection="1">
      <alignment/>
      <protection/>
    </xf>
    <xf numFmtId="0" fontId="0" fillId="0" borderId="5" xfId="0" applyBorder="1" applyAlignment="1">
      <alignment/>
    </xf>
    <xf numFmtId="0" fontId="0" fillId="0" borderId="11" xfId="0" applyBorder="1" applyAlignment="1">
      <alignment/>
    </xf>
    <xf numFmtId="0" fontId="9" fillId="2" borderId="4" xfId="0" applyFont="1" applyFill="1" applyBorder="1" applyAlignment="1" applyProtection="1">
      <alignment/>
      <protection/>
    </xf>
    <xf numFmtId="0" fontId="16" fillId="2" borderId="5" xfId="0" applyFont="1" applyFill="1" applyBorder="1" applyAlignment="1">
      <alignment/>
    </xf>
    <xf numFmtId="0" fontId="16" fillId="2" borderId="11" xfId="0" applyFont="1" applyFill="1" applyBorder="1" applyAlignment="1">
      <alignment/>
    </xf>
    <xf numFmtId="0" fontId="10" fillId="0" borderId="0" xfId="0" applyFont="1" applyAlignment="1" applyProtection="1">
      <alignment horizontal="left" wrapText="1"/>
      <protection/>
    </xf>
    <xf numFmtId="0" fontId="10" fillId="3" borderId="0" xfId="0" applyFont="1" applyFill="1" applyAlignment="1" applyProtection="1">
      <alignment vertical="top" wrapText="1"/>
      <protection/>
    </xf>
    <xf numFmtId="0" fontId="8" fillId="0" borderId="0" xfId="0" applyFont="1" applyAlignment="1" applyProtection="1">
      <alignment vertical="top" wrapText="1"/>
      <protection/>
    </xf>
    <xf numFmtId="0" fontId="10" fillId="2" borderId="11"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9" fillId="2" borderId="47" xfId="0" applyFont="1" applyFill="1" applyBorder="1" applyAlignment="1" applyProtection="1">
      <alignment horizontal="center" vertical="center"/>
      <protection/>
    </xf>
    <xf numFmtId="0" fontId="9" fillId="2" borderId="48" xfId="0" applyFont="1" applyFill="1" applyBorder="1" applyAlignment="1" applyProtection="1">
      <alignment horizontal="center" vertical="center"/>
      <protection/>
    </xf>
    <xf numFmtId="0" fontId="9" fillId="0" borderId="8"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2" borderId="4" xfId="0" applyFont="1" applyFill="1" applyBorder="1" applyAlignment="1" applyProtection="1">
      <alignment horizontal="left"/>
      <protection/>
    </xf>
    <xf numFmtId="0" fontId="9" fillId="2" borderId="5" xfId="0" applyFont="1" applyFill="1" applyBorder="1" applyAlignment="1" applyProtection="1">
      <alignment horizontal="left"/>
      <protection/>
    </xf>
    <xf numFmtId="0" fontId="9" fillId="2" borderId="11" xfId="0" applyFont="1" applyFill="1" applyBorder="1" applyAlignment="1" applyProtection="1">
      <alignment horizontal="left"/>
      <protection/>
    </xf>
    <xf numFmtId="0" fontId="10" fillId="0" borderId="20"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34"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0" fontId="10" fillId="0" borderId="30" xfId="0" applyNumberFormat="1" applyFont="1" applyBorder="1" applyAlignment="1" applyProtection="1">
      <alignment vertical="top" wrapText="1"/>
      <protection/>
    </xf>
    <xf numFmtId="184" fontId="10" fillId="0" borderId="6" xfId="22" applyFont="1" applyFill="1" applyBorder="1" applyAlignment="1" applyProtection="1">
      <alignment horizontal="center" vertical="top"/>
      <protection locked="0"/>
    </xf>
    <xf numFmtId="0" fontId="0" fillId="0" borderId="7" xfId="0" applyFill="1" applyBorder="1" applyAlignment="1">
      <alignment vertical="top"/>
    </xf>
    <xf numFmtId="0" fontId="10" fillId="0" borderId="35" xfId="0" applyFont="1" applyBorder="1" applyAlignment="1" applyProtection="1">
      <alignment horizontal="left"/>
      <protection/>
    </xf>
    <xf numFmtId="0" fontId="10" fillId="0" borderId="8" xfId="0" applyFont="1" applyBorder="1" applyAlignment="1" applyProtection="1">
      <alignment horizontal="left"/>
      <protection/>
    </xf>
    <xf numFmtId="0" fontId="10" fillId="0" borderId="30" xfId="0" applyFont="1" applyBorder="1" applyAlignment="1" applyProtection="1">
      <alignment horizontal="left"/>
      <protection/>
    </xf>
    <xf numFmtId="0" fontId="10" fillId="0" borderId="18" xfId="0" applyFont="1" applyBorder="1" applyAlignment="1" applyProtection="1">
      <alignment horizontal="left"/>
      <protection/>
    </xf>
    <xf numFmtId="0" fontId="10" fillId="0" borderId="19" xfId="0" applyFont="1" applyBorder="1" applyAlignment="1" applyProtection="1">
      <alignment horizontal="left"/>
      <protection/>
    </xf>
    <xf numFmtId="0" fontId="10" fillId="0" borderId="21" xfId="0" applyFont="1" applyBorder="1" applyAlignment="1" applyProtection="1">
      <alignment horizontal="left"/>
      <protection/>
    </xf>
    <xf numFmtId="0" fontId="10" fillId="0" borderId="0" xfId="0" applyNumberFormat="1" applyFont="1" applyAlignment="1" applyProtection="1">
      <alignment horizontal="left"/>
      <protection hidden="1"/>
    </xf>
    <xf numFmtId="0" fontId="9" fillId="2" borderId="23" xfId="0" applyFont="1" applyFill="1" applyBorder="1" applyAlignment="1" applyProtection="1">
      <alignment horizontal="center"/>
      <protection hidden="1"/>
    </xf>
    <xf numFmtId="0" fontId="9" fillId="2" borderId="49" xfId="0" applyFont="1" applyFill="1" applyBorder="1" applyAlignment="1" applyProtection="1">
      <alignment horizontal="center"/>
      <protection hidden="1"/>
    </xf>
    <xf numFmtId="0" fontId="9" fillId="2" borderId="33" xfId="0" applyFont="1" applyFill="1" applyBorder="1" applyAlignment="1" applyProtection="1">
      <alignment horizontal="center"/>
      <protection hidden="1"/>
    </xf>
    <xf numFmtId="0" fontId="10" fillId="0" borderId="0" xfId="0" applyFont="1" applyAlignment="1" applyProtection="1">
      <alignment horizontal="left" wrapText="1"/>
      <protection hidden="1"/>
    </xf>
    <xf numFmtId="0" fontId="10" fillId="0" borderId="4" xfId="0" applyNumberFormat="1" applyFont="1" applyBorder="1" applyAlignment="1" applyProtection="1">
      <alignment horizontal="left"/>
      <protection/>
    </xf>
    <xf numFmtId="0" fontId="10" fillId="0" borderId="5" xfId="0" applyNumberFormat="1" applyFont="1" applyBorder="1" applyAlignment="1" applyProtection="1">
      <alignment horizontal="left"/>
      <protection/>
    </xf>
    <xf numFmtId="0" fontId="10" fillId="0" borderId="11" xfId="0" applyNumberFormat="1" applyFont="1" applyBorder="1" applyAlignment="1" applyProtection="1">
      <alignment horizontal="left"/>
      <protection/>
    </xf>
    <xf numFmtId="0" fontId="10" fillId="0" borderId="4" xfId="0" applyFont="1" applyBorder="1" applyAlignment="1" applyProtection="1" quotePrefix="1">
      <alignment horizontal="left"/>
      <protection/>
    </xf>
    <xf numFmtId="0" fontId="10" fillId="0" borderId="5" xfId="0" applyFont="1" applyBorder="1" applyAlignment="1" applyProtection="1" quotePrefix="1">
      <alignment horizontal="left"/>
      <protection/>
    </xf>
    <xf numFmtId="0" fontId="10" fillId="0" borderId="11" xfId="0" applyFont="1" applyBorder="1" applyAlignment="1" applyProtection="1" quotePrefix="1">
      <alignment horizontal="left"/>
      <protection/>
    </xf>
    <xf numFmtId="0" fontId="9" fillId="2" borderId="26" xfId="0" applyFont="1" applyFill="1" applyBorder="1" applyAlignment="1" applyProtection="1">
      <alignment/>
      <protection/>
    </xf>
    <xf numFmtId="0" fontId="9" fillId="2" borderId="27" xfId="0" applyFont="1" applyFill="1" applyBorder="1" applyAlignment="1" applyProtection="1">
      <alignment/>
      <protection/>
    </xf>
    <xf numFmtId="0" fontId="9" fillId="2" borderId="36" xfId="0" applyFont="1" applyFill="1" applyBorder="1" applyAlignment="1" applyProtection="1">
      <alignment/>
      <protection/>
    </xf>
    <xf numFmtId="0" fontId="9" fillId="0" borderId="0" xfId="0" applyFont="1" applyFill="1" applyBorder="1" applyAlignment="1" applyProtection="1">
      <alignment horizontal="left"/>
      <protection/>
    </xf>
    <xf numFmtId="0" fontId="10" fillId="0" borderId="50" xfId="0" applyFont="1" applyBorder="1" applyAlignment="1" applyProtection="1">
      <alignment/>
      <protection/>
    </xf>
    <xf numFmtId="0" fontId="10" fillId="0" borderId="51" xfId="0" applyFont="1" applyBorder="1" applyAlignment="1" applyProtection="1">
      <alignment/>
      <protection/>
    </xf>
    <xf numFmtId="0" fontId="10" fillId="0" borderId="52" xfId="0" applyFont="1" applyBorder="1" applyAlignment="1" applyProtection="1">
      <alignment/>
      <protection/>
    </xf>
    <xf numFmtId="0" fontId="10" fillId="0" borderId="26" xfId="0" applyFont="1" applyBorder="1" applyAlignment="1" applyProtection="1">
      <alignment/>
      <protection/>
    </xf>
    <xf numFmtId="0" fontId="10" fillId="0" borderId="27" xfId="0" applyFont="1" applyBorder="1" applyAlignment="1" applyProtection="1">
      <alignment/>
      <protection/>
    </xf>
    <xf numFmtId="0" fontId="10" fillId="0" borderId="36" xfId="0" applyFont="1" applyBorder="1" applyAlignment="1" applyProtection="1">
      <alignment/>
      <protection/>
    </xf>
    <xf numFmtId="0" fontId="10" fillId="0" borderId="26" xfId="0" applyFont="1" applyFill="1" applyBorder="1" applyAlignment="1" applyProtection="1">
      <alignment/>
      <protection/>
    </xf>
    <xf numFmtId="0" fontId="10" fillId="0" borderId="27" xfId="0" applyFont="1" applyFill="1" applyBorder="1" applyAlignment="1" applyProtection="1">
      <alignment/>
      <protection/>
    </xf>
    <xf numFmtId="0" fontId="10" fillId="0" borderId="36" xfId="0" applyFont="1" applyFill="1" applyBorder="1" applyAlignment="1" applyProtection="1">
      <alignment/>
      <protection/>
    </xf>
    <xf numFmtId="0" fontId="9" fillId="0" borderId="0" xfId="0" applyFont="1" applyAlignment="1">
      <alignment horizontal="justify"/>
    </xf>
    <xf numFmtId="0" fontId="10" fillId="0" borderId="0" xfId="0" applyFont="1" applyAlignment="1">
      <alignment/>
    </xf>
  </cellXfs>
  <cellStyles count="13">
    <cellStyle name="Normal" xfId="0"/>
    <cellStyle name="Euro" xfId="15"/>
    <cellStyle name="Followed Hyperlink" xfId="16"/>
    <cellStyle name="Hyperlink" xfId="17"/>
    <cellStyle name="Comma" xfId="18"/>
    <cellStyle name="Comma [0]" xfId="19"/>
    <cellStyle name="Percent" xfId="20"/>
    <cellStyle name="Standaard_Concept nac 2004 ent II" xfId="21"/>
    <cellStyle name="Tabelstandaard" xfId="22"/>
    <cellStyle name="Tabelstandaard financieel" xfId="23"/>
    <cellStyle name="Tabelstandaard Totaal" xfId="24"/>
    <cellStyle name="Currency" xfId="25"/>
    <cellStyle name="Currency [0]" xfId="26"/>
  </cellStyles>
  <dxfs count="2">
    <dxf>
      <fill>
        <patternFill>
          <bgColor rgb="FFD7DCEF"/>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0</xdr:rowOff>
    </xdr:from>
    <xdr:to>
      <xdr:col>14</xdr:col>
      <xdr:colOff>200025</xdr:colOff>
      <xdr:row>5</xdr:row>
      <xdr:rowOff>0</xdr:rowOff>
    </xdr:to>
    <xdr:pic>
      <xdr:nvPicPr>
        <xdr:cNvPr id="1" name="Picture 35"/>
        <xdr:cNvPicPr preferRelativeResize="1">
          <a:picLocks noChangeAspect="1"/>
        </xdr:cNvPicPr>
      </xdr:nvPicPr>
      <xdr:blipFill>
        <a:blip r:embed="rId1"/>
        <a:stretch>
          <a:fillRect/>
        </a:stretch>
      </xdr:blipFill>
      <xdr:spPr>
        <a:xfrm>
          <a:off x="7315200" y="190500"/>
          <a:ext cx="1809750" cy="781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showGridLines="0" showZeros="0" tabSelected="1" showOutlineSymbols="0" zoomScaleSheetLayoutView="100" workbookViewId="0" topLeftCell="A1">
      <selection activeCell="Q11" sqref="Q11"/>
    </sheetView>
  </sheetViews>
  <sheetFormatPr defaultColWidth="9.140625" defaultRowHeight="12.75"/>
  <cols>
    <col min="1" max="1" width="8.8515625" style="43" customWidth="1"/>
    <col min="2" max="2" width="6.7109375" style="92" customWidth="1"/>
    <col min="3" max="3" width="8.140625" style="43" customWidth="1"/>
    <col min="4" max="4" width="23.00390625" style="43" customWidth="1"/>
    <col min="5" max="5" width="7.28125" style="43" customWidth="1"/>
    <col min="6" max="6" width="14.140625" style="43" customWidth="1"/>
    <col min="7" max="7" width="3.421875" style="43" customWidth="1"/>
    <col min="8" max="8" width="6.7109375" style="43" customWidth="1"/>
    <col min="9" max="9" width="6.7109375" style="92" customWidth="1"/>
    <col min="10" max="10" width="9.00390625" style="92" customWidth="1"/>
    <col min="11" max="11" width="12.00390625" style="92" bestFit="1" customWidth="1"/>
    <col min="12" max="12" width="14.421875" style="92" customWidth="1"/>
    <col min="13" max="14" width="6.7109375" style="43" customWidth="1"/>
    <col min="15" max="16384" width="9.140625" style="43" customWidth="1"/>
  </cols>
  <sheetData>
    <row r="1" spans="1:18" s="36" customFormat="1" ht="15" customHeight="1">
      <c r="A1" s="179"/>
      <c r="B1" s="34"/>
      <c r="C1" s="34"/>
      <c r="D1" s="34"/>
      <c r="E1" s="34"/>
      <c r="F1" s="34"/>
      <c r="G1" s="34"/>
      <c r="H1" s="34"/>
      <c r="I1" s="35"/>
      <c r="J1" s="35"/>
      <c r="K1" s="35"/>
      <c r="L1" s="35"/>
      <c r="M1" s="34"/>
      <c r="N1" s="34"/>
      <c r="O1" s="34"/>
      <c r="P1" s="34"/>
      <c r="Q1" s="34"/>
      <c r="R1" s="34"/>
    </row>
    <row r="2" spans="1:18" ht="18">
      <c r="A2" s="39" t="s">
        <v>136</v>
      </c>
      <c r="B2" s="40"/>
      <c r="C2" s="41"/>
      <c r="D2" s="42"/>
      <c r="E2" s="41"/>
      <c r="F2" s="41"/>
      <c r="G2" s="38"/>
      <c r="H2" s="41"/>
      <c r="I2" s="40"/>
      <c r="J2" s="40"/>
      <c r="K2" s="40"/>
      <c r="L2" s="40"/>
      <c r="M2" s="41"/>
      <c r="N2" s="41"/>
      <c r="O2" s="41"/>
      <c r="P2" s="41"/>
      <c r="Q2" s="41"/>
      <c r="R2" s="41"/>
    </row>
    <row r="3" spans="1:18" ht="18">
      <c r="A3" s="37" t="s">
        <v>71</v>
      </c>
      <c r="B3" s="40"/>
      <c r="C3" s="41"/>
      <c r="D3" s="42">
        <v>2011</v>
      </c>
      <c r="E3" s="44"/>
      <c r="F3" s="45"/>
      <c r="G3" s="46"/>
      <c r="H3" s="45"/>
      <c r="I3" s="47"/>
      <c r="J3" s="40"/>
      <c r="K3" s="40"/>
      <c r="L3" s="40"/>
      <c r="M3" s="41"/>
      <c r="N3" s="41"/>
      <c r="O3" s="41"/>
      <c r="P3" s="41"/>
      <c r="Q3" s="41"/>
      <c r="R3" s="41"/>
    </row>
    <row r="4" spans="1:18" ht="12.75">
      <c r="A4" s="48" t="s">
        <v>97</v>
      </c>
      <c r="B4" s="40"/>
      <c r="C4" s="41"/>
      <c r="D4" s="41"/>
      <c r="E4" s="41"/>
      <c r="F4" s="41"/>
      <c r="G4" s="38"/>
      <c r="H4" s="41"/>
      <c r="I4" s="40"/>
      <c r="J4" s="40"/>
      <c r="K4" s="40"/>
      <c r="L4" s="40"/>
      <c r="M4" s="41"/>
      <c r="N4" s="41"/>
      <c r="O4" s="41"/>
      <c r="P4" s="41"/>
      <c r="Q4" s="41"/>
      <c r="R4" s="41"/>
    </row>
    <row r="5" spans="1:18" ht="12.75">
      <c r="A5" s="48"/>
      <c r="B5" s="40"/>
      <c r="C5" s="41"/>
      <c r="D5" s="41"/>
      <c r="E5" s="41"/>
      <c r="F5" s="41"/>
      <c r="G5" s="38"/>
      <c r="H5" s="41"/>
      <c r="I5" s="40"/>
      <c r="J5" s="40"/>
      <c r="K5" s="40"/>
      <c r="L5" s="40"/>
      <c r="M5" s="41"/>
      <c r="N5" s="41"/>
      <c r="O5" s="41"/>
      <c r="P5" s="41"/>
      <c r="Q5" s="41"/>
      <c r="R5" s="41"/>
    </row>
    <row r="6" spans="1:18" s="55" customFormat="1" ht="12.75" customHeight="1">
      <c r="A6" s="8"/>
      <c r="B6" s="8"/>
      <c r="C6" s="8"/>
      <c r="D6" s="8"/>
      <c r="E6" s="49"/>
      <c r="F6" s="50"/>
      <c r="G6" s="38"/>
      <c r="H6" s="51"/>
      <c r="I6" s="51"/>
      <c r="J6" s="51"/>
      <c r="K6" s="52" t="s">
        <v>72</v>
      </c>
      <c r="L6" s="53"/>
      <c r="M6" s="54"/>
      <c r="N6" s="54"/>
      <c r="O6" s="51"/>
      <c r="P6" s="51"/>
      <c r="Q6" s="51"/>
      <c r="R6" s="51"/>
    </row>
    <row r="7" spans="1:18" s="55" customFormat="1" ht="12.75">
      <c r="A7" s="287" t="str">
        <f>IF(F8&lt;1,"U dient het NZa-nummer in te vullen","")</f>
        <v>U dient het NZa-nummer in te vullen</v>
      </c>
      <c r="B7" s="288"/>
      <c r="C7" s="288"/>
      <c r="D7" s="289"/>
      <c r="E7" s="61" t="s">
        <v>73</v>
      </c>
      <c r="F7" s="61" t="s">
        <v>74</v>
      </c>
      <c r="G7" s="38"/>
      <c r="H7" s="51"/>
      <c r="I7" s="51"/>
      <c r="J7" s="51"/>
      <c r="K7" s="56" t="s">
        <v>75</v>
      </c>
      <c r="L7" s="279"/>
      <c r="M7" s="280"/>
      <c r="N7" s="281"/>
      <c r="O7" s="51"/>
      <c r="P7" s="51"/>
      <c r="Q7" s="51"/>
      <c r="R7" s="51"/>
    </row>
    <row r="8" spans="1:18" s="55" customFormat="1" ht="12.75">
      <c r="A8" s="57" t="s">
        <v>76</v>
      </c>
      <c r="B8" s="58"/>
      <c r="C8" s="59"/>
      <c r="D8" s="60"/>
      <c r="E8" s="61">
        <v>60</v>
      </c>
      <c r="F8" s="180"/>
      <c r="G8" s="38"/>
      <c r="H8" s="51"/>
      <c r="I8" s="51"/>
      <c r="J8" s="51"/>
      <c r="K8" s="56" t="s">
        <v>77</v>
      </c>
      <c r="L8" s="282">
        <v>40962</v>
      </c>
      <c r="M8" s="280"/>
      <c r="N8" s="281"/>
      <c r="O8" s="51"/>
      <c r="P8" s="51"/>
      <c r="Q8" s="51"/>
      <c r="R8" s="51"/>
    </row>
    <row r="9" spans="1:18" s="55" customFormat="1" ht="12.75">
      <c r="A9" s="162" t="s">
        <v>131</v>
      </c>
      <c r="B9" s="163"/>
      <c r="C9" s="163"/>
      <c r="D9" s="164"/>
      <c r="E9" s="290"/>
      <c r="F9" s="290"/>
      <c r="G9" s="38"/>
      <c r="H9" s="51"/>
      <c r="I9" s="51"/>
      <c r="J9" s="51"/>
      <c r="K9" s="56" t="s">
        <v>78</v>
      </c>
      <c r="L9" s="283" t="s">
        <v>182</v>
      </c>
      <c r="M9" s="284"/>
      <c r="N9" s="285"/>
      <c r="O9" s="51"/>
      <c r="P9" s="51"/>
      <c r="Q9" s="51"/>
      <c r="R9" s="51"/>
    </row>
    <row r="10" spans="1:18" s="64" customFormat="1" ht="12">
      <c r="A10" s="172" t="str">
        <f>"Inzenden vóór 1 juni "&amp;Voorblad!D3+1&amp;" *"</f>
        <v>Inzenden vóór 1 juni 2012 *</v>
      </c>
      <c r="B10" s="173"/>
      <c r="C10" s="174"/>
      <c r="D10" s="164"/>
      <c r="E10" s="63"/>
      <c r="F10" s="8"/>
      <c r="G10" s="18"/>
      <c r="H10" s="51"/>
      <c r="I10" s="8"/>
      <c r="J10" s="8"/>
      <c r="O10" s="18"/>
      <c r="P10" s="18"/>
      <c r="Q10" s="18"/>
      <c r="R10" s="18"/>
    </row>
    <row r="11" spans="1:18" s="67" customFormat="1" ht="12.75" customHeight="1" thickBot="1">
      <c r="A11" s="65"/>
      <c r="B11" s="65"/>
      <c r="C11" s="65"/>
      <c r="D11" s="66"/>
      <c r="E11" s="65"/>
      <c r="F11" s="65"/>
      <c r="G11" s="65"/>
      <c r="H11" s="65"/>
      <c r="I11" s="65"/>
      <c r="J11" s="65"/>
      <c r="K11" s="65"/>
      <c r="L11" s="65"/>
      <c r="M11" s="65"/>
      <c r="N11" s="65"/>
      <c r="O11" s="18"/>
      <c r="P11" s="18"/>
      <c r="Q11" s="18"/>
      <c r="R11" s="18"/>
    </row>
    <row r="12" spans="1:18" s="73" customFormat="1" ht="12">
      <c r="A12" s="7"/>
      <c r="B12" s="68"/>
      <c r="C12" s="69" t="s">
        <v>79</v>
      </c>
      <c r="D12" s="70"/>
      <c r="E12" s="70"/>
      <c r="F12" s="70"/>
      <c r="G12" s="70"/>
      <c r="H12" s="70"/>
      <c r="I12" s="71"/>
      <c r="J12" s="71"/>
      <c r="K12" s="71"/>
      <c r="L12" s="71"/>
      <c r="M12" s="72"/>
      <c r="N12" s="7"/>
      <c r="O12" s="7"/>
      <c r="P12" s="7"/>
      <c r="Q12" s="7"/>
      <c r="R12" s="7"/>
    </row>
    <row r="13" spans="1:18" s="73" customFormat="1" ht="12">
      <c r="A13" s="7"/>
      <c r="B13" s="74"/>
      <c r="C13" s="18"/>
      <c r="D13" s="286" t="s">
        <v>80</v>
      </c>
      <c r="E13" s="286"/>
      <c r="F13" s="286"/>
      <c r="G13" s="286"/>
      <c r="H13" s="286"/>
      <c r="I13" s="286"/>
      <c r="J13" s="286"/>
      <c r="K13" s="286"/>
      <c r="L13" s="286"/>
      <c r="M13" s="75"/>
      <c r="N13" s="7"/>
      <c r="O13" s="7"/>
      <c r="P13" s="7"/>
      <c r="Q13" s="7"/>
      <c r="R13" s="7"/>
    </row>
    <row r="14" spans="1:18" s="73" customFormat="1" ht="12.75" customHeight="1">
      <c r="A14" s="7"/>
      <c r="B14" s="74"/>
      <c r="C14" s="18"/>
      <c r="D14" s="286"/>
      <c r="E14" s="286"/>
      <c r="F14" s="286"/>
      <c r="G14" s="286"/>
      <c r="H14" s="286"/>
      <c r="I14" s="286"/>
      <c r="J14" s="286"/>
      <c r="K14" s="286"/>
      <c r="L14" s="286"/>
      <c r="M14" s="75"/>
      <c r="N14" s="7"/>
      <c r="O14" s="7"/>
      <c r="P14" s="7"/>
      <c r="Q14" s="7"/>
      <c r="R14" s="7"/>
    </row>
    <row r="15" spans="1:18" s="73" customFormat="1" ht="12">
      <c r="A15" s="7"/>
      <c r="B15" s="74"/>
      <c r="C15" s="18"/>
      <c r="D15" s="276" t="s">
        <v>81</v>
      </c>
      <c r="E15" s="276"/>
      <c r="F15" s="276"/>
      <c r="G15" s="276"/>
      <c r="H15" s="276"/>
      <c r="I15" s="276"/>
      <c r="J15" s="276"/>
      <c r="K15" s="276"/>
      <c r="L15" s="276"/>
      <c r="M15" s="75"/>
      <c r="N15" s="7"/>
      <c r="O15" s="7"/>
      <c r="P15" s="7"/>
      <c r="Q15" s="7"/>
      <c r="R15" s="7"/>
    </row>
    <row r="16" spans="1:18" s="73" customFormat="1" ht="12">
      <c r="A16" s="7"/>
      <c r="B16" s="74"/>
      <c r="C16" s="18"/>
      <c r="D16" s="276"/>
      <c r="E16" s="276"/>
      <c r="F16" s="276"/>
      <c r="G16" s="276"/>
      <c r="H16" s="276"/>
      <c r="I16" s="276"/>
      <c r="J16" s="276"/>
      <c r="K16" s="276"/>
      <c r="L16" s="276"/>
      <c r="M16" s="75"/>
      <c r="N16" s="7"/>
      <c r="O16" s="7"/>
      <c r="P16" s="7"/>
      <c r="Q16" s="7"/>
      <c r="R16" s="7"/>
    </row>
    <row r="17" spans="1:18" s="73" customFormat="1" ht="12">
      <c r="A17" s="7"/>
      <c r="B17" s="74"/>
      <c r="C17" s="18"/>
      <c r="D17" s="276"/>
      <c r="E17" s="276"/>
      <c r="F17" s="276"/>
      <c r="G17" s="276"/>
      <c r="H17" s="276"/>
      <c r="I17" s="276"/>
      <c r="J17" s="276"/>
      <c r="K17" s="276"/>
      <c r="L17" s="276"/>
      <c r="M17" s="75"/>
      <c r="N17" s="7"/>
      <c r="O17" s="7"/>
      <c r="P17" s="7"/>
      <c r="Q17" s="7"/>
      <c r="R17" s="7"/>
    </row>
    <row r="18" spans="1:18" s="73" customFormat="1" ht="12">
      <c r="A18" s="7"/>
      <c r="B18" s="74"/>
      <c r="C18" s="18"/>
      <c r="D18" s="277" t="s">
        <v>98</v>
      </c>
      <c r="E18" s="277"/>
      <c r="F18" s="277"/>
      <c r="G18" s="277"/>
      <c r="H18" s="277"/>
      <c r="I18" s="277"/>
      <c r="J18" s="277"/>
      <c r="K18" s="277"/>
      <c r="L18" s="277"/>
      <c r="M18" s="75"/>
      <c r="N18" s="7"/>
      <c r="O18" s="7"/>
      <c r="P18" s="7"/>
      <c r="Q18" s="7"/>
      <c r="R18" s="7"/>
    </row>
    <row r="19" spans="1:18" s="73" customFormat="1" ht="12">
      <c r="A19" s="7"/>
      <c r="B19" s="74"/>
      <c r="C19" s="18"/>
      <c r="D19" s="277"/>
      <c r="E19" s="277"/>
      <c r="F19" s="277"/>
      <c r="G19" s="277"/>
      <c r="H19" s="277"/>
      <c r="I19" s="277"/>
      <c r="J19" s="277"/>
      <c r="K19" s="277"/>
      <c r="L19" s="277"/>
      <c r="M19" s="75"/>
      <c r="N19" s="7"/>
      <c r="O19" s="7"/>
      <c r="P19" s="18"/>
      <c r="Q19" s="7"/>
      <c r="R19" s="7"/>
    </row>
    <row r="20" spans="1:18" s="73" customFormat="1" ht="12">
      <c r="A20" s="7"/>
      <c r="B20" s="74"/>
      <c r="C20" s="18"/>
      <c r="D20" s="262" t="s">
        <v>134</v>
      </c>
      <c r="E20" s="263"/>
      <c r="F20" s="178"/>
      <c r="G20" s="178"/>
      <c r="H20" s="178"/>
      <c r="I20" s="178"/>
      <c r="J20" s="178"/>
      <c r="K20" s="178"/>
      <c r="L20" s="178"/>
      <c r="M20" s="75"/>
      <c r="N20" s="7"/>
      <c r="O20" s="7"/>
      <c r="P20" s="18"/>
      <c r="Q20" s="7"/>
      <c r="R20" s="7"/>
    </row>
    <row r="21" spans="1:18" s="73" customFormat="1" ht="12.75" thickBot="1">
      <c r="A21" s="7"/>
      <c r="B21" s="181"/>
      <c r="C21" s="182"/>
      <c r="D21" s="264" t="b">
        <v>1</v>
      </c>
      <c r="E21" s="264"/>
      <c r="F21" s="264"/>
      <c r="G21" s="183"/>
      <c r="H21" s="183"/>
      <c r="I21" s="183"/>
      <c r="J21" s="183"/>
      <c r="K21" s="183"/>
      <c r="L21" s="183"/>
      <c r="M21" s="184"/>
      <c r="N21" s="7"/>
      <c r="O21" s="7"/>
      <c r="P21" s="18"/>
      <c r="Q21" s="7"/>
      <c r="R21" s="7"/>
    </row>
    <row r="22" spans="1:18" s="78" customFormat="1" ht="12">
      <c r="A22" s="77"/>
      <c r="B22" s="77"/>
      <c r="C22" s="77"/>
      <c r="D22" s="77"/>
      <c r="E22" s="77"/>
      <c r="F22" s="77"/>
      <c r="G22" s="77"/>
      <c r="H22" s="77"/>
      <c r="I22" s="77"/>
      <c r="J22" s="77"/>
      <c r="K22" s="77"/>
      <c r="L22" s="77"/>
      <c r="M22" s="77"/>
      <c r="N22" s="77"/>
      <c r="O22" s="77"/>
      <c r="P22" s="77"/>
      <c r="Q22" s="77"/>
      <c r="R22" s="77"/>
    </row>
    <row r="23" spans="1:18" s="83" customFormat="1" ht="16.5" customHeight="1">
      <c r="A23" s="79" t="s">
        <v>82</v>
      </c>
      <c r="B23" s="80"/>
      <c r="C23" s="81"/>
      <c r="D23" s="266"/>
      <c r="E23" s="255"/>
      <c r="F23" s="256"/>
      <c r="G23" s="82"/>
      <c r="H23" s="278" t="s">
        <v>83</v>
      </c>
      <c r="I23" s="278"/>
      <c r="J23" s="278"/>
      <c r="K23" s="266"/>
      <c r="L23" s="255"/>
      <c r="M23" s="255"/>
      <c r="N23" s="256"/>
      <c r="O23" s="82"/>
      <c r="P23" s="82"/>
      <c r="Q23" s="82"/>
      <c r="R23" s="82"/>
    </row>
    <row r="24" spans="1:18" s="83" customFormat="1" ht="16.5" customHeight="1">
      <c r="A24" s="57" t="s">
        <v>84</v>
      </c>
      <c r="B24" s="60"/>
      <c r="C24" s="62"/>
      <c r="D24" s="266"/>
      <c r="E24" s="255"/>
      <c r="F24" s="256"/>
      <c r="G24" s="82"/>
      <c r="H24" s="257" t="s">
        <v>85</v>
      </c>
      <c r="I24" s="258"/>
      <c r="J24" s="259"/>
      <c r="K24" s="266"/>
      <c r="L24" s="255"/>
      <c r="M24" s="255"/>
      <c r="N24" s="256"/>
      <c r="O24" s="82"/>
      <c r="P24" s="82"/>
      <c r="Q24" s="82"/>
      <c r="R24" s="82"/>
    </row>
    <row r="25" spans="1:18" s="83" customFormat="1" ht="16.5" customHeight="1">
      <c r="A25" s="84" t="s">
        <v>85</v>
      </c>
      <c r="B25" s="77"/>
      <c r="C25" s="77"/>
      <c r="D25" s="266"/>
      <c r="E25" s="255"/>
      <c r="F25" s="256"/>
      <c r="G25" s="82"/>
      <c r="H25" s="260" t="s">
        <v>77</v>
      </c>
      <c r="I25" s="260"/>
      <c r="J25" s="260"/>
      <c r="K25" s="253"/>
      <c r="L25" s="254"/>
      <c r="M25" s="254"/>
      <c r="N25" s="275"/>
      <c r="O25" s="82"/>
      <c r="P25" s="82"/>
      <c r="Q25" s="82"/>
      <c r="R25" s="82"/>
    </row>
    <row r="26" spans="1:18" s="83" customFormat="1" ht="16.5" customHeight="1">
      <c r="A26" s="57" t="s">
        <v>86</v>
      </c>
      <c r="B26" s="60"/>
      <c r="C26" s="60"/>
      <c r="D26" s="266"/>
      <c r="E26" s="255"/>
      <c r="F26" s="256"/>
      <c r="G26" s="82"/>
      <c r="H26" s="260" t="s">
        <v>87</v>
      </c>
      <c r="I26" s="260"/>
      <c r="J26" s="260"/>
      <c r="K26" s="266"/>
      <c r="L26" s="255"/>
      <c r="M26" s="255"/>
      <c r="N26" s="256"/>
      <c r="O26" s="82"/>
      <c r="P26" s="82"/>
      <c r="Q26" s="82"/>
      <c r="R26" s="82"/>
    </row>
    <row r="27" spans="1:18" s="83" customFormat="1" ht="16.5" customHeight="1">
      <c r="A27" s="57" t="s">
        <v>88</v>
      </c>
      <c r="B27" s="60"/>
      <c r="C27" s="60"/>
      <c r="D27" s="266"/>
      <c r="E27" s="255"/>
      <c r="F27" s="256"/>
      <c r="G27" s="82"/>
      <c r="H27" s="291" t="s">
        <v>89</v>
      </c>
      <c r="I27" s="292"/>
      <c r="J27" s="293"/>
      <c r="K27" s="266"/>
      <c r="L27" s="255"/>
      <c r="M27" s="255"/>
      <c r="N27" s="256"/>
      <c r="O27" s="82"/>
      <c r="P27" s="82"/>
      <c r="Q27" s="82"/>
      <c r="R27" s="82"/>
    </row>
    <row r="28" spans="1:18" s="83" customFormat="1" ht="16.5" customHeight="1">
      <c r="A28" s="85" t="s">
        <v>90</v>
      </c>
      <c r="B28" s="81"/>
      <c r="C28" s="81"/>
      <c r="D28" s="266"/>
      <c r="E28" s="255"/>
      <c r="F28" s="256"/>
      <c r="G28" s="82"/>
      <c r="H28" s="257" t="s">
        <v>85</v>
      </c>
      <c r="I28" s="258"/>
      <c r="J28" s="259"/>
      <c r="K28" s="266"/>
      <c r="L28" s="255"/>
      <c r="M28" s="255"/>
      <c r="N28" s="256"/>
      <c r="O28" s="82"/>
      <c r="P28" s="82"/>
      <c r="Q28" s="82"/>
      <c r="R28" s="82"/>
    </row>
    <row r="29" spans="1:18" s="83" customFormat="1" ht="16.5" customHeight="1">
      <c r="A29" s="86" t="s">
        <v>91</v>
      </c>
      <c r="B29" s="60"/>
      <c r="C29" s="60"/>
      <c r="D29" s="60"/>
      <c r="E29" s="60"/>
      <c r="F29" s="62"/>
      <c r="G29" s="82"/>
      <c r="H29" s="257" t="s">
        <v>77</v>
      </c>
      <c r="I29" s="258"/>
      <c r="J29" s="259"/>
      <c r="K29" s="253"/>
      <c r="L29" s="254"/>
      <c r="M29" s="254"/>
      <c r="N29" s="275"/>
      <c r="O29" s="82"/>
      <c r="P29" s="82"/>
      <c r="Q29" s="82"/>
      <c r="R29" s="82"/>
    </row>
    <row r="30" spans="1:18" s="83" customFormat="1" ht="16.5" customHeight="1">
      <c r="A30" s="267" t="s">
        <v>93</v>
      </c>
      <c r="B30" s="268"/>
      <c r="C30" s="268"/>
      <c r="D30" s="268"/>
      <c r="E30" s="268"/>
      <c r="F30" s="269"/>
      <c r="G30" s="82"/>
      <c r="H30" s="257" t="s">
        <v>87</v>
      </c>
      <c r="I30" s="258"/>
      <c r="J30" s="259"/>
      <c r="K30" s="266"/>
      <c r="L30" s="255"/>
      <c r="M30" s="255"/>
      <c r="N30" s="256"/>
      <c r="O30" s="82"/>
      <c r="P30" s="82"/>
      <c r="Q30" s="82"/>
      <c r="R30" s="82"/>
    </row>
    <row r="31" spans="1:18" s="83" customFormat="1" ht="16.5" customHeight="1">
      <c r="A31" s="270"/>
      <c r="B31" s="271"/>
      <c r="C31" s="271"/>
      <c r="D31" s="271"/>
      <c r="E31" s="271"/>
      <c r="F31" s="272"/>
      <c r="G31" s="82"/>
      <c r="H31" s="291" t="s">
        <v>92</v>
      </c>
      <c r="I31" s="292"/>
      <c r="J31" s="293"/>
      <c r="K31" s="294"/>
      <c r="L31" s="295"/>
      <c r="M31" s="295"/>
      <c r="N31" s="296"/>
      <c r="O31" s="82"/>
      <c r="P31" s="82"/>
      <c r="Q31" s="82"/>
      <c r="R31" s="82"/>
    </row>
    <row r="32" spans="1:18" s="83" customFormat="1" ht="16.5" customHeight="1">
      <c r="A32" s="273"/>
      <c r="B32" s="274"/>
      <c r="C32" s="274"/>
      <c r="D32" s="274"/>
      <c r="E32" s="274"/>
      <c r="F32" s="261"/>
      <c r="G32" s="82"/>
      <c r="H32" s="257" t="s">
        <v>77</v>
      </c>
      <c r="I32" s="258"/>
      <c r="J32" s="259"/>
      <c r="K32" s="294"/>
      <c r="L32" s="295"/>
      <c r="M32" s="295"/>
      <c r="N32" s="296"/>
      <c r="O32" s="82"/>
      <c r="P32" s="82"/>
      <c r="Q32" s="82"/>
      <c r="R32" s="82"/>
    </row>
    <row r="33" spans="1:18" s="83" customFormat="1" ht="16.5" customHeight="1">
      <c r="A33" s="266"/>
      <c r="B33" s="255"/>
      <c r="C33" s="87" t="s">
        <v>94</v>
      </c>
      <c r="D33" s="266"/>
      <c r="E33" s="255"/>
      <c r="F33" s="87" t="s">
        <v>95</v>
      </c>
      <c r="G33" s="82"/>
      <c r="H33" s="257" t="s">
        <v>87</v>
      </c>
      <c r="I33" s="258"/>
      <c r="J33" s="259"/>
      <c r="K33" s="294"/>
      <c r="L33" s="295"/>
      <c r="M33" s="295"/>
      <c r="N33" s="296"/>
      <c r="O33" s="82"/>
      <c r="P33" s="82"/>
      <c r="Q33" s="82"/>
      <c r="R33" s="82"/>
    </row>
    <row r="34" spans="1:18" s="83" customFormat="1" ht="12">
      <c r="A34" s="82"/>
      <c r="B34" s="82"/>
      <c r="C34" s="82"/>
      <c r="D34" s="82"/>
      <c r="E34" s="82"/>
      <c r="F34" s="82"/>
      <c r="G34" s="82"/>
      <c r="H34" s="82"/>
      <c r="I34" s="82"/>
      <c r="J34" s="82"/>
      <c r="K34" s="82"/>
      <c r="L34" s="82"/>
      <c r="M34" s="82"/>
      <c r="N34" s="82"/>
      <c r="O34" s="82"/>
      <c r="P34" s="82"/>
      <c r="Q34" s="82"/>
      <c r="R34" s="82"/>
    </row>
    <row r="35" spans="1:18" s="90" customFormat="1" ht="16.5" customHeight="1">
      <c r="A35" s="88" t="str">
        <f>CONCATENATE("Bovengenoemde partijen verzoeken de definitieve aanvaardbare kosten ",D3," vast te stellen op:")</f>
        <v>Bovengenoemde partijen verzoeken de definitieve aanvaardbare kosten 2011 vast te stellen op:</v>
      </c>
      <c r="B35" s="89"/>
      <c r="C35" s="89"/>
      <c r="D35" s="89"/>
      <c r="E35" s="89"/>
      <c r="F35" s="89"/>
      <c r="G35" s="89"/>
      <c r="H35" s="77"/>
      <c r="I35" s="77"/>
      <c r="J35" s="77"/>
      <c r="K35" s="77"/>
      <c r="L35" s="299">
        <f>+Totaaloverzicht!I13</f>
        <v>0</v>
      </c>
      <c r="M35" s="299"/>
      <c r="N35" s="299"/>
      <c r="O35" s="51"/>
      <c r="P35" s="51"/>
      <c r="Q35" s="51"/>
      <c r="R35" s="51"/>
    </row>
    <row r="36" spans="1:18" s="73" customFormat="1" ht="17.25" customHeight="1">
      <c r="A36" s="88" t="str">
        <f>CONCATENATE("Bovengenoemde partijen verzoeken totale opbrengsten ",Voorblad!D3," vast te stellen op:")</f>
        <v>Bovengenoemde partijen verzoeken totale opbrengsten 2011 vast te stellen op:</v>
      </c>
      <c r="B36" s="48"/>
      <c r="C36" s="82"/>
      <c r="D36" s="77"/>
      <c r="E36" s="91"/>
      <c r="F36" s="82"/>
      <c r="G36" s="82"/>
      <c r="H36" s="82"/>
      <c r="I36" s="82"/>
      <c r="J36" s="82"/>
      <c r="K36" s="82"/>
      <c r="L36" s="297">
        <f>Opbrengsten!H21</f>
        <v>0</v>
      </c>
      <c r="M36" s="298"/>
      <c r="N36" s="298"/>
      <c r="O36" s="7"/>
      <c r="P36" s="7"/>
      <c r="Q36" s="7"/>
      <c r="R36" s="7"/>
    </row>
    <row r="37" spans="1:18" s="73" customFormat="1" ht="12">
      <c r="A37" s="88"/>
      <c r="B37" s="48"/>
      <c r="C37" s="82"/>
      <c r="D37" s="77"/>
      <c r="E37" s="91"/>
      <c r="F37" s="82"/>
      <c r="G37" s="82"/>
      <c r="H37" s="82"/>
      <c r="I37" s="82"/>
      <c r="J37" s="82"/>
      <c r="K37" s="82"/>
      <c r="L37" s="82"/>
      <c r="M37" s="82"/>
      <c r="N37" s="82"/>
      <c r="O37" s="7"/>
      <c r="P37" s="7"/>
      <c r="Q37" s="7"/>
      <c r="R37" s="7"/>
    </row>
    <row r="38" spans="1:18" s="73" customFormat="1" ht="12">
      <c r="A38" s="165" t="s">
        <v>96</v>
      </c>
      <c r="B38" s="166"/>
      <c r="C38" s="166"/>
      <c r="D38" s="166"/>
      <c r="E38" s="166"/>
      <c r="F38" s="185"/>
      <c r="G38" s="186"/>
      <c r="H38" s="82"/>
      <c r="I38" s="82"/>
      <c r="J38" s="168"/>
      <c r="K38" s="168"/>
      <c r="L38" s="167"/>
      <c r="M38" s="169"/>
      <c r="N38" s="169"/>
      <c r="O38" s="169"/>
      <c r="P38" s="7"/>
      <c r="Q38" s="7"/>
      <c r="R38" s="7"/>
    </row>
    <row r="39" spans="7:18" s="73" customFormat="1" ht="12">
      <c r="G39" s="82"/>
      <c r="P39" s="7"/>
      <c r="Q39" s="7"/>
      <c r="R39" s="7"/>
    </row>
    <row r="40" spans="1:15" ht="24" customHeight="1">
      <c r="A40" s="265" t="s">
        <v>156</v>
      </c>
      <c r="B40" s="265"/>
      <c r="C40" s="265"/>
      <c r="D40" s="265"/>
      <c r="E40" s="265"/>
      <c r="F40" s="265"/>
      <c r="G40" s="265"/>
      <c r="H40" s="265"/>
      <c r="I40" s="265"/>
      <c r="J40" s="265"/>
      <c r="K40" s="265"/>
      <c r="L40" s="265"/>
      <c r="M40" s="265"/>
      <c r="N40" s="265"/>
      <c r="O40" s="265"/>
    </row>
    <row r="41" spans="1:15" ht="12.75">
      <c r="A41" s="7"/>
      <c r="B41" s="7"/>
      <c r="C41" s="18"/>
      <c r="D41" s="18"/>
      <c r="E41" s="18"/>
      <c r="F41" s="18"/>
      <c r="G41" s="18"/>
      <c r="H41" s="18"/>
      <c r="I41" s="7"/>
      <c r="J41" s="7"/>
      <c r="K41" s="7"/>
      <c r="L41" s="7"/>
      <c r="M41" s="7"/>
      <c r="N41" s="170"/>
      <c r="O41" s="170"/>
    </row>
    <row r="42" spans="1:15" ht="12.75">
      <c r="A42" s="170"/>
      <c r="B42" s="171"/>
      <c r="C42" s="170"/>
      <c r="D42" s="170"/>
      <c r="E42" s="170"/>
      <c r="F42" s="170"/>
      <c r="G42" s="170"/>
      <c r="H42" s="170"/>
      <c r="I42" s="171"/>
      <c r="J42" s="171"/>
      <c r="K42" s="171"/>
      <c r="L42" s="171"/>
      <c r="M42" s="170"/>
      <c r="N42" s="170"/>
      <c r="O42" s="170"/>
    </row>
    <row r="43" spans="1:15" ht="12.75">
      <c r="A43" s="170"/>
      <c r="B43" s="171"/>
      <c r="C43" s="170"/>
      <c r="D43" s="170"/>
      <c r="E43" s="170"/>
      <c r="F43" s="170"/>
      <c r="G43" s="170"/>
      <c r="H43" s="170"/>
      <c r="I43" s="171"/>
      <c r="J43" s="171"/>
      <c r="K43" s="171"/>
      <c r="L43" s="171"/>
      <c r="M43" s="170"/>
      <c r="N43" s="170"/>
      <c r="O43" s="170"/>
    </row>
    <row r="44" spans="1:15" ht="12.75">
      <c r="A44" s="170"/>
      <c r="B44" s="171"/>
      <c r="C44" s="170"/>
      <c r="D44" s="170"/>
      <c r="E44" s="170"/>
      <c r="F44" s="170"/>
      <c r="G44" s="170"/>
      <c r="H44" s="170"/>
      <c r="I44" s="171"/>
      <c r="J44" s="171"/>
      <c r="K44" s="171"/>
      <c r="L44" s="171"/>
      <c r="M44" s="170"/>
      <c r="N44" s="170"/>
      <c r="O44" s="170"/>
    </row>
    <row r="45" spans="1:15" ht="12.75">
      <c r="A45" s="170"/>
      <c r="B45" s="171"/>
      <c r="C45" s="170"/>
      <c r="D45" s="170"/>
      <c r="E45" s="170"/>
      <c r="F45" s="170"/>
      <c r="G45" s="170"/>
      <c r="H45" s="170"/>
      <c r="I45" s="171"/>
      <c r="J45" s="171"/>
      <c r="K45" s="171"/>
      <c r="L45" s="171"/>
      <c r="M45" s="170"/>
      <c r="N45" s="170"/>
      <c r="O45" s="170"/>
    </row>
  </sheetData>
  <sheetProtection password="CA39" sheet="1" objects="1" scenarios="1"/>
  <mergeCells count="44">
    <mergeCell ref="L36:N36"/>
    <mergeCell ref="H32:J32"/>
    <mergeCell ref="K32:N32"/>
    <mergeCell ref="L35:N35"/>
    <mergeCell ref="A33:B33"/>
    <mergeCell ref="D33:E33"/>
    <mergeCell ref="H33:J33"/>
    <mergeCell ref="K33:N33"/>
    <mergeCell ref="H30:J30"/>
    <mergeCell ref="K30:N30"/>
    <mergeCell ref="H31:J31"/>
    <mergeCell ref="K31:N31"/>
    <mergeCell ref="D28:F28"/>
    <mergeCell ref="H28:J28"/>
    <mergeCell ref="K28:N28"/>
    <mergeCell ref="H29:J29"/>
    <mergeCell ref="K29:N29"/>
    <mergeCell ref="D26:F26"/>
    <mergeCell ref="H26:J26"/>
    <mergeCell ref="K26:N26"/>
    <mergeCell ref="D27:F27"/>
    <mergeCell ref="H27:J27"/>
    <mergeCell ref="K27:N27"/>
    <mergeCell ref="L7:N7"/>
    <mergeCell ref="L8:N8"/>
    <mergeCell ref="L9:N9"/>
    <mergeCell ref="D13:L14"/>
    <mergeCell ref="A7:D7"/>
    <mergeCell ref="E9:F9"/>
    <mergeCell ref="D15:L17"/>
    <mergeCell ref="D18:L19"/>
    <mergeCell ref="D23:F23"/>
    <mergeCell ref="H23:J23"/>
    <mergeCell ref="K23:N23"/>
    <mergeCell ref="A30:F32"/>
    <mergeCell ref="D20:E20"/>
    <mergeCell ref="D21:F21"/>
    <mergeCell ref="A40:O40"/>
    <mergeCell ref="D24:F24"/>
    <mergeCell ref="H24:J24"/>
    <mergeCell ref="K24:N24"/>
    <mergeCell ref="D25:F25"/>
    <mergeCell ref="H25:J25"/>
    <mergeCell ref="K25:N25"/>
  </mergeCells>
  <conditionalFormatting sqref="F33 E8 D21 C33">
    <cfRule type="expression" priority="1" dxfId="0" stopIfTrue="1">
      <formula>#REF!=TRUE</formula>
    </cfRule>
  </conditionalFormatting>
  <conditionalFormatting sqref="L36:N37 K35:K37 D35:F37 D38:E38 K38:N38">
    <cfRule type="expression" priority="2" dxfId="0" stopIfTrue="1">
      <formula>$D$29=TRUE</formula>
    </cfRule>
  </conditionalFormatting>
  <conditionalFormatting sqref="D20:E20 D23:F28 K23:M33 A30:C30 A33:B33 D33:E33 E9:F9 F8 F38">
    <cfRule type="expression" priority="3" dxfId="0" stopIfTrue="1">
      <formula>$D$21=TRUE</formula>
    </cfRule>
  </conditionalFormatting>
  <conditionalFormatting sqref="A7:D7">
    <cfRule type="expression" priority="4" dxfId="1" stopIfTrue="1">
      <formula>$F$8=0</formula>
    </cfRule>
  </conditionalFormatting>
  <printOptions/>
  <pageMargins left="0.46" right="0.27" top="0.41" bottom="0.44" header="0.3" footer="0.31"/>
  <pageSetup horizontalDpi="600" verticalDpi="600" orientation="landscape" paperSize="9" scale="78" r:id="rId3"/>
  <drawing r:id="rId2"/>
  <legacyDrawing r:id="rId1"/>
</worksheet>
</file>

<file path=xl/worksheets/sheet2.xml><?xml version="1.0" encoding="utf-8"?>
<worksheet xmlns="http://schemas.openxmlformats.org/spreadsheetml/2006/main" xmlns:r="http://schemas.openxmlformats.org/officeDocument/2006/relationships">
  <dimension ref="A1:O18"/>
  <sheetViews>
    <sheetView showGridLines="0" showRowColHeaders="0" showZeros="0" showOutlineSymbols="0" zoomScaleSheetLayoutView="100" workbookViewId="0" topLeftCell="A1">
      <selection activeCell="A1" sqref="A1:N1"/>
    </sheetView>
  </sheetViews>
  <sheetFormatPr defaultColWidth="9.140625" defaultRowHeight="12.75"/>
  <cols>
    <col min="1" max="16384" width="9.140625" style="41" customWidth="1"/>
  </cols>
  <sheetData>
    <row r="1" spans="1:14" ht="12.75">
      <c r="A1" s="300"/>
      <c r="B1" s="300"/>
      <c r="C1" s="301"/>
      <c r="D1" s="301"/>
      <c r="E1" s="301"/>
      <c r="F1" s="301"/>
      <c r="G1" s="301"/>
      <c r="H1" s="301"/>
      <c r="I1" s="301"/>
      <c r="J1" s="301"/>
      <c r="K1" s="301"/>
      <c r="L1" s="301"/>
      <c r="M1" s="301"/>
      <c r="N1" s="301"/>
    </row>
    <row r="2" spans="1:14" ht="12.75">
      <c r="A2" s="94" t="str">
        <f>"Nacalculatieformulier "&amp;Voorblad!D3</f>
        <v>Nacalculatieformulier 2011</v>
      </c>
      <c r="B2" s="40"/>
      <c r="N2" s="41">
        <v>2</v>
      </c>
    </row>
    <row r="3" spans="1:15" ht="15">
      <c r="A3" s="93"/>
      <c r="B3" s="38"/>
      <c r="C3" s="38"/>
      <c r="D3" s="38"/>
      <c r="E3" s="38"/>
      <c r="F3" s="38"/>
      <c r="G3" s="38"/>
      <c r="H3" s="38"/>
      <c r="I3" s="38"/>
      <c r="J3" s="38"/>
      <c r="K3" s="38"/>
      <c r="L3" s="38"/>
      <c r="M3" s="38"/>
      <c r="N3" s="38"/>
      <c r="O3" s="38"/>
    </row>
    <row r="4" spans="2:15" ht="12.75">
      <c r="B4" s="95"/>
      <c r="C4" s="96"/>
      <c r="D4" s="96"/>
      <c r="E4" s="38"/>
      <c r="F4" s="38"/>
      <c r="G4" s="38"/>
      <c r="H4" s="38"/>
      <c r="I4" s="38"/>
      <c r="J4" s="38"/>
      <c r="K4" s="38"/>
      <c r="L4" s="38"/>
      <c r="M4" s="38"/>
      <c r="N4" s="38"/>
      <c r="O4" s="38"/>
    </row>
    <row r="5" spans="1:15" ht="12.75">
      <c r="A5" s="97"/>
      <c r="B5" s="98"/>
      <c r="C5" s="98"/>
      <c r="D5" s="99"/>
      <c r="E5" s="38"/>
      <c r="F5" s="38"/>
      <c r="G5" s="38"/>
      <c r="H5" s="38"/>
      <c r="I5" s="38"/>
      <c r="J5" s="38"/>
      <c r="K5" s="38"/>
      <c r="L5" s="38"/>
      <c r="M5" s="38"/>
      <c r="N5" s="38"/>
      <c r="O5" s="38"/>
    </row>
    <row r="6" spans="1:15" ht="12.75">
      <c r="A6" s="100" t="s">
        <v>30</v>
      </c>
      <c r="B6" s="101"/>
      <c r="C6" s="51"/>
      <c r="D6" s="102"/>
      <c r="E6" s="38"/>
      <c r="F6" s="38"/>
      <c r="G6" s="38"/>
      <c r="H6" s="38"/>
      <c r="I6" s="38"/>
      <c r="J6" s="38"/>
      <c r="K6" s="38"/>
      <c r="L6" s="38"/>
      <c r="M6" s="38"/>
      <c r="N6" s="38"/>
      <c r="O6" s="38"/>
    </row>
    <row r="7" spans="1:15" ht="12.75">
      <c r="A7" s="100"/>
      <c r="B7" s="100"/>
      <c r="C7" s="100"/>
      <c r="D7" s="103"/>
      <c r="E7" s="38"/>
      <c r="F7" s="38"/>
      <c r="G7" s="38"/>
      <c r="H7" s="38"/>
      <c r="I7" s="38"/>
      <c r="J7" s="38"/>
      <c r="K7" s="38"/>
      <c r="L7" s="38"/>
      <c r="M7" s="38"/>
      <c r="N7" s="38"/>
      <c r="O7" s="38"/>
    </row>
    <row r="8" spans="1:15" ht="12.75">
      <c r="A8" s="41" t="s">
        <v>31</v>
      </c>
      <c r="J8" s="38"/>
      <c r="L8" s="38"/>
      <c r="M8" s="104" t="s">
        <v>38</v>
      </c>
      <c r="N8" s="38"/>
      <c r="O8" s="38"/>
    </row>
    <row r="9" spans="1:15" ht="12.75">
      <c r="A9" s="41" t="s">
        <v>32</v>
      </c>
      <c r="J9" s="38"/>
      <c r="L9" s="38"/>
      <c r="M9" s="104" t="s">
        <v>39</v>
      </c>
      <c r="N9" s="38"/>
      <c r="O9" s="38"/>
    </row>
    <row r="10" spans="1:15" ht="12.75">
      <c r="A10" s="41" t="s">
        <v>33</v>
      </c>
      <c r="J10" s="38"/>
      <c r="L10" s="38"/>
      <c r="M10" s="104" t="s">
        <v>40</v>
      </c>
      <c r="N10" s="38"/>
      <c r="O10" s="38"/>
    </row>
    <row r="11" spans="1:15" ht="12.75">
      <c r="A11" s="41" t="s">
        <v>34</v>
      </c>
      <c r="J11" s="38"/>
      <c r="L11" s="38"/>
      <c r="M11" s="104" t="s">
        <v>40</v>
      </c>
      <c r="N11" s="38"/>
      <c r="O11" s="38"/>
    </row>
    <row r="12" spans="1:15" ht="12.75">
      <c r="A12" s="41" t="s">
        <v>140</v>
      </c>
      <c r="J12" s="38"/>
      <c r="L12" s="38"/>
      <c r="M12" s="104" t="s">
        <v>40</v>
      </c>
      <c r="N12" s="38"/>
      <c r="O12" s="38"/>
    </row>
    <row r="13" spans="1:15" ht="12.75">
      <c r="A13" s="41" t="s">
        <v>35</v>
      </c>
      <c r="J13" s="38"/>
      <c r="L13" s="38"/>
      <c r="M13" s="104" t="s">
        <v>41</v>
      </c>
      <c r="N13" s="38"/>
      <c r="O13" s="38"/>
    </row>
    <row r="14" spans="1:15" ht="12.75">
      <c r="A14" s="41" t="s">
        <v>36</v>
      </c>
      <c r="J14" s="38"/>
      <c r="L14" s="38"/>
      <c r="M14" s="104" t="s">
        <v>41</v>
      </c>
      <c r="N14" s="38"/>
      <c r="O14" s="38"/>
    </row>
    <row r="15" spans="1:13" ht="12.75">
      <c r="A15" s="41" t="s">
        <v>37</v>
      </c>
      <c r="M15" s="104" t="s">
        <v>43</v>
      </c>
    </row>
    <row r="16" spans="1:13" ht="12.75">
      <c r="A16" s="41" t="s">
        <v>46</v>
      </c>
      <c r="M16" s="104" t="s">
        <v>42</v>
      </c>
    </row>
    <row r="17" spans="1:13" ht="12.75">
      <c r="A17" s="41" t="s">
        <v>103</v>
      </c>
      <c r="M17" s="104" t="s">
        <v>42</v>
      </c>
    </row>
    <row r="18" spans="1:13" ht="12.75">
      <c r="A18" s="41" t="s">
        <v>48</v>
      </c>
      <c r="M18" s="104" t="s">
        <v>64</v>
      </c>
    </row>
  </sheetData>
  <sheetProtection password="CA39" sheet="1" objects="1" scenarios="1"/>
  <mergeCells count="1">
    <mergeCell ref="A1:N1"/>
  </mergeCells>
  <printOptions/>
  <pageMargins left="0.66" right="0.7874015748031497" top="0.71" bottom="0.984251968503937" header="0.5118110236220472" footer="0.5118110236220472"/>
  <pageSetup horizontalDpi="600" verticalDpi="600" orientation="landscape" paperSize="9" r:id="rId3"/>
  <legacyDrawing r:id="rId2"/>
  <oleObjects>
    <oleObject progId="MSPhotoEd.3" shapeId="394237" r:id="rId1"/>
  </oleObjects>
</worksheet>
</file>

<file path=xl/worksheets/sheet3.xml><?xml version="1.0" encoding="utf-8"?>
<worksheet xmlns="http://schemas.openxmlformats.org/spreadsheetml/2006/main" xmlns:r="http://schemas.openxmlformats.org/officeDocument/2006/relationships">
  <dimension ref="A1:K36"/>
  <sheetViews>
    <sheetView showGridLines="0" showZeros="0" showOutlineSymbols="0" zoomScaleSheetLayoutView="100" workbookViewId="0" topLeftCell="A1">
      <selection activeCell="A1" sqref="A1"/>
    </sheetView>
  </sheetViews>
  <sheetFormatPr defaultColWidth="9.140625" defaultRowHeight="12.75"/>
  <cols>
    <col min="1" max="1" width="5.57421875" style="30" customWidth="1"/>
    <col min="2" max="2" width="11.00390625" style="1" customWidth="1"/>
    <col min="3" max="3" width="11.7109375" style="1" customWidth="1"/>
    <col min="4" max="4" width="27.140625" style="1" customWidth="1"/>
    <col min="5" max="6" width="11.7109375" style="1" customWidth="1"/>
    <col min="7" max="8" width="17.7109375" style="1" customWidth="1"/>
    <col min="9" max="16384" width="9.140625" style="1" customWidth="1"/>
  </cols>
  <sheetData>
    <row r="1" spans="2:11" ht="11.25">
      <c r="B1" s="160"/>
      <c r="C1" s="160"/>
      <c r="D1" s="160"/>
      <c r="E1" s="160"/>
      <c r="F1" s="160"/>
      <c r="G1" s="160"/>
      <c r="H1" s="160"/>
      <c r="I1" s="160"/>
      <c r="J1" s="160"/>
      <c r="K1" s="160"/>
    </row>
    <row r="2" spans="1:8" ht="11.25">
      <c r="A2" s="30" t="str">
        <f>Inhoud!A2</f>
        <v>Nacalculatieformulier 2011</v>
      </c>
      <c r="D2" s="188" t="b">
        <f>Voorblad!D21</f>
        <v>1</v>
      </c>
      <c r="H2" s="1">
        <v>3</v>
      </c>
    </row>
    <row r="3" ht="11.25">
      <c r="A3" s="234"/>
    </row>
    <row r="4" spans="1:3" ht="11.25">
      <c r="A4" s="234" t="str">
        <f>+"Opbrengsten voortvloeiend uit dialysebehandelingen in "&amp;Voorblad!D3</f>
        <v>Opbrengsten voortvloeiend uit dialysebehandelingen in 2011</v>
      </c>
      <c r="C4" s="2"/>
    </row>
    <row r="5" spans="2:3" ht="11.25">
      <c r="B5" s="2"/>
      <c r="C5" s="2"/>
    </row>
    <row r="6" spans="5:8" ht="12.75" customHeight="1">
      <c r="E6" s="304" t="s">
        <v>120</v>
      </c>
      <c r="F6" s="305"/>
      <c r="G6" s="306"/>
      <c r="H6" s="302" t="s">
        <v>129</v>
      </c>
    </row>
    <row r="7" spans="5:8" ht="12.75" customHeight="1">
      <c r="E7" s="307"/>
      <c r="F7" s="308"/>
      <c r="G7" s="309"/>
      <c r="H7" s="303"/>
    </row>
    <row r="8" spans="1:7" ht="12.75" customHeight="1">
      <c r="A8" s="314" t="str">
        <f>IF(Voorblad!$F$8&lt;1,"Vul het NZa-nummer in op het voorblad","")</f>
        <v>Vul het NZa-nummer in op het voorblad</v>
      </c>
      <c r="B8" s="315"/>
      <c r="C8" s="315"/>
      <c r="D8" s="315"/>
      <c r="E8" s="3"/>
      <c r="F8" s="3"/>
      <c r="G8" s="3"/>
    </row>
    <row r="9" spans="1:8" ht="12.75" customHeight="1">
      <c r="A9" s="235">
        <f>301</f>
        <v>301</v>
      </c>
      <c r="B9" s="148" t="str">
        <f>"Totaal opbrengsten dialyses "&amp;Voorblad!D3</f>
        <v>Totaal opbrengsten dialyses 2011</v>
      </c>
      <c r="C9" s="21"/>
      <c r="D9" s="147"/>
      <c r="E9" s="147"/>
      <c r="F9" s="147"/>
      <c r="G9" s="149"/>
      <c r="H9" s="215"/>
    </row>
    <row r="10" spans="1:7" s="213" customFormat="1" ht="12.75" customHeight="1">
      <c r="A10" s="236"/>
      <c r="B10" s="212"/>
      <c r="C10" s="212"/>
      <c r="D10" s="28"/>
      <c r="E10" s="28"/>
      <c r="F10" s="28"/>
      <c r="G10" s="28"/>
    </row>
    <row r="11" spans="1:8" ht="12.75" customHeight="1">
      <c r="A11" s="310"/>
      <c r="B11" s="310"/>
      <c r="C11" s="310"/>
      <c r="D11" s="310"/>
      <c r="E11" s="310"/>
      <c r="F11" s="310"/>
      <c r="G11" s="310"/>
      <c r="H11" s="310"/>
    </row>
    <row r="12" spans="1:8" ht="12.75" customHeight="1">
      <c r="A12" s="216" t="s">
        <v>144</v>
      </c>
      <c r="B12" s="7"/>
      <c r="C12" s="221"/>
      <c r="D12" s="221"/>
      <c r="E12" s="7"/>
      <c r="F12" s="146"/>
      <c r="G12" s="146"/>
      <c r="H12" s="146"/>
    </row>
    <row r="13" spans="1:8" ht="12.75" customHeight="1">
      <c r="A13" s="232">
        <f>A9+1</f>
        <v>302</v>
      </c>
      <c r="B13" s="311" t="s">
        <v>145</v>
      </c>
      <c r="C13" s="312"/>
      <c r="D13" s="312"/>
      <c r="E13" s="312"/>
      <c r="F13" s="312"/>
      <c r="G13" s="313"/>
      <c r="H13" s="220"/>
    </row>
    <row r="14" spans="1:8" ht="12.75" customHeight="1">
      <c r="A14" s="232">
        <f aca="true" t="shared" si="0" ref="A14:A19">A13+1</f>
        <v>303</v>
      </c>
      <c r="B14" s="311" t="s">
        <v>146</v>
      </c>
      <c r="C14" s="312"/>
      <c r="D14" s="312"/>
      <c r="E14" s="312"/>
      <c r="F14" s="312"/>
      <c r="G14" s="313"/>
      <c r="H14" s="220"/>
    </row>
    <row r="15" spans="1:8" ht="12.75" customHeight="1">
      <c r="A15" s="232">
        <f t="shared" si="0"/>
        <v>304</v>
      </c>
      <c r="B15" s="311" t="s">
        <v>147</v>
      </c>
      <c r="C15" s="312"/>
      <c r="D15" s="312"/>
      <c r="E15" s="312"/>
      <c r="F15" s="312"/>
      <c r="G15" s="313"/>
      <c r="H15" s="220"/>
    </row>
    <row r="16" spans="1:8" ht="12.75" customHeight="1">
      <c r="A16" s="232">
        <f t="shared" si="0"/>
        <v>305</v>
      </c>
      <c r="B16" s="311" t="s">
        <v>157</v>
      </c>
      <c r="C16" s="312"/>
      <c r="D16" s="312"/>
      <c r="E16" s="312"/>
      <c r="F16" s="312"/>
      <c r="G16" s="313"/>
      <c r="H16" s="220"/>
    </row>
    <row r="17" spans="1:8" ht="11.25">
      <c r="A17" s="232">
        <f t="shared" si="0"/>
        <v>306</v>
      </c>
      <c r="B17" s="311" t="s">
        <v>158</v>
      </c>
      <c r="C17" s="312"/>
      <c r="D17" s="312"/>
      <c r="E17" s="312"/>
      <c r="F17" s="312"/>
      <c r="G17" s="313"/>
      <c r="H17" s="220"/>
    </row>
    <row r="18" spans="1:8" ht="11.25">
      <c r="A18" s="232">
        <f t="shared" si="0"/>
        <v>307</v>
      </c>
      <c r="B18" s="311" t="s">
        <v>159</v>
      </c>
      <c r="C18" s="312"/>
      <c r="D18" s="312"/>
      <c r="E18" s="312"/>
      <c r="F18" s="312"/>
      <c r="G18" s="313"/>
      <c r="H18" s="220"/>
    </row>
    <row r="19" spans="1:8" ht="12.75" customHeight="1">
      <c r="A19" s="232">
        <f t="shared" si="0"/>
        <v>308</v>
      </c>
      <c r="B19" s="316" t="s">
        <v>148</v>
      </c>
      <c r="C19" s="317"/>
      <c r="D19" s="317"/>
      <c r="E19" s="317"/>
      <c r="F19" s="317"/>
      <c r="G19" s="318"/>
      <c r="H19" s="217">
        <f>SUM(H13:H18)</f>
        <v>0</v>
      </c>
    </row>
    <row r="20" spans="1:8" ht="11.25" customHeight="1">
      <c r="A20" s="9"/>
      <c r="B20" s="7"/>
      <c r="C20" s="7"/>
      <c r="D20" s="18"/>
      <c r="H20" s="7"/>
    </row>
    <row r="21" spans="1:8" ht="11.25">
      <c r="A21" s="233">
        <f>A19+1</f>
        <v>309</v>
      </c>
      <c r="B21" s="316" t="s">
        <v>155</v>
      </c>
      <c r="C21" s="317"/>
      <c r="D21" s="317"/>
      <c r="E21" s="317"/>
      <c r="F21" s="317"/>
      <c r="G21" s="317"/>
      <c r="H21" s="218">
        <f>H19+H9</f>
        <v>0</v>
      </c>
    </row>
    <row r="22" spans="1:8" ht="11.25">
      <c r="A22" s="320" t="s">
        <v>170</v>
      </c>
      <c r="B22" s="320"/>
      <c r="C22" s="320"/>
      <c r="D22" s="320"/>
      <c r="E22" s="320"/>
      <c r="F22" s="320"/>
      <c r="G22" s="320"/>
      <c r="H22" s="320"/>
    </row>
    <row r="23" spans="1:8" ht="11.25">
      <c r="A23" s="320"/>
      <c r="B23" s="320"/>
      <c r="C23" s="320"/>
      <c r="D23" s="320"/>
      <c r="E23" s="320"/>
      <c r="F23" s="320"/>
      <c r="G23" s="320"/>
      <c r="H23" s="320"/>
    </row>
    <row r="24" spans="1:8" ht="11.25">
      <c r="A24" s="320"/>
      <c r="B24" s="320"/>
      <c r="C24" s="320"/>
      <c r="D24" s="320"/>
      <c r="E24" s="320"/>
      <c r="F24" s="320"/>
      <c r="G24" s="320"/>
      <c r="H24" s="320"/>
    </row>
    <row r="25" spans="1:8" ht="11.25">
      <c r="A25" s="320"/>
      <c r="B25" s="320"/>
      <c r="C25" s="320"/>
      <c r="D25" s="320"/>
      <c r="E25" s="320"/>
      <c r="F25" s="320"/>
      <c r="G25" s="320"/>
      <c r="H25" s="320"/>
    </row>
    <row r="26" spans="1:8" ht="11.25">
      <c r="A26" s="320"/>
      <c r="B26" s="320"/>
      <c r="C26" s="320"/>
      <c r="D26" s="320"/>
      <c r="E26" s="320"/>
      <c r="F26" s="320"/>
      <c r="G26" s="320"/>
      <c r="H26" s="320"/>
    </row>
    <row r="27" spans="1:8" ht="23.25" customHeight="1">
      <c r="A27" s="320"/>
      <c r="B27" s="320"/>
      <c r="C27" s="320"/>
      <c r="D27" s="320"/>
      <c r="E27" s="320"/>
      <c r="F27" s="320"/>
      <c r="G27" s="320"/>
      <c r="H27" s="320"/>
    </row>
    <row r="28" spans="1:8" ht="11.25">
      <c r="A28" s="237"/>
      <c r="B28" s="219"/>
      <c r="C28" s="219"/>
      <c r="D28" s="219"/>
      <c r="E28" s="219"/>
      <c r="F28" s="219"/>
      <c r="G28" s="219"/>
      <c r="H28" s="219"/>
    </row>
    <row r="29" spans="1:4" ht="12">
      <c r="A29" s="216" t="s">
        <v>166</v>
      </c>
      <c r="C29" s="221"/>
      <c r="D29" s="221"/>
    </row>
    <row r="30" spans="1:8" ht="12.75" customHeight="1">
      <c r="A30" s="238">
        <f>A21+1</f>
        <v>310</v>
      </c>
      <c r="B30" s="311" t="s">
        <v>167</v>
      </c>
      <c r="C30" s="312"/>
      <c r="D30" s="312"/>
      <c r="E30" s="312"/>
      <c r="F30" s="312"/>
      <c r="G30" s="313"/>
      <c r="H30" s="239"/>
    </row>
    <row r="31" spans="1:8" ht="12.75" customHeight="1">
      <c r="A31" s="238">
        <f>A30+1</f>
        <v>311</v>
      </c>
      <c r="B31" s="316" t="s">
        <v>168</v>
      </c>
      <c r="C31" s="317"/>
      <c r="D31" s="317"/>
      <c r="E31" s="317"/>
      <c r="F31" s="317"/>
      <c r="G31" s="318"/>
      <c r="H31" s="217">
        <f>H30</f>
        <v>0</v>
      </c>
    </row>
    <row r="32" ht="12.75" customHeight="1"/>
    <row r="33" spans="1:8" ht="11.25">
      <c r="A33" s="30" t="s">
        <v>169</v>
      </c>
      <c r="B33" s="219"/>
      <c r="C33" s="219"/>
      <c r="D33" s="219"/>
      <c r="E33" s="189"/>
      <c r="F33" s="219"/>
      <c r="G33" s="219"/>
      <c r="H33" s="219"/>
    </row>
    <row r="34" spans="1:8" ht="11.25">
      <c r="A34" s="237"/>
      <c r="B34" s="219"/>
      <c r="C34" s="219"/>
      <c r="D34" s="219"/>
      <c r="E34" s="219"/>
      <c r="F34" s="219"/>
      <c r="G34" s="219"/>
      <c r="H34" s="219"/>
    </row>
    <row r="35" spans="1:4" ht="11.25">
      <c r="A35" s="319"/>
      <c r="B35" s="319"/>
      <c r="C35" s="319"/>
      <c r="D35" s="319"/>
    </row>
    <row r="36" spans="1:4" ht="11.25">
      <c r="A36" s="319"/>
      <c r="B36" s="319"/>
      <c r="C36" s="319"/>
      <c r="D36" s="319"/>
    </row>
  </sheetData>
  <sheetProtection password="CA39" sheet="1" objects="1" scenarios="1"/>
  <mergeCells count="16">
    <mergeCell ref="B18:G18"/>
    <mergeCell ref="B14:G14"/>
    <mergeCell ref="B16:G16"/>
    <mergeCell ref="B30:G30"/>
    <mergeCell ref="B15:G15"/>
    <mergeCell ref="B17:G17"/>
    <mergeCell ref="B31:G31"/>
    <mergeCell ref="A35:D36"/>
    <mergeCell ref="B19:G19"/>
    <mergeCell ref="B21:G21"/>
    <mergeCell ref="A22:H27"/>
    <mergeCell ref="H6:H7"/>
    <mergeCell ref="E6:G7"/>
    <mergeCell ref="A11:H11"/>
    <mergeCell ref="B13:G13"/>
    <mergeCell ref="A8:D8"/>
  </mergeCells>
  <conditionalFormatting sqref="H30">
    <cfRule type="expression" priority="1" dxfId="0" stopIfTrue="1">
      <formula>$G$2=TRUE</formula>
    </cfRule>
  </conditionalFormatting>
  <conditionalFormatting sqref="E33 H9 H13:H18">
    <cfRule type="expression" priority="2" dxfId="0" stopIfTrue="1">
      <formula>$D$2=TRUE</formula>
    </cfRule>
  </conditionalFormatting>
  <conditionalFormatting sqref="A8">
    <cfRule type="cellIs" priority="3" dxfId="1" operator="equal" stopIfTrue="1">
      <formula>"Vul het Nza-nummer in op het voorblad"</formula>
    </cfRule>
  </conditionalFormatting>
  <printOptions/>
  <pageMargins left="0.55" right="0.7874015748031497" top="0.5905511811023623" bottom="0.984251968503937" header="0.5118110236220472" footer="0.5118110236220472"/>
  <pageSetup horizontalDpi="600" verticalDpi="600" orientation="landscape" paperSize="9" r:id="rId3"/>
  <legacyDrawing r:id="rId2"/>
  <oleObjects>
    <oleObject progId="MSPhotoEd.3" shapeId="308613" r:id="rId1"/>
  </oleObjects>
</worksheet>
</file>

<file path=xl/worksheets/sheet4.xml><?xml version="1.0" encoding="utf-8"?>
<worksheet xmlns="http://schemas.openxmlformats.org/spreadsheetml/2006/main" xmlns:r="http://schemas.openxmlformats.org/officeDocument/2006/relationships">
  <dimension ref="A1:N35"/>
  <sheetViews>
    <sheetView showGridLines="0" showZeros="0" showOutlineSymbols="0" zoomScaleSheetLayoutView="100" workbookViewId="0" topLeftCell="A1">
      <selection activeCell="A1" sqref="A1"/>
    </sheetView>
  </sheetViews>
  <sheetFormatPr defaultColWidth="9.140625" defaultRowHeight="12.75"/>
  <cols>
    <col min="1" max="1" width="5.7109375" style="7" customWidth="1"/>
    <col min="2" max="2" width="34.140625" style="7" customWidth="1"/>
    <col min="3" max="3" width="15.00390625" style="7" bestFit="1" customWidth="1"/>
    <col min="4" max="4" width="15.7109375" style="7" customWidth="1"/>
    <col min="5" max="5" width="15.00390625" style="7" bestFit="1" customWidth="1"/>
    <col min="6" max="6" width="15.8515625" style="7" bestFit="1" customWidth="1"/>
    <col min="7" max="10" width="8.7109375" style="7" customWidth="1"/>
    <col min="11" max="12" width="15.57421875" style="7" customWidth="1"/>
    <col min="13" max="14" width="15.7109375" style="7" customWidth="1"/>
    <col min="15" max="16384" width="9.140625" style="7" customWidth="1"/>
  </cols>
  <sheetData>
    <row r="1" spans="4:13" ht="12.75" customHeight="1">
      <c r="D1" s="8"/>
      <c r="E1" s="8"/>
      <c r="F1" s="8"/>
      <c r="G1" s="8"/>
      <c r="H1" s="8"/>
      <c r="I1" s="8"/>
      <c r="J1" s="8"/>
      <c r="K1" s="8"/>
      <c r="L1" s="8"/>
      <c r="M1" s="8"/>
    </row>
    <row r="2" spans="1:14" ht="12.75" customHeight="1">
      <c r="A2" s="7" t="str">
        <f>Inhoud!A2</f>
        <v>Nacalculatieformulier 2011</v>
      </c>
      <c r="D2" s="187" t="b">
        <f>Voorblad!D21</f>
        <v>1</v>
      </c>
      <c r="N2" s="7">
        <v>4</v>
      </c>
    </row>
    <row r="3" spans="1:4" ht="12.75" customHeight="1">
      <c r="A3" s="314" t="str">
        <f>IF(Voorblad!$F$8&lt;1,"Vul het NZa-nummer in op het voorblad","")</f>
        <v>Vul het NZa-nummer in op het voorblad</v>
      </c>
      <c r="B3" s="315"/>
      <c r="C3" s="315"/>
      <c r="D3" s="315"/>
    </row>
    <row r="4" spans="1:2" ht="12.75" customHeight="1">
      <c r="A4" s="105"/>
      <c r="B4" s="105"/>
    </row>
    <row r="5" spans="1:14" ht="12.75" customHeight="1">
      <c r="A5" s="105" t="s">
        <v>32</v>
      </c>
      <c r="B5" s="105"/>
      <c r="C5" s="341" t="str">
        <f>"Bedragen volgens jaarrek. "&amp;Voorblad!D3-1</f>
        <v>Bedragen volgens jaarrek. 2010</v>
      </c>
      <c r="D5" s="342"/>
      <c r="E5" s="341" t="str">
        <f>"Bedragen in aanvaardbare kosten "&amp;Voorblad!D3-1&amp;" opgenomen"</f>
        <v>Bedragen in aanvaardbare kosten 2010 opgenomen</v>
      </c>
      <c r="F5" s="342"/>
      <c r="G5" s="347" t="str">
        <f>"Afschrijvings bedragen desinvesteringen "&amp;Voorblad!D3&amp;" / vrijvallende afschrijvingen"</f>
        <v>Afschrijvings bedragen desinvesteringen 2011 / vrijvallende afschrijvingen</v>
      </c>
      <c r="H5" s="348"/>
      <c r="I5" s="341" t="str">
        <f>"Afschrijvings bedragen investeringen "&amp;Voorblad!D3</f>
        <v>Afschrijvings bedragen investeringen 2011</v>
      </c>
      <c r="J5" s="342"/>
      <c r="K5" s="341" t="str">
        <f>"Bedragen volgens jaarrek. "&amp;Voorblad!D3</f>
        <v>Bedragen volgens jaarrek. 2011</v>
      </c>
      <c r="L5" s="342"/>
      <c r="M5" s="341" t="s">
        <v>29</v>
      </c>
      <c r="N5" s="342"/>
    </row>
    <row r="6" spans="1:14" ht="12.75" customHeight="1">
      <c r="A6" s="105"/>
      <c r="B6" s="105"/>
      <c r="C6" s="343"/>
      <c r="D6" s="344"/>
      <c r="E6" s="343"/>
      <c r="F6" s="344"/>
      <c r="G6" s="349"/>
      <c r="H6" s="350"/>
      <c r="I6" s="343"/>
      <c r="J6" s="344"/>
      <c r="K6" s="343"/>
      <c r="L6" s="344"/>
      <c r="M6" s="343"/>
      <c r="N6" s="344"/>
    </row>
    <row r="7" spans="2:14" ht="12.75" customHeight="1">
      <c r="B7" s="105"/>
      <c r="C7" s="343"/>
      <c r="D7" s="344"/>
      <c r="E7" s="343"/>
      <c r="F7" s="344"/>
      <c r="G7" s="349"/>
      <c r="H7" s="350"/>
      <c r="I7" s="343"/>
      <c r="J7" s="344"/>
      <c r="K7" s="343"/>
      <c r="L7" s="344"/>
      <c r="M7" s="343"/>
      <c r="N7" s="344"/>
    </row>
    <row r="8" spans="3:14" ht="12.75" customHeight="1">
      <c r="C8" s="343"/>
      <c r="D8" s="344"/>
      <c r="E8" s="343"/>
      <c r="F8" s="344"/>
      <c r="G8" s="349"/>
      <c r="H8" s="350"/>
      <c r="I8" s="343"/>
      <c r="J8" s="344"/>
      <c r="K8" s="343"/>
      <c r="L8" s="344"/>
      <c r="M8" s="343"/>
      <c r="N8" s="344"/>
    </row>
    <row r="9" spans="3:14" ht="12.75" customHeight="1">
      <c r="C9" s="343"/>
      <c r="D9" s="344"/>
      <c r="E9" s="343"/>
      <c r="F9" s="344"/>
      <c r="G9" s="349"/>
      <c r="H9" s="350"/>
      <c r="I9" s="343"/>
      <c r="J9" s="344"/>
      <c r="K9" s="343"/>
      <c r="L9" s="344"/>
      <c r="M9" s="343"/>
      <c r="N9" s="344"/>
    </row>
    <row r="10" spans="3:14" ht="15.75" customHeight="1">
      <c r="C10" s="211" t="s">
        <v>32</v>
      </c>
      <c r="D10" s="211" t="s">
        <v>137</v>
      </c>
      <c r="E10" s="211" t="s">
        <v>32</v>
      </c>
      <c r="F10" s="211" t="s">
        <v>137</v>
      </c>
      <c r="G10" s="351"/>
      <c r="H10" s="352"/>
      <c r="I10" s="345"/>
      <c r="J10" s="346"/>
      <c r="K10" s="211" t="s">
        <v>32</v>
      </c>
      <c r="L10" s="211" t="s">
        <v>137</v>
      </c>
      <c r="M10" s="211" t="s">
        <v>32</v>
      </c>
      <c r="N10" s="211" t="s">
        <v>137</v>
      </c>
    </row>
    <row r="11" spans="1:14" ht="12.75" customHeight="1">
      <c r="A11" s="20">
        <f>N2*100+1</f>
        <v>401</v>
      </c>
      <c r="B11" s="106" t="s">
        <v>181</v>
      </c>
      <c r="C11" s="200"/>
      <c r="D11" s="200"/>
      <c r="E11" s="200"/>
      <c r="F11" s="200"/>
      <c r="G11" s="354"/>
      <c r="H11" s="355"/>
      <c r="I11" s="354"/>
      <c r="J11" s="355"/>
      <c r="K11" s="200"/>
      <c r="L11" s="200"/>
      <c r="M11" s="202">
        <f aca="true" t="shared" si="0" ref="M11:N13">+K11-E11</f>
        <v>0</v>
      </c>
      <c r="N11" s="204">
        <f t="shared" si="0"/>
        <v>0</v>
      </c>
    </row>
    <row r="12" spans="1:14" ht="12.75" customHeight="1">
      <c r="A12" s="20">
        <f>A11+1</f>
        <v>402</v>
      </c>
      <c r="B12" s="106" t="s">
        <v>108</v>
      </c>
      <c r="C12" s="200"/>
      <c r="D12" s="200"/>
      <c r="E12" s="200"/>
      <c r="F12" s="200"/>
      <c r="G12" s="338"/>
      <c r="H12" s="340"/>
      <c r="I12" s="338"/>
      <c r="J12" s="340"/>
      <c r="K12" s="200"/>
      <c r="L12" s="200"/>
      <c r="M12" s="203">
        <f t="shared" si="0"/>
        <v>0</v>
      </c>
      <c r="N12" s="205">
        <f t="shared" si="0"/>
        <v>0</v>
      </c>
    </row>
    <row r="13" spans="1:14" ht="12.75" customHeight="1">
      <c r="A13" s="20">
        <f aca="true" t="shared" si="1" ref="A13:A18">A12+1</f>
        <v>403</v>
      </c>
      <c r="B13" s="106" t="s">
        <v>109</v>
      </c>
      <c r="C13" s="200"/>
      <c r="D13" s="200"/>
      <c r="E13" s="200"/>
      <c r="F13" s="200"/>
      <c r="G13" s="338"/>
      <c r="H13" s="340"/>
      <c r="I13" s="338"/>
      <c r="J13" s="340"/>
      <c r="K13" s="200"/>
      <c r="L13" s="200"/>
      <c r="M13" s="203">
        <f>+K13-E13</f>
        <v>0</v>
      </c>
      <c r="N13" s="205">
        <f t="shared" si="0"/>
        <v>0</v>
      </c>
    </row>
    <row r="14" spans="1:14" ht="12.75" customHeight="1">
      <c r="A14" s="20">
        <f t="shared" si="1"/>
        <v>404</v>
      </c>
      <c r="B14" s="107" t="s">
        <v>121</v>
      </c>
      <c r="C14" s="201">
        <f>C11+C12+C13</f>
        <v>0</v>
      </c>
      <c r="D14" s="201">
        <f>D11+D12+D13</f>
        <v>0</v>
      </c>
      <c r="E14" s="201">
        <f>E11+E12+E13</f>
        <v>0</v>
      </c>
      <c r="F14" s="201">
        <f>F11+F12+F13</f>
        <v>0</v>
      </c>
      <c r="G14" s="353">
        <f>+G11+G12+G13</f>
        <v>0</v>
      </c>
      <c r="H14" s="353"/>
      <c r="I14" s="353">
        <f>+I11+I12+I13</f>
        <v>0</v>
      </c>
      <c r="J14" s="353"/>
      <c r="K14" s="201">
        <f>K11+K12+K13</f>
        <v>0</v>
      </c>
      <c r="L14" s="201">
        <f>L11+L12+L13</f>
        <v>0</v>
      </c>
      <c r="M14" s="201">
        <f>+M11+M12+M13</f>
        <v>0</v>
      </c>
      <c r="N14" s="206">
        <f>+N11+N12+N13</f>
        <v>0</v>
      </c>
    </row>
    <row r="15" spans="1:14" ht="12.75" customHeight="1">
      <c r="A15" s="20">
        <f t="shared" si="1"/>
        <v>405</v>
      </c>
      <c r="B15" s="106" t="s">
        <v>2</v>
      </c>
      <c r="C15" s="200"/>
      <c r="D15" s="200"/>
      <c r="E15" s="200"/>
      <c r="F15" s="200"/>
      <c r="G15" s="338"/>
      <c r="H15" s="340"/>
      <c r="I15" s="338"/>
      <c r="J15" s="340"/>
      <c r="K15" s="200"/>
      <c r="L15" s="200"/>
      <c r="M15" s="203">
        <f aca="true" t="shared" si="2" ref="M15:N17">+K15-E15</f>
        <v>0</v>
      </c>
      <c r="N15" s="205">
        <f t="shared" si="2"/>
        <v>0</v>
      </c>
    </row>
    <row r="16" spans="1:14" ht="12.75" customHeight="1">
      <c r="A16" s="20">
        <f t="shared" si="1"/>
        <v>406</v>
      </c>
      <c r="B16" s="106" t="s">
        <v>3</v>
      </c>
      <c r="C16" s="200"/>
      <c r="D16" s="200"/>
      <c r="E16" s="200"/>
      <c r="F16" s="200"/>
      <c r="G16" s="338"/>
      <c r="H16" s="340"/>
      <c r="I16" s="338"/>
      <c r="J16" s="340"/>
      <c r="K16" s="200"/>
      <c r="L16" s="200"/>
      <c r="M16" s="203">
        <f t="shared" si="2"/>
        <v>0</v>
      </c>
      <c r="N16" s="205">
        <f t="shared" si="2"/>
        <v>0</v>
      </c>
    </row>
    <row r="17" spans="1:14" ht="12.75" customHeight="1">
      <c r="A17" s="20">
        <f t="shared" si="1"/>
        <v>407</v>
      </c>
      <c r="B17" s="106" t="s">
        <v>4</v>
      </c>
      <c r="C17" s="200"/>
      <c r="D17" s="200"/>
      <c r="E17" s="200"/>
      <c r="F17" s="200"/>
      <c r="G17" s="338"/>
      <c r="H17" s="340"/>
      <c r="I17" s="338"/>
      <c r="J17" s="340"/>
      <c r="K17" s="200"/>
      <c r="L17" s="200"/>
      <c r="M17" s="203">
        <f t="shared" si="2"/>
        <v>0</v>
      </c>
      <c r="N17" s="205">
        <f t="shared" si="2"/>
        <v>0</v>
      </c>
    </row>
    <row r="18" spans="1:14" ht="12.75" customHeight="1">
      <c r="A18" s="20">
        <f t="shared" si="1"/>
        <v>408</v>
      </c>
      <c r="B18" s="107" t="s">
        <v>149</v>
      </c>
      <c r="C18" s="201">
        <f aca="true" t="shared" si="3" ref="C18:N18">C16+C17+C15</f>
        <v>0</v>
      </c>
      <c r="D18" s="201">
        <f t="shared" si="3"/>
        <v>0</v>
      </c>
      <c r="E18" s="201">
        <f t="shared" si="3"/>
        <v>0</v>
      </c>
      <c r="F18" s="201">
        <f t="shared" si="3"/>
        <v>0</v>
      </c>
      <c r="G18" s="336">
        <f t="shared" si="3"/>
        <v>0</v>
      </c>
      <c r="H18" s="337">
        <f t="shared" si="3"/>
        <v>0</v>
      </c>
      <c r="I18" s="336">
        <f t="shared" si="3"/>
        <v>0</v>
      </c>
      <c r="J18" s="337">
        <f t="shared" si="3"/>
        <v>0</v>
      </c>
      <c r="K18" s="201">
        <f t="shared" si="3"/>
        <v>0</v>
      </c>
      <c r="L18" s="201">
        <f t="shared" si="3"/>
        <v>0</v>
      </c>
      <c r="M18" s="201">
        <f t="shared" si="3"/>
        <v>0</v>
      </c>
      <c r="N18" s="252">
        <f t="shared" si="3"/>
        <v>0</v>
      </c>
    </row>
    <row r="19" spans="1:14" ht="12.75" customHeight="1">
      <c r="A19" s="20">
        <f>A18+1</f>
        <v>409</v>
      </c>
      <c r="B19" s="107" t="s">
        <v>150</v>
      </c>
      <c r="C19" s="201">
        <f>+C14+C18</f>
        <v>0</v>
      </c>
      <c r="D19" s="201">
        <f>+D14+D18</f>
        <v>0</v>
      </c>
      <c r="E19" s="201">
        <f>+E14+E18</f>
        <v>0</v>
      </c>
      <c r="F19" s="201">
        <f>+F14+F18</f>
        <v>0</v>
      </c>
      <c r="G19" s="336">
        <f>G18+G14</f>
        <v>0</v>
      </c>
      <c r="H19" s="337"/>
      <c r="I19" s="336">
        <f>I18+I14</f>
        <v>0</v>
      </c>
      <c r="J19" s="337"/>
      <c r="K19" s="201">
        <f>+K14+K18</f>
        <v>0</v>
      </c>
      <c r="L19" s="201">
        <f>+L14+L18</f>
        <v>0</v>
      </c>
      <c r="M19" s="201">
        <f>+M14+M18</f>
        <v>0</v>
      </c>
      <c r="N19" s="252">
        <f>+N14+N18</f>
        <v>0</v>
      </c>
    </row>
    <row r="20" ht="12.75" customHeight="1"/>
    <row r="21" spans="1:14" ht="12.75" customHeight="1">
      <c r="A21" s="105" t="s">
        <v>111</v>
      </c>
      <c r="N21" s="4" t="s">
        <v>1</v>
      </c>
    </row>
    <row r="22" spans="1:14" ht="12.75" customHeight="1">
      <c r="A22" s="327">
        <f>A19+1</f>
        <v>410</v>
      </c>
      <c r="B22" s="108" t="s">
        <v>112</v>
      </c>
      <c r="C22" s="109"/>
      <c r="D22" s="109"/>
      <c r="E22" s="109"/>
      <c r="F22" s="109"/>
      <c r="G22" s="109"/>
      <c r="H22" s="109"/>
      <c r="I22" s="109"/>
      <c r="J22" s="109"/>
      <c r="K22" s="109"/>
      <c r="L22" s="110"/>
      <c r="M22" s="338"/>
      <c r="N22" s="339" t="s">
        <v>0</v>
      </c>
    </row>
    <row r="23" spans="1:13" ht="12.75" customHeight="1">
      <c r="A23" s="328"/>
      <c r="B23" s="330" t="s">
        <v>106</v>
      </c>
      <c r="C23" s="331"/>
      <c r="D23" s="331"/>
      <c r="E23" s="331"/>
      <c r="F23" s="331"/>
      <c r="G23" s="331"/>
      <c r="H23" s="331"/>
      <c r="I23" s="331"/>
      <c r="J23" s="331"/>
      <c r="K23" s="331"/>
      <c r="L23" s="332"/>
      <c r="M23" s="4"/>
    </row>
    <row r="24" spans="1:12" ht="12.75" customHeight="1">
      <c r="A24" s="329"/>
      <c r="B24" s="333"/>
      <c r="C24" s="334"/>
      <c r="D24" s="334"/>
      <c r="E24" s="334"/>
      <c r="F24" s="334"/>
      <c r="G24" s="334"/>
      <c r="H24" s="334"/>
      <c r="I24" s="334"/>
      <c r="J24" s="334"/>
      <c r="K24" s="334"/>
      <c r="L24" s="335"/>
    </row>
    <row r="25" ht="12.75" customHeight="1"/>
    <row r="26" ht="12.75" customHeight="1">
      <c r="B26" s="105"/>
    </row>
    <row r="27" ht="12.75" customHeight="1">
      <c r="A27" s="7" t="s">
        <v>107</v>
      </c>
    </row>
    <row r="28" ht="12.75" customHeight="1">
      <c r="A28" s="111" t="s">
        <v>110</v>
      </c>
    </row>
    <row r="31" ht="12.75">
      <c r="A31" s="250" t="s">
        <v>178</v>
      </c>
    </row>
    <row r="32" spans="1:5" ht="12.75">
      <c r="A32" s="20">
        <f>A22+1</f>
        <v>411</v>
      </c>
      <c r="B32" s="321" t="s">
        <v>177</v>
      </c>
      <c r="C32" s="322"/>
      <c r="D32" s="323"/>
      <c r="E32" s="251"/>
    </row>
    <row r="33" ht="11.25">
      <c r="A33" s="7" t="s">
        <v>180</v>
      </c>
    </row>
    <row r="35" spans="1:5" ht="12.75" customHeight="1">
      <c r="A35" s="20">
        <f>A32+1</f>
        <v>412</v>
      </c>
      <c r="B35" s="324" t="s">
        <v>179</v>
      </c>
      <c r="C35" s="325"/>
      <c r="D35" s="326"/>
      <c r="E35" s="252">
        <f>+M19+E32+N19</f>
        <v>0</v>
      </c>
    </row>
  </sheetData>
  <sheetProtection password="CA39" sheet="1" objects="1" scenarios="1"/>
  <mergeCells count="30">
    <mergeCell ref="A3:D3"/>
    <mergeCell ref="I11:J11"/>
    <mergeCell ref="I12:J12"/>
    <mergeCell ref="I13:J13"/>
    <mergeCell ref="I15:J15"/>
    <mergeCell ref="I14:J14"/>
    <mergeCell ref="G11:H11"/>
    <mergeCell ref="G12:H12"/>
    <mergeCell ref="G13:H13"/>
    <mergeCell ref="G15:H15"/>
    <mergeCell ref="G14:H14"/>
    <mergeCell ref="M5:N9"/>
    <mergeCell ref="I5:J10"/>
    <mergeCell ref="C5:D9"/>
    <mergeCell ref="E5:F9"/>
    <mergeCell ref="K5:L9"/>
    <mergeCell ref="G5:H10"/>
    <mergeCell ref="G16:H16"/>
    <mergeCell ref="G17:H17"/>
    <mergeCell ref="I16:J16"/>
    <mergeCell ref="I17:J17"/>
    <mergeCell ref="G18:H18"/>
    <mergeCell ref="M22:N22"/>
    <mergeCell ref="I19:J19"/>
    <mergeCell ref="I18:J18"/>
    <mergeCell ref="G19:H19"/>
    <mergeCell ref="B32:D32"/>
    <mergeCell ref="B35:D35"/>
    <mergeCell ref="A22:A24"/>
    <mergeCell ref="B23:L24"/>
  </mergeCells>
  <conditionalFormatting sqref="E32 M22:N22 K11:L13 C11:G13 C15:G17 I15:I17 I11:I13 K15:L17">
    <cfRule type="expression" priority="1" dxfId="0" stopIfTrue="1">
      <formula>$D$2=TRUE</formula>
    </cfRule>
  </conditionalFormatting>
  <conditionalFormatting sqref="A3">
    <cfRule type="cellIs" priority="2" dxfId="1" operator="equal" stopIfTrue="1">
      <formula>"Vul het Nza-nummer in op het voorblad"</formula>
    </cfRule>
  </conditionalFormatting>
  <dataValidations count="1">
    <dataValidation type="list" allowBlank="1" showInputMessage="1" showErrorMessage="1" errorTitle="Fout!" error="U moet hier ja of nee opgeven" sqref="M22">
      <formula1>$N$20:$N$22</formula1>
    </dataValidation>
  </dataValidations>
  <printOptions/>
  <pageMargins left="0.58" right="0.28" top="0.65" bottom="0.56" header="0.5" footer="0.5"/>
  <pageSetup horizontalDpi="600" verticalDpi="600" orientation="landscape" paperSize="9" scale="70" r:id="rId3"/>
  <legacyDrawing r:id="rId2"/>
  <oleObjects>
    <oleObject progId="MSPhotoEd.3" shapeId="309640" r:id="rId1"/>
  </oleObjects>
</worksheet>
</file>

<file path=xl/worksheets/sheet5.xml><?xml version="1.0" encoding="utf-8"?>
<worksheet xmlns="http://schemas.openxmlformats.org/spreadsheetml/2006/main" xmlns:r="http://schemas.openxmlformats.org/officeDocument/2006/relationships">
  <dimension ref="A1:J34"/>
  <sheetViews>
    <sheetView showGridLines="0" showRowColHeaders="0" showZeros="0" showOutlineSymbols="0" zoomScaleSheetLayoutView="100" workbookViewId="0" topLeftCell="A1">
      <selection activeCell="A1" sqref="A1"/>
    </sheetView>
  </sheetViews>
  <sheetFormatPr defaultColWidth="9.140625" defaultRowHeight="12.75"/>
  <cols>
    <col min="1" max="1" width="9.28125" style="7" customWidth="1"/>
    <col min="2" max="2" width="42.7109375" style="7" bestFit="1" customWidth="1"/>
    <col min="3" max="3" width="18.28125" style="7" customWidth="1"/>
    <col min="4" max="5" width="9.140625" style="7" customWidth="1"/>
    <col min="6" max="6" width="27.00390625" style="7" customWidth="1"/>
    <col min="7" max="16384" width="9.140625" style="7" customWidth="1"/>
  </cols>
  <sheetData>
    <row r="1" spans="4:10" ht="12.75" customHeight="1">
      <c r="D1" s="8"/>
      <c r="E1" s="8"/>
      <c r="F1" s="8"/>
      <c r="G1" s="8"/>
      <c r="H1" s="8"/>
      <c r="I1" s="8"/>
      <c r="J1" s="8"/>
    </row>
    <row r="2" spans="1:6" ht="12.75" customHeight="1">
      <c r="A2" s="7" t="str">
        <f>Inhoud!A2</f>
        <v>Nacalculatieformulier 2011</v>
      </c>
      <c r="F2" s="7">
        <v>5</v>
      </c>
    </row>
    <row r="3" ht="12.75" customHeight="1">
      <c r="B3" s="187" t="b">
        <f>Voorblad!D21</f>
        <v>1</v>
      </c>
    </row>
    <row r="4" ht="12.75" customHeight="1"/>
    <row r="5" spans="1:2" ht="12.75" customHeight="1">
      <c r="A5" s="105" t="str">
        <f>"Budgetaanpassing in verband met EPO-Verstrekking in "&amp;Voorblad!D3</f>
        <v>Budgetaanpassing in verband met EPO-Verstrekking in 2011</v>
      </c>
      <c r="B5" s="105"/>
    </row>
    <row r="6" spans="1:4" ht="12.75" customHeight="1">
      <c r="A6" s="314" t="str">
        <f>IF(Voorblad!$F$8&lt;1,"Vul het NZa-nummer in op het voorblad","")</f>
        <v>Vul het NZa-nummer in op het voorblad</v>
      </c>
      <c r="B6" s="315"/>
      <c r="C6" s="315"/>
      <c r="D6" s="315"/>
    </row>
    <row r="7" spans="1:6" ht="12.75" customHeight="1">
      <c r="A7" s="20">
        <f>F2*100+1</f>
        <v>501</v>
      </c>
      <c r="B7" s="357" t="str">
        <f>"Werkelijke kosten "&amp;Voorblad!D3</f>
        <v>Werkelijke kosten 2011</v>
      </c>
      <c r="C7" s="358"/>
      <c r="D7" s="358"/>
      <c r="E7" s="359"/>
      <c r="F7" s="190"/>
    </row>
    <row r="8" spans="1:6" ht="12.75" customHeight="1">
      <c r="A8" s="20">
        <f>A7+1</f>
        <v>502</v>
      </c>
      <c r="B8" s="357" t="str">
        <f>"In budget "&amp;Voorblad!D3&amp;" opgenomen kosten EPO*"</f>
        <v>In budget 2011 opgenomen kosten EPO*</v>
      </c>
      <c r="C8" s="358"/>
      <c r="D8" s="358"/>
      <c r="E8" s="359"/>
      <c r="F8" s="190"/>
    </row>
    <row r="9" spans="1:6" ht="12.75" customHeight="1">
      <c r="A9" s="20">
        <f>A8+1</f>
        <v>503</v>
      </c>
      <c r="B9" s="360" t="str">
        <f>"Budgetaanpassing EPO verstrekking "&amp;Voorblad!D3&amp;" (regel 501 -/- 502)"</f>
        <v>Budgetaanpassing EPO verstrekking 2011 (regel 501 -/- 502)</v>
      </c>
      <c r="C9" s="361"/>
      <c r="D9" s="361"/>
      <c r="E9" s="362"/>
      <c r="F9" s="33">
        <f>+F7-F8</f>
        <v>0</v>
      </c>
    </row>
    <row r="10" ht="12.75" customHeight="1"/>
    <row r="11" ht="12.75" customHeight="1"/>
    <row r="12" spans="1:2" ht="12.75" customHeight="1">
      <c r="A12" s="105" t="s">
        <v>100</v>
      </c>
      <c r="B12" s="105"/>
    </row>
    <row r="13" ht="12.75" customHeight="1"/>
    <row r="14" spans="1:6" ht="12.75" customHeight="1">
      <c r="A14" s="20">
        <f>A9+1</f>
        <v>504</v>
      </c>
      <c r="B14" s="357" t="s">
        <v>5</v>
      </c>
      <c r="C14" s="358"/>
      <c r="D14" s="358"/>
      <c r="E14" s="359"/>
      <c r="F14" s="190"/>
    </row>
    <row r="15" spans="1:6" ht="12.75" customHeight="1">
      <c r="A15" s="20">
        <f aca="true" t="shared" si="0" ref="A15:A23">A14+1</f>
        <v>505</v>
      </c>
      <c r="B15" s="357" t="s">
        <v>6</v>
      </c>
      <c r="C15" s="358"/>
      <c r="D15" s="358"/>
      <c r="E15" s="359"/>
      <c r="F15" s="190"/>
    </row>
    <row r="16" spans="1:6" ht="12.75" customHeight="1">
      <c r="A16" s="20">
        <f t="shared" si="0"/>
        <v>506</v>
      </c>
      <c r="B16" s="357" t="s">
        <v>7</v>
      </c>
      <c r="C16" s="358"/>
      <c r="D16" s="358"/>
      <c r="E16" s="359"/>
      <c r="F16" s="190"/>
    </row>
    <row r="17" spans="1:6" ht="12.75" customHeight="1">
      <c r="A17" s="20">
        <f t="shared" si="0"/>
        <v>507</v>
      </c>
      <c r="B17" s="360" t="str">
        <f>"Totale werkelijke kosten VDA Project "&amp;Voorblad!D3&amp;" (regel 504 t/m 506)"</f>
        <v>Totale werkelijke kosten VDA Project 2011 (regel 504 t/m 506)</v>
      </c>
      <c r="C17" s="361"/>
      <c r="D17" s="361"/>
      <c r="E17" s="362"/>
      <c r="F17" s="33">
        <f>SUM(F14:F16)</f>
        <v>0</v>
      </c>
    </row>
    <row r="18" spans="1:6" ht="12.75" customHeight="1">
      <c r="A18" s="20">
        <f t="shared" si="0"/>
        <v>508</v>
      </c>
      <c r="B18" s="357" t="s">
        <v>151</v>
      </c>
      <c r="C18" s="358"/>
      <c r="D18" s="358"/>
      <c r="E18" s="359"/>
      <c r="F18" s="190"/>
    </row>
    <row r="19" spans="1:6" ht="12.75" customHeight="1">
      <c r="A19" s="20">
        <f t="shared" si="0"/>
        <v>509</v>
      </c>
      <c r="B19" s="357" t="str">
        <f>"Maximale gemiddelde kosten per VDA-dialyse (prijspeil "&amp;Voorblad!D3&amp;")"</f>
        <v>Maximale gemiddelde kosten per VDA-dialyse (prijspeil 2011)</v>
      </c>
      <c r="C19" s="358"/>
      <c r="D19" s="358"/>
      <c r="E19" s="359"/>
      <c r="F19" s="223">
        <v>143.15792399999998</v>
      </c>
    </row>
    <row r="20" spans="1:6" ht="12.75" customHeight="1">
      <c r="A20" s="20">
        <f t="shared" si="0"/>
        <v>510</v>
      </c>
      <c r="B20" s="197" t="str">
        <f>"Maximale vergoeding VDA Project "&amp;Voorblad!D3</f>
        <v>Maximale vergoeding VDA Project 2011</v>
      </c>
      <c r="C20" s="198"/>
      <c r="D20" s="198"/>
      <c r="E20" s="199"/>
      <c r="F20" s="33">
        <f>F19*F18</f>
        <v>0</v>
      </c>
    </row>
    <row r="21" spans="1:6" ht="12.75" customHeight="1">
      <c r="A21" s="20">
        <f t="shared" si="0"/>
        <v>511</v>
      </c>
      <c r="B21" s="197" t="str">
        <f>"In rekenstaat op te nemen bedrag voor VDA Project "&amp;Voorblad!D3</f>
        <v>In rekenstaat op te nemen bedrag voor VDA Project 2011</v>
      </c>
      <c r="C21" s="198"/>
      <c r="D21" s="198"/>
      <c r="E21" s="199"/>
      <c r="F21" s="33">
        <f>IF(F17&lt;F20,F17,F20)</f>
        <v>0</v>
      </c>
    </row>
    <row r="22" spans="1:6" ht="12.75" customHeight="1">
      <c r="A22" s="20">
        <f t="shared" si="0"/>
        <v>512</v>
      </c>
      <c r="B22" s="357" t="str">
        <f>"In budget opgenomen kosten VDA in "&amp;Voorblad!D3&amp;"**"</f>
        <v>In budget opgenomen kosten VDA in 2011**</v>
      </c>
      <c r="C22" s="358"/>
      <c r="D22" s="358"/>
      <c r="E22" s="359"/>
      <c r="F22" s="190"/>
    </row>
    <row r="23" spans="1:6" ht="12.75" customHeight="1">
      <c r="A23" s="20">
        <f t="shared" si="0"/>
        <v>513</v>
      </c>
      <c r="B23" s="360" t="str">
        <f>"Budgetaanpassing VDA Project "&amp;Voorblad!D3&amp;" (regel 511 -/- 512)"</f>
        <v>Budgetaanpassing VDA Project 2011 (regel 511 -/- 512)</v>
      </c>
      <c r="C23" s="361"/>
      <c r="D23" s="361"/>
      <c r="E23" s="362"/>
      <c r="F23" s="33">
        <f>+F21-F22</f>
        <v>0</v>
      </c>
    </row>
    <row r="24" ht="12.75" customHeight="1"/>
    <row r="25" ht="12.75" customHeight="1"/>
    <row r="26" ht="12.75" customHeight="1">
      <c r="A26" s="105" t="s">
        <v>142</v>
      </c>
    </row>
    <row r="27" spans="1:6" ht="12.75" customHeight="1">
      <c r="A27" s="20">
        <f>A23+1</f>
        <v>514</v>
      </c>
      <c r="B27" s="357" t="str">
        <f>"In rekenstaat op te nemen bedrag voor Radiologische verrichtingen "&amp;Voorblad!D3</f>
        <v>In rekenstaat op te nemen bedrag voor Radiologische verrichtingen 2011</v>
      </c>
      <c r="C27" s="358"/>
      <c r="D27" s="358"/>
      <c r="E27" s="359"/>
      <c r="F27" s="190"/>
    </row>
    <row r="28" spans="1:6" ht="12.75" customHeight="1">
      <c r="A28" s="20">
        <f>A27+1</f>
        <v>515</v>
      </c>
      <c r="B28" s="357" t="str">
        <f>"In budget opgenomen kosten Radiologische verrichtingen in "&amp;Voorblad!D3</f>
        <v>In budget opgenomen kosten Radiologische verrichtingen in 2011</v>
      </c>
      <c r="C28" s="358"/>
      <c r="D28" s="358"/>
      <c r="E28" s="359"/>
      <c r="F28" s="190"/>
    </row>
    <row r="29" spans="1:6" ht="12.75" customHeight="1">
      <c r="A29" s="20">
        <f>A28+1</f>
        <v>516</v>
      </c>
      <c r="B29" s="360" t="s">
        <v>152</v>
      </c>
      <c r="C29" s="361"/>
      <c r="D29" s="361"/>
      <c r="E29" s="362"/>
      <c r="F29" s="33">
        <f>+F27-F28</f>
        <v>0</v>
      </c>
    </row>
    <row r="30" spans="1:6" ht="12.75" customHeight="1">
      <c r="A30" s="356"/>
      <c r="B30" s="356"/>
      <c r="C30" s="356"/>
      <c r="D30" s="356"/>
      <c r="E30" s="356"/>
      <c r="F30" s="356"/>
    </row>
    <row r="31" spans="1:7" ht="12.75" customHeight="1">
      <c r="A31" s="356" t="s">
        <v>115</v>
      </c>
      <c r="B31" s="356"/>
      <c r="C31" s="356"/>
      <c r="D31" s="356"/>
      <c r="E31" s="356"/>
      <c r="F31" s="356"/>
      <c r="G31" s="356"/>
    </row>
    <row r="32" spans="1:7" ht="12.75" customHeight="1">
      <c r="A32" s="356"/>
      <c r="B32" s="356"/>
      <c r="C32" s="356"/>
      <c r="D32" s="356"/>
      <c r="E32" s="356"/>
      <c r="F32" s="356"/>
      <c r="G32" s="356"/>
    </row>
    <row r="33" spans="1:7" ht="12.75" customHeight="1">
      <c r="A33" s="356" t="s">
        <v>160</v>
      </c>
      <c r="B33" s="356"/>
      <c r="C33" s="356"/>
      <c r="D33" s="356"/>
      <c r="E33" s="356"/>
      <c r="F33" s="356"/>
      <c r="G33" s="356"/>
    </row>
    <row r="34" spans="1:7" ht="24" customHeight="1">
      <c r="A34" s="356"/>
      <c r="B34" s="356"/>
      <c r="C34" s="356"/>
      <c r="D34" s="356"/>
      <c r="E34" s="356"/>
      <c r="F34" s="356"/>
      <c r="G34" s="356"/>
    </row>
  </sheetData>
  <sheetProtection password="CA39" sheet="1" objects="1" scenarios="1"/>
  <mergeCells count="18">
    <mergeCell ref="A6:D6"/>
    <mergeCell ref="A33:G34"/>
    <mergeCell ref="B16:E16"/>
    <mergeCell ref="B17:E17"/>
    <mergeCell ref="B22:E22"/>
    <mergeCell ref="B28:E28"/>
    <mergeCell ref="B29:E29"/>
    <mergeCell ref="B27:E27"/>
    <mergeCell ref="A30:F30"/>
    <mergeCell ref="B23:E23"/>
    <mergeCell ref="A31:G32"/>
    <mergeCell ref="B18:E18"/>
    <mergeCell ref="B19:E19"/>
    <mergeCell ref="B7:E7"/>
    <mergeCell ref="B8:E8"/>
    <mergeCell ref="B14:E14"/>
    <mergeCell ref="B15:E15"/>
    <mergeCell ref="B9:E9"/>
  </mergeCells>
  <conditionalFormatting sqref="F7:F8 F14:F16 F22 F27:F28 F18">
    <cfRule type="expression" priority="1" dxfId="0" stopIfTrue="1">
      <formula>$B$3=TRUE</formula>
    </cfRule>
  </conditionalFormatting>
  <conditionalFormatting sqref="A6">
    <cfRule type="cellIs" priority="2" dxfId="1" operator="equal" stopIfTrue="1">
      <formula>"Vul het Nza-nummer in op het voorblad"</formula>
    </cfRule>
  </conditionalFormatting>
  <printOptions/>
  <pageMargins left="0.56" right="0.52" top="0.67" bottom="0.7874015748031497" header="0.42" footer="0.5118110236220472"/>
  <pageSetup horizontalDpi="600" verticalDpi="600" orientation="landscape" paperSize="9" r:id="rId3"/>
  <legacyDrawing r:id="rId2"/>
  <oleObjects>
    <oleObject progId="MSPhotoEd.3" shapeId="1600854" r:id="rId1"/>
  </oleObjects>
</worksheet>
</file>

<file path=xl/worksheets/sheet6.xml><?xml version="1.0" encoding="utf-8"?>
<worksheet xmlns="http://schemas.openxmlformats.org/spreadsheetml/2006/main" xmlns:r="http://schemas.openxmlformats.org/officeDocument/2006/relationships">
  <dimension ref="A1:AC191"/>
  <sheetViews>
    <sheetView showGridLines="0" showRowColHeaders="0" showZeros="0" showOutlineSymbols="0" zoomScaleSheetLayoutView="100" workbookViewId="0" topLeftCell="A1">
      <selection activeCell="A1" sqref="A1"/>
    </sheetView>
  </sheetViews>
  <sheetFormatPr defaultColWidth="9.140625" defaultRowHeight="12.75"/>
  <cols>
    <col min="1" max="1" width="9.140625" style="112" customWidth="1"/>
    <col min="2" max="2" width="26.57421875" style="112" customWidth="1"/>
    <col min="3" max="7" width="13.8515625" style="113" customWidth="1"/>
    <col min="8" max="8" width="15.421875" style="113" customWidth="1"/>
    <col min="9" max="9" width="15.57421875" style="112" customWidth="1"/>
    <col min="10" max="11" width="9.7109375" style="112" customWidth="1"/>
    <col min="12" max="12" width="11.28125" style="112" customWidth="1"/>
    <col min="13" max="14" width="10.28125" style="112" customWidth="1"/>
    <col min="15" max="15" width="10.7109375" style="112" customWidth="1"/>
    <col min="16" max="16384" width="9.140625" style="112" customWidth="1"/>
  </cols>
  <sheetData>
    <row r="1" spans="2:13" s="7" customFormat="1" ht="11.25">
      <c r="B1" s="112"/>
      <c r="C1" s="113"/>
      <c r="D1" s="8"/>
      <c r="E1" s="8"/>
      <c r="F1" s="8"/>
      <c r="G1" s="8"/>
      <c r="H1" s="8"/>
      <c r="I1" s="8"/>
      <c r="J1" s="8"/>
      <c r="K1" s="8"/>
      <c r="L1" s="8"/>
      <c r="M1" s="8"/>
    </row>
    <row r="2" spans="1:9" s="7" customFormat="1" ht="11.25">
      <c r="A2" s="7" t="str">
        <f>Inhoud!A2</f>
        <v>Nacalculatieformulier 2011</v>
      </c>
      <c r="I2" s="7">
        <v>6</v>
      </c>
    </row>
    <row r="3" s="7" customFormat="1" ht="11.25">
      <c r="C3" s="187" t="b">
        <f>Voorblad!D21</f>
        <v>1</v>
      </c>
    </row>
    <row r="4" s="7" customFormat="1" ht="11.25">
      <c r="A4" s="105" t="s">
        <v>101</v>
      </c>
    </row>
    <row r="5" spans="1:9" s="7" customFormat="1" ht="26.25" customHeight="1">
      <c r="A5" s="363" t="str">
        <f>"Gelieve in ieder geval 'Realisatie "&amp;Voorblad!D3&amp;"' in te vullen. Als u budgetmutatie t.o.v. de laatste rekenstaat wilt berekenen, dan ook 'In rekenstaat "&amp;Voorblad!D3&amp;"'' invullen."</f>
        <v>Gelieve in ieder geval 'Realisatie 2011' in te vullen. Als u budgetmutatie t.o.v. de laatste rekenstaat wilt berekenen, dan ook 'In rekenstaat 2011'' invullen.</v>
      </c>
      <c r="B5" s="363"/>
      <c r="C5" s="363"/>
      <c r="D5" s="363"/>
      <c r="E5" s="363"/>
      <c r="F5" s="363"/>
      <c r="G5" s="363"/>
      <c r="H5" s="363"/>
      <c r="I5" s="363"/>
    </row>
    <row r="6" s="7" customFormat="1" ht="11.25"/>
    <row r="7" spans="3:15" ht="33.75">
      <c r="C7" s="153" t="str">
        <f>"Realisatie "&amp;Voorblad!D3</f>
        <v>Realisatie 2011</v>
      </c>
      <c r="D7" s="153" t="str">
        <f>"In rekenstaat "&amp;Voorblad!D3</f>
        <v>In rekenstaat 2011</v>
      </c>
      <c r="E7" s="153" t="s">
        <v>44</v>
      </c>
      <c r="F7" s="368" t="s">
        <v>116</v>
      </c>
      <c r="G7" s="369"/>
      <c r="H7" s="368" t="s">
        <v>29</v>
      </c>
      <c r="I7" s="369"/>
      <c r="N7" s="115" t="s">
        <v>15</v>
      </c>
      <c r="O7" s="114" t="s">
        <v>14</v>
      </c>
    </row>
    <row r="8" spans="1:15" ht="12.75">
      <c r="A8" s="314" t="str">
        <f>IF(Voorblad!$F$8&lt;1,"Vul het NZa-nummer in op het voorblad","")</f>
        <v>Vul het NZa-nummer in op het voorblad</v>
      </c>
      <c r="B8" s="315"/>
      <c r="C8" s="315"/>
      <c r="D8" s="315"/>
      <c r="E8" s="154"/>
      <c r="F8" s="114" t="s">
        <v>15</v>
      </c>
      <c r="G8" s="114" t="s">
        <v>14</v>
      </c>
      <c r="H8" s="114" t="s">
        <v>15</v>
      </c>
      <c r="I8" s="114" t="s">
        <v>14</v>
      </c>
      <c r="M8" s="76" t="s">
        <v>130</v>
      </c>
      <c r="N8" s="229">
        <v>1.0311</v>
      </c>
      <c r="O8" s="230">
        <v>1.0198</v>
      </c>
    </row>
    <row r="9" spans="1:15" ht="11.25">
      <c r="A9" s="20">
        <f>I2*100+1</f>
        <v>601</v>
      </c>
      <c r="B9" s="116" t="s">
        <v>10</v>
      </c>
      <c r="C9" s="191"/>
      <c r="D9" s="191"/>
      <c r="E9" s="6">
        <f>+C9-D9</f>
        <v>0</v>
      </c>
      <c r="F9" s="224">
        <f>+N9*LOONINDEX</f>
        <v>103.786490061203</v>
      </c>
      <c r="G9" s="224">
        <f>+O9*MATINDEX</f>
        <v>106.42426422183824</v>
      </c>
      <c r="H9" s="117">
        <f>+E9*F9</f>
        <v>0</v>
      </c>
      <c r="I9" s="117">
        <f>+E9*G9</f>
        <v>0</v>
      </c>
      <c r="M9" s="76"/>
      <c r="N9" s="225">
        <v>100.65608579303948</v>
      </c>
      <c r="O9" s="225">
        <v>104.35797629127107</v>
      </c>
    </row>
    <row r="10" spans="1:15" ht="11.25">
      <c r="A10" s="20">
        <f aca="true" t="shared" si="0" ref="A10:A17">A9+1</f>
        <v>602</v>
      </c>
      <c r="B10" s="116" t="s">
        <v>8</v>
      </c>
      <c r="C10" s="191"/>
      <c r="D10" s="191"/>
      <c r="E10" s="6">
        <f>+C10-D10</f>
        <v>0</v>
      </c>
      <c r="F10" s="225">
        <f>+N10*LOONINDEX</f>
        <v>140.76108435479017</v>
      </c>
      <c r="G10" s="225">
        <f>+O10*MATINDEX</f>
        <v>106.42426422183824</v>
      </c>
      <c r="H10" s="118">
        <f>+E10*F10</f>
        <v>0</v>
      </c>
      <c r="I10" s="118">
        <f>+E10*G10</f>
        <v>0</v>
      </c>
      <c r="M10" s="76"/>
      <c r="N10" s="225">
        <v>136.51545374337132</v>
      </c>
      <c r="O10" s="225">
        <v>104.35797629127107</v>
      </c>
    </row>
    <row r="11" spans="1:15" ht="11.25">
      <c r="A11" s="20">
        <f t="shared" si="0"/>
        <v>603</v>
      </c>
      <c r="B11" s="116" t="s">
        <v>9</v>
      </c>
      <c r="C11" s="191"/>
      <c r="D11" s="191"/>
      <c r="E11" s="6">
        <f>+C11-D11</f>
        <v>0</v>
      </c>
      <c r="F11" s="225">
        <f>+N11*LOONINDEX</f>
        <v>178.93179954447274</v>
      </c>
      <c r="G11" s="225">
        <f>+O11*MATINDEX</f>
        <v>106.42426422183824</v>
      </c>
      <c r="H11" s="118">
        <f>+E11*F11</f>
        <v>0</v>
      </c>
      <c r="I11" s="118">
        <f>+E11*G11</f>
        <v>0</v>
      </c>
      <c r="M11" s="76"/>
      <c r="N11" s="225">
        <v>173.53486523564422</v>
      </c>
      <c r="O11" s="225">
        <v>104.35797629127107</v>
      </c>
    </row>
    <row r="12" spans="1:15" ht="11.25">
      <c r="A12" s="20">
        <f t="shared" si="0"/>
        <v>604</v>
      </c>
      <c r="B12" s="207" t="s">
        <v>11</v>
      </c>
      <c r="C12" s="150">
        <f>SUM(C9:C11)</f>
        <v>0</v>
      </c>
      <c r="D12" s="150">
        <f>SUM(D9:D11)</f>
        <v>0</v>
      </c>
      <c r="E12" s="210">
        <f>SUM(E9:E11)</f>
        <v>0</v>
      </c>
      <c r="F12" s="226"/>
      <c r="G12" s="227"/>
      <c r="H12" s="119"/>
      <c r="I12" s="120"/>
      <c r="N12" s="226"/>
      <c r="O12" s="226"/>
    </row>
    <row r="13" spans="1:15" ht="11.25">
      <c r="A13" s="20">
        <f t="shared" si="0"/>
        <v>605</v>
      </c>
      <c r="B13" s="208" t="s">
        <v>138</v>
      </c>
      <c r="C13" s="191"/>
      <c r="D13" s="191"/>
      <c r="E13" s="6">
        <f>+C13-D13</f>
        <v>0</v>
      </c>
      <c r="F13" s="228">
        <f>-F14/2</f>
        <v>-32.50557116531852</v>
      </c>
      <c r="G13" s="225">
        <v>0</v>
      </c>
      <c r="H13" s="118">
        <f>+E13*F13</f>
        <v>0</v>
      </c>
      <c r="I13" s="122">
        <v>0</v>
      </c>
      <c r="J13" s="128"/>
      <c r="N13" s="225">
        <v>-31.525139332090507</v>
      </c>
      <c r="O13" s="225">
        <v>0</v>
      </c>
    </row>
    <row r="14" spans="1:15" ht="11.25">
      <c r="A14" s="20">
        <f t="shared" si="0"/>
        <v>606</v>
      </c>
      <c r="B14" s="209" t="s">
        <v>139</v>
      </c>
      <c r="C14" s="191"/>
      <c r="D14" s="191"/>
      <c r="E14" s="6">
        <f>+C14-D14</f>
        <v>0</v>
      </c>
      <c r="F14" s="225">
        <f>+N14*LOONINDEX</f>
        <v>65.01114233063704</v>
      </c>
      <c r="G14" s="225">
        <f>+O14*MATINDEX</f>
        <v>90.33820579398356</v>
      </c>
      <c r="H14" s="118">
        <f>+E14*F14</f>
        <v>0</v>
      </c>
      <c r="I14" s="118">
        <f>+E14*G14</f>
        <v>0</v>
      </c>
      <c r="N14" s="225">
        <v>63.050278664181015</v>
      </c>
      <c r="O14" s="225">
        <v>88.58423788388268</v>
      </c>
    </row>
    <row r="15" spans="1:15" ht="11.25">
      <c r="A15" s="20">
        <f t="shared" si="0"/>
        <v>607</v>
      </c>
      <c r="B15" s="207" t="s">
        <v>12</v>
      </c>
      <c r="C15" s="191"/>
      <c r="D15" s="191"/>
      <c r="E15" s="6">
        <f>+C15-D15</f>
        <v>0</v>
      </c>
      <c r="F15" s="225">
        <f>+N15*LOONINDEX</f>
        <v>23.264159494089597</v>
      </c>
      <c r="G15" s="225">
        <f>+O15*MATINDEX</f>
        <v>77.8834012599</v>
      </c>
      <c r="H15" s="118">
        <f>+E15*F15</f>
        <v>0</v>
      </c>
      <c r="I15" s="118">
        <f>+E15*G15</f>
        <v>0</v>
      </c>
      <c r="N15" s="225">
        <v>22.562466777315098</v>
      </c>
      <c r="O15" s="225">
        <v>76.37125049999999</v>
      </c>
    </row>
    <row r="16" spans="1:15" ht="11.25">
      <c r="A16" s="20">
        <f t="shared" si="0"/>
        <v>608</v>
      </c>
      <c r="B16" s="121" t="s">
        <v>13</v>
      </c>
      <c r="C16" s="191"/>
      <c r="D16" s="191"/>
      <c r="E16" s="6">
        <f>+C16-D16</f>
        <v>0</v>
      </c>
      <c r="F16" s="225">
        <v>0</v>
      </c>
      <c r="G16" s="225">
        <v>7.872894815396876</v>
      </c>
      <c r="H16" s="118"/>
      <c r="I16" s="118">
        <f>+E16*G16</f>
        <v>0</v>
      </c>
      <c r="J16" s="128"/>
      <c r="N16" s="225">
        <v>0</v>
      </c>
      <c r="O16" s="225">
        <v>7.872894815396876</v>
      </c>
    </row>
    <row r="17" spans="1:15" ht="11.25">
      <c r="A17" s="20">
        <f t="shared" si="0"/>
        <v>609</v>
      </c>
      <c r="B17" s="214" t="s">
        <v>141</v>
      </c>
      <c r="C17" s="191"/>
      <c r="D17" s="191"/>
      <c r="E17" s="6">
        <f>+C17-D17</f>
        <v>0</v>
      </c>
      <c r="F17" s="122">
        <f>+N17*LOONINDEX</f>
        <v>39075.377591250006</v>
      </c>
      <c r="G17" s="122">
        <f>+O17*MATINDEX</f>
        <v>8244.4374666</v>
      </c>
      <c r="H17" s="118">
        <f>+E17*F17</f>
        <v>0</v>
      </c>
      <c r="I17" s="118">
        <f>+E17*G17</f>
        <v>0</v>
      </c>
      <c r="N17" s="231">
        <v>37896.787500000006</v>
      </c>
      <c r="O17" s="231">
        <v>8084.367</v>
      </c>
    </row>
    <row r="18" spans="1:9" ht="11.25">
      <c r="A18" s="20">
        <f>A17+1</f>
        <v>610</v>
      </c>
      <c r="B18" s="123" t="s">
        <v>99</v>
      </c>
      <c r="C18" s="366"/>
      <c r="D18" s="367"/>
      <c r="E18" s="367"/>
      <c r="F18" s="367"/>
      <c r="G18" s="367"/>
      <c r="H18" s="125">
        <f>SUM(H9:H17)</f>
        <v>0</v>
      </c>
      <c r="I18" s="125">
        <f>SUM(I9:I17)</f>
        <v>0</v>
      </c>
    </row>
    <row r="19" spans="1:8" ht="11.25">
      <c r="A19" s="126"/>
      <c r="C19" s="7"/>
      <c r="D19" s="7"/>
      <c r="E19" s="7"/>
      <c r="G19" s="112"/>
      <c r="H19" s="112"/>
    </row>
    <row r="20" spans="1:20" ht="11.25">
      <c r="A20" s="20">
        <f>A18+1</f>
        <v>611</v>
      </c>
      <c r="B20" s="123" t="s">
        <v>16</v>
      </c>
      <c r="C20" s="151"/>
      <c r="D20" s="151"/>
      <c r="E20" s="151"/>
      <c r="F20" s="151"/>
      <c r="G20" s="152"/>
      <c r="H20" s="191"/>
      <c r="I20" s="127"/>
      <c r="J20" s="7"/>
      <c r="K20" s="7"/>
      <c r="L20" s="7"/>
      <c r="M20" s="7"/>
      <c r="N20" s="7"/>
      <c r="O20" s="7"/>
      <c r="P20" s="7"/>
      <c r="Q20" s="7"/>
      <c r="R20" s="7"/>
      <c r="S20" s="7"/>
      <c r="T20" s="7"/>
    </row>
    <row r="21" spans="3:20" ht="11.25">
      <c r="C21" s="7"/>
      <c r="D21" s="7"/>
      <c r="E21" s="7"/>
      <c r="F21" s="7"/>
      <c r="G21" s="7"/>
      <c r="H21" s="7"/>
      <c r="I21" s="7"/>
      <c r="J21" s="7"/>
      <c r="K21" s="7"/>
      <c r="L21" s="7"/>
      <c r="M21" s="7"/>
      <c r="N21" s="7"/>
      <c r="O21" s="7"/>
      <c r="P21" s="7"/>
      <c r="Q21" s="7"/>
      <c r="R21" s="7"/>
      <c r="S21" s="7"/>
      <c r="T21" s="7"/>
    </row>
    <row r="22" spans="1:29" ht="12.75">
      <c r="A22" s="128" t="s">
        <v>104</v>
      </c>
      <c r="B22" s="128"/>
      <c r="C22" s="129"/>
      <c r="D22" s="7"/>
      <c r="E22" s="7"/>
      <c r="F22" s="7"/>
      <c r="G22" s="7"/>
      <c r="H22" s="7"/>
      <c r="I22" s="7"/>
      <c r="J22" s="7"/>
      <c r="K22" s="7"/>
      <c r="L22" s="7"/>
      <c r="M22" s="175"/>
      <c r="N22" s="175"/>
      <c r="O22" s="7"/>
      <c r="P22" s="7"/>
      <c r="Q22" s="7"/>
      <c r="R22" s="7"/>
      <c r="S22" s="7"/>
      <c r="T22" s="7"/>
      <c r="U22" s="7"/>
      <c r="V22" s="7"/>
      <c r="W22" s="7"/>
      <c r="X22" s="7"/>
      <c r="Y22" s="7"/>
      <c r="Z22" s="7"/>
      <c r="AA22" s="7"/>
      <c r="AB22" s="7"/>
      <c r="AC22" s="7"/>
    </row>
    <row r="23" spans="1:14" ht="12.75">
      <c r="A23" s="130">
        <f>A20+1</f>
        <v>612</v>
      </c>
      <c r="B23" s="131" t="str">
        <f>"Definitief overeengekomen bedrag voor "&amp;Voorblad!D3&amp;":"</f>
        <v>Definitief overeengekomen bedrag voor 2011:</v>
      </c>
      <c r="C23" s="132"/>
      <c r="D23" s="133"/>
      <c r="E23" s="133"/>
      <c r="F23" s="133"/>
      <c r="G23" s="134"/>
      <c r="H23" s="191"/>
      <c r="M23" s="175"/>
      <c r="N23" s="175"/>
    </row>
    <row r="24" spans="1:8" ht="11.25">
      <c r="A24" s="130">
        <f>A23+1</f>
        <v>613</v>
      </c>
      <c r="B24" s="135" t="str">
        <f>"In rekenstaat "&amp;Voorblad!D3&amp;" opgenomen:"</f>
        <v>In rekenstaat 2011 opgenomen:</v>
      </c>
      <c r="C24" s="136"/>
      <c r="D24" s="137"/>
      <c r="E24" s="137"/>
      <c r="F24" s="137"/>
      <c r="G24" s="138"/>
      <c r="H24" s="191"/>
    </row>
    <row r="25" spans="1:8" ht="11.25">
      <c r="A25" s="20">
        <f>A24+1</f>
        <v>614</v>
      </c>
      <c r="B25" s="23" t="s">
        <v>17</v>
      </c>
      <c r="C25" s="139"/>
      <c r="D25" s="140"/>
      <c r="E25" s="140"/>
      <c r="F25" s="140"/>
      <c r="G25" s="124"/>
      <c r="H25" s="125">
        <f>+H23-H24</f>
        <v>0</v>
      </c>
    </row>
    <row r="26" spans="1:7" ht="11.25">
      <c r="A26" s="142" t="str">
        <f>+"* prijspeil ultimo "&amp;Voorblad!D3</f>
        <v>* prijspeil ultimo 2011</v>
      </c>
      <c r="G26" s="141"/>
    </row>
    <row r="27" spans="1:9" ht="12.75">
      <c r="A27" s="364" t="s">
        <v>122</v>
      </c>
      <c r="B27" s="365"/>
      <c r="C27" s="365"/>
      <c r="D27" s="365"/>
      <c r="E27" s="365"/>
      <c r="F27" s="365"/>
      <c r="G27" s="365"/>
      <c r="H27" s="365"/>
      <c r="I27" s="365"/>
    </row>
    <row r="28" spans="1:9" ht="11.25">
      <c r="A28" s="364" t="s">
        <v>161</v>
      </c>
      <c r="B28" s="365"/>
      <c r="C28" s="365"/>
      <c r="D28" s="365"/>
      <c r="E28" s="365"/>
      <c r="F28" s="365"/>
      <c r="G28" s="365"/>
      <c r="H28" s="365"/>
      <c r="I28" s="365"/>
    </row>
    <row r="29" spans="1:9" ht="11.25">
      <c r="A29" s="365"/>
      <c r="B29" s="365"/>
      <c r="C29" s="365"/>
      <c r="D29" s="365"/>
      <c r="E29" s="365"/>
      <c r="F29" s="365"/>
      <c r="G29" s="365"/>
      <c r="H29" s="365"/>
      <c r="I29" s="365"/>
    </row>
    <row r="30" spans="1:9" ht="15.75" customHeight="1">
      <c r="A30" s="365"/>
      <c r="B30" s="365"/>
      <c r="C30" s="365"/>
      <c r="D30" s="365"/>
      <c r="E30" s="365"/>
      <c r="F30" s="365"/>
      <c r="G30" s="365"/>
      <c r="H30" s="365"/>
      <c r="I30" s="365"/>
    </row>
    <row r="31" spans="1:9" ht="11.25">
      <c r="A31" s="365"/>
      <c r="B31" s="365"/>
      <c r="C31" s="365"/>
      <c r="D31" s="365"/>
      <c r="E31" s="365"/>
      <c r="F31" s="365"/>
      <c r="G31" s="365"/>
      <c r="H31" s="365"/>
      <c r="I31" s="365"/>
    </row>
    <row r="32" ht="11.25">
      <c r="G32" s="141"/>
    </row>
    <row r="33" ht="11.25">
      <c r="G33" s="141"/>
    </row>
    <row r="34" ht="11.25">
      <c r="G34" s="141"/>
    </row>
    <row r="35" ht="11.25">
      <c r="G35" s="141"/>
    </row>
    <row r="36" ht="11.25">
      <c r="G36" s="141"/>
    </row>
    <row r="37" ht="11.25">
      <c r="G37" s="141"/>
    </row>
    <row r="38" ht="11.25">
      <c r="G38" s="141"/>
    </row>
    <row r="39" ht="11.25">
      <c r="G39" s="141"/>
    </row>
    <row r="40" ht="11.25">
      <c r="G40" s="141"/>
    </row>
    <row r="41" ht="11.25">
      <c r="G41" s="141"/>
    </row>
    <row r="42" ht="11.25">
      <c r="G42" s="141"/>
    </row>
    <row r="43" ht="11.25">
      <c r="G43" s="141"/>
    </row>
    <row r="44" ht="11.25">
      <c r="G44" s="141"/>
    </row>
    <row r="45" ht="11.25">
      <c r="G45" s="141"/>
    </row>
    <row r="46" ht="11.25">
      <c r="G46" s="141"/>
    </row>
    <row r="47" ht="11.25">
      <c r="G47" s="141"/>
    </row>
    <row r="48" ht="11.25">
      <c r="G48" s="141"/>
    </row>
    <row r="49" ht="11.25">
      <c r="G49" s="141"/>
    </row>
    <row r="50" ht="11.25">
      <c r="G50" s="141"/>
    </row>
    <row r="51" ht="11.25">
      <c r="G51" s="141"/>
    </row>
    <row r="52" ht="11.25">
      <c r="G52" s="141"/>
    </row>
    <row r="53" ht="11.25">
      <c r="G53" s="141"/>
    </row>
    <row r="54" ht="11.25">
      <c r="G54" s="141"/>
    </row>
    <row r="55" ht="11.25">
      <c r="G55" s="141"/>
    </row>
    <row r="56" ht="11.25">
      <c r="G56" s="141"/>
    </row>
    <row r="57" ht="11.25">
      <c r="G57" s="141"/>
    </row>
    <row r="58" ht="11.25">
      <c r="G58" s="141"/>
    </row>
    <row r="59" ht="11.25">
      <c r="G59" s="141"/>
    </row>
    <row r="60" ht="11.25">
      <c r="G60" s="141"/>
    </row>
    <row r="61" ht="11.25">
      <c r="G61" s="141"/>
    </row>
    <row r="62" ht="11.25">
      <c r="G62" s="141"/>
    </row>
    <row r="63" ht="11.25">
      <c r="G63" s="141"/>
    </row>
    <row r="64" ht="11.25">
      <c r="G64" s="141"/>
    </row>
    <row r="65" ht="11.25">
      <c r="G65" s="141"/>
    </row>
    <row r="66" ht="11.25">
      <c r="G66" s="141"/>
    </row>
    <row r="67" ht="11.25">
      <c r="G67" s="141"/>
    </row>
    <row r="68" ht="11.25">
      <c r="G68" s="141"/>
    </row>
    <row r="69" ht="11.25">
      <c r="G69" s="141"/>
    </row>
    <row r="70" ht="11.25">
      <c r="G70" s="141"/>
    </row>
    <row r="71" ht="11.25">
      <c r="G71" s="141"/>
    </row>
    <row r="72" ht="11.25">
      <c r="G72" s="141"/>
    </row>
    <row r="73" ht="11.25">
      <c r="G73" s="141"/>
    </row>
    <row r="74" ht="11.25">
      <c r="G74" s="141"/>
    </row>
    <row r="75" ht="11.25">
      <c r="G75" s="141"/>
    </row>
    <row r="76" ht="11.25">
      <c r="G76" s="141"/>
    </row>
    <row r="77" ht="11.25">
      <c r="G77" s="141"/>
    </row>
    <row r="78" ht="11.25">
      <c r="G78" s="141"/>
    </row>
    <row r="79" ht="11.25">
      <c r="G79" s="141"/>
    </row>
    <row r="80" ht="11.25">
      <c r="G80" s="141"/>
    </row>
    <row r="81" ht="11.25">
      <c r="G81" s="141"/>
    </row>
    <row r="82" ht="11.25">
      <c r="G82" s="141"/>
    </row>
    <row r="83" ht="11.25">
      <c r="G83" s="141"/>
    </row>
    <row r="84" ht="11.25">
      <c r="G84" s="141"/>
    </row>
    <row r="85" ht="11.25">
      <c r="G85" s="141"/>
    </row>
    <row r="86" ht="11.25">
      <c r="G86" s="141"/>
    </row>
    <row r="87" ht="11.25">
      <c r="G87" s="141"/>
    </row>
    <row r="88" ht="11.25">
      <c r="G88" s="141"/>
    </row>
    <row r="89" ht="11.25">
      <c r="G89" s="141"/>
    </row>
    <row r="90" ht="11.25">
      <c r="G90" s="141"/>
    </row>
    <row r="91" ht="11.25">
      <c r="G91" s="141"/>
    </row>
    <row r="92" ht="11.25">
      <c r="G92" s="141"/>
    </row>
    <row r="93" ht="11.25">
      <c r="G93" s="141"/>
    </row>
    <row r="94" ht="11.25">
      <c r="G94" s="141"/>
    </row>
    <row r="95" ht="11.25">
      <c r="G95" s="141"/>
    </row>
    <row r="96" ht="11.25">
      <c r="G96" s="141"/>
    </row>
    <row r="97" ht="11.25">
      <c r="G97" s="141"/>
    </row>
    <row r="98" ht="11.25">
      <c r="G98" s="141"/>
    </row>
    <row r="99" ht="11.25">
      <c r="G99" s="141"/>
    </row>
    <row r="100" ht="11.25">
      <c r="G100" s="141"/>
    </row>
    <row r="101" ht="11.25">
      <c r="G101" s="141"/>
    </row>
    <row r="102" ht="11.25">
      <c r="G102" s="141"/>
    </row>
    <row r="103" ht="11.25">
      <c r="G103" s="141"/>
    </row>
    <row r="104" ht="11.25">
      <c r="G104" s="141"/>
    </row>
    <row r="105" ht="11.25">
      <c r="G105" s="141"/>
    </row>
    <row r="106" ht="11.25">
      <c r="G106" s="141"/>
    </row>
    <row r="107" ht="11.25">
      <c r="G107" s="141"/>
    </row>
    <row r="108" ht="11.25">
      <c r="G108" s="141"/>
    </row>
    <row r="109" ht="11.25">
      <c r="G109" s="141"/>
    </row>
    <row r="110" ht="11.25">
      <c r="G110" s="141"/>
    </row>
    <row r="111" ht="11.25">
      <c r="G111" s="141"/>
    </row>
    <row r="112" ht="11.25">
      <c r="G112" s="141"/>
    </row>
    <row r="113" ht="11.25">
      <c r="G113" s="141"/>
    </row>
    <row r="114" ht="11.25">
      <c r="G114" s="141"/>
    </row>
    <row r="115" ht="11.25">
      <c r="G115" s="141"/>
    </row>
    <row r="116" ht="11.25">
      <c r="G116" s="141"/>
    </row>
    <row r="117" ht="11.25">
      <c r="G117" s="141"/>
    </row>
    <row r="118" ht="11.25">
      <c r="G118" s="141"/>
    </row>
    <row r="119" ht="11.25">
      <c r="G119" s="141"/>
    </row>
    <row r="120" ht="11.25">
      <c r="G120" s="141"/>
    </row>
    <row r="121" ht="11.25">
      <c r="G121" s="141"/>
    </row>
    <row r="122" ht="11.25">
      <c r="G122" s="141"/>
    </row>
    <row r="123" ht="11.25">
      <c r="G123" s="141"/>
    </row>
    <row r="124" ht="11.25">
      <c r="G124" s="141"/>
    </row>
    <row r="125" ht="11.25">
      <c r="G125" s="141"/>
    </row>
    <row r="126" ht="11.25">
      <c r="G126" s="141"/>
    </row>
    <row r="127" ht="11.25">
      <c r="G127" s="141"/>
    </row>
    <row r="128" ht="11.25">
      <c r="G128" s="141"/>
    </row>
    <row r="129" ht="11.25">
      <c r="G129" s="141"/>
    </row>
    <row r="130" ht="11.25">
      <c r="G130" s="141"/>
    </row>
    <row r="131" ht="11.25">
      <c r="G131" s="141"/>
    </row>
    <row r="132" ht="11.25">
      <c r="G132" s="141"/>
    </row>
    <row r="133" ht="11.25">
      <c r="G133" s="141"/>
    </row>
    <row r="134" ht="11.25">
      <c r="G134" s="141"/>
    </row>
    <row r="135" ht="11.25">
      <c r="G135" s="141"/>
    </row>
    <row r="136" ht="11.25">
      <c r="G136" s="141"/>
    </row>
    <row r="137" ht="11.25">
      <c r="G137" s="141"/>
    </row>
    <row r="138" ht="11.25">
      <c r="G138" s="141"/>
    </row>
    <row r="139" ht="11.25">
      <c r="G139" s="141"/>
    </row>
    <row r="140" ht="11.25">
      <c r="G140" s="141"/>
    </row>
    <row r="141" ht="11.25">
      <c r="G141" s="141"/>
    </row>
    <row r="142" ht="11.25">
      <c r="G142" s="141"/>
    </row>
    <row r="143" ht="11.25">
      <c r="G143" s="141"/>
    </row>
    <row r="144" ht="11.25">
      <c r="G144" s="141"/>
    </row>
    <row r="145" ht="11.25">
      <c r="G145" s="141"/>
    </row>
    <row r="146" ht="11.25">
      <c r="G146" s="141"/>
    </row>
    <row r="147" ht="11.25">
      <c r="G147" s="141"/>
    </row>
    <row r="148" ht="11.25">
      <c r="G148" s="141"/>
    </row>
    <row r="149" ht="11.25">
      <c r="G149" s="141"/>
    </row>
    <row r="150" ht="11.25">
      <c r="G150" s="141"/>
    </row>
    <row r="151" ht="11.25">
      <c r="G151" s="141"/>
    </row>
    <row r="152" ht="11.25">
      <c r="G152" s="141"/>
    </row>
    <row r="153" ht="11.25">
      <c r="G153" s="141"/>
    </row>
    <row r="154" ht="11.25">
      <c r="G154" s="141"/>
    </row>
    <row r="155" ht="11.25">
      <c r="G155" s="141"/>
    </row>
    <row r="156" ht="11.25">
      <c r="G156" s="141"/>
    </row>
    <row r="157" ht="11.25">
      <c r="G157" s="141"/>
    </row>
    <row r="158" ht="11.25">
      <c r="G158" s="141"/>
    </row>
    <row r="159" ht="11.25">
      <c r="G159" s="141"/>
    </row>
    <row r="160" ht="11.25">
      <c r="G160" s="141"/>
    </row>
    <row r="161" ht="11.25">
      <c r="G161" s="141"/>
    </row>
    <row r="162" ht="11.25">
      <c r="G162" s="141"/>
    </row>
    <row r="163" ht="11.25">
      <c r="G163" s="141"/>
    </row>
    <row r="164" ht="11.25">
      <c r="G164" s="141"/>
    </row>
    <row r="165" ht="11.25">
      <c r="G165" s="141"/>
    </row>
    <row r="166" ht="11.25">
      <c r="G166" s="141"/>
    </row>
    <row r="167" ht="11.25">
      <c r="G167" s="141"/>
    </row>
    <row r="168" ht="11.25">
      <c r="G168" s="141"/>
    </row>
    <row r="169" ht="11.25">
      <c r="G169" s="141"/>
    </row>
    <row r="170" ht="11.25">
      <c r="G170" s="141"/>
    </row>
    <row r="171" ht="11.25">
      <c r="G171" s="141"/>
    </row>
    <row r="172" ht="11.25">
      <c r="G172" s="141"/>
    </row>
    <row r="173" ht="11.25">
      <c r="G173" s="141"/>
    </row>
    <row r="174" ht="11.25">
      <c r="G174" s="141"/>
    </row>
    <row r="175" ht="11.25">
      <c r="G175" s="141"/>
    </row>
    <row r="176" ht="11.25">
      <c r="G176" s="141"/>
    </row>
    <row r="177" ht="11.25">
      <c r="G177" s="141"/>
    </row>
    <row r="178" ht="11.25">
      <c r="G178" s="141"/>
    </row>
    <row r="179" ht="11.25">
      <c r="G179" s="141"/>
    </row>
    <row r="180" ht="11.25">
      <c r="G180" s="141"/>
    </row>
    <row r="181" ht="11.25">
      <c r="G181" s="141"/>
    </row>
    <row r="182" ht="11.25">
      <c r="G182" s="141"/>
    </row>
    <row r="183" ht="11.25">
      <c r="G183" s="141"/>
    </row>
    <row r="184" ht="11.25">
      <c r="G184" s="141"/>
    </row>
    <row r="185" ht="11.25">
      <c r="G185" s="141"/>
    </row>
    <row r="186" ht="11.25">
      <c r="G186" s="141"/>
    </row>
    <row r="187" ht="11.25">
      <c r="G187" s="141"/>
    </row>
    <row r="188" ht="11.25">
      <c r="G188" s="141"/>
    </row>
    <row r="189" ht="11.25">
      <c r="G189" s="141"/>
    </row>
    <row r="190" ht="11.25">
      <c r="G190" s="141"/>
    </row>
    <row r="191" ht="11.25">
      <c r="G191" s="141"/>
    </row>
  </sheetData>
  <sheetProtection password="CA39" sheet="1" objects="1" scenarios="1"/>
  <mergeCells count="7">
    <mergeCell ref="A5:I5"/>
    <mergeCell ref="A27:I27"/>
    <mergeCell ref="A28:I31"/>
    <mergeCell ref="C18:G18"/>
    <mergeCell ref="F7:G7"/>
    <mergeCell ref="H7:I7"/>
    <mergeCell ref="A8:D8"/>
  </mergeCells>
  <conditionalFormatting sqref="H20 H23:H24 C9:D11 C13:D17">
    <cfRule type="expression" priority="1" dxfId="0" stopIfTrue="1">
      <formula>$C$3=TRUE</formula>
    </cfRule>
  </conditionalFormatting>
  <conditionalFormatting sqref="A8">
    <cfRule type="cellIs" priority="2" dxfId="1" operator="equal" stopIfTrue="1">
      <formula>"Vul het Nza-nummer in op het voorblad"</formula>
    </cfRule>
  </conditionalFormatting>
  <printOptions/>
  <pageMargins left="0.63" right="0.7874015748031497" top="0.63" bottom="0.7874015748031497" header="0.5118110236220472" footer="0.5118110236220472"/>
  <pageSetup horizontalDpi="1200" verticalDpi="1200" orientation="landscape" paperSize="9" scale="96" r:id="rId3"/>
  <legacyDrawing r:id="rId2"/>
  <oleObjects>
    <oleObject progId="MSPhotoEd.3" shapeId="311335" r:id="rId1"/>
  </oleObjects>
</worksheet>
</file>

<file path=xl/worksheets/sheet7.xml><?xml version="1.0" encoding="utf-8"?>
<worksheet xmlns="http://schemas.openxmlformats.org/spreadsheetml/2006/main" xmlns:r="http://schemas.openxmlformats.org/officeDocument/2006/relationships">
  <dimension ref="A1:R45"/>
  <sheetViews>
    <sheetView showGridLines="0" showZeros="0" showOutlineSymbols="0" zoomScaleSheetLayoutView="100" workbookViewId="0" topLeftCell="A1">
      <selection activeCell="J39" sqref="J39"/>
    </sheetView>
  </sheetViews>
  <sheetFormatPr defaultColWidth="9.140625" defaultRowHeight="12.75"/>
  <cols>
    <col min="1" max="1" width="6.00390625" style="9" customWidth="1"/>
    <col min="2" max="2" width="9.00390625" style="7" customWidth="1"/>
    <col min="3" max="3" width="12.57421875" style="7" customWidth="1"/>
    <col min="4" max="4" width="12.7109375" style="7" customWidth="1"/>
    <col min="5" max="5" width="5.7109375" style="7" customWidth="1"/>
    <col min="6" max="7" width="9.140625" style="7" customWidth="1"/>
    <col min="8" max="8" width="23.8515625" style="7" customWidth="1"/>
    <col min="9" max="9" width="11.8515625" style="7" customWidth="1"/>
    <col min="10" max="10" width="25.28125" style="7" customWidth="1"/>
    <col min="11" max="11" width="14.57421875" style="7" customWidth="1"/>
    <col min="12" max="12" width="6.57421875" style="7" customWidth="1"/>
    <col min="13" max="16384" width="9.140625" style="7" customWidth="1"/>
  </cols>
  <sheetData>
    <row r="1" spans="1:12" ht="11.25">
      <c r="A1" s="7"/>
      <c r="C1" s="8"/>
      <c r="D1" s="8"/>
      <c r="E1" s="8"/>
      <c r="F1" s="8"/>
      <c r="G1" s="8"/>
      <c r="H1" s="8"/>
      <c r="I1" s="8"/>
      <c r="J1" s="8"/>
      <c r="K1" s="8"/>
      <c r="L1" s="8"/>
    </row>
    <row r="2" spans="1:10" ht="11.25">
      <c r="A2" s="7" t="str">
        <f>Inhoud!A2</f>
        <v>Nacalculatieformulier 2011</v>
      </c>
      <c r="J2" s="7">
        <v>7</v>
      </c>
    </row>
    <row r="3" spans="1:5" ht="12.75">
      <c r="A3" s="314" t="str">
        <f>IF(Voorblad!$F$8&lt;1,"Vul het NZa-nummer in op het voorblad","")</f>
        <v>Vul het NZa-nummer in op het voorblad</v>
      </c>
      <c r="B3" s="315"/>
      <c r="C3" s="315"/>
      <c r="D3" s="315"/>
      <c r="E3" s="187" t="b">
        <f>Voorblad!D21</f>
        <v>1</v>
      </c>
    </row>
    <row r="4" spans="1:10" ht="11.25">
      <c r="A4" s="370" t="s">
        <v>117</v>
      </c>
      <c r="B4" s="370"/>
      <c r="C4" s="370"/>
      <c r="D4" s="370"/>
      <c r="E4" s="370"/>
      <c r="F4" s="370"/>
      <c r="G4" s="370"/>
      <c r="H4" s="370"/>
      <c r="I4" s="370"/>
      <c r="J4" s="370"/>
    </row>
    <row r="5" spans="1:10" ht="12.75" customHeight="1">
      <c r="A5" s="155">
        <f>J2*100+1</f>
        <v>701</v>
      </c>
      <c r="B5" s="375" t="s">
        <v>105</v>
      </c>
      <c r="C5" s="376"/>
      <c r="D5" s="376"/>
      <c r="E5" s="376"/>
      <c r="F5" s="376"/>
      <c r="G5" s="376"/>
      <c r="H5" s="376"/>
      <c r="I5" s="377"/>
      <c r="J5" s="381"/>
    </row>
    <row r="6" spans="1:10" ht="12.75" customHeight="1">
      <c r="A6" s="25"/>
      <c r="B6" s="378"/>
      <c r="C6" s="379"/>
      <c r="D6" s="379"/>
      <c r="E6" s="379"/>
      <c r="F6" s="379"/>
      <c r="G6" s="379"/>
      <c r="H6" s="379"/>
      <c r="I6" s="380"/>
      <c r="J6" s="382"/>
    </row>
    <row r="7" spans="1:12" ht="12.75" customHeight="1">
      <c r="A7" s="11"/>
      <c r="B7" s="10"/>
      <c r="C7" s="10"/>
      <c r="D7" s="143"/>
      <c r="E7" s="8"/>
      <c r="F7" s="144"/>
      <c r="G7" s="10"/>
      <c r="L7" s="12" t="s">
        <v>18</v>
      </c>
    </row>
    <row r="8" spans="1:12" ht="12.75" customHeight="1">
      <c r="A8" s="370" t="s">
        <v>118</v>
      </c>
      <c r="B8" s="370"/>
      <c r="C8" s="370"/>
      <c r="D8" s="370"/>
      <c r="E8" s="370"/>
      <c r="F8" s="370"/>
      <c r="G8" s="370"/>
      <c r="H8" s="370"/>
      <c r="I8" s="370"/>
      <c r="J8" s="370"/>
      <c r="L8" s="12" t="s">
        <v>19</v>
      </c>
    </row>
    <row r="9" spans="1:12" ht="12.75" customHeight="1">
      <c r="A9" s="26">
        <f>A5+1</f>
        <v>702</v>
      </c>
      <c r="B9" s="394" t="str">
        <f>"Heeft de instelling in "&amp;Voorblad!D3&amp;" voldaan aan de beleidsregel renteprotocollering (I-620)"</f>
        <v>Heeft de instelling in 2011 voldaan aan de beleidsregel renteprotocollering (I-620)</v>
      </c>
      <c r="C9" s="395"/>
      <c r="D9" s="395"/>
      <c r="E9" s="395"/>
      <c r="F9" s="395"/>
      <c r="G9" s="395"/>
      <c r="H9" s="395"/>
      <c r="I9" s="396"/>
      <c r="J9" s="192"/>
      <c r="L9" s="12" t="s">
        <v>1</v>
      </c>
    </row>
    <row r="10" spans="1:12" ht="12.75" customHeight="1">
      <c r="A10" s="20">
        <f>A9+1</f>
        <v>703</v>
      </c>
      <c r="B10" s="311" t="s">
        <v>20</v>
      </c>
      <c r="C10" s="312"/>
      <c r="D10" s="312"/>
      <c r="E10" s="312"/>
      <c r="F10" s="312"/>
      <c r="G10" s="312"/>
      <c r="H10" s="312"/>
      <c r="I10" s="313"/>
      <c r="J10" s="193"/>
      <c r="L10" s="13" t="s">
        <v>0</v>
      </c>
    </row>
    <row r="11" spans="1:10" ht="12.75" customHeight="1">
      <c r="A11" s="20">
        <f>A10+1</f>
        <v>704</v>
      </c>
      <c r="B11" s="311" t="s">
        <v>28</v>
      </c>
      <c r="C11" s="312"/>
      <c r="D11" s="312"/>
      <c r="E11" s="312"/>
      <c r="F11" s="312"/>
      <c r="G11" s="312"/>
      <c r="H11" s="312"/>
      <c r="I11" s="313"/>
      <c r="J11" s="193"/>
    </row>
    <row r="12" spans="1:10" ht="12.75" customHeight="1">
      <c r="A12" s="20">
        <f>A11+1</f>
        <v>705</v>
      </c>
      <c r="B12" s="372" t="s">
        <v>123</v>
      </c>
      <c r="C12" s="373"/>
      <c r="D12" s="373"/>
      <c r="E12" s="373"/>
      <c r="F12" s="373"/>
      <c r="G12" s="373"/>
      <c r="H12" s="373"/>
      <c r="I12" s="374"/>
      <c r="J12" s="156">
        <f>+J10-J11</f>
        <v>0</v>
      </c>
    </row>
    <row r="13" ht="12.75" customHeight="1"/>
    <row r="14" spans="1:10" ht="12.75" customHeight="1">
      <c r="A14" s="371" t="s">
        <v>119</v>
      </c>
      <c r="B14" s="371"/>
      <c r="C14" s="371"/>
      <c r="D14" s="371"/>
      <c r="E14" s="371"/>
      <c r="F14" s="371"/>
      <c r="G14" s="371"/>
      <c r="H14" s="371"/>
      <c r="I14" s="371"/>
      <c r="J14" s="371"/>
    </row>
    <row r="15" spans="1:10" ht="12.75" customHeight="1">
      <c r="A15" s="370"/>
      <c r="B15" s="370"/>
      <c r="C15" s="370"/>
      <c r="D15" s="370"/>
      <c r="E15" s="370"/>
      <c r="F15" s="370"/>
      <c r="G15" s="370"/>
      <c r="H15" s="370"/>
      <c r="I15" s="370"/>
      <c r="J15" s="370"/>
    </row>
    <row r="16" spans="1:10" ht="12.75" customHeight="1">
      <c r="A16" s="27">
        <f>A12+1</f>
        <v>706</v>
      </c>
      <c r="B16" s="383" t="s">
        <v>70</v>
      </c>
      <c r="C16" s="384"/>
      <c r="D16" s="384"/>
      <c r="E16" s="384"/>
      <c r="F16" s="384"/>
      <c r="G16" s="384"/>
      <c r="H16" s="384"/>
      <c r="I16" s="385"/>
      <c r="J16" s="194"/>
    </row>
    <row r="17" spans="1:10" ht="12.75" customHeight="1">
      <c r="A17" s="20">
        <f aca="true" t="shared" si="0" ref="A17:A23">+A16+1</f>
        <v>707</v>
      </c>
      <c r="B17" s="311" t="s">
        <v>154</v>
      </c>
      <c r="C17" s="312"/>
      <c r="D17" s="312"/>
      <c r="E17" s="312"/>
      <c r="F17" s="312"/>
      <c r="G17" s="312"/>
      <c r="H17" s="312"/>
      <c r="I17" s="313"/>
      <c r="J17" s="14">
        <f>0.068*(Totaaloverzicht!I6+Totaaloverzicht!I7+Totaaloverzicht!I8+Totaaloverzicht!I9+Totaaloverzicht!I10+Totaaloverzicht!I11)</f>
        <v>0</v>
      </c>
    </row>
    <row r="18" spans="1:11" ht="12.75" customHeight="1">
      <c r="A18" s="20">
        <f t="shared" si="0"/>
        <v>708</v>
      </c>
      <c r="B18" s="386" t="str">
        <f>"Nog in tarieven te verrekenen (gemiddelde stand over "&amp;Voorblad!D3&amp;")"</f>
        <v>Nog in tarieven te verrekenen (gemiddelde stand over 2011)</v>
      </c>
      <c r="C18" s="387"/>
      <c r="D18" s="387"/>
      <c r="E18" s="387"/>
      <c r="F18" s="387"/>
      <c r="G18" s="387"/>
      <c r="H18" s="387"/>
      <c r="I18" s="388"/>
      <c r="J18" s="195"/>
      <c r="K18" s="105"/>
    </row>
    <row r="19" spans="1:10" ht="12.75" customHeight="1">
      <c r="A19" s="20">
        <f t="shared" si="0"/>
        <v>709</v>
      </c>
      <c r="B19" s="372" t="s">
        <v>124</v>
      </c>
      <c r="C19" s="373"/>
      <c r="D19" s="373"/>
      <c r="E19" s="373"/>
      <c r="F19" s="373"/>
      <c r="G19" s="373"/>
      <c r="H19" s="373"/>
      <c r="I19" s="374"/>
      <c r="J19" s="157">
        <f>SUM(J16:J18)</f>
        <v>0</v>
      </c>
    </row>
    <row r="20" spans="1:10" ht="12.75" customHeight="1">
      <c r="A20" s="20">
        <f t="shared" si="0"/>
        <v>710</v>
      </c>
      <c r="B20" s="383" t="s">
        <v>21</v>
      </c>
      <c r="C20" s="384"/>
      <c r="D20" s="384"/>
      <c r="E20" s="384"/>
      <c r="F20" s="384"/>
      <c r="G20" s="384"/>
      <c r="H20" s="384"/>
      <c r="I20" s="385"/>
      <c r="J20" s="194"/>
    </row>
    <row r="21" spans="1:10" ht="12.75" customHeight="1">
      <c r="A21" s="20">
        <f t="shared" si="0"/>
        <v>711</v>
      </c>
      <c r="B21" s="311" t="s">
        <v>22</v>
      </c>
      <c r="C21" s="312"/>
      <c r="D21" s="312"/>
      <c r="E21" s="312"/>
      <c r="F21" s="312"/>
      <c r="G21" s="312"/>
      <c r="H21" s="312"/>
      <c r="I21" s="313"/>
      <c r="J21" s="196"/>
    </row>
    <row r="22" spans="1:10" ht="12.75" customHeight="1">
      <c r="A22" s="20">
        <f t="shared" si="0"/>
        <v>712</v>
      </c>
      <c r="B22" s="397" t="s">
        <v>65</v>
      </c>
      <c r="C22" s="398"/>
      <c r="D22" s="398"/>
      <c r="E22" s="398"/>
      <c r="F22" s="398"/>
      <c r="G22" s="398"/>
      <c r="H22" s="398"/>
      <c r="I22" s="399"/>
      <c r="J22" s="195"/>
    </row>
    <row r="23" spans="1:10" ht="12.75" customHeight="1">
      <c r="A23" s="20">
        <f t="shared" si="0"/>
        <v>713</v>
      </c>
      <c r="B23" s="372" t="s">
        <v>125</v>
      </c>
      <c r="C23" s="373"/>
      <c r="D23" s="373"/>
      <c r="E23" s="373"/>
      <c r="F23" s="373"/>
      <c r="G23" s="373"/>
      <c r="H23" s="373"/>
      <c r="I23" s="374"/>
      <c r="J23" s="157">
        <f>SUM(J20:J21)</f>
        <v>0</v>
      </c>
    </row>
    <row r="24" spans="1:10" ht="12.75" customHeight="1">
      <c r="A24" s="27">
        <f>A23+1</f>
        <v>714</v>
      </c>
      <c r="B24" s="372" t="s">
        <v>126</v>
      </c>
      <c r="C24" s="373"/>
      <c r="D24" s="373"/>
      <c r="E24" s="373"/>
      <c r="F24" s="373"/>
      <c r="G24" s="373"/>
      <c r="H24" s="373"/>
      <c r="I24" s="374"/>
      <c r="J24" s="157">
        <f>+J19-J23</f>
        <v>0</v>
      </c>
    </row>
    <row r="25" spans="1:10" ht="12.75" customHeight="1">
      <c r="A25" s="17"/>
      <c r="B25" s="18"/>
      <c r="C25" s="18"/>
      <c r="D25" s="18"/>
      <c r="E25" s="18"/>
      <c r="F25" s="18"/>
      <c r="G25" s="18"/>
      <c r="H25" s="18"/>
      <c r="I25" s="18"/>
      <c r="J25" s="18"/>
    </row>
    <row r="26" spans="1:10" ht="12.75" customHeight="1">
      <c r="A26" s="370" t="s">
        <v>23</v>
      </c>
      <c r="B26" s="370"/>
      <c r="C26" s="370"/>
      <c r="D26" s="370"/>
      <c r="E26" s="370"/>
      <c r="F26" s="370"/>
      <c r="G26" s="370"/>
      <c r="H26" s="370"/>
      <c r="I26" s="370"/>
      <c r="J26" s="370"/>
    </row>
    <row r="27" spans="1:10" ht="12.75" customHeight="1">
      <c r="A27" s="27">
        <f>+A24+1</f>
        <v>715</v>
      </c>
      <c r="B27" s="311" t="s">
        <v>45</v>
      </c>
      <c r="C27" s="312"/>
      <c r="D27" s="312"/>
      <c r="E27" s="312"/>
      <c r="F27" s="312"/>
      <c r="G27" s="312"/>
      <c r="H27" s="312"/>
      <c r="I27" s="313"/>
      <c r="J27" s="194"/>
    </row>
    <row r="28" spans="1:11" ht="12.75" customHeight="1">
      <c r="A28" s="20">
        <f aca="true" t="shared" si="1" ref="A28:A34">+A27+1</f>
        <v>716</v>
      </c>
      <c r="B28" s="176" t="s">
        <v>132</v>
      </c>
      <c r="C28" s="177"/>
      <c r="D28" s="177"/>
      <c r="E28" s="177"/>
      <c r="F28" s="177"/>
      <c r="G28" s="177"/>
      <c r="H28" s="177"/>
      <c r="I28" s="249">
        <f>J38</f>
        <v>0.0193</v>
      </c>
      <c r="J28" s="14">
        <f>+J24*I28</f>
        <v>0</v>
      </c>
      <c r="K28" s="105"/>
    </row>
    <row r="29" spans="1:10" ht="12.75" customHeight="1">
      <c r="A29" s="20">
        <f t="shared" si="1"/>
        <v>717</v>
      </c>
      <c r="B29" s="311" t="str">
        <f>"Inflatievergoeding over eigen vermogen "&amp;J39*100&amp;"% (regel 711 -/- regel 712)**"</f>
        <v>Inflatievergoeding over eigen vermogen 1,98% (regel 711 -/- regel 712)**</v>
      </c>
      <c r="C29" s="312"/>
      <c r="D29" s="312"/>
      <c r="E29" s="312"/>
      <c r="F29" s="312"/>
      <c r="G29" s="312"/>
      <c r="H29" s="312"/>
      <c r="I29" s="313"/>
      <c r="J29" s="19">
        <f>+(J21-J22)*J39</f>
        <v>0</v>
      </c>
    </row>
    <row r="30" spans="1:10" ht="12.75" customHeight="1">
      <c r="A30" s="20">
        <f t="shared" si="1"/>
        <v>718</v>
      </c>
      <c r="B30" s="23" t="s">
        <v>128</v>
      </c>
      <c r="C30" s="145"/>
      <c r="D30" s="145"/>
      <c r="E30" s="145"/>
      <c r="F30" s="145"/>
      <c r="G30" s="145"/>
      <c r="H30" s="145"/>
      <c r="I30" s="145"/>
      <c r="J30" s="157">
        <f>SUM(J27:J29)</f>
        <v>0</v>
      </c>
    </row>
    <row r="31" spans="1:10" ht="12.75" customHeight="1">
      <c r="A31" s="20">
        <f t="shared" si="1"/>
        <v>719</v>
      </c>
      <c r="B31" s="15" t="str">
        <f>"Werkelijke rentekosten "&amp;Voorblad!D3</f>
        <v>Werkelijke rentekosten 2011</v>
      </c>
      <c r="C31" s="16"/>
      <c r="D31" s="16"/>
      <c r="E31" s="16"/>
      <c r="F31" s="16"/>
      <c r="G31" s="16"/>
      <c r="H31" s="16"/>
      <c r="I31" s="16"/>
      <c r="J31" s="196"/>
    </row>
    <row r="32" spans="1:10" ht="12.75" customHeight="1">
      <c r="A32" s="20">
        <f t="shared" si="1"/>
        <v>720</v>
      </c>
      <c r="B32" s="23" t="s">
        <v>127</v>
      </c>
      <c r="C32" s="145"/>
      <c r="D32" s="145"/>
      <c r="E32" s="145"/>
      <c r="F32" s="145"/>
      <c r="G32" s="145"/>
      <c r="H32" s="145"/>
      <c r="I32" s="145"/>
      <c r="J32" s="157">
        <f>+J30-J31</f>
        <v>0</v>
      </c>
    </row>
    <row r="33" spans="1:10" ht="12.75" customHeight="1">
      <c r="A33" s="20">
        <f t="shared" si="1"/>
        <v>721</v>
      </c>
      <c r="B33" s="15" t="str">
        <f>"Opgenomen in rekenstaat "&amp;Voorblad!D3</f>
        <v>Opgenomen in rekenstaat 2011</v>
      </c>
      <c r="C33" s="16"/>
      <c r="D33" s="16"/>
      <c r="E33" s="16"/>
      <c r="F33" s="16"/>
      <c r="G33" s="16"/>
      <c r="H33" s="16"/>
      <c r="I33" s="16"/>
      <c r="J33" s="196"/>
    </row>
    <row r="34" spans="1:10" ht="12.75" customHeight="1">
      <c r="A34" s="20">
        <f t="shared" si="1"/>
        <v>722</v>
      </c>
      <c r="B34" s="23" t="s">
        <v>69</v>
      </c>
      <c r="C34" s="145"/>
      <c r="D34" s="145"/>
      <c r="E34" s="145"/>
      <c r="F34" s="145"/>
      <c r="G34" s="145"/>
      <c r="H34" s="145"/>
      <c r="I34" s="145"/>
      <c r="J34" s="125">
        <f>+J30-J33</f>
        <v>0</v>
      </c>
    </row>
    <row r="36" spans="1:18" s="243" customFormat="1" ht="12">
      <c r="A36" s="240"/>
      <c r="B36" s="390" t="s">
        <v>171</v>
      </c>
      <c r="C36" s="391"/>
      <c r="D36" s="391"/>
      <c r="E36" s="391"/>
      <c r="F36" s="391"/>
      <c r="G36" s="391"/>
      <c r="H36" s="391"/>
      <c r="I36" s="392"/>
      <c r="J36" s="241" t="s">
        <v>172</v>
      </c>
      <c r="K36" s="169"/>
      <c r="L36" s="169"/>
      <c r="M36" s="169"/>
      <c r="N36" s="169"/>
      <c r="O36" s="169"/>
      <c r="P36" s="169"/>
      <c r="Q36" s="169"/>
      <c r="R36" s="169"/>
    </row>
    <row r="37" spans="1:18" s="243" customFormat="1" ht="12.75" customHeight="1">
      <c r="A37" s="240"/>
      <c r="C37" s="244"/>
      <c r="D37" s="245"/>
      <c r="F37" s="242"/>
      <c r="G37" s="169"/>
      <c r="H37" s="169"/>
      <c r="I37" s="169"/>
      <c r="K37" s="169"/>
      <c r="L37" s="169"/>
      <c r="M37" s="169"/>
      <c r="N37" s="169"/>
      <c r="O37" s="169"/>
      <c r="P37" s="169"/>
      <c r="Q37" s="169"/>
      <c r="R37" s="169"/>
    </row>
    <row r="38" spans="1:18" s="243" customFormat="1" ht="12.75" customHeight="1">
      <c r="A38" s="246">
        <f>A34+1</f>
        <v>723</v>
      </c>
      <c r="B38" s="311" t="s">
        <v>173</v>
      </c>
      <c r="C38" s="312"/>
      <c r="D38" s="312"/>
      <c r="E38" s="312"/>
      <c r="F38" s="312"/>
      <c r="G38" s="312"/>
      <c r="H38" s="312"/>
      <c r="I38" s="313"/>
      <c r="J38" s="247">
        <v>0.0193</v>
      </c>
      <c r="K38" s="169"/>
      <c r="L38" s="169"/>
      <c r="M38" s="169"/>
      <c r="N38" s="169"/>
      <c r="O38" s="169"/>
      <c r="P38" s="169"/>
      <c r="Q38" s="169"/>
      <c r="R38" s="169"/>
    </row>
    <row r="39" spans="1:18" s="243" customFormat="1" ht="12.75" customHeight="1">
      <c r="A39" s="246">
        <f>A38+1</f>
        <v>724</v>
      </c>
      <c r="B39" s="311" t="s">
        <v>174</v>
      </c>
      <c r="C39" s="312"/>
      <c r="D39" s="312"/>
      <c r="E39" s="312"/>
      <c r="F39" s="312"/>
      <c r="G39" s="312"/>
      <c r="H39" s="312"/>
      <c r="I39" s="313"/>
      <c r="J39" s="248">
        <v>0.0198</v>
      </c>
      <c r="K39" s="169"/>
      <c r="L39" s="169"/>
      <c r="M39" s="169"/>
      <c r="N39" s="169"/>
      <c r="O39" s="169"/>
      <c r="P39" s="169"/>
      <c r="Q39" s="169"/>
      <c r="R39" s="169"/>
    </row>
    <row r="41" ht="11.25">
      <c r="A41" s="9" t="s">
        <v>135</v>
      </c>
    </row>
    <row r="42" ht="11.25">
      <c r="A42" s="9" t="s">
        <v>133</v>
      </c>
    </row>
    <row r="43" spans="1:10" ht="23.25" customHeight="1">
      <c r="A43" s="363" t="s">
        <v>162</v>
      </c>
      <c r="B43" s="363"/>
      <c r="C43" s="363"/>
      <c r="D43" s="363"/>
      <c r="E43" s="363"/>
      <c r="F43" s="363"/>
      <c r="G43" s="363"/>
      <c r="H43" s="363"/>
      <c r="I43" s="363"/>
      <c r="J43" s="363"/>
    </row>
    <row r="44" spans="1:18" s="243" customFormat="1" ht="24" customHeight="1">
      <c r="A44" s="393" t="s">
        <v>175</v>
      </c>
      <c r="B44" s="393"/>
      <c r="C44" s="393"/>
      <c r="D44" s="393"/>
      <c r="E44" s="393"/>
      <c r="F44" s="393"/>
      <c r="G44" s="393"/>
      <c r="H44" s="393"/>
      <c r="I44" s="393"/>
      <c r="J44" s="393"/>
      <c r="K44" s="169"/>
      <c r="L44" s="169"/>
      <c r="M44" s="169"/>
      <c r="N44" s="169"/>
      <c r="O44" s="169"/>
      <c r="P44" s="169"/>
      <c r="Q44" s="169"/>
      <c r="R44" s="169"/>
    </row>
    <row r="45" spans="1:18" s="243" customFormat="1" ht="12">
      <c r="A45" s="389" t="s">
        <v>176</v>
      </c>
      <c r="B45" s="389"/>
      <c r="C45" s="389"/>
      <c r="D45" s="389"/>
      <c r="E45" s="389"/>
      <c r="F45" s="389"/>
      <c r="G45" s="389"/>
      <c r="H45" s="389"/>
      <c r="I45" s="389"/>
      <c r="J45" s="389"/>
      <c r="K45" s="169"/>
      <c r="L45" s="169"/>
      <c r="M45" s="169"/>
      <c r="N45" s="169"/>
      <c r="O45" s="169"/>
      <c r="P45" s="169"/>
      <c r="Q45" s="169"/>
      <c r="R45" s="169"/>
    </row>
  </sheetData>
  <sheetProtection password="CA39" sheet="1" objects="1" scenarios="1"/>
  <mergeCells count="29">
    <mergeCell ref="A3:D3"/>
    <mergeCell ref="A45:J45"/>
    <mergeCell ref="B36:I36"/>
    <mergeCell ref="B38:I38"/>
    <mergeCell ref="B39:I39"/>
    <mergeCell ref="A44:J44"/>
    <mergeCell ref="B9:I9"/>
    <mergeCell ref="B11:I11"/>
    <mergeCell ref="B29:I29"/>
    <mergeCell ref="B22:I22"/>
    <mergeCell ref="B20:I20"/>
    <mergeCell ref="B24:I24"/>
    <mergeCell ref="B23:I23"/>
    <mergeCell ref="B27:I27"/>
    <mergeCell ref="A26:J26"/>
    <mergeCell ref="A15:J15"/>
    <mergeCell ref="B16:I16"/>
    <mergeCell ref="B17:I17"/>
    <mergeCell ref="B18:I18"/>
    <mergeCell ref="A43:J43"/>
    <mergeCell ref="A4:J4"/>
    <mergeCell ref="A14:J14"/>
    <mergeCell ref="B19:I19"/>
    <mergeCell ref="A8:J8"/>
    <mergeCell ref="B12:I12"/>
    <mergeCell ref="B5:I6"/>
    <mergeCell ref="B10:I10"/>
    <mergeCell ref="J5:J6"/>
    <mergeCell ref="B21:I21"/>
  </mergeCells>
  <conditionalFormatting sqref="J38 J5:J6 J9:J11 J16 J18 J20:J22 J33 J27 J31">
    <cfRule type="expression" priority="1" dxfId="0" stopIfTrue="1">
      <formula>$E$3=TRUE</formula>
    </cfRule>
  </conditionalFormatting>
  <conditionalFormatting sqref="A3">
    <cfRule type="cellIs" priority="2" dxfId="1" operator="equal" stopIfTrue="1">
      <formula>"Vul het Nza-nummer in op het voorblad"</formula>
    </cfRule>
  </conditionalFormatting>
  <dataValidations count="2">
    <dataValidation type="list" allowBlank="1" showInputMessage="1" showErrorMessage="1" errorTitle="Fout!" error="U moet hier renteprotocollering of rentenormering invullen&#10;" sqref="J5">
      <formula1>$L$6:$L$8</formula1>
    </dataValidation>
    <dataValidation type="list" allowBlank="1" showInputMessage="1" showErrorMessage="1" errorTitle="Fout!" error="U moet hier ja of nee opgeven" sqref="J9">
      <formula1>$L$9:$L$10</formula1>
    </dataValidation>
  </dataValidations>
  <printOptions/>
  <pageMargins left="0.54" right="0.75" top="0.72" bottom="1" header="0.5" footer="0.5"/>
  <pageSetup horizontalDpi="600" verticalDpi="600" orientation="landscape" paperSize="9" r:id="rId3"/>
  <legacyDrawing r:id="rId2"/>
  <oleObjects>
    <oleObject progId="MSPhotoEd.3" shapeId="311980" r:id="rId1"/>
  </oleObjects>
</worksheet>
</file>

<file path=xl/worksheets/sheet8.xml><?xml version="1.0" encoding="utf-8"?>
<worksheet xmlns="http://schemas.openxmlformats.org/spreadsheetml/2006/main" xmlns:r="http://schemas.openxmlformats.org/officeDocument/2006/relationships">
  <dimension ref="A2:L15"/>
  <sheetViews>
    <sheetView showGridLines="0" showRowColHeaders="0" showZeros="0" showOutlineSymbols="0" zoomScaleSheetLayoutView="100" workbookViewId="0" topLeftCell="A1">
      <selection activeCell="A1" sqref="A1"/>
    </sheetView>
  </sheetViews>
  <sheetFormatPr defaultColWidth="9.140625" defaultRowHeight="12.75"/>
  <cols>
    <col min="1" max="1" width="5.28125" style="9" customWidth="1"/>
    <col min="2" max="2" width="9.140625" style="7" customWidth="1"/>
    <col min="3" max="3" width="17.8515625" style="7" customWidth="1"/>
    <col min="4" max="7" width="9.140625" style="7" customWidth="1"/>
    <col min="8" max="8" width="16.28125" style="7" customWidth="1"/>
    <col min="9" max="10" width="17.7109375" style="7" customWidth="1"/>
    <col min="11" max="16384" width="9.140625" style="7" customWidth="1"/>
  </cols>
  <sheetData>
    <row r="1" ht="12.75" customHeight="1"/>
    <row r="2" spans="1:10" ht="12.75" customHeight="1">
      <c r="A2" s="7">
        <f>Voorblad!D3</f>
        <v>2011</v>
      </c>
      <c r="E2" s="187" t="b">
        <f>Voorblad!D21</f>
        <v>1</v>
      </c>
      <c r="J2" s="7">
        <v>8</v>
      </c>
    </row>
    <row r="3" spans="1:12" ht="12.75" customHeight="1">
      <c r="A3" s="17"/>
      <c r="B3" s="8"/>
      <c r="C3" s="8"/>
      <c r="D3" s="8"/>
      <c r="E3" s="8"/>
      <c r="F3" s="8"/>
      <c r="G3" s="8"/>
      <c r="H3" s="8"/>
      <c r="I3" s="8"/>
      <c r="J3" s="8"/>
      <c r="K3" s="8"/>
      <c r="L3" s="8"/>
    </row>
    <row r="4" spans="1:10" ht="12.75" customHeight="1">
      <c r="A4" s="403" t="s">
        <v>102</v>
      </c>
      <c r="B4" s="403"/>
      <c r="C4" s="403"/>
      <c r="D4" s="403"/>
      <c r="E4" s="403"/>
      <c r="F4" s="403"/>
      <c r="G4" s="403"/>
      <c r="H4" s="403"/>
      <c r="I4" s="114">
        <v>2010</v>
      </c>
      <c r="J4" s="114">
        <v>2011</v>
      </c>
    </row>
    <row r="5" spans="1:10" ht="12.75" customHeight="1">
      <c r="A5" s="314" t="str">
        <f>IF(Voorblad!$F$8&lt;1,"Vul het NZa-nummer in op het voorblad","")</f>
        <v>Vul het NZa-nummer in op het voorblad</v>
      </c>
      <c r="B5" s="315"/>
      <c r="C5" s="315"/>
      <c r="D5" s="315"/>
      <c r="E5" s="158"/>
      <c r="F5" s="158"/>
      <c r="G5" s="158"/>
      <c r="H5" s="158"/>
      <c r="I5" s="159"/>
      <c r="J5" s="159"/>
    </row>
    <row r="6" spans="1:10" ht="12.75" customHeight="1">
      <c r="A6" s="24">
        <f>J2*100+1</f>
        <v>801</v>
      </c>
      <c r="B6" s="404" t="str">
        <f>"Aanvaardbare kosten "&amp;Voorblad!D3&amp;" volgens meest recente rekenstaat "&amp;Voorblad!D3</f>
        <v>Aanvaardbare kosten 2011 volgens meest recente rekenstaat 2011</v>
      </c>
      <c r="C6" s="405"/>
      <c r="D6" s="405"/>
      <c r="E6" s="405"/>
      <c r="F6" s="405"/>
      <c r="G6" s="405"/>
      <c r="H6" s="406"/>
      <c r="I6" s="196"/>
      <c r="J6" s="196"/>
    </row>
    <row r="7" spans="1:10" ht="12.75" customHeight="1">
      <c r="A7" s="22">
        <f>A6+1</f>
        <v>802</v>
      </c>
      <c r="B7" s="407" t="s">
        <v>153</v>
      </c>
      <c r="C7" s="408"/>
      <c r="D7" s="408"/>
      <c r="E7" s="408"/>
      <c r="F7" s="408"/>
      <c r="G7" s="408"/>
      <c r="H7" s="409"/>
      <c r="I7" s="14">
        <f>Afschrijving!E35</f>
        <v>0</v>
      </c>
      <c r="J7" s="196"/>
    </row>
    <row r="8" spans="1:10" ht="12.75" customHeight="1">
      <c r="A8" s="22">
        <f aca="true" t="shared" si="0" ref="A8:A13">+A7+1</f>
        <v>803</v>
      </c>
      <c r="B8" s="410" t="s">
        <v>24</v>
      </c>
      <c r="C8" s="411"/>
      <c r="D8" s="411"/>
      <c r="E8" s="411"/>
      <c r="F8" s="411"/>
      <c r="G8" s="411"/>
      <c r="H8" s="412"/>
      <c r="I8" s="14">
        <f>+'EPO en VDA en R.I.'!F9</f>
        <v>0</v>
      </c>
      <c r="J8" s="196"/>
    </row>
    <row r="9" spans="1:10" ht="12.75" customHeight="1">
      <c r="A9" s="22">
        <f>+A8+1</f>
        <v>804</v>
      </c>
      <c r="B9" s="410" t="s">
        <v>25</v>
      </c>
      <c r="C9" s="411"/>
      <c r="D9" s="411"/>
      <c r="E9" s="411"/>
      <c r="F9" s="411"/>
      <c r="G9" s="411"/>
      <c r="H9" s="412"/>
      <c r="I9" s="14">
        <f>+'EPO en VDA en R.I.'!F23</f>
        <v>0</v>
      </c>
      <c r="J9" s="196"/>
    </row>
    <row r="10" spans="1:10" ht="12.75" customHeight="1">
      <c r="A10" s="22">
        <f>+A9+1</f>
        <v>805</v>
      </c>
      <c r="B10" s="410" t="s">
        <v>143</v>
      </c>
      <c r="C10" s="411"/>
      <c r="D10" s="411"/>
      <c r="E10" s="411"/>
      <c r="F10" s="411"/>
      <c r="G10" s="411"/>
      <c r="H10" s="412"/>
      <c r="I10" s="14">
        <f>+'EPO en VDA en R.I.'!F29</f>
        <v>0</v>
      </c>
      <c r="J10" s="196"/>
    </row>
    <row r="11" spans="1:10" ht="12.75" customHeight="1">
      <c r="A11" s="22">
        <f>+A10+1</f>
        <v>806</v>
      </c>
      <c r="B11" s="410" t="s">
        <v>26</v>
      </c>
      <c r="C11" s="411"/>
      <c r="D11" s="411"/>
      <c r="E11" s="411"/>
      <c r="F11" s="411"/>
      <c r="G11" s="411"/>
      <c r="H11" s="412"/>
      <c r="I11" s="14">
        <f>+Productiegegevens!H20+Productiegegevens!H25</f>
        <v>0</v>
      </c>
      <c r="J11" s="196"/>
    </row>
    <row r="12" spans="1:10" ht="12.75" customHeight="1">
      <c r="A12" s="22">
        <f t="shared" si="0"/>
        <v>807</v>
      </c>
      <c r="B12" s="410" t="s">
        <v>27</v>
      </c>
      <c r="C12" s="411"/>
      <c r="D12" s="411"/>
      <c r="E12" s="411"/>
      <c r="F12" s="411"/>
      <c r="G12" s="411"/>
      <c r="H12" s="412"/>
      <c r="I12" s="14">
        <f>IF(Rente!J5="renteprotocollering",Rente!J12,IF(Rente!J5="rentenormering",Rente!J34,0))</f>
        <v>0</v>
      </c>
      <c r="J12" s="196"/>
    </row>
    <row r="13" spans="1:10" ht="12.75" customHeight="1">
      <c r="A13" s="22">
        <f t="shared" si="0"/>
        <v>808</v>
      </c>
      <c r="B13" s="400" t="str">
        <f>"Aanvaardbare kosten "&amp;Voorblad!D3&amp;",respectievelijk budgetwijziging "&amp;Voorblad!D3</f>
        <v>Aanvaardbare kosten 2011,respectievelijk budgetwijziging 2011</v>
      </c>
      <c r="C13" s="401"/>
      <c r="D13" s="401"/>
      <c r="E13" s="401"/>
      <c r="F13" s="401"/>
      <c r="G13" s="401"/>
      <c r="H13" s="402"/>
      <c r="I13" s="125">
        <f>SUM(I6:I12)</f>
        <v>0</v>
      </c>
      <c r="J13" s="125">
        <f>SUM(J6:J12)</f>
        <v>0</v>
      </c>
    </row>
    <row r="14" ht="12.75" customHeight="1"/>
    <row r="15" ht="12.75" customHeight="1">
      <c r="A15" s="7"/>
    </row>
    <row r="16" ht="12.75" customHeight="1"/>
    <row r="17" ht="12.75" customHeight="1"/>
    <row r="18" ht="12.75" customHeight="1"/>
  </sheetData>
  <sheetProtection password="CA39" sheet="1" objects="1" scenarios="1"/>
  <mergeCells count="10">
    <mergeCell ref="B13:H13"/>
    <mergeCell ref="A4:H4"/>
    <mergeCell ref="B6:H6"/>
    <mergeCell ref="B7:H7"/>
    <mergeCell ref="B8:H8"/>
    <mergeCell ref="B9:H9"/>
    <mergeCell ref="B11:H11"/>
    <mergeCell ref="B10:H10"/>
    <mergeCell ref="B12:H12"/>
    <mergeCell ref="A5:D5"/>
  </mergeCells>
  <conditionalFormatting sqref="I7:I12">
    <cfRule type="expression" priority="1" dxfId="0" stopIfTrue="1">
      <formula>$E$6=TRUE</formula>
    </cfRule>
  </conditionalFormatting>
  <conditionalFormatting sqref="I6 J6:J12">
    <cfRule type="expression" priority="2" dxfId="0" stopIfTrue="1">
      <formula>$E$2=TRUE</formula>
    </cfRule>
  </conditionalFormatting>
  <conditionalFormatting sqref="A5">
    <cfRule type="cellIs" priority="3" dxfId="1" operator="equal" stopIfTrue="1">
      <formula>"Vul het Nza-nummer in op het voorblad"</formula>
    </cfRule>
  </conditionalFormatting>
  <printOptions/>
  <pageMargins left="0.55" right="0.75" top="0.74" bottom="1" header="0.5" footer="0.5"/>
  <pageSetup horizontalDpi="600" verticalDpi="600" orientation="landscape" paperSize="9" r:id="rId3"/>
  <legacyDrawing r:id="rId2"/>
  <oleObjects>
    <oleObject progId="MSPhotoEd.3" shapeId="312703" r:id="rId1"/>
  </oleObjects>
</worksheet>
</file>

<file path=xl/worksheets/sheet9.xml><?xml version="1.0" encoding="utf-8"?>
<worksheet xmlns="http://schemas.openxmlformats.org/spreadsheetml/2006/main" xmlns:r="http://schemas.openxmlformats.org/officeDocument/2006/relationships">
  <dimension ref="A2:Q41"/>
  <sheetViews>
    <sheetView showGridLines="0" showRowColHeaders="0" showZeros="0" showOutlineSymbols="0" zoomScaleSheetLayoutView="100" workbookViewId="0" topLeftCell="A1">
      <selection activeCell="A1" sqref="A1"/>
    </sheetView>
  </sheetViews>
  <sheetFormatPr defaultColWidth="9.140625" defaultRowHeight="12.75"/>
  <cols>
    <col min="1" max="16384" width="9.140625" style="161" customWidth="1"/>
  </cols>
  <sheetData>
    <row r="2" spans="1:15" ht="12.75">
      <c r="A2" s="7">
        <f>Inhoud!D3</f>
        <v>0</v>
      </c>
      <c r="O2" s="1">
        <v>9</v>
      </c>
    </row>
    <row r="3" spans="1:17" ht="12.75">
      <c r="A3" s="29"/>
      <c r="B3" s="5"/>
      <c r="C3" s="5"/>
      <c r="D3" s="5"/>
      <c r="E3" s="5"/>
      <c r="F3" s="5"/>
      <c r="G3" s="5"/>
      <c r="H3" s="5"/>
      <c r="I3" s="5"/>
      <c r="J3" s="5"/>
      <c r="K3" s="5"/>
      <c r="L3" s="5"/>
      <c r="M3" s="1"/>
      <c r="P3" s="1"/>
      <c r="Q3" s="1"/>
    </row>
    <row r="4" spans="1:17" ht="12.75">
      <c r="A4" s="1"/>
      <c r="B4" s="1"/>
      <c r="C4" s="1"/>
      <c r="D4" s="1"/>
      <c r="E4" s="1"/>
      <c r="F4" s="1"/>
      <c r="G4" s="1"/>
      <c r="H4" s="1"/>
      <c r="I4" s="1"/>
      <c r="J4" s="1"/>
      <c r="K4" s="1"/>
      <c r="L4" s="1"/>
      <c r="M4" s="1"/>
      <c r="N4" s="1"/>
      <c r="O4" s="1"/>
      <c r="P4" s="1"/>
      <c r="Q4" s="1"/>
    </row>
    <row r="5" spans="1:17" ht="12.75">
      <c r="A5" s="2" t="s">
        <v>47</v>
      </c>
      <c r="B5" s="1"/>
      <c r="C5" s="1"/>
      <c r="D5" s="1"/>
      <c r="E5" s="1"/>
      <c r="F5" s="1"/>
      <c r="G5" s="1"/>
      <c r="H5" s="1"/>
      <c r="I5" s="1"/>
      <c r="J5" s="1"/>
      <c r="K5" s="1"/>
      <c r="L5" s="1"/>
      <c r="M5" s="1"/>
      <c r="N5" s="1"/>
      <c r="O5" s="1"/>
      <c r="P5" s="1"/>
      <c r="Q5" s="1"/>
    </row>
    <row r="6" spans="1:17" ht="12.75">
      <c r="A6" s="1"/>
      <c r="B6" s="1"/>
      <c r="C6" s="1"/>
      <c r="D6" s="1"/>
      <c r="E6" s="1"/>
      <c r="F6" s="1"/>
      <c r="G6" s="1"/>
      <c r="H6" s="1"/>
      <c r="I6" s="1"/>
      <c r="J6" s="1"/>
      <c r="K6" s="1"/>
      <c r="L6" s="1"/>
      <c r="M6" s="1"/>
      <c r="N6" s="1"/>
      <c r="O6" s="1"/>
      <c r="P6" s="1"/>
      <c r="Q6" s="1"/>
    </row>
    <row r="7" spans="1:17" ht="12.75">
      <c r="A7" s="413" t="s">
        <v>49</v>
      </c>
      <c r="B7" s="414"/>
      <c r="C7" s="414"/>
      <c r="D7" s="414"/>
      <c r="E7" s="414"/>
      <c r="F7" s="1"/>
      <c r="G7" s="1"/>
      <c r="H7" s="1"/>
      <c r="I7" s="1"/>
      <c r="J7" s="1"/>
      <c r="K7" s="1"/>
      <c r="L7" s="1"/>
      <c r="M7" s="1"/>
      <c r="N7" s="1"/>
      <c r="O7" s="1"/>
      <c r="P7" s="1"/>
      <c r="Q7" s="1"/>
    </row>
    <row r="8" spans="1:17" ht="12.75">
      <c r="A8" s="30" t="s">
        <v>51</v>
      </c>
      <c r="B8" s="1"/>
      <c r="C8" s="1"/>
      <c r="D8" s="1"/>
      <c r="E8" s="1"/>
      <c r="F8" s="1"/>
      <c r="G8" s="1"/>
      <c r="H8" s="1"/>
      <c r="I8" s="1"/>
      <c r="J8" s="1"/>
      <c r="K8" s="1"/>
      <c r="L8" s="1"/>
      <c r="M8" s="1"/>
      <c r="N8" s="1"/>
      <c r="O8" s="1"/>
      <c r="P8" s="1"/>
      <c r="Q8" s="1"/>
    </row>
    <row r="9" spans="1:17" ht="12.75">
      <c r="A9" s="30" t="s">
        <v>52</v>
      </c>
      <c r="B9" s="1"/>
      <c r="C9" s="1"/>
      <c r="D9" s="1"/>
      <c r="E9" s="1"/>
      <c r="F9" s="1"/>
      <c r="G9" s="1"/>
      <c r="H9" s="1"/>
      <c r="I9" s="1"/>
      <c r="J9" s="1"/>
      <c r="K9" s="1"/>
      <c r="L9" s="1"/>
      <c r="M9" s="1"/>
      <c r="N9" s="1"/>
      <c r="O9" s="1"/>
      <c r="P9" s="1"/>
      <c r="Q9" s="1"/>
    </row>
    <row r="10" spans="1:17" ht="12.75">
      <c r="A10" s="30" t="s">
        <v>53</v>
      </c>
      <c r="B10" s="1"/>
      <c r="C10" s="1"/>
      <c r="D10" s="1"/>
      <c r="E10" s="1"/>
      <c r="F10" s="1"/>
      <c r="G10" s="1"/>
      <c r="H10" s="1"/>
      <c r="I10" s="1"/>
      <c r="J10" s="1"/>
      <c r="K10" s="1"/>
      <c r="L10" s="1"/>
      <c r="M10" s="1"/>
      <c r="N10" s="1"/>
      <c r="O10" s="1"/>
      <c r="P10" s="1"/>
      <c r="Q10" s="1"/>
    </row>
    <row r="11" spans="1:17" ht="12.75">
      <c r="A11" s="30"/>
      <c r="B11" s="1"/>
      <c r="C11" s="1"/>
      <c r="D11" s="1"/>
      <c r="E11" s="1"/>
      <c r="F11" s="1"/>
      <c r="G11" s="1"/>
      <c r="H11" s="1"/>
      <c r="I11" s="1"/>
      <c r="J11" s="1"/>
      <c r="K11" s="1"/>
      <c r="L11" s="1"/>
      <c r="M11" s="1"/>
      <c r="N11" s="1"/>
      <c r="O11" s="1"/>
      <c r="P11" s="1"/>
      <c r="Q11" s="1"/>
    </row>
    <row r="12" spans="1:17" ht="12.75">
      <c r="A12" s="30" t="s">
        <v>50</v>
      </c>
      <c r="B12" s="1"/>
      <c r="C12" s="1"/>
      <c r="D12" s="1"/>
      <c r="E12" s="1"/>
      <c r="F12" s="1"/>
      <c r="G12" s="1"/>
      <c r="H12" s="1"/>
      <c r="I12" s="1"/>
      <c r="J12" s="1"/>
      <c r="K12" s="1"/>
      <c r="L12" s="1"/>
      <c r="M12" s="1"/>
      <c r="N12" s="1"/>
      <c r="O12" s="1"/>
      <c r="P12" s="1"/>
      <c r="Q12" s="1"/>
    </row>
    <row r="13" spans="1:17" ht="12.75">
      <c r="A13" s="30" t="s">
        <v>54</v>
      </c>
      <c r="B13" s="1"/>
      <c r="C13" s="1"/>
      <c r="D13" s="1"/>
      <c r="E13" s="1"/>
      <c r="F13" s="1"/>
      <c r="G13" s="1"/>
      <c r="H13" s="1"/>
      <c r="I13" s="1"/>
      <c r="J13" s="1"/>
      <c r="K13" s="1"/>
      <c r="L13" s="1"/>
      <c r="M13" s="1"/>
      <c r="N13" s="1"/>
      <c r="O13" s="1"/>
      <c r="P13" s="1"/>
      <c r="Q13" s="1"/>
    </row>
    <row r="14" spans="1:17" ht="12.75">
      <c r="A14" s="30" t="s">
        <v>66</v>
      </c>
      <c r="B14" s="1"/>
      <c r="C14" s="1"/>
      <c r="D14" s="1"/>
      <c r="E14" s="1"/>
      <c r="F14" s="1"/>
      <c r="G14" s="1"/>
      <c r="H14" s="1"/>
      <c r="I14" s="1"/>
      <c r="J14" s="1"/>
      <c r="K14" s="1"/>
      <c r="L14" s="1"/>
      <c r="M14" s="1"/>
      <c r="N14" s="1"/>
      <c r="O14" s="1"/>
      <c r="P14" s="1"/>
      <c r="Q14" s="1"/>
    </row>
    <row r="15" spans="1:17" ht="12.75">
      <c r="A15" s="222" t="s">
        <v>163</v>
      </c>
      <c r="B15" s="1"/>
      <c r="C15" s="1"/>
      <c r="D15" s="1"/>
      <c r="E15" s="1"/>
      <c r="F15" s="1"/>
      <c r="G15" s="1"/>
      <c r="H15" s="1"/>
      <c r="I15" s="1"/>
      <c r="J15" s="1"/>
      <c r="K15" s="1"/>
      <c r="L15" s="1"/>
      <c r="M15" s="1"/>
      <c r="N15" s="1"/>
      <c r="O15" s="1"/>
      <c r="P15" s="1"/>
      <c r="Q15" s="1"/>
    </row>
    <row r="16" spans="1:17" ht="12.75">
      <c r="A16" s="30" t="s">
        <v>164</v>
      </c>
      <c r="B16" s="1"/>
      <c r="C16" s="1"/>
      <c r="D16" s="1"/>
      <c r="E16" s="1"/>
      <c r="F16" s="1"/>
      <c r="G16" s="1"/>
      <c r="H16" s="1"/>
      <c r="I16" s="1"/>
      <c r="J16" s="1"/>
      <c r="K16" s="1"/>
      <c r="L16" s="1"/>
      <c r="M16" s="1"/>
      <c r="N16" s="1"/>
      <c r="O16" s="1"/>
      <c r="P16" s="1"/>
      <c r="Q16" s="1"/>
    </row>
    <row r="17" spans="1:17" ht="12.75">
      <c r="A17" s="30"/>
      <c r="B17" s="1"/>
      <c r="C17" s="1"/>
      <c r="D17" s="1"/>
      <c r="E17" s="1"/>
      <c r="F17" s="1"/>
      <c r="G17" s="1"/>
      <c r="H17" s="1"/>
      <c r="I17" s="1"/>
      <c r="J17" s="1"/>
      <c r="K17" s="1"/>
      <c r="L17" s="1"/>
      <c r="M17" s="1"/>
      <c r="N17" s="1"/>
      <c r="O17" s="1"/>
      <c r="P17" s="1"/>
      <c r="Q17" s="1"/>
    </row>
    <row r="18" spans="1:17" ht="12.75">
      <c r="A18" s="30" t="s">
        <v>55</v>
      </c>
      <c r="B18" s="1"/>
      <c r="C18" s="1"/>
      <c r="D18" s="1"/>
      <c r="E18" s="1"/>
      <c r="F18" s="1"/>
      <c r="G18" s="1"/>
      <c r="H18" s="1"/>
      <c r="I18" s="1"/>
      <c r="J18" s="1"/>
      <c r="K18" s="1"/>
      <c r="L18" s="1"/>
      <c r="M18" s="1"/>
      <c r="N18" s="1"/>
      <c r="O18" s="1"/>
      <c r="P18" s="1"/>
      <c r="Q18" s="1"/>
    </row>
    <row r="19" spans="1:17" ht="12.75">
      <c r="A19" s="30" t="s">
        <v>56</v>
      </c>
      <c r="B19" s="1"/>
      <c r="C19" s="1"/>
      <c r="D19" s="1"/>
      <c r="E19" s="1"/>
      <c r="F19" s="1"/>
      <c r="G19" s="1"/>
      <c r="H19" s="1"/>
      <c r="I19" s="1"/>
      <c r="J19" s="1"/>
      <c r="K19" s="1"/>
      <c r="L19" s="1"/>
      <c r="M19" s="1"/>
      <c r="N19" s="1"/>
      <c r="O19" s="1"/>
      <c r="P19" s="1"/>
      <c r="Q19" s="1"/>
    </row>
    <row r="20" spans="1:17" ht="12.75">
      <c r="A20" s="30"/>
      <c r="B20" s="1"/>
      <c r="C20" s="1"/>
      <c r="D20" s="1"/>
      <c r="E20" s="1"/>
      <c r="F20" s="1"/>
      <c r="G20" s="1"/>
      <c r="H20" s="1"/>
      <c r="I20" s="1"/>
      <c r="J20" s="1"/>
      <c r="K20" s="1"/>
      <c r="L20" s="1"/>
      <c r="M20" s="1"/>
      <c r="N20" s="1"/>
      <c r="O20" s="1"/>
      <c r="P20" s="1"/>
      <c r="Q20" s="1"/>
    </row>
    <row r="21" spans="1:17" ht="12.75">
      <c r="A21" s="30" t="s">
        <v>165</v>
      </c>
      <c r="B21" s="1"/>
      <c r="C21" s="1"/>
      <c r="D21" s="1"/>
      <c r="E21" s="1"/>
      <c r="F21" s="1"/>
      <c r="G21" s="1"/>
      <c r="H21" s="1"/>
      <c r="I21" s="1"/>
      <c r="J21" s="1"/>
      <c r="K21" s="1"/>
      <c r="L21" s="1"/>
      <c r="M21" s="1"/>
      <c r="N21" s="1"/>
      <c r="O21" s="1"/>
      <c r="P21" s="1"/>
      <c r="Q21" s="1"/>
    </row>
    <row r="22" spans="1:17" ht="12.75">
      <c r="A22" s="30" t="s">
        <v>57</v>
      </c>
      <c r="B22" s="1"/>
      <c r="C22" s="1"/>
      <c r="D22" s="1"/>
      <c r="E22" s="1"/>
      <c r="F22" s="1"/>
      <c r="G22" s="1"/>
      <c r="H22" s="1"/>
      <c r="I22" s="1"/>
      <c r="J22" s="1"/>
      <c r="K22" s="1"/>
      <c r="L22" s="1"/>
      <c r="M22" s="1"/>
      <c r="N22" s="1"/>
      <c r="O22" s="1"/>
      <c r="P22" s="1"/>
      <c r="Q22" s="1"/>
    </row>
    <row r="23" spans="1:17" ht="12.75">
      <c r="A23" s="30" t="s">
        <v>113</v>
      </c>
      <c r="B23" s="1"/>
      <c r="C23" s="1"/>
      <c r="D23" s="1"/>
      <c r="E23" s="1"/>
      <c r="F23" s="1"/>
      <c r="G23" s="1"/>
      <c r="H23" s="1"/>
      <c r="I23" s="1"/>
      <c r="J23" s="1"/>
      <c r="K23" s="1"/>
      <c r="L23" s="1"/>
      <c r="M23" s="1"/>
      <c r="N23" s="1"/>
      <c r="O23" s="1"/>
      <c r="P23" s="1"/>
      <c r="Q23" s="1"/>
    </row>
    <row r="24" spans="1:17" ht="12.75">
      <c r="A24" s="30"/>
      <c r="B24" s="1"/>
      <c r="C24" s="1"/>
      <c r="D24" s="1"/>
      <c r="E24" s="1"/>
      <c r="F24" s="1"/>
      <c r="G24" s="1"/>
      <c r="H24" s="1"/>
      <c r="I24" s="1"/>
      <c r="J24" s="1"/>
      <c r="K24" s="1"/>
      <c r="L24" s="1"/>
      <c r="M24" s="1"/>
      <c r="N24" s="1"/>
      <c r="O24" s="1"/>
      <c r="P24" s="1"/>
      <c r="Q24" s="1"/>
    </row>
    <row r="25" spans="1:17" ht="12.75">
      <c r="A25" s="30" t="s">
        <v>58</v>
      </c>
      <c r="B25" s="1"/>
      <c r="C25" s="1"/>
      <c r="D25" s="1"/>
      <c r="E25" s="1"/>
      <c r="F25" s="1"/>
      <c r="G25" s="1"/>
      <c r="H25" s="1"/>
      <c r="I25" s="1"/>
      <c r="J25" s="1"/>
      <c r="K25" s="1"/>
      <c r="L25" s="1"/>
      <c r="M25" s="1"/>
      <c r="N25" s="1"/>
      <c r="O25" s="1"/>
      <c r="P25" s="1"/>
      <c r="Q25" s="1"/>
    </row>
    <row r="26" spans="1:17" ht="12.75">
      <c r="A26" s="30" t="s">
        <v>59</v>
      </c>
      <c r="B26" s="1"/>
      <c r="C26" s="1"/>
      <c r="D26" s="1"/>
      <c r="E26" s="1"/>
      <c r="F26" s="1"/>
      <c r="G26" s="1"/>
      <c r="H26" s="1"/>
      <c r="I26" s="1"/>
      <c r="J26" s="1"/>
      <c r="K26" s="1"/>
      <c r="L26" s="1"/>
      <c r="M26" s="1"/>
      <c r="N26" s="1"/>
      <c r="O26" s="1"/>
      <c r="P26" s="1"/>
      <c r="Q26" s="1"/>
    </row>
    <row r="27" spans="1:17" ht="12.75">
      <c r="A27" s="30"/>
      <c r="B27" s="1"/>
      <c r="C27" s="1"/>
      <c r="D27" s="1"/>
      <c r="E27" s="1"/>
      <c r="F27" s="1"/>
      <c r="G27" s="1"/>
      <c r="H27" s="1"/>
      <c r="I27" s="1"/>
      <c r="J27" s="1"/>
      <c r="K27" s="1"/>
      <c r="L27" s="1"/>
      <c r="M27" s="1"/>
      <c r="N27" s="1"/>
      <c r="O27" s="1"/>
      <c r="P27" s="1"/>
      <c r="Q27" s="1"/>
    </row>
    <row r="28" spans="1:17" ht="12.75">
      <c r="A28" s="30" t="s">
        <v>114</v>
      </c>
      <c r="B28" s="1"/>
      <c r="C28" s="1"/>
      <c r="D28" s="1"/>
      <c r="E28" s="1"/>
      <c r="F28" s="1"/>
      <c r="G28" s="1"/>
      <c r="H28" s="1"/>
      <c r="I28" s="1"/>
      <c r="J28" s="1"/>
      <c r="K28" s="1"/>
      <c r="L28" s="1"/>
      <c r="M28" s="1"/>
      <c r="N28" s="1"/>
      <c r="O28" s="1"/>
      <c r="P28" s="1"/>
      <c r="Q28" s="1"/>
    </row>
    <row r="29" spans="1:17" ht="12.75">
      <c r="A29" s="31" t="s">
        <v>60</v>
      </c>
      <c r="B29" s="1"/>
      <c r="C29" s="1"/>
      <c r="D29" s="1"/>
      <c r="E29" s="1"/>
      <c r="F29" s="1"/>
      <c r="G29" s="1"/>
      <c r="H29" s="1"/>
      <c r="I29" s="1"/>
      <c r="J29" s="1"/>
      <c r="K29" s="1"/>
      <c r="L29" s="1"/>
      <c r="M29" s="1"/>
      <c r="N29" s="1"/>
      <c r="O29" s="1"/>
      <c r="P29" s="1"/>
      <c r="Q29" s="1"/>
    </row>
    <row r="30" spans="1:17" ht="12.75">
      <c r="A30" s="31" t="s">
        <v>67</v>
      </c>
      <c r="B30" s="1"/>
      <c r="C30" s="1"/>
      <c r="D30" s="1"/>
      <c r="E30" s="1"/>
      <c r="F30" s="1"/>
      <c r="G30" s="1"/>
      <c r="H30" s="1"/>
      <c r="I30" s="1"/>
      <c r="J30" s="1"/>
      <c r="K30" s="1"/>
      <c r="L30" s="1"/>
      <c r="M30" s="1"/>
      <c r="N30" s="1"/>
      <c r="O30" s="1"/>
      <c r="P30" s="1"/>
      <c r="Q30" s="1"/>
    </row>
    <row r="31" spans="1:17" ht="12.75">
      <c r="A31" s="30" t="s">
        <v>61</v>
      </c>
      <c r="B31" s="1"/>
      <c r="C31" s="1"/>
      <c r="D31" s="1"/>
      <c r="E31" s="1"/>
      <c r="F31" s="1"/>
      <c r="G31" s="1"/>
      <c r="H31" s="1"/>
      <c r="I31" s="1"/>
      <c r="J31" s="1"/>
      <c r="K31" s="1"/>
      <c r="L31" s="1"/>
      <c r="M31" s="1"/>
      <c r="N31" s="1"/>
      <c r="O31" s="1"/>
      <c r="P31" s="1"/>
      <c r="Q31" s="1"/>
    </row>
    <row r="32" spans="1:17" ht="12.75">
      <c r="A32" s="30" t="s">
        <v>68</v>
      </c>
      <c r="B32" s="1"/>
      <c r="C32" s="1"/>
      <c r="D32" s="1"/>
      <c r="E32" s="1"/>
      <c r="F32" s="1"/>
      <c r="G32" s="1"/>
      <c r="H32" s="1"/>
      <c r="I32" s="1"/>
      <c r="J32" s="1"/>
      <c r="K32" s="1"/>
      <c r="L32" s="1"/>
      <c r="M32" s="1"/>
      <c r="N32" s="1"/>
      <c r="O32" s="1"/>
      <c r="P32" s="1"/>
      <c r="Q32" s="1"/>
    </row>
    <row r="33" spans="1:17" ht="12.75">
      <c r="A33" s="30"/>
      <c r="B33" s="1"/>
      <c r="C33" s="1"/>
      <c r="D33" s="1"/>
      <c r="E33" s="1"/>
      <c r="F33" s="1"/>
      <c r="G33" s="1"/>
      <c r="H33" s="1"/>
      <c r="I33" s="1"/>
      <c r="J33" s="1"/>
      <c r="K33" s="1"/>
      <c r="L33" s="1"/>
      <c r="M33" s="1"/>
      <c r="N33" s="1"/>
      <c r="O33" s="1"/>
      <c r="P33" s="1"/>
      <c r="Q33" s="1"/>
    </row>
    <row r="34" spans="1:17" ht="12.75">
      <c r="A34" s="30" t="s">
        <v>62</v>
      </c>
      <c r="B34" s="1"/>
      <c r="C34" s="1"/>
      <c r="D34" s="1"/>
      <c r="E34" s="1"/>
      <c r="F34" s="1"/>
      <c r="G34" s="1"/>
      <c r="H34" s="1"/>
      <c r="I34" s="1"/>
      <c r="J34" s="1"/>
      <c r="K34" s="1"/>
      <c r="L34" s="1"/>
      <c r="M34" s="1"/>
      <c r="N34" s="1"/>
      <c r="O34" s="1"/>
      <c r="P34" s="1"/>
      <c r="Q34" s="1"/>
    </row>
    <row r="35" spans="1:17" ht="12.75">
      <c r="A35" s="30" t="s">
        <v>63</v>
      </c>
      <c r="B35" s="1"/>
      <c r="C35" s="1"/>
      <c r="D35" s="1"/>
      <c r="E35" s="1"/>
      <c r="F35" s="1"/>
      <c r="G35" s="1"/>
      <c r="H35" s="1"/>
      <c r="I35" s="1"/>
      <c r="J35" s="1"/>
      <c r="K35" s="1"/>
      <c r="L35" s="1"/>
      <c r="M35" s="1"/>
      <c r="N35" s="1"/>
      <c r="O35" s="1"/>
      <c r="P35" s="1"/>
      <c r="Q35" s="1"/>
    </row>
    <row r="36" spans="1:17" ht="12.75">
      <c r="A36" s="30"/>
      <c r="B36" s="1"/>
      <c r="C36" s="1"/>
      <c r="D36" s="1"/>
      <c r="E36" s="1"/>
      <c r="F36" s="1"/>
      <c r="G36" s="1"/>
      <c r="H36" s="1"/>
      <c r="I36" s="1"/>
      <c r="J36" s="1"/>
      <c r="K36" s="1"/>
      <c r="L36" s="1"/>
      <c r="M36" s="1"/>
      <c r="N36" s="1"/>
      <c r="O36" s="1"/>
      <c r="P36" s="1"/>
      <c r="Q36" s="1"/>
    </row>
    <row r="37" spans="1:17" ht="12.75">
      <c r="A37" s="30"/>
      <c r="B37" s="1"/>
      <c r="C37" s="1"/>
      <c r="D37" s="1"/>
      <c r="E37" s="1"/>
      <c r="F37" s="1"/>
      <c r="G37" s="1"/>
      <c r="H37" s="1"/>
      <c r="I37" s="1"/>
      <c r="J37" s="1"/>
      <c r="K37" s="1"/>
      <c r="L37" s="1"/>
      <c r="M37" s="1"/>
      <c r="N37" s="1"/>
      <c r="O37" s="1"/>
      <c r="P37" s="1"/>
      <c r="Q37" s="1"/>
    </row>
    <row r="38" spans="1:17" ht="12.75">
      <c r="A38" s="32"/>
      <c r="B38" s="1"/>
      <c r="C38" s="1"/>
      <c r="D38" s="1"/>
      <c r="E38" s="1"/>
      <c r="F38" s="1"/>
      <c r="G38" s="1"/>
      <c r="H38" s="1"/>
      <c r="I38" s="1"/>
      <c r="J38" s="1"/>
      <c r="K38" s="1"/>
      <c r="L38" s="1"/>
      <c r="M38" s="1"/>
      <c r="N38" s="1"/>
      <c r="O38" s="1"/>
      <c r="P38" s="1"/>
      <c r="Q38" s="1"/>
    </row>
    <row r="39" spans="1:17" ht="12.75">
      <c r="A39" s="32"/>
      <c r="B39" s="1"/>
      <c r="C39" s="1"/>
      <c r="D39" s="1"/>
      <c r="E39" s="1"/>
      <c r="F39" s="1"/>
      <c r="G39" s="1"/>
      <c r="H39" s="1"/>
      <c r="I39" s="1"/>
      <c r="J39" s="1"/>
      <c r="K39" s="1"/>
      <c r="L39" s="1"/>
      <c r="M39" s="1"/>
      <c r="N39" s="1"/>
      <c r="O39" s="1"/>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sheetData>
  <sheetProtection password="CA39" sheet="1" objects="1" scenarios="1"/>
  <mergeCells count="1">
    <mergeCell ref="A7:E7"/>
  </mergeCells>
  <printOptions/>
  <pageMargins left="0.55" right="0.39" top="0.66" bottom="1" header="0.5" footer="0.5"/>
  <pageSetup horizontalDpi="600" verticalDpi="600" orientation="landscape" paperSize="9" scale="89" r:id="rId3"/>
  <legacyDrawing r:id="rId2"/>
  <oleObjects>
    <oleObject progId="MSPhotoEd.3" shapeId="31341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DSWS</dc:creator>
  <cp:keywords/>
  <dc:description/>
  <cp:lastModifiedBy>O. de Klein</cp:lastModifiedBy>
  <cp:lastPrinted>2009-05-12T08:18:37Z</cp:lastPrinted>
  <dcterms:created xsi:type="dcterms:W3CDTF">2004-04-29T09:33:45Z</dcterms:created>
  <dcterms:modified xsi:type="dcterms:W3CDTF">2012-02-23T09:38:28Z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THRFR6N5WDQ4-17-3299</vt:lpwstr>
  </property>
  <property fmtid="{D5CDD505-2E9C-101B-9397-08002B2CF9AE}" pid="4" name="_dlc_DocIdItemGu">
    <vt:lpwstr>840c0221-3379-4b6f-8993-e4225f62c4ef</vt:lpwstr>
  </property>
  <property fmtid="{D5CDD505-2E9C-101B-9397-08002B2CF9AE}" pid="5" name="_dlc_DocIdU">
    <vt:lpwstr>http://kennisnet.nza.nl/publicaties/Aanleveren/_layouts/DocIdRedir.aspx?ID=THRFR6N5WDQ4-17-3299, THRFR6N5WDQ4-17-3299</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