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30" windowWidth="15360" windowHeight="6060" tabRatio="852" activeTab="0"/>
  </bookViews>
  <sheets>
    <sheet name="Voorblad" sheetId="1" r:id="rId1"/>
    <sheet name="inhoudsopgave" sheetId="2" r:id="rId2"/>
    <sheet name="prod. afspraken en realisatie" sheetId="3" r:id="rId3"/>
    <sheet name="eerstelijn" sheetId="4" r:id="rId4"/>
    <sheet name="dure- en weesgeneesmiddelen" sheetId="5" r:id="rId5"/>
    <sheet name="NZa verwerking" sheetId="6" state="hidden" r:id="rId6"/>
    <sheet name="opnamen, epb" sheetId="7" r:id="rId7"/>
    <sheet name="diverse budgetmutaties" sheetId="8" r:id="rId8"/>
    <sheet name="beleidsregelwaarden" sheetId="9" r:id="rId9"/>
    <sheet name="versiebeheer" sheetId="10" r:id="rId10"/>
  </sheets>
  <externalReferences>
    <externalReference r:id="rId13"/>
    <externalReference r:id="rId14"/>
  </externalReferences>
  <definedNames>
    <definedName name="_xlnm.Print_Area" localSheetId="8">'beleidsregelwaarden'!$A$1:$E$156</definedName>
    <definedName name="_xlnm.Print_Area" localSheetId="7">'diverse budgetmutaties'!$A$1:$C$40</definedName>
    <definedName name="_xlnm.Print_Area" localSheetId="4">'dure- en weesgeneesmiddelen'!$A$1:$G$94</definedName>
    <definedName name="_xlnm.Print_Area" localSheetId="3">'eerstelijn'!$A$1:$F$34</definedName>
    <definedName name="_xlnm.Print_Area" localSheetId="1">'inhoudsopgave'!$A$1:$J$22</definedName>
    <definedName name="_xlnm.Print_Area" localSheetId="6">'opnamen, epb'!$A$1:$K$59</definedName>
    <definedName name="_xlnm.Print_Area" localSheetId="2">'prod. afspraken en realisatie'!$A$1:$F$128</definedName>
    <definedName name="_xlnm.Print_Area" localSheetId="9">'versiebeheer'!$A$1:$E$27</definedName>
    <definedName name="_xlnm.Print_Area" localSheetId="0">'Voorblad'!$A$19:$M$36</definedName>
    <definedName name="_xlnm.Print_Titles" localSheetId="8">'beleidsregelwaarden'!$1:$5</definedName>
    <definedName name="_xlnm.Print_Titles" localSheetId="0">'Voorblad'!$1:$9</definedName>
    <definedName name="getal_data" localSheetId="4">#REF!</definedName>
    <definedName name="getal_data" localSheetId="9">#REF!</definedName>
    <definedName name="getal_data">#REF!</definedName>
    <definedName name="kolom_data" localSheetId="4">#REF!</definedName>
    <definedName name="kolom_data" localSheetId="9">#REF!</definedName>
    <definedName name="kolom_data">#REF!</definedName>
    <definedName name="tabblad" localSheetId="4">#REF!</definedName>
    <definedName name="tabblad" localSheetId="9">#REF!</definedName>
    <definedName name="tabblad">#REF!</definedName>
    <definedName name="Z_52EB1485_ECFC_4D16_B893_125E4D85986E_.wvu.PrintArea" localSheetId="8" hidden="1">'beleidsregelwaarden'!$A$1:$E$112</definedName>
    <definedName name="Z_60683068_AF12_11D4_9642_08005ACCD915_.wvu.PrintTitles" localSheetId="9" hidden="1">'versiebeheer'!$2:$2</definedName>
    <definedName name="Z_60683068_AF12_11D4_9642_08005ACCD915_.wvu.Rows" localSheetId="9" hidden="1">'versiebeheer'!#REF!,'versiebeheer'!#REF!,'versiebeheer'!#REF!</definedName>
  </definedNames>
  <calcPr fullCalcOnLoad="1"/>
</workbook>
</file>

<file path=xl/sharedStrings.xml><?xml version="1.0" encoding="utf-8"?>
<sst xmlns="http://schemas.openxmlformats.org/spreadsheetml/2006/main" count="874" uniqueCount="568">
  <si>
    <t>Van pagina 3</t>
  </si>
  <si>
    <t>Van pagina 4</t>
  </si>
  <si>
    <t>* Hoewel deze producties reeds begrepen zijn in eerdergevraagde aantallen, worden deze met betrekking tot "hiv" opnieuw gevraagd teneinde een separate budgettoeslag te kunnen berekenen. Voor de toeslagen krijgen al deze aantallen het gewicht 1.</t>
  </si>
  <si>
    <t>Hiv-opname*</t>
  </si>
  <si>
    <t>Hiv-verpleegdag*</t>
  </si>
  <si>
    <t>Hiv-polikl.bezoek*</t>
  </si>
  <si>
    <t>Hiv-dagverpleging*</t>
  </si>
  <si>
    <t>*     Voor rekenstaat 2006 zie productieafsprakenformulier 2006 eventueel aangevuld met latere afspraken. Een decentrale afname is een afname ten behoeve van de eerste lijn patiënten, die verspreid over de diverse locaties (prikpunten), verwijderd van de hoofdlocatie respectievelijk het laboratorium plaatsvindt. Ziekenhuislocaties als gevolg van bijvoorbeeld een fusie dienen hierbij niet als een decentraal prikpunt te worden aangemerkt. Als Prikpunten dienen te worden aangemerkt "niet-WZV-goedgekeurde locaties", die buiten de ziekenhuislocaties zijn gelegen.</t>
  </si>
  <si>
    <t>Diverse onderzoeken t.b.v. huisartsen:</t>
  </si>
  <si>
    <t>Laboratoriumtarieven t.b.v. huisartsen:</t>
  </si>
  <si>
    <t>Opbrengst productie röntgenonderzoek</t>
  </si>
  <si>
    <t>Opbrengst productie functieonderzoek</t>
  </si>
  <si>
    <t>Cervix-cytologisch bevolkingsonderzoek, aantallen</t>
  </si>
  <si>
    <t>Poliklinische trombotests, aantallen</t>
  </si>
  <si>
    <t>bed neonatologie</t>
  </si>
  <si>
    <t>Inhoudsopgave</t>
  </si>
  <si>
    <t>realisatie</t>
  </si>
  <si>
    <t>RBU</t>
  </si>
  <si>
    <t>Scholingsmiddelen</t>
  </si>
  <si>
    <t>Afschrijvingskosten dubieuze debiteuren</t>
  </si>
  <si>
    <t xml:space="preserve">afspraak </t>
  </si>
  <si>
    <t>KNO-artsen</t>
  </si>
  <si>
    <t>werkelijk</t>
  </si>
  <si>
    <t>afspraak</t>
  </si>
  <si>
    <t>wegings-</t>
  </si>
  <si>
    <t>factor</t>
  </si>
  <si>
    <t>opnamen</t>
  </si>
  <si>
    <t>loon</t>
  </si>
  <si>
    <t>mat.</t>
  </si>
  <si>
    <t>loonkosten</t>
  </si>
  <si>
    <t>mat.kosten</t>
  </si>
  <si>
    <t>CAPD-dgn (H2)</t>
  </si>
  <si>
    <t>CAPD-dgn (H5)</t>
  </si>
  <si>
    <t>Thuisdialyse (W7)</t>
  </si>
  <si>
    <t>Thuisdialyse (W8)</t>
  </si>
  <si>
    <t>Thuisdialyse (W9)</t>
  </si>
  <si>
    <t>Thuisdialyse (W10)</t>
  </si>
  <si>
    <t>CCPD (W11)</t>
  </si>
  <si>
    <t>CCPD (W12)</t>
  </si>
  <si>
    <t>opname-1</t>
  </si>
  <si>
    <t>opname-2</t>
  </si>
  <si>
    <t>verpleegdag-1</t>
  </si>
  <si>
    <t>verpleegdag-2</t>
  </si>
  <si>
    <t>dagverpleging-1</t>
  </si>
  <si>
    <t>dagverpleging-2</t>
  </si>
  <si>
    <t>lab.1e lijn  afnames-1</t>
  </si>
  <si>
    <t>1e polikl.bezoeker-1</t>
  </si>
  <si>
    <t xml:space="preserve">1e polikl.bezoeker-2 </t>
  </si>
  <si>
    <t>poliklinische bevalling -1</t>
  </si>
  <si>
    <t>poliklinische bevalling -2</t>
  </si>
  <si>
    <t>Totaal</t>
  </si>
  <si>
    <t>prod.afspr.</t>
  </si>
  <si>
    <t>"zware" dagverpleging-1</t>
  </si>
  <si>
    <t>"zware" dagverpleging-2</t>
  </si>
  <si>
    <t>parameterwaarden</t>
  </si>
  <si>
    <t xml:space="preserve">   t.b.v. nacalculatie</t>
  </si>
  <si>
    <t>L</t>
  </si>
  <si>
    <t>M</t>
  </si>
  <si>
    <t>t.b.v. herall./prod.afspr</t>
  </si>
  <si>
    <t xml:space="preserve">                  par.waarden</t>
  </si>
  <si>
    <t>erkende bedden</t>
  </si>
  <si>
    <t>klinische adherentie</t>
  </si>
  <si>
    <t>poliklinische adherentie</t>
  </si>
  <si>
    <t>post-IC high care bed</t>
  </si>
  <si>
    <t>bed neurochirurgie</t>
  </si>
  <si>
    <t>toeslag regio A</t>
  </si>
  <si>
    <t>toeslag regio B</t>
  </si>
  <si>
    <t>toeslag regio C</t>
  </si>
  <si>
    <t>toeslag regio D</t>
  </si>
  <si>
    <t>bed brandwonden</t>
  </si>
  <si>
    <t>bed chr.beademing</t>
  </si>
  <si>
    <t xml:space="preserve">FB-budget </t>
  </si>
  <si>
    <t>gewogen specialisten eenheden</t>
  </si>
  <si>
    <t xml:space="preserve"> </t>
  </si>
  <si>
    <t>nee</t>
  </si>
  <si>
    <t>PGD per behandeling (cyclus)</t>
  </si>
  <si>
    <t>BMT autoloog AML</t>
  </si>
  <si>
    <t>BMT allogeen nazorg</t>
  </si>
  <si>
    <t>poliklinische cytostatica - 1</t>
  </si>
  <si>
    <t>poliklinische cytostatica- 2</t>
  </si>
  <si>
    <t>Productieafspraken</t>
  </si>
  <si>
    <t>Niet invullen</t>
  </si>
  <si>
    <t>U dient het NZa-nummer in te vullen</t>
  </si>
  <si>
    <t>cat.</t>
  </si>
  <si>
    <t>nr.</t>
  </si>
  <si>
    <t>Registratienummer NZa</t>
  </si>
  <si>
    <t>Datum</t>
  </si>
  <si>
    <t>Alle in te vullen velden zijn gearceerd. Dit kunt u hier aan- en uitschakelen. Voor het maken van een duidelijke afdruk van het nacalculatieformulier wordt aanbevolen eerst de arcering van de velden uit te zetten</t>
  </si>
  <si>
    <t xml:space="preserve">Instelling </t>
  </si>
  <si>
    <t>Zorgverzekeraar 1</t>
  </si>
  <si>
    <t>Plaats</t>
  </si>
  <si>
    <t>Contactpersoon</t>
  </si>
  <si>
    <t>Telefoon</t>
  </si>
  <si>
    <t>Handtekening</t>
  </si>
  <si>
    <t>Zorgverzekeraar 2</t>
  </si>
  <si>
    <t>E-mail</t>
  </si>
  <si>
    <t>Ondertekening namens het orgaan voor de gezondheidszorg:</t>
  </si>
  <si>
    <t>(naam)</t>
  </si>
  <si>
    <t>Bij bezwaar tegen genoemde gegevensuitwisseling verzoeken wij u hier ja in te vullen:</t>
  </si>
  <si>
    <t xml:space="preserve">De NZa wil een bijdrage leveren aan het verminderen van de administratieve lasten bij instellingen. De NZa streeft tevens naar een zo efficiënt mogelijke aanwending van middelen om ontwikkelingen in de gezondheidszorg in kaart te brengen. Daarom heeft de NZa  afspraken gemaakt over het niet vaker dan één keer stellen van dezelfde vragen aan instellingen. Daarbij is bepaald dat deze gegevens bij publicatie niet herleidbaar zijn op het niveau van de individuele instelling en dat de uitgewisselde gegevens niet verder aan andere personen of organisaties zullen worden doorgeleverd. De NZa wil de door u op dit formulier ingevulde gegevens betrekken bij de hierboven genoemde gegevensuitwisseling.  Bij toestemming levert u een bijdrage aan het verminderen van uw eigen administratieve lasten. </t>
  </si>
  <si>
    <t>Pre-harttransplantaties</t>
  </si>
  <si>
    <t>Harttransplantaties</t>
  </si>
  <si>
    <t>Nazorg harttransplantaties</t>
  </si>
  <si>
    <t>Thuisbeademing basis</t>
  </si>
  <si>
    <t>Thuisbeademing 1</t>
  </si>
  <si>
    <t>Thuisbeademing 2</t>
  </si>
  <si>
    <t>Pre-levertransplantaties</t>
  </si>
  <si>
    <t>Levertransplantaties</t>
  </si>
  <si>
    <t>Nazorg levertransplantaties</t>
  </si>
  <si>
    <t>Pre-(hart)longtransplantaties</t>
  </si>
  <si>
    <t>Nazorg (hart)longtransplantaties</t>
  </si>
  <si>
    <t>Cochleaire implantaties kinderen</t>
  </si>
  <si>
    <t>Nazorg cochleaire implantaties kinderen</t>
  </si>
  <si>
    <t>Cochleaire implantaties volwassenen</t>
  </si>
  <si>
    <t>Nazorg cochleaire implantaties volwassenen</t>
  </si>
  <si>
    <t>Opname neonatale IC</t>
  </si>
  <si>
    <t>Opname pediatrische IC</t>
  </si>
  <si>
    <t>Beademingsdagen IC</t>
  </si>
  <si>
    <t>Multitraumapatiënten (ISS&gt;=16)</t>
  </si>
  <si>
    <t>PGD per aangemelde patiënt</t>
  </si>
  <si>
    <t>Spraak- en taaldiagnostiek: vast</t>
  </si>
  <si>
    <t>Spraak- en taaldiagnostiek: per kind</t>
  </si>
  <si>
    <t>Hartrevalidatie intakecontact</t>
  </si>
  <si>
    <t>Hartrevalidatie informatiemodule</t>
  </si>
  <si>
    <t>Hartrevalidatie FIT-module &lt; 10 sessies</t>
  </si>
  <si>
    <t>Hartrevalidatie FIT-module &gt; 10 sessies</t>
  </si>
  <si>
    <t>Hartrevalidatie PEP-module</t>
  </si>
  <si>
    <t>M14 - 1</t>
  </si>
  <si>
    <t>M14 - 2</t>
  </si>
  <si>
    <t>PTCA behandelingen</t>
  </si>
  <si>
    <t>Hartoperaties</t>
  </si>
  <si>
    <t>1.1</t>
  </si>
  <si>
    <t>1.2</t>
  </si>
  <si>
    <t>Lokale productiegebonden toeslag</t>
  </si>
  <si>
    <t xml:space="preserve">Voorlopige nacalculatie </t>
  </si>
  <si>
    <t>Blad</t>
  </si>
  <si>
    <t>(handtekening)</t>
  </si>
  <si>
    <t>Versie</t>
  </si>
  <si>
    <t xml:space="preserve">Beleidsregelbedragen </t>
  </si>
  <si>
    <t>Overig; afgesproken budget, LOON**</t>
  </si>
  <si>
    <t>Overig; afgesproken budget, MAT.**</t>
  </si>
  <si>
    <t>Cystic fybrosis volwassenen</t>
  </si>
  <si>
    <t>Cystic fybrosis kinderen</t>
  </si>
  <si>
    <t>Gecombineerde klep / CABG operatie</t>
  </si>
  <si>
    <t>TAAA (aortachirurgie)</t>
  </si>
  <si>
    <t>BMT allogeen perifeer bloed</t>
  </si>
  <si>
    <t>BMT donor verwant</t>
  </si>
  <si>
    <t>BMT allogeen donor onverwant</t>
  </si>
  <si>
    <t>Neurointerventie coilling ongeruptureerd</t>
  </si>
  <si>
    <t>Neurointerventie coilling geruptureerd</t>
  </si>
  <si>
    <t>Neurointerventie AVM</t>
  </si>
  <si>
    <t>Neurointerventie ballon</t>
  </si>
  <si>
    <t>Neurointerventie menigeoom</t>
  </si>
  <si>
    <t>Hoofd halsoncologie</t>
  </si>
  <si>
    <t>Eerste polikl.bezoeken (zie blad 10) ongewogen</t>
  </si>
  <si>
    <t>Eerste polikl.bezoeken (zie blad 10) gewogen</t>
  </si>
  <si>
    <t>Niertransplantaties</t>
  </si>
  <si>
    <t>Jaarkaart niertransplantaties</t>
  </si>
  <si>
    <t>Neurostimulatoren bij pijnbestrijding</t>
  </si>
  <si>
    <t>Beademingsdagen IC*</t>
  </si>
  <si>
    <t>Teletherapie eenvoudig (D611)</t>
  </si>
  <si>
    <t>Teletherapie standaard (D612)</t>
  </si>
  <si>
    <t>Teletherapie intensief (D613)</t>
  </si>
  <si>
    <t>Teletherapie bijzonder (D614)</t>
  </si>
  <si>
    <t>Brachytherapie eenvoudig (D621)</t>
  </si>
  <si>
    <t>Brachytherapie standaard (D622)</t>
  </si>
  <si>
    <t>Brachytherapie intensief (D623)</t>
  </si>
  <si>
    <t>Brachytherapie bijzonder (D624)</t>
  </si>
  <si>
    <t>Brachytherapie bijzonder (D625)</t>
  </si>
  <si>
    <t>Eerste implementatie BAHA</t>
  </si>
  <si>
    <t>afspr.</t>
  </si>
  <si>
    <t>Stents</t>
  </si>
  <si>
    <t>Catheterablatie</t>
  </si>
  <si>
    <t>Implementatie kunsthart</t>
  </si>
  <si>
    <t>(Hart)longtransplantaties</t>
  </si>
  <si>
    <t>Plaatsing eenz. thalamusstimulator bij bew.st.</t>
  </si>
  <si>
    <t>Plaatsing tweez. thalamusstimulator bij bew.st.</t>
  </si>
  <si>
    <t>Vervanging eenz.thalamusstimulator bij bew.st.</t>
  </si>
  <si>
    <t>Vervanging tweez.thalamusstimulator bij bew.st.</t>
  </si>
  <si>
    <t>Knieen</t>
  </si>
  <si>
    <t>Heupen</t>
  </si>
  <si>
    <t>In vitro fertilisatie</t>
  </si>
  <si>
    <t>Hiv-opname</t>
  </si>
  <si>
    <t>Hiv-verpleegdag</t>
  </si>
  <si>
    <t>Hiv-polikl.bezoek</t>
  </si>
  <si>
    <t>Hiv-dagverpleging</t>
  </si>
  <si>
    <t>Haemodialyses (H1)</t>
  </si>
  <si>
    <t>Haemodialyses (H4)</t>
  </si>
  <si>
    <t>Opname-1</t>
  </si>
  <si>
    <t>Opname-2</t>
  </si>
  <si>
    <t>Verpleegdag-1</t>
  </si>
  <si>
    <t>Verpleegdag-2</t>
  </si>
  <si>
    <t>Dagverpleging-1</t>
  </si>
  <si>
    <t>Dagverpleging-2</t>
  </si>
  <si>
    <t>"Zware" dagverpleging-1</t>
  </si>
  <si>
    <t>"Zware" dagverpleging-2</t>
  </si>
  <si>
    <t>Poliklinische bevalling -1</t>
  </si>
  <si>
    <t>Poliklinische bevalling -2</t>
  </si>
  <si>
    <t xml:space="preserve">Cervix-onderzoeken </t>
  </si>
  <si>
    <t>Lab.1e lijn huisbezoek</t>
  </si>
  <si>
    <t>Lab.1e lijn  afnames-1</t>
  </si>
  <si>
    <t>Lab.1e lijn  afnames-2</t>
  </si>
  <si>
    <t>Lab.1e lijn analyses</t>
  </si>
  <si>
    <t>Trombotest</t>
  </si>
  <si>
    <t>Zelfmeting bloedst.waarden training</t>
  </si>
  <si>
    <t>Zelfmeting bloedst.waarden begeleiding</t>
  </si>
  <si>
    <t>Rontgenonderzoeken</t>
  </si>
  <si>
    <t>Functieonderzoeken</t>
  </si>
  <si>
    <t>Lineaire versneller</t>
  </si>
  <si>
    <t>Traumacentrum</t>
  </si>
  <si>
    <t>Helicoptervoorziening</t>
  </si>
  <si>
    <t>Scholingsmiddelen per leerling</t>
  </si>
  <si>
    <t>Bijdrage Begeleidingscommissie Hartchirurgie</t>
  </si>
  <si>
    <t>Bijdrage Landelijke Neonatologie Registratie</t>
  </si>
  <si>
    <t>Aantal centrale afnames*</t>
  </si>
  <si>
    <t>Aantal decentrale afnames*</t>
  </si>
  <si>
    <t>Aantal huisbezoeken</t>
  </si>
  <si>
    <t>Totaal aantal afnames (regel 502 t/m 504)</t>
  </si>
  <si>
    <t>Deconcentratiegraad (503/(502+503))x100%</t>
  </si>
  <si>
    <t>Voorzover u Prismant niet hebt gemachtigd om de opgegeven adherenties rechtstreeks aan de NZa ter beschikking te stellen, dient u een copie van de opgave van Prismant mee te zenden.</t>
  </si>
  <si>
    <t>Internisten</t>
  </si>
  <si>
    <t>Geriaters</t>
  </si>
  <si>
    <t>Longartsen</t>
  </si>
  <si>
    <t>Cardiologen</t>
  </si>
  <si>
    <t>Reumatologen</t>
  </si>
  <si>
    <t>Maag/darmartsen</t>
  </si>
  <si>
    <t>Allergologen</t>
  </si>
  <si>
    <t>Kinderartsen</t>
  </si>
  <si>
    <t>Chirurgen</t>
  </si>
  <si>
    <t>Orthopeden</t>
  </si>
  <si>
    <t>Urologen</t>
  </si>
  <si>
    <t>Plastisch chirurgen</t>
  </si>
  <si>
    <t>Neurochirurgen</t>
  </si>
  <si>
    <t>Cardio-pulm. Chirurgen</t>
  </si>
  <si>
    <t>Gynaecologen</t>
  </si>
  <si>
    <t>Oogartsen</t>
  </si>
  <si>
    <t>Dermatologen</t>
  </si>
  <si>
    <t>Neurologen</t>
  </si>
  <si>
    <t>Neurologen/zenuwartsen</t>
  </si>
  <si>
    <t>Liaisonpsychiaters</t>
  </si>
  <si>
    <t>Revalidatieartsen</t>
  </si>
  <si>
    <t>Mondziekten &amp; kaakchirurgie</t>
  </si>
  <si>
    <t>Dentomax. Orthopedie</t>
  </si>
  <si>
    <t>Anesthesisten (pijnbestrijding)</t>
  </si>
  <si>
    <t>Psychiaters in  PAAZ-setting*</t>
  </si>
  <si>
    <t>van pagina 5</t>
  </si>
  <si>
    <t>gewogen</t>
  </si>
  <si>
    <t>ongewogen</t>
  </si>
  <si>
    <t>1e polikliniek</t>
  </si>
  <si>
    <t xml:space="preserve">* De regel psychiaters in PAAZ-setting is alleen van toepassing voor de academische ziekenhuizen. </t>
  </si>
  <si>
    <t>Radiotherapeuten**</t>
  </si>
  <si>
    <t>** Voor  radiotherapeuten kunnen geen afspraken voor eerste polikliniekbezoeken worden gemaakt. Zie ook beleidsregel CI-932</t>
  </si>
  <si>
    <t>Berekeningsblad:</t>
  </si>
  <si>
    <t>MICU ritten</t>
  </si>
  <si>
    <t>Van pagina 5</t>
  </si>
  <si>
    <t>trend 2008</t>
  </si>
  <si>
    <t>Overig eerstelijnsvoorzieningen</t>
  </si>
  <si>
    <t>Poliklinische bevallingen t.b.v. huisartsen, aantallen</t>
  </si>
  <si>
    <t>Voorlopige budgetmutaties</t>
  </si>
  <si>
    <t>Overige budgetkosten</t>
  </si>
  <si>
    <t>Analysekosten</t>
  </si>
  <si>
    <t>**Met bovenstaande regels ten behoeve van de eerstelijnsvoorzieningen kan in de meeste gevallen worden volstaan. In beperkte mate wordt in sommige instellingen ook nog, zonder tussenkomst van een poortspecialist, een aantal diagnostische verrichtingen door huisartsen aangevraagd die in de categorie "overige" kunnen worden opgenomen (bijv. histologische- en in-vivo onderzoeken. Alle in-vitro onderzoeken zijn overgeheveld naar de lab.onderzoeken. Scopieën worden geacht via de tweedelijnsbeleidsregels te worden bekostigd, indien voor de betreffende patiënten een polikliniekbezoek wordt geregistreerd. Indien hiervan geen sprake is kunnen deze onderzoeken bij de functieonderzoeken worden opgenomen.</t>
  </si>
  <si>
    <t>KvK nummer</t>
  </si>
  <si>
    <t>Neonatale screening (hielprik)</t>
  </si>
  <si>
    <t>Poliklinische toediening cytostatica</t>
  </si>
  <si>
    <t>Berekening (gewogen) opnamen en 1e polikliniek bezoek (ten behoeve van 1.1)</t>
  </si>
  <si>
    <t>Opnamen (zie blad 10) ongewogen</t>
  </si>
  <si>
    <t>Opnamen (zie blad 10) gewogen</t>
  </si>
  <si>
    <t>Verpl.dagen (excl. verkeerde bed)</t>
  </si>
  <si>
    <t>Dagverpleging I: normaal</t>
  </si>
  <si>
    <t>Dagverpleging II: zwaar</t>
  </si>
  <si>
    <t>Diverse aanvaardbare kosten</t>
  </si>
  <si>
    <t>* Bedoeld worden afschrijvingskosten die weergegeven worden in de rekenstaat op regel 47, blad 2</t>
  </si>
  <si>
    <t>Werkelijke totale rentekosten</t>
  </si>
  <si>
    <t xml:space="preserve">Werkelijke totale overige afschrijvingskosten* </t>
  </si>
  <si>
    <t>Vervolg productieafspraken 2009 en realisatie 2008</t>
  </si>
  <si>
    <t xml:space="preserve">*  Voor de berekening van de budgetmutaties geldt alleen het aantal dagen boven 1.000, hier is in de formules rekening mee gehouden. U dient in alle kolommen het totaal aantal 24-uurs beademingsdagen inclusief de eerste 1.000 op te nemen. Ook indien het totaal aantal beademingsdagen lager is dan 1000, dient u deze hier op te geven. </t>
  </si>
  <si>
    <t>Drug eluting stent bij interventie cardiologie</t>
  </si>
  <si>
    <t>Radiologische stent</t>
  </si>
  <si>
    <t>Niertransplantatie bij levende donoren</t>
  </si>
  <si>
    <t>Oesophagus</t>
  </si>
  <si>
    <t>Ergotherapie</t>
  </si>
  <si>
    <t>Opbrengst extramurale enkelv. ergotherapie</t>
  </si>
  <si>
    <t>VERSIEBEHEER</t>
  </si>
  <si>
    <t>Omschrijving wijzigingen</t>
  </si>
  <si>
    <t>Distributie</t>
  </si>
  <si>
    <t>Formulier online</t>
  </si>
  <si>
    <t>1.0</t>
  </si>
  <si>
    <t>Plaatsing nervus vagus stimulator</t>
  </si>
  <si>
    <t>Vervanging nervus vagus stimulator</t>
  </si>
  <si>
    <t>trend 2009</t>
  </si>
  <si>
    <t>Opbrengst poliklinische logopedie***</t>
  </si>
  <si>
    <r>
      <t xml:space="preserve">*** Per 1-1-2009 gelden voor fysiotherapie vrije tarieven. De productie fysiotherapie moet dan ook </t>
    </r>
    <r>
      <rPr>
        <b/>
        <sz val="9"/>
        <rFont val="Verdana"/>
        <family val="2"/>
      </rPr>
      <t>niet</t>
    </r>
    <r>
      <rPr>
        <sz val="9"/>
        <rFont val="Verdana"/>
        <family val="2"/>
      </rPr>
      <t xml:space="preserve"> meer worden opgenomen. </t>
    </r>
  </si>
  <si>
    <t>In 2009 kan maximaal 5% van het variabele deel van het FB-budget additioneel in het budget worden opgenomen. Voor een verdere toelichting verwijzen wij naar beleidsregel Lokale productiegebonden toeslag (I-613)</t>
  </si>
  <si>
    <t>Overeengekomen correctie op de realisatie 2009 (alleen negatieve aanpassing)</t>
  </si>
  <si>
    <t>Logopedie</t>
  </si>
  <si>
    <t>Vul eerst het NZa-nummer in op het voorblad</t>
  </si>
  <si>
    <t>Voor onderstaande bijzondere functies / voorzieningen kunnen alleen door academische ziekenhuizen afspraken worden gemaakt</t>
  </si>
  <si>
    <t>Uitbreiding specialistenplaatsen</t>
  </si>
  <si>
    <t>Soort arts</t>
  </si>
  <si>
    <t>Alleen invullen bij uitbreiding!</t>
  </si>
  <si>
    <t>ja</t>
  </si>
  <si>
    <t>uitbreiding in fte</t>
  </si>
  <si>
    <t>datum uitbreiding</t>
  </si>
  <si>
    <t>(datum)</t>
  </si>
  <si>
    <t>De werkbladen zijn met een wachtwoord beveiligd. Indien u een onjuistheid ontdekt verzoeken wij u dit via e-mail aan de NZa door te geven (formulierencure@NZa.nl).</t>
  </si>
  <si>
    <t>1.3</t>
  </si>
  <si>
    <t>par.waarden 2010</t>
  </si>
  <si>
    <t>Budget</t>
  </si>
  <si>
    <t>Voorlopige</t>
  </si>
  <si>
    <t>Geneesmiddelen 80% vergoeding</t>
  </si>
  <si>
    <t>Docetaxel</t>
  </si>
  <si>
    <t>Irinotecan</t>
  </si>
  <si>
    <t>Gemcitabine</t>
  </si>
  <si>
    <t>Oxaliplatine</t>
  </si>
  <si>
    <t>Paclitaxel</t>
  </si>
  <si>
    <t>Immunoglobuline IV</t>
  </si>
  <si>
    <t>Botulinetoxine</t>
  </si>
  <si>
    <t>Verteporfin</t>
  </si>
  <si>
    <t>Doxorubicine liposomal (Caelyx)</t>
  </si>
  <si>
    <t>*</t>
  </si>
  <si>
    <t>Infliximab</t>
  </si>
  <si>
    <t xml:space="preserve">Vinorelbine </t>
  </si>
  <si>
    <t>Pemetrexed</t>
  </si>
  <si>
    <t>Bortezomib</t>
  </si>
  <si>
    <t>Omalizumab</t>
  </si>
  <si>
    <t>Pegaptanib</t>
  </si>
  <si>
    <t>Alemtuzumab</t>
  </si>
  <si>
    <t>Palifermin</t>
  </si>
  <si>
    <t>Drotrecogin alfa</t>
  </si>
  <si>
    <t>Natalizumab</t>
  </si>
  <si>
    <t>Ranibizumab</t>
  </si>
  <si>
    <t>Abatacept</t>
  </si>
  <si>
    <t>Voriconazol</t>
  </si>
  <si>
    <t>Methylaminolevulinaat bij de indicatie actinische keratose**</t>
  </si>
  <si>
    <t>Totaal geneesmiddelen 80% vergoeding</t>
  </si>
  <si>
    <t>Hemostatica</t>
  </si>
  <si>
    <t>Totaal geneesmiddelen 100% vergoeding</t>
  </si>
  <si>
    <t xml:space="preserve">* De tijdelijke regeling Infliximab (Remicade) is per 1-5-2004 vervallen. Het middel is toegevoegd aan de stofnamenlijst dure geneesmiddelen.  </t>
  </si>
  <si>
    <t>Voor de reumapatiënten die voor 1-5-2004 al werden behandeld met Infliximab blijft de 100% budgettaire vergoedingsregeling bestaan.</t>
  </si>
  <si>
    <t>Laronidase</t>
  </si>
  <si>
    <t>Alglucosidase alfa</t>
  </si>
  <si>
    <t>Agalsidase alfa</t>
  </si>
  <si>
    <t>Agalsidase bèta</t>
  </si>
  <si>
    <t>Galsulfase</t>
  </si>
  <si>
    <t>Idursulfase</t>
  </si>
  <si>
    <t>Eculizumab</t>
  </si>
  <si>
    <t>Totaal weesgeneesmiddelen 100% vergoeding</t>
  </si>
  <si>
    <t>Totaal dure geneesmiddelen</t>
  </si>
  <si>
    <t>loonbedrag</t>
  </si>
  <si>
    <t xml:space="preserve">Academische ziekenhuizen, waarvoor de beleidsregel functiegerichte budgettering van toepassing is (020) </t>
  </si>
  <si>
    <t>Toelichting bij het elektronische formulier:</t>
  </si>
  <si>
    <t>AICD-implantatie</t>
  </si>
  <si>
    <t>Donorteam per fte</t>
  </si>
  <si>
    <t>MMT- voertuig</t>
  </si>
  <si>
    <t>Coörd. Reg. Overleg acute zorg</t>
  </si>
  <si>
    <t>OTO bij rampen en crisis</t>
  </si>
  <si>
    <t>Rituximab</t>
  </si>
  <si>
    <t>**</t>
  </si>
  <si>
    <t>Bevacizumab</t>
  </si>
  <si>
    <t>***</t>
  </si>
  <si>
    <t>Cetuximab</t>
  </si>
  <si>
    <t>Panitumumab</t>
  </si>
  <si>
    <t>Anidulafungine</t>
  </si>
  <si>
    <t>Temoporfin</t>
  </si>
  <si>
    <t>Temsirolimus</t>
  </si>
  <si>
    <t>Caspofungine</t>
  </si>
  <si>
    <t>Coderingen Rituximab per aandoening 190506 bij folliculair lymfoom, 109528 bij reumatoïde artritis, 190531 bij DLBCL met CHOP</t>
  </si>
  <si>
    <t>Coderingen Infliximab per aandoening: 190507 bij Crohn, 190515 bij Spondylitis Ankylopoetica en Bechterew, 190516 bij Artritis Psoriatica, 190529 bij Colitis Ulcerosa, 190524 bij Psoriasis, 190513 bij reumatoïde artritis (subcutaan / intramusculair) en 190514 bij reumatoïde artritis (intraveneus).</t>
  </si>
  <si>
    <t>Infliximab (bij reumatoïde artritis) subcutaan / intramusculair / intraveneus vòòr 1-5-2004*</t>
  </si>
  <si>
    <t>80%*0,92</t>
  </si>
  <si>
    <t>Totaal geneesmiddelen afwijkende vergoeding</t>
  </si>
  <si>
    <r>
      <t>Dure geneesmiddelen en Weesgeneesmiddelen</t>
    </r>
    <r>
      <rPr>
        <b/>
        <vertAlign val="superscript"/>
        <sz val="9"/>
        <rFont val="Verdana"/>
        <family val="2"/>
      </rPr>
      <t>1</t>
    </r>
  </si>
  <si>
    <r>
      <t>Geneesmiddelen 100% vergoeding</t>
    </r>
    <r>
      <rPr>
        <b/>
        <vertAlign val="superscript"/>
        <sz val="9"/>
        <rFont val="Verdana"/>
        <family val="2"/>
      </rPr>
      <t>1</t>
    </r>
  </si>
  <si>
    <r>
      <t>Geneesmiddelen met een afwijkende vergoeding</t>
    </r>
    <r>
      <rPr>
        <b/>
        <vertAlign val="superscript"/>
        <sz val="9"/>
        <rFont val="Verdana"/>
        <family val="2"/>
      </rPr>
      <t>1</t>
    </r>
  </si>
  <si>
    <r>
      <t xml:space="preserve">Weesgeneesmiddelen 100% vergoeding </t>
    </r>
    <r>
      <rPr>
        <b/>
        <vertAlign val="superscript"/>
        <sz val="9"/>
        <rFont val="Verdana"/>
        <family val="2"/>
      </rPr>
      <t>1</t>
    </r>
  </si>
  <si>
    <r>
      <t>Cetuximab (colorectale kanker)</t>
    </r>
    <r>
      <rPr>
        <vertAlign val="superscript"/>
        <sz val="9"/>
        <rFont val="Verdana"/>
        <family val="2"/>
      </rPr>
      <t>2</t>
    </r>
  </si>
  <si>
    <r>
      <t>Coderingen Cetuximab per aandoening 190533 bij lokaal gevorderd plaveisecelcarnicoom van het hoofd- halsgebied, 190549 bij gemetastaseerd plaveisecelcarnicoom van het hoofd- halsgebied</t>
    </r>
    <r>
      <rPr>
        <vertAlign val="superscript"/>
        <sz val="8"/>
        <rFont val="Verdana"/>
        <family val="2"/>
      </rPr>
      <t>2</t>
    </r>
  </si>
  <si>
    <t>Tocilizumab</t>
  </si>
  <si>
    <t>Universitair Medisch Centrum Groningen</t>
  </si>
  <si>
    <t>UMC St. Radboud</t>
  </si>
  <si>
    <t>Universitair Medisch Centrum Utrecht</t>
  </si>
  <si>
    <t>Academisch Medisch Centrum Amsterdam</t>
  </si>
  <si>
    <t>VU Medisch Centrum</t>
  </si>
  <si>
    <t>Leids Universitair Medisch Centrum</t>
  </si>
  <si>
    <t>Erasmus Universitair Medisch Centrum</t>
  </si>
  <si>
    <t>Maastricht Universitair Medisch Centrum</t>
  </si>
  <si>
    <t>020</t>
  </si>
  <si>
    <t>OPN+</t>
  </si>
  <si>
    <t>VTOT+</t>
  </si>
  <si>
    <t>PBZ+</t>
  </si>
  <si>
    <t>DAGV+</t>
  </si>
  <si>
    <t>DAGV2+</t>
  </si>
  <si>
    <t>HART+</t>
  </si>
  <si>
    <t>CABG</t>
  </si>
  <si>
    <t>TAAA</t>
  </si>
  <si>
    <t>PTCA+</t>
  </si>
  <si>
    <t>STENT</t>
  </si>
  <si>
    <t>DRUGES</t>
  </si>
  <si>
    <t>RADIOS</t>
  </si>
  <si>
    <t>AICD</t>
  </si>
  <si>
    <t>CATHET</t>
  </si>
  <si>
    <t>BMTAML</t>
  </si>
  <si>
    <t>NSTIMU</t>
  </si>
  <si>
    <t>TSTIP1</t>
  </si>
  <si>
    <t>TSTIP2</t>
  </si>
  <si>
    <t>TSTIV1</t>
  </si>
  <si>
    <t>TSTIV2</t>
  </si>
  <si>
    <t>PLNVS</t>
  </si>
  <si>
    <t>VVNVS</t>
  </si>
  <si>
    <t>NEUCON</t>
  </si>
  <si>
    <t>NEUCGE</t>
  </si>
  <si>
    <t>NEUAVM</t>
  </si>
  <si>
    <t>NEUBAL</t>
  </si>
  <si>
    <t>NEUMEN</t>
  </si>
  <si>
    <t>OPNICU</t>
  </si>
  <si>
    <t>OPPICU</t>
  </si>
  <si>
    <t>BDAGIC</t>
  </si>
  <si>
    <t>MTISS</t>
  </si>
  <si>
    <t>TKNIE</t>
  </si>
  <si>
    <t>THEUP</t>
  </si>
  <si>
    <t>HHONC</t>
  </si>
  <si>
    <t>OESO</t>
  </si>
  <si>
    <t>PLCYT+</t>
  </si>
  <si>
    <t>RADT1</t>
  </si>
  <si>
    <t>RADT2</t>
  </si>
  <si>
    <t>RADT3</t>
  </si>
  <si>
    <t>RADT4</t>
  </si>
  <si>
    <t>RADB1</t>
  </si>
  <si>
    <t>RADB2</t>
  </si>
  <si>
    <t>RADB3</t>
  </si>
  <si>
    <t>RADB4</t>
  </si>
  <si>
    <t>RADB5</t>
  </si>
  <si>
    <t>BAHA</t>
  </si>
  <si>
    <t>INVFR+</t>
  </si>
  <si>
    <t>HIVOPN</t>
  </si>
  <si>
    <t>HIVDAG</t>
  </si>
  <si>
    <t>HIVPOL</t>
  </si>
  <si>
    <t>HIVDVP</t>
  </si>
  <si>
    <t>CFVOLW</t>
  </si>
  <si>
    <t>CFKIND</t>
  </si>
  <si>
    <t>HEMO+</t>
  </si>
  <si>
    <t>C+VS+</t>
  </si>
  <si>
    <t>H+EPO+</t>
  </si>
  <si>
    <t>C+VS++</t>
  </si>
  <si>
    <t>D310</t>
  </si>
  <si>
    <t>D311</t>
  </si>
  <si>
    <t>D312</t>
  </si>
  <si>
    <t>D313</t>
  </si>
  <si>
    <t>D330</t>
  </si>
  <si>
    <t>D333</t>
  </si>
  <si>
    <t>RBUPOL</t>
  </si>
  <si>
    <t>HRTINT</t>
  </si>
  <si>
    <t>HRTINF</t>
  </si>
  <si>
    <t>HRT&lt;10</t>
  </si>
  <si>
    <t>HRT&gt;10</t>
  </si>
  <si>
    <t>HRTPEP</t>
  </si>
  <si>
    <t>HSBZKN</t>
  </si>
  <si>
    <t>AFNAMS</t>
  </si>
  <si>
    <t>ANALYS</t>
  </si>
  <si>
    <t>DCNGRD</t>
  </si>
  <si>
    <t>RON98</t>
  </si>
  <si>
    <t>FUNON+</t>
  </si>
  <si>
    <t>FYSLO+</t>
  </si>
  <si>
    <t>ERGOTH</t>
  </si>
  <si>
    <t>CVXON+</t>
  </si>
  <si>
    <t>TRMBP+</t>
  </si>
  <si>
    <t>ZELBTR</t>
  </si>
  <si>
    <t>ZELBBE</t>
  </si>
  <si>
    <t>PLBEV+</t>
  </si>
  <si>
    <t>LK1LN</t>
  </si>
  <si>
    <t>MK1LN</t>
  </si>
  <si>
    <t>Overeengekomen vergoeding afschrijvingskosten 2011 dubieuze debiteuren</t>
  </si>
  <si>
    <t>KDD</t>
  </si>
  <si>
    <t>Klinische adherentie 2009</t>
  </si>
  <si>
    <t>Poliklinische adherentie 2009</t>
  </si>
  <si>
    <t>Aantal leerlingen per 1 oktober 2010</t>
  </si>
  <si>
    <t>LSCHOL</t>
  </si>
  <si>
    <t>Voorlopig overeengekomen bedrag voor LPT</t>
  </si>
  <si>
    <t>OLPT02</t>
  </si>
  <si>
    <t>Overeengekomen correctie op de realisatie 2010 (alleen negatieve aanpassing)</t>
  </si>
  <si>
    <t>VOORL</t>
  </si>
  <si>
    <t>KOV</t>
  </si>
  <si>
    <t>KRENTE</t>
  </si>
  <si>
    <t>C151</t>
  </si>
  <si>
    <t>C152</t>
  </si>
  <si>
    <t>C153</t>
  </si>
  <si>
    <t>C154</t>
  </si>
  <si>
    <t>C155</t>
  </si>
  <si>
    <t>C156</t>
  </si>
  <si>
    <t>C158</t>
  </si>
  <si>
    <t>Trastuzumab</t>
  </si>
  <si>
    <t>C159</t>
  </si>
  <si>
    <t>C160</t>
  </si>
  <si>
    <t>C161</t>
  </si>
  <si>
    <t>C162</t>
  </si>
  <si>
    <t>C157</t>
  </si>
  <si>
    <t>C163</t>
  </si>
  <si>
    <t>C164</t>
  </si>
  <si>
    <t>C165</t>
  </si>
  <si>
    <t>C168</t>
  </si>
  <si>
    <t>C169</t>
  </si>
  <si>
    <t xml:space="preserve">90-Y-ibritumomab-tiuxetan (te bereiden uit ibritumomab-tiuxetan en 90-yttriumchloride). </t>
  </si>
  <si>
    <t>C170</t>
  </si>
  <si>
    <t>C171</t>
  </si>
  <si>
    <t>C172</t>
  </si>
  <si>
    <t>C173</t>
  </si>
  <si>
    <t>C174</t>
  </si>
  <si>
    <t>C175</t>
  </si>
  <si>
    <t>C176</t>
  </si>
  <si>
    <t>C177</t>
  </si>
  <si>
    <t>C178</t>
  </si>
  <si>
    <t>C179</t>
  </si>
  <si>
    <t>C180</t>
  </si>
  <si>
    <t>C181</t>
  </si>
  <si>
    <t>C182</t>
  </si>
  <si>
    <t>C183</t>
  </si>
  <si>
    <t>C184</t>
  </si>
  <si>
    <t>C185</t>
  </si>
  <si>
    <t>Azacitidine (Vidaza)2</t>
  </si>
  <si>
    <t>C186</t>
  </si>
  <si>
    <t>C187</t>
  </si>
  <si>
    <t>MHEMOF</t>
  </si>
  <si>
    <t>MREMIC</t>
  </si>
  <si>
    <t>Trabectidine</t>
  </si>
  <si>
    <t>WSLARO</t>
  </si>
  <si>
    <t>WSALGL</t>
  </si>
  <si>
    <t>WSAGAA</t>
  </si>
  <si>
    <t>WSAGAB</t>
  </si>
  <si>
    <t>WSGALS</t>
  </si>
  <si>
    <t>WSINDU</t>
  </si>
  <si>
    <t>WSECUL</t>
  </si>
  <si>
    <t>WSTRAB</t>
  </si>
  <si>
    <t>Waarvan onverzekerde illegalen als bedoeld in artikel 14.3 van de beleidsregel CU-2021</t>
  </si>
  <si>
    <t>Controlegetal NZa</t>
  </si>
  <si>
    <r>
      <t>Indiening formulier</t>
    </r>
    <r>
      <rPr>
        <sz val="8"/>
        <rFont val="Verdana"/>
        <family val="2"/>
      </rPr>
      <t xml:space="preserve">
U dient conform beleidsregel CU-2022 en nadere regeling CU-204 het ingevulde formulier (Excel) en het ondertekende voorblad (PDF) elektronisch naar de NZa toe te zenden. U wordt verzocht uw mail met bijlages te sturen naar formulierencure@nza.nl. Vanwege elektronische verwerking kan de NZa versies die op papier via de post binnenkomen, niet in behandeling nemen. Omdat dit formulier elektronisch wordt verwerkt is het niet toegestaan om de structuur en de inhoud/formules te wijzigen. Wij verzoeken u eventuele onjuistheden aan de NZa door te geven en mutaties die u in het formulier niet kwijt kunt op te nemen in een bijlage.</t>
    </r>
  </si>
  <si>
    <t>Productieafspraken 2011 en realisatie 2010</t>
  </si>
  <si>
    <t>Productieafspraken eerstelijnsvoorzieningen 2011 en realisatie 2010</t>
  </si>
  <si>
    <t>Dure geneesmiddelen</t>
  </si>
  <si>
    <t>191509 of 191522 Trastuzumab (bij borstkanker)</t>
  </si>
  <si>
    <t>Methylaminolevulinaat bij de indicatie actinische keratose</t>
  </si>
  <si>
    <t>Azacitidine (Vidaza)</t>
  </si>
  <si>
    <r>
      <t>90-</t>
    </r>
    <r>
      <rPr>
        <sz val="9"/>
        <rFont val="Verdana"/>
        <family val="2"/>
      </rPr>
      <t xml:space="preserve">Y-ibritumomab-tiuxetan (te bereiden uit ibritumomab-tiuxetan en 90-yttriumchloride). </t>
    </r>
  </si>
  <si>
    <t xml:space="preserve">1) Op de datum van publicatie van dit formulier was de volledige lijst van dure geneestmiddelen nog niet bekend. Mochten er meer geneesmiddelen aan de lijst zijn toegevoegd dan wordt u daarover geinformeerd met een circulaire. U kunt uw eventuele afspraak voor de nieuw toegevoegde middelen opnemen in een aparte bijlage. </t>
  </si>
  <si>
    <t>2) Toegevoegd, zie CI/10/20c</t>
  </si>
  <si>
    <r>
      <t>Tocilizumab</t>
    </r>
    <r>
      <rPr>
        <vertAlign val="superscript"/>
        <sz val="9"/>
        <rFont val="Verdana"/>
        <family val="2"/>
      </rPr>
      <t>2</t>
    </r>
  </si>
  <si>
    <r>
      <t>Trabectidine</t>
    </r>
    <r>
      <rPr>
        <vertAlign val="superscript"/>
        <sz val="9"/>
        <rFont val="Verdana"/>
        <family val="2"/>
      </rPr>
      <t>2</t>
    </r>
  </si>
  <si>
    <t>2) Toegevoegd, zie CI/10/27c</t>
  </si>
  <si>
    <t>Mutatie uitbreiding medisch specialisten 2010</t>
  </si>
  <si>
    <t>Mutatie uitbreiding medisch specialisten 2011</t>
  </si>
  <si>
    <t>Inclusief Secretariaatmedewerkers</t>
  </si>
  <si>
    <t>Totaal overeengekomen vergoeding afschrijvingskosten 2010 (1101 - 1102)</t>
  </si>
  <si>
    <t>Totaal overeengekomen vergoeding afschrijvingskosten 2011 (1104 - 1105)</t>
  </si>
  <si>
    <t>Totaal realisatie productie 2010</t>
  </si>
  <si>
    <t>Kapitaalslasten 2010</t>
  </si>
  <si>
    <t>U wordt verzocht een opgave te doen van het aantal leerlingen dat op 1 oktober 2010 aan uw instelling was verbonden en dat voldeed aan de gestelde eisen. Voor een verdere toelichting mogen wij u verwijzen naar onze circulaire MR/kh/I/99/14c d.d. 23 maart 1999.</t>
  </si>
  <si>
    <t>(CI-1125 en CU-2021)</t>
  </si>
  <si>
    <t>Totaal productieafspraken 2011, realisatie 2010</t>
  </si>
  <si>
    <r>
      <t xml:space="preserve">Voorlopige nacalculatie 2010 indienen </t>
    </r>
    <r>
      <rPr>
        <b/>
        <u val="single"/>
        <sz val="9"/>
        <rFont val="Verdana"/>
        <family val="2"/>
      </rPr>
      <t xml:space="preserve">via e-mail </t>
    </r>
    <r>
      <rPr>
        <b/>
        <sz val="9"/>
        <rFont val="Verdana"/>
        <family val="2"/>
      </rPr>
      <t>vòòr 1 april 2011</t>
    </r>
  </si>
  <si>
    <t>Bovengenoemde partijen verzoeken de totaal realisatie productie 2010 vast te stellen op</t>
  </si>
  <si>
    <t>par.waarden 2011</t>
  </si>
  <si>
    <t>Parameter verpleging in thuissituatie, ivm med spec.zorg toegevoegd</t>
  </si>
  <si>
    <t>Verpleging in thuissituatie, ivm med spec.zorg*</t>
  </si>
  <si>
    <t>Verpleging in thuissituatie, ivm med spec.zorg</t>
  </si>
  <si>
    <t>* Voor de prestatie geldt een maximum tarief per 5 minuten. (CI-1116)</t>
  </si>
  <si>
    <t>Overeengekomen vergoeding afschrijvingskosten 2010</t>
  </si>
  <si>
    <t>Overeengekomen vergoeding afschrijvingskosten 2011</t>
  </si>
  <si>
    <t>Beleidsregel bedrag analyse kosten eerste lijn aangepast</t>
  </si>
</sst>
</file>

<file path=xl/styles.xml><?xml version="1.0" encoding="utf-8"?>
<styleSheet xmlns="http://schemas.openxmlformats.org/spreadsheetml/2006/main">
  <numFmts count="5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0.00_ ;[Red]\-#,##0.00\ "/>
    <numFmt numFmtId="167" formatCode="#,##0_ ;[Red]\-#,##0\ "/>
    <numFmt numFmtId="168" formatCode="0.0"/>
    <numFmt numFmtId="169" formatCode="0.0%"/>
    <numFmt numFmtId="170" formatCode="0.0000"/>
    <numFmt numFmtId="171" formatCode="#,##0_ \ ;\(#,##0\)_ ;"/>
    <numFmt numFmtId="172" formatCode="#,##0.0000"/>
    <numFmt numFmtId="173" formatCode="\(#,##0\)_ ;#,##0_ \ ;\ \(* \)_ "/>
    <numFmt numFmtId="174" formatCode="\ \ƒ* #,##0_ \ ;\ \ƒ* ;\ \ƒ* "/>
    <numFmt numFmtId="175" formatCode="dd/mm/yy;@"/>
    <numFmt numFmtId="176" formatCode="&quot;Ja&quot;;&quot;Ja&quot;;&quot;Nee&quot;"/>
    <numFmt numFmtId="177" formatCode="&quot;Waar&quot;;&quot;Waar&quot;;&quot;Niet waar&quot;"/>
    <numFmt numFmtId="178" formatCode="&quot;Aan&quot;;&quot;Aan&quot;;&quot;Uit&quot;"/>
    <numFmt numFmtId="179" formatCode="[$€-2]\ #.##000_);[Red]\([$€-2]\ #.##000\)"/>
    <numFmt numFmtId="180" formatCode="0.00000"/>
    <numFmt numFmtId="181" formatCode="0.000000"/>
    <numFmt numFmtId="182" formatCode="0.0000000"/>
    <numFmt numFmtId="183" formatCode="0.000"/>
    <numFmt numFmtId="184" formatCode="_-* #,##0.0_-;_-* #,##0.0\-;_-* &quot;-&quot;??_-;_-@_-"/>
    <numFmt numFmtId="185" formatCode="_-* #,##0_-;_-* #,##0\-;_-* &quot;-&quot;??_-;_-@_-"/>
    <numFmt numFmtId="186" formatCode="_-[$€-2]\ * #,##0.00_-;_-[$€-2]\ * #,##0.00\-;_-[$€-2]\ * &quot;-&quot;??_-"/>
    <numFmt numFmtId="187" formatCode="#,##0.0_ ;[Red]\-#,##0.0\ "/>
    <numFmt numFmtId="188" formatCode="#,##0.0_-;#,##0.0\-"/>
    <numFmt numFmtId="189" formatCode="#,##0.0"/>
    <numFmt numFmtId="190" formatCode="#,##0;\(#,##0\);"/>
    <numFmt numFmtId="191" formatCode="dd/mm/yy"/>
    <numFmt numFmtId="192" formatCode="#,##0;\(#,##0_ \ \);"/>
    <numFmt numFmtId="193" formatCode="#,##0\ ;\(#,##0\);"/>
    <numFmt numFmtId="194" formatCode="#,##0_ ;\(#,##0\);"/>
    <numFmt numFmtId="195" formatCode="dd/mm/yy_ "/>
    <numFmt numFmtId="196" formatCode="#,##0_ ;;"/>
    <numFmt numFmtId="197" formatCode="General\ "/>
    <numFmt numFmtId="198" formatCode="0\ ;"/>
    <numFmt numFmtId="199" formatCode="\ \ \ \ 0"/>
    <numFmt numFmtId="200" formatCode="0_ "/>
    <numFmt numFmtId="201" formatCode="0;;"/>
    <numFmt numFmtId="202" formatCode="0%;\(0%\);\%"/>
    <numFmt numFmtId="203" formatCode="#,##0.00_ ;\-#,##0.00\ "/>
    <numFmt numFmtId="204" formatCode="[$-413]d/mmm/yy;@"/>
    <numFmt numFmtId="205" formatCode="mmm/yyyy"/>
    <numFmt numFmtId="206" formatCode="[$-413]dddd\ d\ mmmm\ yyyy"/>
    <numFmt numFmtId="207" formatCode="#,##0.0000_ ;[Red]\-#,##0.0000\ "/>
    <numFmt numFmtId="208" formatCode="d/mm/yy;@"/>
    <numFmt numFmtId="209" formatCode="[$-409]d/mm/yy\ h:mm\ AM/PM;@"/>
    <numFmt numFmtId="210" formatCode="_-* #,##0.000_-;_-* #,##0.000\-;_-* &quot;-&quot;??_-;_-@_-"/>
    <numFmt numFmtId="211" formatCode="_-* #,##0.0000_-;_-* #,##0.0000\-;_-* &quot;-&quot;????_-;_-@_-"/>
    <numFmt numFmtId="212" formatCode="_-* #,##0.0000_-;_-* #,##0.0000\-;_-* &quot;-&quot;??_-;_-@_-"/>
  </numFmts>
  <fonts count="35">
    <font>
      <sz val="10"/>
      <name val="Arial"/>
      <family val="0"/>
    </font>
    <font>
      <sz val="9"/>
      <name val="Arial"/>
      <family val="2"/>
    </font>
    <font>
      <b/>
      <sz val="9"/>
      <name val="Arial"/>
      <family val="2"/>
    </font>
    <font>
      <sz val="8"/>
      <name val="Arial"/>
      <family val="0"/>
    </font>
    <font>
      <u val="single"/>
      <sz val="10"/>
      <color indexed="12"/>
      <name val="Arial"/>
      <family val="0"/>
    </font>
    <font>
      <u val="single"/>
      <sz val="10"/>
      <color indexed="36"/>
      <name val="Arial"/>
      <family val="0"/>
    </font>
    <font>
      <sz val="8"/>
      <name val="Tahoma"/>
      <family val="2"/>
    </font>
    <font>
      <sz val="10"/>
      <name val="Verdana"/>
      <family val="2"/>
    </font>
    <font>
      <b/>
      <sz val="14"/>
      <name val="Verdana"/>
      <family val="2"/>
    </font>
    <font>
      <b/>
      <sz val="9"/>
      <name val="Verdana"/>
      <family val="2"/>
    </font>
    <font>
      <sz val="9"/>
      <name val="Verdana"/>
      <family val="2"/>
    </font>
    <font>
      <sz val="9"/>
      <color indexed="9"/>
      <name val="Verdana"/>
      <family val="2"/>
    </font>
    <font>
      <sz val="8"/>
      <name val="Verdana"/>
      <family val="2"/>
    </font>
    <font>
      <b/>
      <sz val="9"/>
      <color indexed="9"/>
      <name val="Verdana"/>
      <family val="2"/>
    </font>
    <font>
      <sz val="10"/>
      <name val="Helv"/>
      <family val="0"/>
    </font>
    <font>
      <b/>
      <sz val="14"/>
      <name val="Helv"/>
      <family val="0"/>
    </font>
    <font>
      <sz val="24"/>
      <color indexed="13"/>
      <name val="Helv"/>
      <family val="0"/>
    </font>
    <font>
      <sz val="14"/>
      <name val="Verdana"/>
      <family val="2"/>
    </font>
    <font>
      <sz val="9"/>
      <color indexed="23"/>
      <name val="Verdana"/>
      <family val="2"/>
    </font>
    <font>
      <sz val="8"/>
      <color indexed="23"/>
      <name val="Verdana"/>
      <family val="2"/>
    </font>
    <font>
      <sz val="10"/>
      <color indexed="23"/>
      <name val="Arial"/>
      <family val="0"/>
    </font>
    <font>
      <sz val="10"/>
      <color indexed="23"/>
      <name val="Verdana"/>
      <family val="2"/>
    </font>
    <font>
      <sz val="9"/>
      <color indexed="8"/>
      <name val="Verdana"/>
      <family val="2"/>
    </font>
    <font>
      <b/>
      <sz val="10"/>
      <name val="Arial"/>
      <family val="2"/>
    </font>
    <font>
      <sz val="9"/>
      <color indexed="55"/>
      <name val="Verdana"/>
      <family val="2"/>
    </font>
    <font>
      <b/>
      <sz val="9"/>
      <color indexed="55"/>
      <name val="Verdana"/>
      <family val="2"/>
    </font>
    <font>
      <b/>
      <sz val="10"/>
      <name val="Verdana"/>
      <family val="2"/>
    </font>
    <font>
      <b/>
      <sz val="8"/>
      <name val="Verdana"/>
      <family val="2"/>
    </font>
    <font>
      <b/>
      <u val="single"/>
      <sz val="9"/>
      <name val="Verdana"/>
      <family val="2"/>
    </font>
    <font>
      <sz val="8"/>
      <color indexed="8"/>
      <name val="Verdana"/>
      <family val="2"/>
    </font>
    <font>
      <vertAlign val="superscript"/>
      <sz val="9"/>
      <name val="Verdana"/>
      <family val="2"/>
    </font>
    <font>
      <vertAlign val="superscript"/>
      <sz val="8"/>
      <name val="Verdana"/>
      <family val="2"/>
    </font>
    <font>
      <b/>
      <vertAlign val="superscript"/>
      <sz val="9"/>
      <name val="Verdana"/>
      <family val="2"/>
    </font>
    <font>
      <sz val="9"/>
      <color indexed="10"/>
      <name val="Verdana"/>
      <family val="2"/>
    </font>
    <font>
      <sz val="8"/>
      <color indexed="9"/>
      <name val="Verdana"/>
      <family val="2"/>
    </font>
  </fonts>
  <fills count="10">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14"/>
        <bgColor indexed="64"/>
      </patternFill>
    </fill>
    <fill>
      <patternFill patternType="solid">
        <fgColor indexed="10"/>
        <bgColor indexed="64"/>
      </patternFill>
    </fill>
  </fills>
  <borders count="36">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hair"/>
      <right style="hair"/>
      <top style="hair"/>
      <bottom style="hair"/>
    </border>
    <border>
      <left style="hair"/>
      <right>
        <color indexed="63"/>
      </right>
      <top style="hair"/>
      <bottom style="hair"/>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hair"/>
      <bottom style="hair"/>
    </border>
    <border>
      <left style="hair"/>
      <right style="hair"/>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hair"/>
      <top style="hair"/>
      <bottom style="hair"/>
    </border>
    <border>
      <left style="hair"/>
      <right style="hair"/>
      <top>
        <color indexed="63"/>
      </top>
      <bottom style="hair"/>
    </border>
    <border>
      <left style="hair"/>
      <right style="hair"/>
      <top style="hair"/>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color indexed="63"/>
      </top>
      <bottom style="thin"/>
    </border>
    <border>
      <left style="hair"/>
      <right style="hair"/>
      <top style="hair"/>
      <bottom style="thin"/>
    </border>
    <border>
      <left>
        <color indexed="63"/>
      </left>
      <right>
        <color indexed="63"/>
      </right>
      <top style="hair"/>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hair"/>
      <right style="hair"/>
      <top style="hair"/>
      <bottom style="medium"/>
    </border>
    <border>
      <left>
        <color indexed="63"/>
      </left>
      <right style="hair"/>
      <top style="hair"/>
      <bottom>
        <color indexed="63"/>
      </bottom>
    </border>
    <border>
      <left>
        <color indexed="63"/>
      </left>
      <right>
        <color indexed="63"/>
      </right>
      <top style="thin"/>
      <bottom style="thin"/>
    </border>
  </borders>
  <cellStyleXfs count="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14" fillId="0" borderId="1">
      <alignment/>
      <protection/>
    </xf>
    <xf numFmtId="0" fontId="5"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 borderId="1">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9" fontId="0" fillId="0" borderId="0" applyFont="0" applyFill="0" applyBorder="0" applyAlignment="0" applyProtection="0"/>
    <xf numFmtId="0" fontId="14" fillId="0" borderId="0">
      <alignment/>
      <protection/>
    </xf>
    <xf numFmtId="0" fontId="0" fillId="0" borderId="0">
      <alignment/>
      <protection/>
    </xf>
    <xf numFmtId="0" fontId="0" fillId="0" borderId="0" applyFill="0" applyBorder="0">
      <alignment/>
      <protection/>
    </xf>
    <xf numFmtId="0" fontId="0" fillId="0" borderId="0">
      <alignment/>
      <protection/>
    </xf>
    <xf numFmtId="0" fontId="0" fillId="0" borderId="0" applyFill="0" applyBorder="0">
      <alignment/>
      <protection/>
    </xf>
    <xf numFmtId="0" fontId="0" fillId="0" borderId="0">
      <alignment/>
      <protection/>
    </xf>
    <xf numFmtId="0" fontId="0" fillId="0" borderId="0" applyFill="0" applyBorder="0">
      <alignment/>
      <protection/>
    </xf>
    <xf numFmtId="171" fontId="1" fillId="0" borderId="2" applyFill="0" applyBorder="0">
      <alignment/>
      <protection/>
    </xf>
    <xf numFmtId="174" fontId="1" fillId="0" borderId="2" applyFill="0" applyBorder="0">
      <alignment/>
      <protection/>
    </xf>
    <xf numFmtId="173" fontId="1" fillId="0" borderId="2" applyFill="0" applyBorder="0">
      <alignment/>
      <protection/>
    </xf>
    <xf numFmtId="171" fontId="2" fillId="3" borderId="3">
      <alignment/>
      <protection/>
    </xf>
    <xf numFmtId="173" fontId="2" fillId="3" borderId="3">
      <alignment/>
      <protection/>
    </xf>
    <xf numFmtId="0" fontId="14" fillId="0" borderId="1">
      <alignment/>
      <protection/>
    </xf>
    <xf numFmtId="0" fontId="16" fillId="4" borderId="0">
      <alignment/>
      <protection/>
    </xf>
    <xf numFmtId="0" fontId="15" fillId="0" borderId="4">
      <alignment/>
      <protection/>
    </xf>
    <xf numFmtId="0" fontId="15"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655">
    <xf numFmtId="0" fontId="0" fillId="0" borderId="0" xfId="0" applyAlignment="1">
      <alignment/>
    </xf>
    <xf numFmtId="0" fontId="10" fillId="0" borderId="0" xfId="0" applyFont="1" applyBorder="1" applyAlignment="1" applyProtection="1">
      <alignment horizontal="right"/>
      <protection hidden="1"/>
    </xf>
    <xf numFmtId="0" fontId="10" fillId="0" borderId="0" xfId="0" applyFont="1" applyBorder="1" applyAlignment="1" applyProtection="1">
      <alignment/>
      <protection hidden="1"/>
    </xf>
    <xf numFmtId="0" fontId="10" fillId="0" borderId="0" xfId="0" applyFont="1" applyBorder="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Alignment="1" applyProtection="1">
      <alignment/>
      <protection hidden="1"/>
    </xf>
    <xf numFmtId="166" fontId="10" fillId="3" borderId="5" xfId="0" applyNumberFormat="1" applyFont="1" applyFill="1" applyBorder="1" applyAlignment="1" applyProtection="1">
      <alignment/>
      <protection locked="0"/>
    </xf>
    <xf numFmtId="0" fontId="10" fillId="0" borderId="0" xfId="0" applyFont="1" applyFill="1" applyAlignment="1" applyProtection="1">
      <alignment/>
      <protection hidden="1"/>
    </xf>
    <xf numFmtId="167" fontId="10" fillId="0" borderId="5" xfId="0" applyNumberFormat="1" applyFont="1" applyFill="1" applyBorder="1" applyAlignment="1" applyProtection="1">
      <alignment/>
      <protection locked="0"/>
    </xf>
    <xf numFmtId="167" fontId="10" fillId="0" borderId="5" xfId="0" applyNumberFormat="1" applyFont="1" applyFill="1" applyBorder="1" applyAlignment="1" applyProtection="1">
      <alignment/>
      <protection locked="0"/>
    </xf>
    <xf numFmtId="0" fontId="10" fillId="0" borderId="0" xfId="0" applyFont="1" applyFill="1" applyBorder="1" applyAlignment="1" applyProtection="1">
      <alignment/>
      <protection hidden="1"/>
    </xf>
    <xf numFmtId="0" fontId="10" fillId="0" borderId="0" xfId="35" applyNumberFormat="1" applyFont="1" applyBorder="1" applyAlignment="1" applyProtection="1">
      <alignment vertical="center"/>
      <protection hidden="1"/>
    </xf>
    <xf numFmtId="0" fontId="10" fillId="0" borderId="0" xfId="35" applyFont="1" applyBorder="1" applyAlignment="1" applyProtection="1">
      <alignment vertical="center"/>
      <protection hidden="1"/>
    </xf>
    <xf numFmtId="4" fontId="10" fillId="0" borderId="0" xfId="35" applyNumberFormat="1" applyFont="1" applyBorder="1" applyAlignment="1" applyProtection="1">
      <alignment vertical="center"/>
      <protection hidden="1"/>
    </xf>
    <xf numFmtId="1" fontId="9" fillId="3" borderId="5" xfId="19" applyNumberFormat="1" applyFont="1" applyFill="1" applyBorder="1" applyAlignment="1" applyProtection="1">
      <alignment horizontal="center"/>
      <protection hidden="1"/>
    </xf>
    <xf numFmtId="0" fontId="10" fillId="0" borderId="6" xfId="0" applyFont="1" applyFill="1" applyBorder="1" applyAlignment="1" applyProtection="1">
      <alignment horizontal="left"/>
      <protection locked="0"/>
    </xf>
    <xf numFmtId="0" fontId="10" fillId="0" borderId="5" xfId="0" applyFont="1" applyFill="1" applyBorder="1" applyAlignment="1" applyProtection="1">
      <alignment horizontal="left"/>
      <protection locked="0"/>
    </xf>
    <xf numFmtId="0" fontId="9" fillId="0" borderId="0" xfId="0" applyFont="1" applyAlignment="1" applyProtection="1">
      <alignment/>
      <protection hidden="1"/>
    </xf>
    <xf numFmtId="0" fontId="10" fillId="0" borderId="5" xfId="0" applyFont="1" applyBorder="1" applyAlignment="1" applyProtection="1">
      <alignment/>
      <protection hidden="1"/>
    </xf>
    <xf numFmtId="0" fontId="9" fillId="0" borderId="0" xfId="0" applyFont="1" applyBorder="1" applyAlignment="1" applyProtection="1">
      <alignment/>
      <protection hidden="1"/>
    </xf>
    <xf numFmtId="0" fontId="10" fillId="0" borderId="0" xfId="0" applyFont="1" applyBorder="1" applyAlignment="1" applyProtection="1">
      <alignment horizontal="left"/>
      <protection hidden="1"/>
    </xf>
    <xf numFmtId="37" fontId="13" fillId="0" borderId="0" xfId="0" applyNumberFormat="1" applyFont="1" applyAlignment="1" applyProtection="1">
      <alignment/>
      <protection hidden="1"/>
    </xf>
    <xf numFmtId="0" fontId="10" fillId="0" borderId="5" xfId="0" applyFont="1" applyFill="1" applyBorder="1" applyAlignment="1" applyProtection="1">
      <alignment/>
      <protection hidden="1"/>
    </xf>
    <xf numFmtId="0" fontId="9" fillId="0" borderId="0" xfId="0" applyFont="1" applyFill="1" applyBorder="1" applyAlignment="1" applyProtection="1">
      <alignment/>
      <protection hidden="1"/>
    </xf>
    <xf numFmtId="0" fontId="10" fillId="0" borderId="0" xfId="35" applyFont="1" applyBorder="1" applyProtection="1">
      <alignment/>
      <protection hidden="1"/>
    </xf>
    <xf numFmtId="0" fontId="10" fillId="0" borderId="0" xfId="35" applyFont="1" applyProtection="1">
      <alignment/>
      <protection hidden="1"/>
    </xf>
    <xf numFmtId="0" fontId="9" fillId="0" borderId="0" xfId="35" applyFont="1" applyProtection="1">
      <alignment/>
      <protection hidden="1"/>
    </xf>
    <xf numFmtId="0" fontId="9" fillId="3" borderId="3" xfId="0" applyFont="1" applyFill="1" applyBorder="1" applyAlignment="1" applyProtection="1">
      <alignment horizontal="center"/>
      <protection hidden="1"/>
    </xf>
    <xf numFmtId="4" fontId="9" fillId="3" borderId="3" xfId="0" applyNumberFormat="1" applyFont="1" applyFill="1" applyBorder="1" applyAlignment="1" applyProtection="1">
      <alignment horizontal="center"/>
      <protection hidden="1"/>
    </xf>
    <xf numFmtId="0" fontId="9" fillId="0" borderId="0" xfId="35" applyFont="1" applyBorder="1" applyProtection="1">
      <alignment/>
      <protection hidden="1"/>
    </xf>
    <xf numFmtId="0" fontId="10" fillId="0" borderId="5" xfId="35" applyFont="1" applyBorder="1" applyProtection="1">
      <alignment/>
      <protection hidden="1"/>
    </xf>
    <xf numFmtId="0" fontId="10" fillId="3" borderId="5" xfId="35" applyFont="1" applyFill="1" applyBorder="1" applyProtection="1">
      <alignment/>
      <protection hidden="1"/>
    </xf>
    <xf numFmtId="0" fontId="10" fillId="0" borderId="5" xfId="35" applyFont="1" applyFill="1" applyBorder="1" applyProtection="1">
      <alignment/>
      <protection hidden="1"/>
    </xf>
    <xf numFmtId="0" fontId="10" fillId="0" borderId="0" xfId="35" applyFont="1" applyFill="1" applyProtection="1">
      <alignment/>
      <protection hidden="1"/>
    </xf>
    <xf numFmtId="167" fontId="10" fillId="0" borderId="0" xfId="0" applyNumberFormat="1" applyFont="1" applyBorder="1" applyAlignment="1" applyProtection="1">
      <alignment vertical="center"/>
      <protection hidden="1"/>
    </xf>
    <xf numFmtId="167" fontId="10" fillId="0" borderId="0" xfId="0" applyNumberFormat="1" applyFont="1" applyAlignment="1" applyProtection="1">
      <alignment/>
      <protection hidden="1"/>
    </xf>
    <xf numFmtId="167" fontId="9" fillId="3" borderId="7" xfId="0" applyNumberFormat="1" applyFont="1" applyFill="1" applyBorder="1" applyAlignment="1" applyProtection="1">
      <alignment horizontal="center"/>
      <protection hidden="1"/>
    </xf>
    <xf numFmtId="0" fontId="9" fillId="3" borderId="2" xfId="0" applyFont="1" applyFill="1" applyBorder="1" applyAlignment="1" applyProtection="1">
      <alignment horizontal="center"/>
      <protection hidden="1"/>
    </xf>
    <xf numFmtId="0" fontId="9" fillId="3" borderId="8" xfId="0" applyNumberFormat="1" applyFont="1" applyFill="1" applyBorder="1" applyAlignment="1" applyProtection="1">
      <alignment horizontal="center"/>
      <protection hidden="1"/>
    </xf>
    <xf numFmtId="167" fontId="10" fillId="0" borderId="0" xfId="0" applyNumberFormat="1" applyFont="1" applyBorder="1" applyAlignment="1" applyProtection="1">
      <alignment/>
      <protection hidden="1"/>
    </xf>
    <xf numFmtId="167" fontId="9" fillId="0" borderId="0" xfId="0" applyNumberFormat="1" applyFont="1" applyFill="1" applyBorder="1" applyAlignment="1" applyProtection="1">
      <alignment/>
      <protection hidden="1"/>
    </xf>
    <xf numFmtId="0" fontId="9" fillId="3" borderId="5" xfId="0" applyFont="1" applyFill="1" applyBorder="1" applyAlignment="1" applyProtection="1">
      <alignment/>
      <protection hidden="1"/>
    </xf>
    <xf numFmtId="167" fontId="10" fillId="0" borderId="0" xfId="0" applyNumberFormat="1" applyFont="1" applyFill="1" applyBorder="1" applyAlignment="1" applyProtection="1">
      <alignment/>
      <protection hidden="1"/>
    </xf>
    <xf numFmtId="0" fontId="9" fillId="3" borderId="7" xfId="0" applyFont="1" applyFill="1" applyBorder="1" applyAlignment="1" applyProtection="1">
      <alignment/>
      <protection hidden="1"/>
    </xf>
    <xf numFmtId="0" fontId="10" fillId="0" borderId="9" xfId="0" applyFont="1" applyBorder="1" applyAlignment="1" applyProtection="1">
      <alignment/>
      <protection hidden="1"/>
    </xf>
    <xf numFmtId="167" fontId="9" fillId="0" borderId="0" xfId="0" applyNumberFormat="1" applyFont="1" applyBorder="1" applyAlignment="1" applyProtection="1">
      <alignment/>
      <protection hidden="1"/>
    </xf>
    <xf numFmtId="37" fontId="11" fillId="0" borderId="0" xfId="0" applyNumberFormat="1" applyFont="1" applyAlignment="1" applyProtection="1">
      <alignment/>
      <protection hidden="1"/>
    </xf>
    <xf numFmtId="0" fontId="9" fillId="0" borderId="0" xfId="0" applyFont="1" applyFill="1" applyAlignment="1" applyProtection="1">
      <alignment/>
      <protection hidden="1"/>
    </xf>
    <xf numFmtId="49" fontId="10" fillId="0" borderId="0" xfId="0" applyNumberFormat="1" applyFont="1" applyBorder="1" applyAlignment="1" applyProtection="1">
      <alignment/>
      <protection hidden="1"/>
    </xf>
    <xf numFmtId="1" fontId="9" fillId="3" borderId="5" xfId="0" applyNumberFormat="1" applyFont="1" applyFill="1" applyBorder="1" applyAlignment="1" applyProtection="1">
      <alignment horizontal="center"/>
      <protection hidden="1"/>
    </xf>
    <xf numFmtId="0" fontId="9" fillId="3" borderId="6" xfId="0" applyFont="1" applyFill="1" applyBorder="1" applyAlignment="1" applyProtection="1">
      <alignment/>
      <protection hidden="1"/>
    </xf>
    <xf numFmtId="167" fontId="9" fillId="0" borderId="0" xfId="0" applyNumberFormat="1" applyFont="1" applyFill="1" applyAlignment="1" applyProtection="1">
      <alignment/>
      <protection hidden="1"/>
    </xf>
    <xf numFmtId="167" fontId="9" fillId="0" borderId="0" xfId="0" applyNumberFormat="1" applyFont="1" applyBorder="1" applyAlignment="1" applyProtection="1">
      <alignment horizontal="center"/>
      <protection hidden="1"/>
    </xf>
    <xf numFmtId="0" fontId="9" fillId="0" borderId="0" xfId="0" applyNumberFormat="1" applyFont="1" applyBorder="1" applyAlignment="1" applyProtection="1">
      <alignment horizontal="center"/>
      <protection hidden="1"/>
    </xf>
    <xf numFmtId="0" fontId="10" fillId="0" borderId="6" xfId="0" applyFont="1" applyFill="1" applyBorder="1" applyAlignment="1" applyProtection="1">
      <alignment/>
      <protection hidden="1"/>
    </xf>
    <xf numFmtId="167" fontId="10" fillId="0" borderId="0" xfId="0" applyNumberFormat="1" applyFont="1" applyFill="1" applyAlignment="1" applyProtection="1">
      <alignment/>
      <protection hidden="1"/>
    </xf>
    <xf numFmtId="167" fontId="10" fillId="5" borderId="0" xfId="0" applyNumberFormat="1" applyFont="1" applyFill="1" applyBorder="1" applyAlignment="1" applyProtection="1">
      <alignment/>
      <protection hidden="1"/>
    </xf>
    <xf numFmtId="167" fontId="10" fillId="5" borderId="0" xfId="0" applyNumberFormat="1" applyFont="1" applyFill="1" applyAlignment="1" applyProtection="1">
      <alignment/>
      <protection hidden="1"/>
    </xf>
    <xf numFmtId="0" fontId="10" fillId="0" borderId="0" xfId="0" applyFont="1" applyBorder="1" applyAlignment="1" applyProtection="1">
      <alignment horizontal="center"/>
      <protection hidden="1"/>
    </xf>
    <xf numFmtId="37" fontId="13" fillId="0" borderId="0" xfId="0" applyNumberFormat="1" applyFont="1" applyFill="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9" fillId="0" borderId="0" xfId="0" applyFont="1" applyBorder="1" applyAlignment="1" applyProtection="1">
      <alignment horizontal="right"/>
      <protection hidden="1"/>
    </xf>
    <xf numFmtId="0" fontId="10" fillId="0" borderId="0" xfId="0" applyFont="1" applyBorder="1" applyAlignment="1" applyProtection="1" quotePrefix="1">
      <alignment horizontal="right"/>
      <protection hidden="1"/>
    </xf>
    <xf numFmtId="0" fontId="10" fillId="0" borderId="0" xfId="0" applyFont="1" applyBorder="1" applyAlignment="1" applyProtection="1" quotePrefix="1">
      <alignment horizontal="center"/>
      <protection hidden="1"/>
    </xf>
    <xf numFmtId="0" fontId="10" fillId="0" borderId="0" xfId="0" applyFont="1" applyBorder="1" applyAlignment="1" applyProtection="1" quotePrefix="1">
      <alignment horizontal="left"/>
      <protection hidden="1"/>
    </xf>
    <xf numFmtId="167" fontId="9" fillId="0" borderId="0" xfId="0" applyNumberFormat="1" applyFont="1" applyFill="1" applyBorder="1" applyAlignment="1" applyProtection="1">
      <alignment horizontal="center"/>
      <protection hidden="1"/>
    </xf>
    <xf numFmtId="0" fontId="9" fillId="0" borderId="0" xfId="0" applyNumberFormat="1" applyFont="1" applyFill="1" applyBorder="1" applyAlignment="1" applyProtection="1">
      <alignment horizontal="center"/>
      <protection hidden="1"/>
    </xf>
    <xf numFmtId="0" fontId="10" fillId="0" borderId="0" xfId="35" applyFont="1" applyFill="1" applyBorder="1" applyProtection="1">
      <alignment/>
      <protection hidden="1"/>
    </xf>
    <xf numFmtId="4" fontId="10" fillId="0" borderId="0" xfId="35" applyNumberFormat="1" applyFont="1" applyFill="1" applyProtection="1">
      <alignment/>
      <protection hidden="1"/>
    </xf>
    <xf numFmtId="4" fontId="10" fillId="0" borderId="0" xfId="35" applyNumberFormat="1" applyFont="1" applyProtection="1">
      <alignment/>
      <protection hidden="1"/>
    </xf>
    <xf numFmtId="167" fontId="0" fillId="5" borderId="5" xfId="0" applyNumberFormat="1" applyFont="1" applyFill="1" applyBorder="1" applyAlignment="1" applyProtection="1">
      <alignment/>
      <protection/>
    </xf>
    <xf numFmtId="167" fontId="10" fillId="5" borderId="5" xfId="0" applyNumberFormat="1" applyFont="1" applyFill="1" applyBorder="1" applyAlignment="1" applyProtection="1">
      <alignment/>
      <protection/>
    </xf>
    <xf numFmtId="167" fontId="10" fillId="0" borderId="0" xfId="0" applyNumberFormat="1" applyFont="1" applyFill="1" applyBorder="1" applyAlignment="1" applyProtection="1">
      <alignment/>
      <protection/>
    </xf>
    <xf numFmtId="167" fontId="10" fillId="0" borderId="5" xfId="0" applyNumberFormat="1" applyFont="1" applyBorder="1" applyAlignment="1" applyProtection="1">
      <alignment/>
      <protection/>
    </xf>
    <xf numFmtId="167" fontId="10" fillId="0" borderId="5" xfId="0" applyNumberFormat="1" applyFont="1" applyBorder="1" applyAlignment="1" applyProtection="1" quotePrefix="1">
      <alignment/>
      <protection/>
    </xf>
    <xf numFmtId="167" fontId="10" fillId="0" borderId="5" xfId="0" applyNumberFormat="1" applyFont="1" applyFill="1" applyBorder="1" applyAlignment="1" applyProtection="1">
      <alignment/>
      <protection/>
    </xf>
    <xf numFmtId="167" fontId="10" fillId="0" borderId="0" xfId="0" applyNumberFormat="1" applyFont="1" applyBorder="1" applyAlignment="1" applyProtection="1" quotePrefix="1">
      <alignment/>
      <protection/>
    </xf>
    <xf numFmtId="167" fontId="10" fillId="3" borderId="5" xfId="0" applyNumberFormat="1" applyFont="1" applyFill="1" applyBorder="1" applyAlignment="1" applyProtection="1">
      <alignment/>
      <protection/>
    </xf>
    <xf numFmtId="167" fontId="10" fillId="0" borderId="0" xfId="0" applyNumberFormat="1" applyFont="1" applyBorder="1" applyAlignment="1" applyProtection="1">
      <alignment/>
      <protection/>
    </xf>
    <xf numFmtId="167" fontId="10" fillId="3" borderId="10" xfId="0" applyNumberFormat="1" applyFont="1" applyFill="1" applyBorder="1" applyAlignment="1" applyProtection="1">
      <alignment/>
      <protection/>
    </xf>
    <xf numFmtId="167" fontId="9" fillId="0" borderId="10" xfId="0" applyNumberFormat="1" applyFont="1" applyBorder="1" applyAlignment="1" applyProtection="1">
      <alignment horizontal="center"/>
      <protection/>
    </xf>
    <xf numFmtId="167" fontId="10" fillId="0" borderId="5" xfId="0" applyNumberFormat="1" applyFont="1" applyBorder="1" applyAlignment="1" applyProtection="1">
      <alignment horizontal="center"/>
      <protection/>
    </xf>
    <xf numFmtId="0" fontId="10" fillId="0" borderId="0" xfId="0" applyFont="1" applyAlignment="1" applyProtection="1">
      <alignment/>
      <protection/>
    </xf>
    <xf numFmtId="167" fontId="10" fillId="0" borderId="0" xfId="0" applyNumberFormat="1" applyFont="1" applyAlignment="1" applyProtection="1">
      <alignment/>
      <protection/>
    </xf>
    <xf numFmtId="167" fontId="10" fillId="0" borderId="0" xfId="0" applyNumberFormat="1" applyFont="1" applyFill="1" applyBorder="1" applyAlignment="1" applyProtection="1" quotePrefix="1">
      <alignment/>
      <protection/>
    </xf>
    <xf numFmtId="0" fontId="10" fillId="0" borderId="5" xfId="0" applyFont="1" applyBorder="1" applyAlignment="1" applyProtection="1">
      <alignment/>
      <protection/>
    </xf>
    <xf numFmtId="0" fontId="10" fillId="0" borderId="0" xfId="0" applyFont="1" applyBorder="1" applyAlignment="1" applyProtection="1">
      <alignment/>
      <protection/>
    </xf>
    <xf numFmtId="0" fontId="9" fillId="3" borderId="5" xfId="0" applyFont="1" applyFill="1" applyBorder="1" applyAlignment="1" applyProtection="1">
      <alignment/>
      <protection/>
    </xf>
    <xf numFmtId="0" fontId="9" fillId="0" borderId="0" xfId="0" applyFont="1" applyFill="1" applyAlignment="1" applyProtection="1">
      <alignment/>
      <protection/>
    </xf>
    <xf numFmtId="0" fontId="9" fillId="0" borderId="0" xfId="0" applyFont="1" applyBorder="1" applyAlignment="1" applyProtection="1">
      <alignment/>
      <protection/>
    </xf>
    <xf numFmtId="166" fontId="10" fillId="0" borderId="5" xfId="0" applyNumberFormat="1" applyFont="1" applyBorder="1" applyAlignment="1" applyProtection="1">
      <alignment/>
      <protection/>
    </xf>
    <xf numFmtId="0" fontId="10" fillId="3" borderId="5" xfId="0" applyFont="1" applyFill="1" applyBorder="1" applyAlignment="1" applyProtection="1">
      <alignment/>
      <protection/>
    </xf>
    <xf numFmtId="0" fontId="0" fillId="0" borderId="0" xfId="0" applyAlignment="1">
      <alignment wrapText="1"/>
    </xf>
    <xf numFmtId="166" fontId="10" fillId="0" borderId="0" xfId="0" applyNumberFormat="1" applyFont="1" applyFill="1" applyBorder="1" applyAlignment="1" applyProtection="1">
      <alignment/>
      <protection hidden="1"/>
    </xf>
    <xf numFmtId="167" fontId="10" fillId="0" borderId="0" xfId="0" applyNumberFormat="1" applyFont="1" applyFill="1" applyBorder="1" applyAlignment="1" applyProtection="1">
      <alignment vertical="center"/>
      <protection hidden="1"/>
    </xf>
    <xf numFmtId="167" fontId="10" fillId="0" borderId="11" xfId="0" applyNumberFormat="1" applyFont="1" applyBorder="1" applyAlignment="1" applyProtection="1" quotePrefix="1">
      <alignment/>
      <protection/>
    </xf>
    <xf numFmtId="167" fontId="9" fillId="3" borderId="5" xfId="0" applyNumberFormat="1" applyFont="1" applyFill="1" applyBorder="1" applyAlignment="1" applyProtection="1" quotePrefix="1">
      <alignment/>
      <protection/>
    </xf>
    <xf numFmtId="0" fontId="9" fillId="5" borderId="0" xfId="0" applyFont="1" applyFill="1" applyBorder="1" applyAlignment="1" applyProtection="1">
      <alignment/>
      <protection hidden="1"/>
    </xf>
    <xf numFmtId="37" fontId="10" fillId="0" borderId="0" xfId="0" applyNumberFormat="1" applyFont="1" applyFill="1" applyBorder="1" applyAlignment="1" applyProtection="1">
      <alignment horizontal="left" vertical="center"/>
      <protection/>
    </xf>
    <xf numFmtId="0" fontId="10" fillId="0" borderId="0" xfId="0" applyFont="1" applyBorder="1" applyAlignment="1" applyProtection="1">
      <alignment horizontal="left" vertical="center"/>
      <protection/>
    </xf>
    <xf numFmtId="37" fontId="10" fillId="0" borderId="0" xfId="0" applyNumberFormat="1" applyFont="1" applyFill="1" applyBorder="1" applyAlignment="1" applyProtection="1">
      <alignment horizontal="right" vertical="center"/>
      <protection/>
    </xf>
    <xf numFmtId="0" fontId="10" fillId="0" borderId="0" xfId="0" applyFont="1" applyBorder="1" applyAlignment="1" applyProtection="1">
      <alignment/>
      <protection/>
    </xf>
    <xf numFmtId="0" fontId="9" fillId="0" borderId="0" xfId="0" applyFont="1" applyAlignment="1" applyProtection="1">
      <alignment horizontal="left"/>
      <protection hidden="1"/>
    </xf>
    <xf numFmtId="0" fontId="9" fillId="3" borderId="5" xfId="0" applyFont="1" applyFill="1" applyBorder="1" applyAlignment="1" applyProtection="1">
      <alignment horizontal="center"/>
      <protection/>
    </xf>
    <xf numFmtId="0" fontId="9" fillId="0" borderId="0" xfId="0" applyFont="1" applyFill="1" applyAlignment="1" applyProtection="1">
      <alignment horizontal="center"/>
      <protection/>
    </xf>
    <xf numFmtId="0" fontId="12" fillId="0" borderId="0" xfId="0" applyFont="1" applyAlignment="1" applyProtection="1">
      <alignment/>
      <protection/>
    </xf>
    <xf numFmtId="0" fontId="10" fillId="0" borderId="0" xfId="0" applyFont="1" applyAlignment="1" applyProtection="1">
      <alignment/>
      <protection/>
    </xf>
    <xf numFmtId="0" fontId="10" fillId="0" borderId="0" xfId="0" applyFont="1" applyBorder="1" applyAlignment="1" applyProtection="1">
      <alignment horizontal="center" wrapText="1"/>
      <protection/>
    </xf>
    <xf numFmtId="0" fontId="10" fillId="0" borderId="0" xfId="0" applyFont="1" applyFill="1" applyAlignment="1" applyProtection="1">
      <alignment/>
      <protection/>
    </xf>
    <xf numFmtId="0" fontId="9" fillId="0" borderId="0" xfId="0" applyFont="1" applyAlignment="1" applyProtection="1">
      <alignment/>
      <protection/>
    </xf>
    <xf numFmtId="0" fontId="13" fillId="0" borderId="0" xfId="0" applyFont="1" applyAlignment="1" applyProtection="1">
      <alignment/>
      <protection/>
    </xf>
    <xf numFmtId="0" fontId="10" fillId="0" borderId="12" xfId="0" applyFont="1" applyBorder="1" applyAlignment="1" applyProtection="1">
      <alignment/>
      <protection/>
    </xf>
    <xf numFmtId="0" fontId="10" fillId="0" borderId="0" xfId="0" applyFont="1" applyBorder="1" applyAlignment="1" applyProtection="1">
      <alignment vertical="center"/>
      <protection/>
    </xf>
    <xf numFmtId="0" fontId="10" fillId="0" borderId="0" xfId="0" applyFont="1" applyAlignment="1" applyProtection="1">
      <alignment vertical="center"/>
      <protection/>
    </xf>
    <xf numFmtId="37" fontId="10" fillId="0" borderId="0"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9" fillId="0" borderId="0" xfId="0" applyFont="1" applyFill="1" applyAlignment="1" applyProtection="1">
      <alignment horizontal="left"/>
      <protection hidden="1"/>
    </xf>
    <xf numFmtId="0" fontId="0" fillId="0" borderId="0" xfId="0" applyFill="1" applyAlignment="1">
      <alignment wrapText="1"/>
    </xf>
    <xf numFmtId="37" fontId="13" fillId="0" borderId="0" xfId="0" applyNumberFormat="1" applyFont="1" applyBorder="1" applyAlignment="1" applyProtection="1">
      <alignment/>
      <protection hidden="1"/>
    </xf>
    <xf numFmtId="0" fontId="9" fillId="0" borderId="13" xfId="0" applyFont="1" applyBorder="1" applyAlignment="1" applyProtection="1">
      <alignment vertical="top" wrapText="1"/>
      <protection hidden="1"/>
    </xf>
    <xf numFmtId="0" fontId="18" fillId="0" borderId="0" xfId="0" applyFont="1" applyBorder="1" applyAlignment="1" applyProtection="1">
      <alignment/>
      <protection hidden="1"/>
    </xf>
    <xf numFmtId="0" fontId="18" fillId="0" borderId="0" xfId="0" applyFont="1" applyAlignment="1" applyProtection="1">
      <alignment/>
      <protection hidden="1"/>
    </xf>
    <xf numFmtId="167" fontId="18" fillId="0" borderId="0" xfId="0" applyNumberFormat="1" applyFont="1" applyFill="1" applyBorder="1" applyAlignment="1" applyProtection="1">
      <alignment/>
      <protection/>
    </xf>
    <xf numFmtId="0" fontId="18" fillId="0" borderId="0" xfId="0" applyFont="1" applyBorder="1" applyAlignment="1" applyProtection="1">
      <alignment vertical="center"/>
      <protection hidden="1"/>
    </xf>
    <xf numFmtId="167" fontId="18" fillId="0" borderId="0" xfId="0" applyNumberFormat="1" applyFont="1" applyFill="1" applyBorder="1" applyAlignment="1" applyProtection="1">
      <alignment horizontal="center"/>
      <protection/>
    </xf>
    <xf numFmtId="167" fontId="18" fillId="0" borderId="0" xfId="0" applyNumberFormat="1" applyFont="1" applyFill="1" applyBorder="1" applyAlignment="1" applyProtection="1" quotePrefix="1">
      <alignment/>
      <protection/>
    </xf>
    <xf numFmtId="0" fontId="18" fillId="0" borderId="0" xfId="0" applyFont="1" applyFill="1" applyBorder="1" applyAlignment="1" applyProtection="1">
      <alignment/>
      <protection/>
    </xf>
    <xf numFmtId="167" fontId="10" fillId="0" borderId="10" xfId="0" applyNumberFormat="1" applyFont="1" applyBorder="1" applyAlignment="1" applyProtection="1" quotePrefix="1">
      <alignment/>
      <protection/>
    </xf>
    <xf numFmtId="167" fontId="10" fillId="0" borderId="14" xfId="0" applyNumberFormat="1" applyFont="1" applyBorder="1" applyAlignment="1" applyProtection="1" quotePrefix="1">
      <alignment/>
      <protection/>
    </xf>
    <xf numFmtId="167" fontId="9" fillId="3" borderId="10" xfId="0" applyNumberFormat="1" applyFont="1" applyFill="1" applyBorder="1" applyAlignment="1" applyProtection="1" quotePrefix="1">
      <alignment/>
      <protection/>
    </xf>
    <xf numFmtId="167" fontId="9" fillId="3" borderId="14" xfId="0" applyNumberFormat="1" applyFont="1" applyFill="1" applyBorder="1" applyAlignment="1" applyProtection="1" quotePrefix="1">
      <alignment/>
      <protection/>
    </xf>
    <xf numFmtId="0" fontId="10" fillId="0" borderId="5" xfId="0" applyFont="1" applyFill="1" applyBorder="1" applyAlignment="1" applyProtection="1">
      <alignment/>
      <protection/>
    </xf>
    <xf numFmtId="0" fontId="10" fillId="0" borderId="5" xfId="0" applyFont="1" applyFill="1" applyBorder="1" applyAlignment="1" applyProtection="1">
      <alignment horizontal="left"/>
      <protection hidden="1"/>
    </xf>
    <xf numFmtId="167" fontId="9" fillId="3" borderId="5" xfId="0" applyNumberFormat="1" applyFont="1" applyFill="1" applyBorder="1" applyAlignment="1" applyProtection="1">
      <alignment/>
      <protection/>
    </xf>
    <xf numFmtId="37" fontId="11" fillId="0" borderId="13" xfId="0" applyNumberFormat="1" applyFont="1" applyFill="1" applyBorder="1" applyAlignment="1" applyProtection="1">
      <alignment vertical="center"/>
      <protection/>
    </xf>
    <xf numFmtId="0" fontId="10" fillId="0" borderId="13" xfId="0" applyFont="1" applyBorder="1" applyAlignment="1" applyProtection="1">
      <alignment/>
      <protection/>
    </xf>
    <xf numFmtId="0" fontId="22" fillId="0" borderId="5" xfId="0" applyFont="1" applyFill="1" applyBorder="1" applyAlignment="1" applyProtection="1">
      <alignment/>
      <protection hidden="1"/>
    </xf>
    <xf numFmtId="43" fontId="10" fillId="0" borderId="5" xfId="19" applyNumberFormat="1" applyFont="1" applyBorder="1" applyAlignment="1" applyProtection="1">
      <alignment/>
      <protection hidden="1"/>
    </xf>
    <xf numFmtId="43" fontId="10" fillId="3" borderId="5" xfId="19" applyNumberFormat="1" applyFont="1" applyFill="1" applyBorder="1" applyAlignment="1" applyProtection="1">
      <alignment/>
      <protection hidden="1"/>
    </xf>
    <xf numFmtId="43" fontId="10" fillId="0" borderId="5" xfId="19" applyNumberFormat="1" applyFont="1" applyFill="1" applyBorder="1" applyAlignment="1" applyProtection="1">
      <alignment/>
      <protection hidden="1"/>
    </xf>
    <xf numFmtId="43" fontId="10" fillId="0" borderId="15" xfId="19" applyNumberFormat="1" applyFont="1" applyFill="1" applyBorder="1" applyAlignment="1" applyProtection="1">
      <alignment/>
      <protection hidden="1"/>
    </xf>
    <xf numFmtId="43" fontId="10" fillId="0" borderId="16" xfId="19" applyNumberFormat="1" applyFont="1" applyFill="1" applyBorder="1" applyAlignment="1" applyProtection="1">
      <alignment/>
      <protection hidden="1"/>
    </xf>
    <xf numFmtId="43" fontId="10" fillId="0" borderId="14" xfId="19" applyNumberFormat="1" applyFont="1" applyFill="1" applyBorder="1" applyAlignment="1" applyProtection="1">
      <alignment/>
      <protection hidden="1"/>
    </xf>
    <xf numFmtId="0" fontId="10" fillId="0" borderId="0" xfId="0" applyNumberFormat="1" applyFont="1" applyFill="1" applyBorder="1" applyAlignment="1" applyProtection="1">
      <alignment horizontal="left"/>
      <protection hidden="1"/>
    </xf>
    <xf numFmtId="167" fontId="24" fillId="0" borderId="0" xfId="0" applyNumberFormat="1" applyFont="1" applyBorder="1" applyAlignment="1" applyProtection="1">
      <alignment vertical="center"/>
      <protection hidden="1"/>
    </xf>
    <xf numFmtId="0" fontId="24" fillId="0" borderId="0" xfId="0" applyFont="1" applyBorder="1" applyAlignment="1" applyProtection="1">
      <alignment/>
      <protection hidden="1"/>
    </xf>
    <xf numFmtId="167" fontId="24" fillId="0" borderId="0" xfId="0" applyNumberFormat="1" applyFont="1" applyBorder="1" applyAlignment="1" applyProtection="1">
      <alignment/>
      <protection hidden="1"/>
    </xf>
    <xf numFmtId="0" fontId="24" fillId="0" borderId="0" xfId="0" applyFont="1" applyBorder="1" applyAlignment="1" applyProtection="1">
      <alignment horizontal="center"/>
      <protection hidden="1"/>
    </xf>
    <xf numFmtId="0" fontId="24" fillId="0" borderId="0" xfId="0" applyFont="1" applyAlignment="1" applyProtection="1">
      <alignment/>
      <protection hidden="1"/>
    </xf>
    <xf numFmtId="167" fontId="24" fillId="0" borderId="0" xfId="0" applyNumberFormat="1" applyFont="1" applyFill="1" applyBorder="1" applyAlignment="1" applyProtection="1">
      <alignment/>
      <protection hidden="1"/>
    </xf>
    <xf numFmtId="167" fontId="25" fillId="0" borderId="0" xfId="0" applyNumberFormat="1" applyFont="1" applyFill="1" applyBorder="1" applyAlignment="1" applyProtection="1">
      <alignment horizontal="center"/>
      <protection hidden="1"/>
    </xf>
    <xf numFmtId="0" fontId="24" fillId="0" borderId="0" xfId="0" applyNumberFormat="1" applyFont="1" applyFill="1" applyBorder="1" applyAlignment="1" applyProtection="1">
      <alignment horizontal="left"/>
      <protection hidden="1"/>
    </xf>
    <xf numFmtId="0" fontId="24" fillId="0" borderId="0" xfId="0" applyNumberFormat="1" applyFont="1" applyFill="1" applyBorder="1" applyAlignment="1" applyProtection="1">
      <alignment horizontal="center"/>
      <protection hidden="1"/>
    </xf>
    <xf numFmtId="166" fontId="24" fillId="0" borderId="0" xfId="0" applyNumberFormat="1" applyFont="1" applyBorder="1" applyAlignment="1" applyProtection="1">
      <alignment/>
      <protection hidden="1"/>
    </xf>
    <xf numFmtId="0" fontId="24" fillId="0" borderId="0" xfId="0" applyFont="1" applyFill="1" applyBorder="1" applyAlignment="1" applyProtection="1">
      <alignment/>
      <protection hidden="1"/>
    </xf>
    <xf numFmtId="167" fontId="24" fillId="0" borderId="0" xfId="0" applyNumberFormat="1" applyFont="1" applyFill="1" applyBorder="1" applyAlignment="1" applyProtection="1">
      <alignment horizontal="center"/>
      <protection hidden="1"/>
    </xf>
    <xf numFmtId="170" fontId="24" fillId="0" borderId="0" xfId="0" applyNumberFormat="1" applyFont="1" applyFill="1" applyBorder="1" applyAlignment="1" applyProtection="1">
      <alignment/>
      <protection hidden="1"/>
    </xf>
    <xf numFmtId="167" fontId="24" fillId="0" borderId="0" xfId="0" applyNumberFormat="1" applyFont="1" applyFill="1" applyBorder="1" applyAlignment="1" applyProtection="1">
      <alignment/>
      <protection/>
    </xf>
    <xf numFmtId="166" fontId="24" fillId="0" borderId="0" xfId="0" applyNumberFormat="1" applyFont="1" applyFill="1" applyBorder="1" applyAlignment="1" applyProtection="1">
      <alignment/>
      <protection/>
    </xf>
    <xf numFmtId="0" fontId="24" fillId="0" borderId="0" xfId="0" applyFont="1" applyFill="1" applyAlignment="1" applyProtection="1">
      <alignment/>
      <protection hidden="1"/>
    </xf>
    <xf numFmtId="166" fontId="24" fillId="0" borderId="0" xfId="0" applyNumberFormat="1" applyFont="1" applyFill="1" applyBorder="1" applyAlignment="1" applyProtection="1" quotePrefix="1">
      <alignment/>
      <protection/>
    </xf>
    <xf numFmtId="167" fontId="24" fillId="5" borderId="0" xfId="0" applyNumberFormat="1" applyFont="1" applyFill="1" applyBorder="1" applyAlignment="1" applyProtection="1">
      <alignment/>
      <protection/>
    </xf>
    <xf numFmtId="166" fontId="24" fillId="5" borderId="0" xfId="0" applyNumberFormat="1" applyFont="1" applyFill="1" applyBorder="1" applyAlignment="1" applyProtection="1">
      <alignment/>
      <protection/>
    </xf>
    <xf numFmtId="167" fontId="24" fillId="5" borderId="0" xfId="0" applyNumberFormat="1" applyFont="1" applyFill="1" applyBorder="1" applyAlignment="1" applyProtection="1">
      <alignment/>
      <protection hidden="1"/>
    </xf>
    <xf numFmtId="167" fontId="18" fillId="0" borderId="0" xfId="0" applyNumberFormat="1" applyFont="1" applyBorder="1" applyAlignment="1" applyProtection="1">
      <alignment/>
      <protection hidden="1"/>
    </xf>
    <xf numFmtId="0" fontId="19" fillId="0" borderId="0" xfId="0" applyFont="1" applyBorder="1" applyAlignment="1" applyProtection="1">
      <alignment horizontal="left"/>
      <protection hidden="1"/>
    </xf>
    <xf numFmtId="0" fontId="18" fillId="0" borderId="0" xfId="0" applyFont="1" applyFill="1" applyBorder="1" applyAlignment="1" applyProtection="1">
      <alignment/>
      <protection hidden="1"/>
    </xf>
    <xf numFmtId="167" fontId="18" fillId="0" borderId="0" xfId="0" applyNumberFormat="1" applyFont="1" applyFill="1" applyBorder="1" applyAlignment="1" applyProtection="1">
      <alignment horizontal="left"/>
      <protection hidden="1"/>
    </xf>
    <xf numFmtId="167" fontId="18" fillId="0" borderId="0" xfId="0" applyNumberFormat="1" applyFont="1" applyFill="1" applyBorder="1" applyAlignment="1" applyProtection="1">
      <alignment horizontal="center"/>
      <protection hidden="1"/>
    </xf>
    <xf numFmtId="0" fontId="18" fillId="0" borderId="0" xfId="0" applyNumberFormat="1" applyFont="1" applyFill="1" applyBorder="1" applyAlignment="1" applyProtection="1">
      <alignment horizontal="center"/>
      <protection hidden="1"/>
    </xf>
    <xf numFmtId="166" fontId="18" fillId="0" borderId="0" xfId="0" applyNumberFormat="1" applyFont="1" applyFill="1" applyBorder="1" applyAlignment="1" applyProtection="1">
      <alignment/>
      <protection/>
    </xf>
    <xf numFmtId="166" fontId="21" fillId="0" borderId="0" xfId="0" applyNumberFormat="1" applyFont="1" applyFill="1" applyBorder="1" applyAlignment="1" applyProtection="1" quotePrefix="1">
      <alignment horizontal="right"/>
      <protection/>
    </xf>
    <xf numFmtId="169" fontId="18" fillId="0" borderId="0" xfId="30" applyNumberFormat="1" applyFont="1" applyFill="1" applyBorder="1" applyAlignment="1" applyProtection="1">
      <alignment/>
      <protection/>
    </xf>
    <xf numFmtId="169" fontId="18" fillId="0" borderId="0" xfId="0" applyNumberFormat="1" applyFont="1" applyFill="1" applyBorder="1" applyAlignment="1" applyProtection="1">
      <alignment/>
      <protection/>
    </xf>
    <xf numFmtId="9" fontId="18" fillId="0" borderId="0" xfId="30" applyFont="1" applyFill="1" applyBorder="1" applyAlignment="1" applyProtection="1">
      <alignment/>
      <protection/>
    </xf>
    <xf numFmtId="0" fontId="20" fillId="0" borderId="0" xfId="0" applyFont="1" applyFill="1" applyBorder="1" applyAlignment="1">
      <alignment wrapText="1"/>
    </xf>
    <xf numFmtId="0" fontId="20" fillId="0" borderId="0" xfId="0" applyFont="1" applyBorder="1" applyAlignment="1">
      <alignment wrapText="1"/>
    </xf>
    <xf numFmtId="0" fontId="10" fillId="0" borderId="0" xfId="0" applyFont="1" applyAlignment="1" applyProtection="1">
      <alignment/>
      <protection hidden="1"/>
    </xf>
    <xf numFmtId="0" fontId="1" fillId="0" borderId="0" xfId="0" applyFont="1" applyAlignment="1" applyProtection="1">
      <alignment/>
      <protection hidden="1"/>
    </xf>
    <xf numFmtId="0" fontId="10" fillId="0" borderId="17" xfId="0" applyFont="1" applyBorder="1" applyAlignment="1" applyProtection="1">
      <alignment/>
      <protection/>
    </xf>
    <xf numFmtId="0" fontId="9" fillId="0" borderId="6" xfId="0" applyFont="1" applyBorder="1" applyAlignment="1" applyProtection="1">
      <alignment vertical="center"/>
      <protection locked="0"/>
    </xf>
    <xf numFmtId="0" fontId="8" fillId="0" borderId="0" xfId="0" applyFont="1" applyBorder="1" applyAlignment="1" applyProtection="1">
      <alignment horizontal="left" vertical="top"/>
      <protection locked="0"/>
    </xf>
    <xf numFmtId="0" fontId="17" fillId="0" borderId="0" xfId="0" applyFont="1" applyBorder="1" applyAlignment="1" applyProtection="1">
      <alignment horizontal="left" vertical="top"/>
      <protection locked="0"/>
    </xf>
    <xf numFmtId="0" fontId="10" fillId="0" borderId="18" xfId="0" applyFont="1" applyBorder="1" applyAlignment="1" applyProtection="1">
      <alignment/>
      <protection locked="0"/>
    </xf>
    <xf numFmtId="0" fontId="10" fillId="0" borderId="19" xfId="0" applyFont="1" applyBorder="1" applyAlignment="1" applyProtection="1">
      <alignment/>
      <protection locked="0"/>
    </xf>
    <xf numFmtId="0" fontId="10" fillId="0" borderId="0" xfId="0" applyFont="1" applyAlignment="1" applyProtection="1">
      <alignment/>
      <protection locked="0"/>
    </xf>
    <xf numFmtId="0" fontId="10" fillId="0" borderId="0" xfId="0" applyFont="1" applyBorder="1" applyAlignment="1" applyProtection="1">
      <alignment/>
      <protection locked="0"/>
    </xf>
    <xf numFmtId="0" fontId="10" fillId="0" borderId="0" xfId="0" applyFont="1" applyAlignment="1" applyProtection="1">
      <alignment/>
      <protection locked="0"/>
    </xf>
    <xf numFmtId="0" fontId="9" fillId="0" borderId="0" xfId="0" applyFont="1" applyFill="1" applyBorder="1" applyAlignment="1" applyProtection="1">
      <alignment horizontal="left"/>
      <protection locked="0"/>
    </xf>
    <xf numFmtId="0" fontId="10" fillId="0" borderId="0" xfId="0" applyFont="1" applyFill="1" applyAlignment="1" applyProtection="1">
      <alignment/>
      <protection locked="0"/>
    </xf>
    <xf numFmtId="0" fontId="10" fillId="0" borderId="18" xfId="0" applyFont="1" applyFill="1" applyBorder="1" applyAlignment="1" applyProtection="1">
      <alignment/>
      <protection locked="0"/>
    </xf>
    <xf numFmtId="0" fontId="10" fillId="0" borderId="0" xfId="0" applyFont="1" applyFill="1" applyBorder="1" applyAlignment="1" applyProtection="1">
      <alignment/>
      <protection locked="0"/>
    </xf>
    <xf numFmtId="0" fontId="9" fillId="0" borderId="0" xfId="0" applyFont="1" applyBorder="1" applyAlignment="1" applyProtection="1">
      <alignment/>
      <protection locked="0"/>
    </xf>
    <xf numFmtId="0" fontId="10" fillId="0" borderId="0" xfId="0" applyFont="1" applyBorder="1" applyAlignment="1" applyProtection="1">
      <alignment/>
      <protection locked="0"/>
    </xf>
    <xf numFmtId="0" fontId="10" fillId="0" borderId="5" xfId="0" applyFont="1" applyBorder="1" applyAlignment="1" applyProtection="1">
      <alignment horizontal="left" wrapText="1"/>
      <protection locked="0"/>
    </xf>
    <xf numFmtId="0" fontId="10" fillId="0" borderId="14" xfId="0" applyFont="1" applyBorder="1" applyAlignment="1" applyProtection="1">
      <alignment/>
      <protection locked="0"/>
    </xf>
    <xf numFmtId="37" fontId="10" fillId="0" borderId="10" xfId="0" applyNumberFormat="1" applyFont="1" applyFill="1" applyBorder="1" applyAlignment="1" applyProtection="1">
      <alignment vertical="center"/>
      <protection locked="0"/>
    </xf>
    <xf numFmtId="37" fontId="10" fillId="0" borderId="5" xfId="0" applyNumberFormat="1" applyFont="1" applyFill="1" applyBorder="1" applyAlignment="1" applyProtection="1">
      <alignment vertical="center"/>
      <protection locked="0"/>
    </xf>
    <xf numFmtId="0" fontId="10" fillId="0" borderId="5" xfId="0" applyFont="1" applyBorder="1" applyAlignment="1" applyProtection="1">
      <alignment horizontal="left"/>
      <protection locked="0"/>
    </xf>
    <xf numFmtId="0" fontId="10" fillId="0" borderId="20" xfId="0" applyFont="1" applyBorder="1" applyAlignment="1" applyProtection="1">
      <alignment vertical="center"/>
      <protection locked="0"/>
    </xf>
    <xf numFmtId="0" fontId="9" fillId="0" borderId="6" xfId="0" applyFont="1" applyFill="1" applyBorder="1" applyAlignment="1" applyProtection="1">
      <alignment/>
      <protection locked="0"/>
    </xf>
    <xf numFmtId="0" fontId="9" fillId="0" borderId="10" xfId="0" applyFont="1" applyBorder="1" applyAlignment="1" applyProtection="1">
      <alignment/>
      <protection locked="0"/>
    </xf>
    <xf numFmtId="0" fontId="9" fillId="0" borderId="10" xfId="0" applyFont="1" applyBorder="1" applyAlignment="1" applyProtection="1">
      <alignment/>
      <protection locked="0"/>
    </xf>
    <xf numFmtId="0" fontId="10" fillId="0" borderId="5" xfId="0" applyFont="1" applyBorder="1" applyAlignment="1" applyProtection="1">
      <alignment/>
      <protection locked="0"/>
    </xf>
    <xf numFmtId="168" fontId="10" fillId="0" borderId="14" xfId="0" applyNumberFormat="1" applyFont="1" applyBorder="1" applyAlignment="1" applyProtection="1">
      <alignment horizontal="center" wrapText="1"/>
      <protection locked="0"/>
    </xf>
    <xf numFmtId="0" fontId="9" fillId="0" borderId="0" xfId="0" applyFont="1" applyBorder="1" applyAlignment="1" applyProtection="1">
      <alignment/>
      <protection locked="0"/>
    </xf>
    <xf numFmtId="0" fontId="10" fillId="0" borderId="0" xfId="0" applyFont="1" applyBorder="1" applyAlignment="1" applyProtection="1">
      <alignment horizontal="left"/>
      <protection locked="0"/>
    </xf>
    <xf numFmtId="0" fontId="9" fillId="0" borderId="21" xfId="0" applyFont="1" applyBorder="1" applyAlignment="1" applyProtection="1">
      <alignment/>
      <protection locked="0"/>
    </xf>
    <xf numFmtId="0" fontId="9" fillId="0" borderId="22" xfId="0" applyFont="1" applyBorder="1" applyAlignment="1" applyProtection="1">
      <alignment/>
      <protection locked="0"/>
    </xf>
    <xf numFmtId="0" fontId="10" fillId="0" borderId="22" xfId="0" applyFont="1" applyBorder="1" applyAlignment="1" applyProtection="1">
      <alignment/>
      <protection locked="0"/>
    </xf>
    <xf numFmtId="0" fontId="10" fillId="0" borderId="22" xfId="0" applyFont="1" applyBorder="1" applyAlignment="1" applyProtection="1">
      <alignment/>
      <protection locked="0"/>
    </xf>
    <xf numFmtId="0" fontId="10" fillId="0" borderId="23" xfId="0" applyFont="1" applyBorder="1" applyAlignment="1" applyProtection="1">
      <alignment/>
      <protection locked="0"/>
    </xf>
    <xf numFmtId="0" fontId="10" fillId="0" borderId="12" xfId="0" applyFont="1" applyBorder="1" applyAlignment="1" applyProtection="1">
      <alignment/>
      <protection locked="0"/>
    </xf>
    <xf numFmtId="0" fontId="9" fillId="0" borderId="0" xfId="0" applyFont="1" applyAlignment="1" applyProtection="1">
      <alignment/>
      <protection locked="0"/>
    </xf>
    <xf numFmtId="0" fontId="10" fillId="0" borderId="18" xfId="0" applyFont="1" applyBorder="1" applyAlignment="1" applyProtection="1">
      <alignment horizontal="left"/>
      <protection locked="0"/>
    </xf>
    <xf numFmtId="0" fontId="10" fillId="0" borderId="18" xfId="0" applyFont="1" applyBorder="1" applyAlignment="1" applyProtection="1">
      <alignment/>
      <protection locked="0"/>
    </xf>
    <xf numFmtId="0" fontId="9" fillId="0" borderId="24" xfId="0" applyFont="1" applyBorder="1" applyAlignment="1" applyProtection="1">
      <alignment vertical="center"/>
      <protection locked="0"/>
    </xf>
    <xf numFmtId="0" fontId="9" fillId="0" borderId="11" xfId="0" applyFont="1" applyFill="1" applyBorder="1" applyAlignment="1" applyProtection="1">
      <alignment horizontal="center"/>
      <protection locked="0"/>
    </xf>
    <xf numFmtId="0" fontId="10" fillId="0" borderId="0" xfId="0" applyFont="1" applyBorder="1" applyAlignment="1" applyProtection="1">
      <alignment vertical="center"/>
      <protection locked="0"/>
    </xf>
    <xf numFmtId="0" fontId="10" fillId="0" borderId="24" xfId="0" applyFont="1" applyBorder="1" applyAlignment="1" applyProtection="1">
      <alignment vertical="center"/>
      <protection locked="0"/>
    </xf>
    <xf numFmtId="0" fontId="10" fillId="0" borderId="0" xfId="0" applyFont="1" applyAlignment="1" applyProtection="1">
      <alignment vertical="center"/>
      <protection locked="0"/>
    </xf>
    <xf numFmtId="0" fontId="9" fillId="0" borderId="0"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10" fillId="0" borderId="25" xfId="0" applyFont="1" applyBorder="1" applyAlignment="1" applyProtection="1">
      <alignment vertical="center"/>
      <protection locked="0"/>
    </xf>
    <xf numFmtId="0" fontId="9" fillId="0" borderId="26" xfId="0" applyFont="1" applyFill="1" applyBorder="1" applyAlignment="1" applyProtection="1">
      <alignment horizontal="center"/>
      <protection locked="0"/>
    </xf>
    <xf numFmtId="37" fontId="10" fillId="0" borderId="0" xfId="0" applyNumberFormat="1" applyFont="1" applyFill="1" applyBorder="1" applyAlignment="1" applyProtection="1">
      <alignment vertical="center"/>
      <protection locked="0"/>
    </xf>
    <xf numFmtId="0" fontId="10" fillId="0" borderId="0" xfId="0" applyFont="1" applyBorder="1" applyAlignment="1" applyProtection="1">
      <alignment horizontal="left" vertical="center"/>
      <protection locked="0"/>
    </xf>
    <xf numFmtId="171" fontId="9" fillId="0" borderId="0" xfId="41" applyFont="1" applyFill="1" applyBorder="1" applyAlignment="1" applyProtection="1">
      <alignment horizontal="right" vertical="center"/>
      <protection locked="0"/>
    </xf>
    <xf numFmtId="0" fontId="10" fillId="0" borderId="0" xfId="0" applyFont="1" applyAlignment="1" applyProtection="1">
      <alignment/>
      <protection hidden="1" locked="0"/>
    </xf>
    <xf numFmtId="0" fontId="10" fillId="0" borderId="0" xfId="0" applyFont="1" applyFill="1" applyBorder="1" applyAlignment="1" applyProtection="1">
      <alignment/>
      <protection locked="0"/>
    </xf>
    <xf numFmtId="0" fontId="10" fillId="0" borderId="9" xfId="0" applyFont="1" applyBorder="1" applyAlignment="1" applyProtection="1">
      <alignment/>
      <protection/>
    </xf>
    <xf numFmtId="0" fontId="10" fillId="0" borderId="13" xfId="0" applyFont="1" applyBorder="1" applyAlignment="1" applyProtection="1">
      <alignment/>
      <protection/>
    </xf>
    <xf numFmtId="0" fontId="26" fillId="0" borderId="0" xfId="37" applyNumberFormat="1" applyFont="1" applyAlignment="1" applyProtection="1">
      <alignment/>
      <protection hidden="1"/>
    </xf>
    <xf numFmtId="0" fontId="7" fillId="0" borderId="0" xfId="37" applyFont="1" applyAlignment="1" applyProtection="1">
      <alignment horizontal="left"/>
      <protection hidden="1"/>
    </xf>
    <xf numFmtId="0" fontId="26" fillId="0" borderId="0" xfId="37" applyFont="1" applyBorder="1" applyAlignment="1" applyProtection="1">
      <alignment horizontal="left"/>
      <protection hidden="1"/>
    </xf>
    <xf numFmtId="0" fontId="7" fillId="0" borderId="0" xfId="37" applyFont="1" applyAlignment="1" applyProtection="1">
      <alignment horizontal="right"/>
      <protection hidden="1"/>
    </xf>
    <xf numFmtId="0" fontId="7" fillId="0" borderId="0" xfId="37" applyFont="1" applyBorder="1" applyProtection="1">
      <alignment/>
      <protection hidden="1"/>
    </xf>
    <xf numFmtId="0" fontId="7" fillId="0" borderId="0" xfId="37" applyFont="1" applyProtection="1">
      <alignment/>
      <protection hidden="1"/>
    </xf>
    <xf numFmtId="0" fontId="0" fillId="0" borderId="0" xfId="37" applyFont="1" applyProtection="1">
      <alignment/>
      <protection hidden="1"/>
    </xf>
    <xf numFmtId="0" fontId="10" fillId="0" borderId="0" xfId="37" applyNumberFormat="1" applyFont="1" applyBorder="1" applyAlignment="1" applyProtection="1">
      <alignment vertical="center"/>
      <protection hidden="1"/>
    </xf>
    <xf numFmtId="0" fontId="12" fillId="0" borderId="0" xfId="37" applyFont="1" applyBorder="1" applyAlignment="1" applyProtection="1">
      <alignment horizontal="left" vertical="center"/>
      <protection hidden="1"/>
    </xf>
    <xf numFmtId="0" fontId="27" fillId="0" borderId="0" xfId="37" applyNumberFormat="1" applyFont="1" applyBorder="1" applyAlignment="1" applyProtection="1">
      <alignment horizontal="left" vertical="center"/>
      <protection hidden="1"/>
    </xf>
    <xf numFmtId="198" fontId="12" fillId="0" borderId="0" xfId="37" applyNumberFormat="1" applyFont="1" applyBorder="1" applyAlignment="1" applyProtection="1">
      <alignment horizontal="right" vertical="center"/>
      <protection hidden="1"/>
    </xf>
    <xf numFmtId="0" fontId="12" fillId="0" borderId="0" xfId="37" applyFont="1" applyBorder="1" applyAlignment="1" applyProtection="1">
      <alignment vertical="center"/>
      <protection hidden="1"/>
    </xf>
    <xf numFmtId="0" fontId="3" fillId="0" borderId="0" xfId="37" applyFont="1" applyBorder="1" applyAlignment="1" applyProtection="1">
      <alignment vertical="center"/>
      <protection hidden="1"/>
    </xf>
    <xf numFmtId="0" fontId="26" fillId="0" borderId="0" xfId="37" applyNumberFormat="1" applyFont="1" applyAlignment="1" applyProtection="1">
      <alignment horizontal="justify"/>
      <protection hidden="1"/>
    </xf>
    <xf numFmtId="0" fontId="7" fillId="0" borderId="0" xfId="37" applyFont="1" applyAlignment="1" applyProtection="1">
      <alignment horizontal="justify"/>
      <protection hidden="1"/>
    </xf>
    <xf numFmtId="0" fontId="0" fillId="0" borderId="0" xfId="37" applyFont="1" applyAlignment="1" applyProtection="1">
      <alignment horizontal="justify"/>
      <protection hidden="1"/>
    </xf>
    <xf numFmtId="0" fontId="9" fillId="0" borderId="0" xfId="37" applyNumberFormat="1" applyFont="1" applyAlignment="1" applyProtection="1">
      <alignment/>
      <protection hidden="1"/>
    </xf>
    <xf numFmtId="189" fontId="10" fillId="0" borderId="0" xfId="37" applyNumberFormat="1" applyFont="1" applyAlignment="1" applyProtection="1">
      <alignment/>
      <protection hidden="1"/>
    </xf>
    <xf numFmtId="49" fontId="10" fillId="0" borderId="0" xfId="37" applyNumberFormat="1" applyFont="1" applyAlignment="1" applyProtection="1">
      <alignment horizontal="left"/>
      <protection hidden="1"/>
    </xf>
    <xf numFmtId="49" fontId="10" fillId="0" borderId="0" xfId="37" applyNumberFormat="1" applyFont="1" applyAlignment="1" applyProtection="1">
      <alignment horizontal="right"/>
      <protection hidden="1"/>
    </xf>
    <xf numFmtId="0" fontId="10" fillId="0" borderId="0" xfId="37" applyFont="1" applyAlignment="1" applyProtection="1">
      <alignment/>
      <protection hidden="1"/>
    </xf>
    <xf numFmtId="0" fontId="1" fillId="0" borderId="0" xfId="37" applyFont="1" applyAlignment="1" applyProtection="1">
      <alignment/>
      <protection hidden="1"/>
    </xf>
    <xf numFmtId="0" fontId="10" fillId="6" borderId="3" xfId="37" applyNumberFormat="1" applyFont="1" applyFill="1" applyBorder="1" applyAlignment="1" applyProtection="1">
      <alignment/>
      <protection hidden="1"/>
    </xf>
    <xf numFmtId="0" fontId="9" fillId="6" borderId="3" xfId="37" applyNumberFormat="1" applyFont="1" applyFill="1" applyBorder="1" applyAlignment="1" applyProtection="1">
      <alignment/>
      <protection hidden="1"/>
    </xf>
    <xf numFmtId="0" fontId="9" fillId="6" borderId="3" xfId="37" applyNumberFormat="1" applyFont="1" applyFill="1" applyBorder="1" applyAlignment="1" applyProtection="1">
      <alignment horizontal="left"/>
      <protection hidden="1"/>
    </xf>
    <xf numFmtId="49" fontId="9" fillId="6" borderId="3" xfId="37" applyNumberFormat="1" applyFont="1" applyFill="1" applyBorder="1" applyAlignment="1" applyProtection="1">
      <alignment horizontal="right"/>
      <protection hidden="1"/>
    </xf>
    <xf numFmtId="14" fontId="10" fillId="0" borderId="9" xfId="37" applyNumberFormat="1" applyFont="1" applyBorder="1" applyAlignment="1" applyProtection="1">
      <alignment horizontal="left" vertical="top" wrapText="1"/>
      <protection hidden="1"/>
    </xf>
    <xf numFmtId="0" fontId="10" fillId="0" borderId="2" xfId="37" applyNumberFormat="1" applyFont="1" applyBorder="1" applyAlignment="1" applyProtection="1">
      <alignment horizontal="right" vertical="top" wrapText="1"/>
      <protection hidden="1"/>
    </xf>
    <xf numFmtId="0" fontId="9" fillId="0" borderId="12" xfId="37" applyNumberFormat="1" applyFont="1" applyBorder="1" applyAlignment="1" applyProtection="1">
      <alignment horizontal="left" vertical="top"/>
      <protection hidden="1"/>
    </xf>
    <xf numFmtId="189" fontId="10" fillId="0" borderId="2" xfId="37" applyNumberFormat="1" applyFont="1" applyBorder="1" applyAlignment="1" applyProtection="1">
      <alignment vertical="top" wrapText="1"/>
      <protection hidden="1"/>
    </xf>
    <xf numFmtId="0" fontId="9" fillId="0" borderId="27" xfId="37" applyNumberFormat="1" applyFont="1" applyBorder="1" applyAlignment="1" applyProtection="1">
      <alignment horizontal="left" vertical="top"/>
      <protection hidden="1"/>
    </xf>
    <xf numFmtId="189" fontId="10" fillId="0" borderId="8" xfId="37" applyNumberFormat="1" applyFont="1" applyBorder="1" applyAlignment="1" applyProtection="1">
      <alignment vertical="top" wrapText="1"/>
      <protection hidden="1"/>
    </xf>
    <xf numFmtId="14" fontId="10" fillId="0" borderId="17" xfId="37" applyNumberFormat="1" applyFont="1" applyBorder="1" applyAlignment="1" applyProtection="1">
      <alignment horizontal="left" vertical="top" wrapText="1"/>
      <protection hidden="1"/>
    </xf>
    <xf numFmtId="0" fontId="10" fillId="0" borderId="8" xfId="37" applyFont="1" applyBorder="1" applyAlignment="1" applyProtection="1">
      <alignment horizontal="right" vertical="top" wrapText="1"/>
      <protection hidden="1"/>
    </xf>
    <xf numFmtId="0" fontId="9" fillId="0" borderId="0" xfId="37" applyNumberFormat="1" applyFont="1" applyBorder="1" applyAlignment="1" applyProtection="1">
      <alignment horizontal="left"/>
      <protection hidden="1"/>
    </xf>
    <xf numFmtId="0" fontId="10" fillId="0" borderId="0" xfId="37" applyNumberFormat="1" applyFont="1" applyAlignment="1" applyProtection="1">
      <alignment horizontal="left"/>
      <protection hidden="1"/>
    </xf>
    <xf numFmtId="0" fontId="10" fillId="0" borderId="0" xfId="37" applyNumberFormat="1" applyFont="1" applyAlignment="1" applyProtection="1">
      <alignment horizontal="right" wrapText="1"/>
      <protection hidden="1"/>
    </xf>
    <xf numFmtId="0" fontId="10" fillId="0" borderId="0" xfId="37" applyFont="1" applyAlignment="1" applyProtection="1">
      <alignment horizontal="right"/>
      <protection hidden="1"/>
    </xf>
    <xf numFmtId="0" fontId="10" fillId="0" borderId="0" xfId="37" applyNumberFormat="1" applyFont="1" applyAlignment="1" applyProtection="1">
      <alignment horizontal="right"/>
      <protection hidden="1"/>
    </xf>
    <xf numFmtId="0" fontId="10" fillId="0" borderId="0" xfId="37" applyFont="1" applyBorder="1" applyAlignment="1" applyProtection="1">
      <alignment horizontal="justify"/>
      <protection hidden="1"/>
    </xf>
    <xf numFmtId="0" fontId="10" fillId="0" borderId="0" xfId="37" applyFont="1" applyAlignment="1" applyProtection="1">
      <alignment horizontal="justify"/>
      <protection hidden="1"/>
    </xf>
    <xf numFmtId="0" fontId="1" fillId="0" borderId="0" xfId="37" applyFont="1" applyAlignment="1" applyProtection="1">
      <alignment horizontal="justify"/>
      <protection hidden="1"/>
    </xf>
    <xf numFmtId="0" fontId="10" fillId="0" borderId="0" xfId="37" applyFont="1" applyBorder="1" applyAlignment="1" applyProtection="1">
      <alignment/>
      <protection hidden="1"/>
    </xf>
    <xf numFmtId="0" fontId="9" fillId="0" borderId="0" xfId="37" applyFont="1" applyBorder="1" applyAlignment="1" applyProtection="1">
      <alignment/>
      <protection hidden="1"/>
    </xf>
    <xf numFmtId="0" fontId="2" fillId="0" borderId="0" xfId="37" applyFont="1" applyBorder="1" applyAlignment="1" applyProtection="1">
      <alignment/>
      <protection hidden="1"/>
    </xf>
    <xf numFmtId="14" fontId="10" fillId="0" borderId="0" xfId="37" applyNumberFormat="1" applyFont="1" applyBorder="1" applyAlignment="1" applyProtection="1">
      <alignment horizontal="left"/>
      <protection hidden="1"/>
    </xf>
    <xf numFmtId="0" fontId="1" fillId="0" borderId="0" xfId="37" applyFont="1" applyBorder="1" applyAlignment="1" applyProtection="1">
      <alignment/>
      <protection hidden="1"/>
    </xf>
    <xf numFmtId="0" fontId="10" fillId="0" borderId="0" xfId="37" applyNumberFormat="1" applyFont="1" applyBorder="1" applyAlignment="1" applyProtection="1">
      <alignment horizontal="left"/>
      <protection hidden="1"/>
    </xf>
    <xf numFmtId="189" fontId="10" fillId="0" borderId="0" xfId="37" applyNumberFormat="1" applyFont="1" applyBorder="1" applyAlignment="1" applyProtection="1">
      <alignment/>
      <protection hidden="1"/>
    </xf>
    <xf numFmtId="0" fontId="1" fillId="0" borderId="0" xfId="37" applyFont="1" applyBorder="1" applyAlignment="1" applyProtection="1">
      <alignment horizontal="justify"/>
      <protection hidden="1"/>
    </xf>
    <xf numFmtId="0" fontId="10" fillId="0" borderId="0" xfId="37" applyNumberFormat="1" applyFont="1" applyBorder="1" applyAlignment="1" applyProtection="1">
      <alignment/>
      <protection hidden="1"/>
    </xf>
    <xf numFmtId="37" fontId="10" fillId="0" borderId="0" xfId="37" applyNumberFormat="1" applyFont="1" applyBorder="1" applyAlignment="1" applyProtection="1">
      <alignment/>
      <protection hidden="1"/>
    </xf>
    <xf numFmtId="0" fontId="7" fillId="0" borderId="0" xfId="37" applyFont="1" applyFill="1" applyBorder="1" applyAlignment="1" applyProtection="1">
      <alignment horizontal="justify"/>
      <protection hidden="1"/>
    </xf>
    <xf numFmtId="0" fontId="10" fillId="0" borderId="0" xfId="37" applyFont="1" applyFill="1" applyBorder="1" applyAlignment="1" applyProtection="1">
      <alignment horizontal="justify"/>
      <protection hidden="1"/>
    </xf>
    <xf numFmtId="0" fontId="9" fillId="0" borderId="0" xfId="37" applyFont="1" applyFill="1" applyBorder="1" applyAlignment="1" applyProtection="1">
      <alignment/>
      <protection hidden="1"/>
    </xf>
    <xf numFmtId="0" fontId="2" fillId="0" borderId="0" xfId="37" applyFont="1" applyFill="1" applyBorder="1" applyAlignment="1" applyProtection="1">
      <alignment/>
      <protection hidden="1"/>
    </xf>
    <xf numFmtId="14" fontId="10" fillId="0" borderId="0" xfId="37" applyNumberFormat="1" applyFont="1" applyFill="1" applyBorder="1" applyAlignment="1" applyProtection="1">
      <alignment horizontal="left"/>
      <protection hidden="1"/>
    </xf>
    <xf numFmtId="0" fontId="10" fillId="0" borderId="0" xfId="37" applyFont="1" applyFill="1" applyBorder="1" applyAlignment="1" applyProtection="1">
      <alignment/>
      <protection hidden="1"/>
    </xf>
    <xf numFmtId="0" fontId="1" fillId="0" borderId="0" xfId="37" applyFont="1" applyFill="1" applyBorder="1" applyAlignment="1" applyProtection="1">
      <alignment/>
      <protection hidden="1"/>
    </xf>
    <xf numFmtId="49" fontId="10" fillId="0" borderId="0" xfId="37" applyNumberFormat="1" applyFont="1" applyBorder="1" applyAlignment="1" applyProtection="1">
      <alignment horizontal="right"/>
      <protection hidden="1"/>
    </xf>
    <xf numFmtId="0" fontId="7" fillId="0" borderId="0" xfId="37" applyFont="1" applyFill="1" applyBorder="1" applyProtection="1">
      <alignment/>
      <protection hidden="1"/>
    </xf>
    <xf numFmtId="49" fontId="10" fillId="0" borderId="0" xfId="37" applyNumberFormat="1" applyFont="1" applyFill="1" applyBorder="1" applyAlignment="1" applyProtection="1">
      <alignment horizontal="right"/>
      <protection hidden="1"/>
    </xf>
    <xf numFmtId="14" fontId="10" fillId="0" borderId="0" xfId="37" applyNumberFormat="1" applyFont="1" applyFill="1" applyBorder="1" applyAlignment="1" applyProtection="1">
      <alignment horizontal="right"/>
      <protection hidden="1"/>
    </xf>
    <xf numFmtId="0" fontId="10" fillId="0" borderId="0" xfId="37" applyFont="1" applyFill="1" applyBorder="1" applyAlignment="1" applyProtection="1">
      <alignment horizontal="right"/>
      <protection hidden="1"/>
    </xf>
    <xf numFmtId="0" fontId="7" fillId="0" borderId="0" xfId="37" applyFont="1" applyFill="1" applyBorder="1" applyAlignment="1" applyProtection="1">
      <alignment wrapText="1"/>
      <protection hidden="1"/>
    </xf>
    <xf numFmtId="0" fontId="10" fillId="0" borderId="0" xfId="37" applyNumberFormat="1" applyFont="1" applyFill="1" applyBorder="1" applyAlignment="1" applyProtection="1">
      <alignment/>
      <protection hidden="1"/>
    </xf>
    <xf numFmtId="189" fontId="10" fillId="0" borderId="0" xfId="37" applyNumberFormat="1" applyFont="1" applyFill="1" applyBorder="1" applyAlignment="1" applyProtection="1">
      <alignment vertical="top"/>
      <protection hidden="1"/>
    </xf>
    <xf numFmtId="189" fontId="10" fillId="0" borderId="0" xfId="37" applyNumberFormat="1" applyFont="1" applyFill="1" applyBorder="1" applyAlignment="1" applyProtection="1">
      <alignment/>
      <protection hidden="1"/>
    </xf>
    <xf numFmtId="0" fontId="9" fillId="0" borderId="0" xfId="37" applyNumberFormat="1" applyFont="1" applyBorder="1" applyAlignment="1" applyProtection="1">
      <alignment/>
      <protection hidden="1"/>
    </xf>
    <xf numFmtId="0" fontId="0" fillId="0" borderId="0" xfId="37" applyFont="1" applyFill="1" applyBorder="1" applyAlignment="1" applyProtection="1">
      <alignment/>
      <protection hidden="1"/>
    </xf>
    <xf numFmtId="0" fontId="2" fillId="0" borderId="0" xfId="37" applyNumberFormat="1" applyFont="1" applyFill="1" applyBorder="1" applyAlignment="1" applyProtection="1">
      <alignment/>
      <protection hidden="1"/>
    </xf>
    <xf numFmtId="189" fontId="1" fillId="0" borderId="0" xfId="37" applyNumberFormat="1" applyFont="1" applyFill="1" applyBorder="1" applyAlignment="1" applyProtection="1">
      <alignment wrapText="1"/>
      <protection hidden="1"/>
    </xf>
    <xf numFmtId="189" fontId="1" fillId="0" borderId="0" xfId="37" applyNumberFormat="1" applyFont="1" applyFill="1" applyBorder="1" applyAlignment="1" applyProtection="1">
      <alignment/>
      <protection hidden="1"/>
    </xf>
    <xf numFmtId="0" fontId="0" fillId="0" borderId="0" xfId="37" applyFont="1" applyBorder="1" applyAlignment="1" applyProtection="1">
      <alignment/>
      <protection hidden="1"/>
    </xf>
    <xf numFmtId="0" fontId="2" fillId="0" borderId="0" xfId="37" applyNumberFormat="1" applyFont="1" applyBorder="1" applyAlignment="1" applyProtection="1">
      <alignment/>
      <protection hidden="1"/>
    </xf>
    <xf numFmtId="189" fontId="1" fillId="0" borderId="0" xfId="37" applyNumberFormat="1" applyFont="1" applyBorder="1" applyAlignment="1" applyProtection="1">
      <alignment/>
      <protection hidden="1"/>
    </xf>
    <xf numFmtId="0" fontId="0" fillId="0" borderId="0" xfId="37" applyFont="1" applyBorder="1" applyAlignment="1" applyProtection="1">
      <alignment horizontal="right"/>
      <protection hidden="1"/>
    </xf>
    <xf numFmtId="0" fontId="0" fillId="0" borderId="0" xfId="37" applyFont="1" applyAlignment="1" applyProtection="1">
      <alignment/>
      <protection hidden="1"/>
    </xf>
    <xf numFmtId="0" fontId="2" fillId="0" borderId="0" xfId="37" applyNumberFormat="1" applyFont="1" applyAlignment="1" applyProtection="1">
      <alignment/>
      <protection hidden="1"/>
    </xf>
    <xf numFmtId="189" fontId="1" fillId="0" borderId="0" xfId="37" applyNumberFormat="1" applyFont="1" applyAlignment="1" applyProtection="1">
      <alignment/>
      <protection hidden="1"/>
    </xf>
    <xf numFmtId="0" fontId="1" fillId="0" borderId="0" xfId="37" applyFont="1" applyAlignment="1" applyProtection="1">
      <alignment horizontal="left"/>
      <protection hidden="1"/>
    </xf>
    <xf numFmtId="0" fontId="0" fillId="0" borderId="0" xfId="37" applyFont="1" applyAlignment="1" applyProtection="1">
      <alignment horizontal="right"/>
      <protection hidden="1"/>
    </xf>
    <xf numFmtId="0" fontId="23" fillId="0" borderId="0" xfId="37" applyNumberFormat="1" applyFont="1" applyAlignment="1" applyProtection="1">
      <alignment/>
      <protection hidden="1"/>
    </xf>
    <xf numFmtId="189" fontId="0" fillId="0" borderId="0" xfId="37" applyNumberFormat="1" applyFont="1" applyAlignment="1" applyProtection="1">
      <alignment/>
      <protection hidden="1"/>
    </xf>
    <xf numFmtId="0" fontId="0" fillId="0" borderId="0" xfId="37" applyFont="1" applyAlignment="1" applyProtection="1">
      <alignment horizontal="left"/>
      <protection hidden="1"/>
    </xf>
    <xf numFmtId="0" fontId="23" fillId="0" borderId="0" xfId="37" applyNumberFormat="1" applyFont="1" applyAlignment="1" applyProtection="1">
      <alignment horizontal="justify"/>
      <protection hidden="1"/>
    </xf>
    <xf numFmtId="189" fontId="0" fillId="0" borderId="0" xfId="37" applyNumberFormat="1" applyFont="1" applyAlignment="1" applyProtection="1">
      <alignment horizontal="justify"/>
      <protection hidden="1"/>
    </xf>
    <xf numFmtId="43" fontId="10" fillId="0" borderId="5" xfId="19" applyNumberFormat="1" applyFont="1" applyFill="1" applyBorder="1" applyAlignment="1" applyProtection="1">
      <alignment/>
      <protection hidden="1" locked="0"/>
    </xf>
    <xf numFmtId="210" fontId="10" fillId="0" borderId="5" xfId="19" applyNumberFormat="1" applyFont="1" applyFill="1" applyBorder="1" applyAlignment="1" applyProtection="1">
      <alignment/>
      <protection hidden="1"/>
    </xf>
    <xf numFmtId="210" fontId="22" fillId="0" borderId="5" xfId="19" applyNumberFormat="1" applyFont="1" applyFill="1" applyBorder="1" applyAlignment="1" applyProtection="1">
      <alignment/>
      <protection hidden="1"/>
    </xf>
    <xf numFmtId="0" fontId="10" fillId="3" borderId="0" xfId="0" applyFont="1" applyFill="1" applyAlignment="1" applyProtection="1">
      <alignment/>
      <protection hidden="1"/>
    </xf>
    <xf numFmtId="0" fontId="10" fillId="3" borderId="0" xfId="35" applyFont="1" applyFill="1" applyProtection="1">
      <alignment/>
      <protection hidden="1"/>
    </xf>
    <xf numFmtId="0" fontId="9" fillId="0" borderId="0" xfId="0" applyFont="1" applyBorder="1" applyAlignment="1" applyProtection="1">
      <alignment horizontal="left" vertical="center"/>
      <protection/>
    </xf>
    <xf numFmtId="37" fontId="10" fillId="0" borderId="0" xfId="0" applyNumberFormat="1" applyFont="1" applyFill="1" applyBorder="1" applyAlignment="1" applyProtection="1">
      <alignment horizontal="center" vertical="center"/>
      <protection/>
    </xf>
    <xf numFmtId="43" fontId="10" fillId="3" borderId="0" xfId="19" applyNumberFormat="1" applyFont="1" applyFill="1" applyAlignment="1" applyProtection="1">
      <alignment/>
      <protection hidden="1"/>
    </xf>
    <xf numFmtId="0" fontId="10" fillId="3" borderId="0" xfId="35" applyFont="1" applyFill="1" applyBorder="1" applyProtection="1">
      <alignment/>
      <protection hidden="1"/>
    </xf>
    <xf numFmtId="43" fontId="10" fillId="3" borderId="0" xfId="19" applyNumberFormat="1" applyFont="1" applyFill="1" applyBorder="1" applyAlignment="1" applyProtection="1">
      <alignment/>
      <protection hidden="1"/>
    </xf>
    <xf numFmtId="0" fontId="10" fillId="0" borderId="6"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2" fillId="0" borderId="0" xfId="0" applyFont="1" applyBorder="1" applyAlignment="1" applyProtection="1">
      <alignment horizontal="left" wrapText="1"/>
      <protection locked="0"/>
    </xf>
    <xf numFmtId="0" fontId="10" fillId="0" borderId="0" xfId="0" applyNumberFormat="1" applyFont="1" applyBorder="1" applyAlignment="1" applyProtection="1">
      <alignment horizontal="left" vertical="top" wrapText="1"/>
      <protection locked="0"/>
    </xf>
    <xf numFmtId="0" fontId="9" fillId="0" borderId="0" xfId="0" applyFont="1" applyFill="1" applyBorder="1" applyAlignment="1" applyProtection="1">
      <alignment vertical="center"/>
      <protection hidden="1" locked="0"/>
    </xf>
    <xf numFmtId="0" fontId="20" fillId="0" borderId="0" xfId="0" applyFont="1" applyFill="1" applyBorder="1" applyAlignment="1">
      <alignment horizontal="center"/>
    </xf>
    <xf numFmtId="0" fontId="10" fillId="0" borderId="10" xfId="0" applyFont="1" applyBorder="1" applyAlignment="1" applyProtection="1">
      <alignment/>
      <protection/>
    </xf>
    <xf numFmtId="0" fontId="10" fillId="0" borderId="14" xfId="0" applyFont="1" applyBorder="1" applyAlignment="1" applyProtection="1">
      <alignment vertical="center"/>
      <protection locked="0"/>
    </xf>
    <xf numFmtId="0" fontId="9" fillId="0" borderId="0" xfId="0" applyFont="1" applyFill="1" applyBorder="1" applyAlignment="1" applyProtection="1">
      <alignment horizontal="center"/>
      <protection locked="0"/>
    </xf>
    <xf numFmtId="0" fontId="10" fillId="0" borderId="0" xfId="0" applyFont="1" applyBorder="1" applyAlignment="1" applyProtection="1">
      <alignment horizontal="left" vertical="top"/>
      <protection locked="0"/>
    </xf>
    <xf numFmtId="0" fontId="29" fillId="5" borderId="0" xfId="0" applyFont="1" applyFill="1" applyAlignment="1" applyProtection="1">
      <alignment horizontal="left"/>
      <protection hidden="1"/>
    </xf>
    <xf numFmtId="0" fontId="12" fillId="0" borderId="0" xfId="0" applyFont="1" applyAlignment="1" applyProtection="1">
      <alignment horizontal="left"/>
      <protection hidden="1"/>
    </xf>
    <xf numFmtId="1" fontId="12" fillId="0" borderId="0" xfId="0" applyNumberFormat="1" applyFont="1" applyFill="1" applyBorder="1" applyAlignment="1" applyProtection="1">
      <alignment horizontal="center"/>
      <protection hidden="1"/>
    </xf>
    <xf numFmtId="0" fontId="12" fillId="0" borderId="0" xfId="0" applyFont="1" applyFill="1" applyBorder="1" applyAlignment="1" applyProtection="1">
      <alignment horizontal="left"/>
      <protection hidden="1"/>
    </xf>
    <xf numFmtId="0" fontId="0" fillId="0" borderId="0" xfId="0" applyBorder="1" applyAlignment="1">
      <alignment wrapText="1"/>
    </xf>
    <xf numFmtId="167" fontId="9" fillId="3" borderId="22" xfId="0" applyNumberFormat="1" applyFont="1" applyFill="1" applyBorder="1" applyAlignment="1" applyProtection="1">
      <alignment horizontal="center"/>
      <protection hidden="1"/>
    </xf>
    <xf numFmtId="167" fontId="9" fillId="3" borderId="23" xfId="0" applyNumberFormat="1" applyFont="1" applyFill="1" applyBorder="1" applyAlignment="1" applyProtection="1">
      <alignment horizontal="center"/>
      <protection hidden="1"/>
    </xf>
    <xf numFmtId="0" fontId="9" fillId="3" borderId="13" xfId="0" applyNumberFormat="1" applyFont="1" applyFill="1" applyBorder="1" applyAlignment="1" applyProtection="1">
      <alignment horizontal="center"/>
      <protection hidden="1"/>
    </xf>
    <xf numFmtId="0" fontId="9" fillId="3" borderId="17" xfId="0" applyNumberFormat="1" applyFont="1" applyFill="1" applyBorder="1" applyAlignment="1" applyProtection="1">
      <alignment horizontal="center"/>
      <protection hidden="1"/>
    </xf>
    <xf numFmtId="172" fontId="10" fillId="0" borderId="0" xfId="0" applyNumberFormat="1" applyFont="1" applyFill="1" applyBorder="1" applyAlignment="1" applyProtection="1">
      <alignment/>
      <protection hidden="1"/>
    </xf>
    <xf numFmtId="170" fontId="10" fillId="0" borderId="0" xfId="0" applyNumberFormat="1" applyFont="1" applyFill="1" applyBorder="1" applyAlignment="1" applyProtection="1">
      <alignment/>
      <protection hidden="1"/>
    </xf>
    <xf numFmtId="0" fontId="10" fillId="0" borderId="0" xfId="33" applyNumberFormat="1" applyFont="1" applyBorder="1" applyAlignment="1" applyProtection="1">
      <alignment vertical="center"/>
      <protection/>
    </xf>
    <xf numFmtId="0" fontId="10" fillId="0" borderId="0" xfId="36" applyFont="1" applyBorder="1" applyAlignment="1" applyProtection="1">
      <alignment vertical="top"/>
      <protection/>
    </xf>
    <xf numFmtId="0" fontId="10" fillId="0" borderId="0" xfId="36" applyFont="1" applyBorder="1" applyProtection="1">
      <alignment/>
      <protection/>
    </xf>
    <xf numFmtId="0" fontId="10" fillId="0" borderId="0" xfId="36" applyFont="1" applyFill="1" applyBorder="1" applyProtection="1">
      <alignment/>
      <protection/>
    </xf>
    <xf numFmtId="0" fontId="10" fillId="0" borderId="0" xfId="36" applyFont="1" applyProtection="1">
      <alignment/>
      <protection/>
    </xf>
    <xf numFmtId="37" fontId="11" fillId="0" borderId="0" xfId="36" applyNumberFormat="1" applyFont="1" applyAlignment="1" applyProtection="1">
      <alignment vertical="top"/>
      <protection/>
    </xf>
    <xf numFmtId="0" fontId="9" fillId="0" borderId="0" xfId="36" applyFont="1" applyProtection="1">
      <alignment/>
      <protection/>
    </xf>
    <xf numFmtId="0" fontId="9" fillId="3" borderId="21" xfId="36" applyFont="1" applyFill="1" applyBorder="1" applyAlignment="1" applyProtection="1">
      <alignment horizontal="center" vertical="center"/>
      <protection/>
    </xf>
    <xf numFmtId="0" fontId="9" fillId="3" borderId="7" xfId="36" applyFont="1" applyFill="1" applyBorder="1" applyAlignment="1" applyProtection="1">
      <alignment horizontal="center" vertical="center"/>
      <protection/>
    </xf>
    <xf numFmtId="0" fontId="10" fillId="0" borderId="0" xfId="36" applyFont="1" applyFill="1" applyAlignment="1" applyProtection="1">
      <alignment horizontal="center" vertical="top"/>
      <protection/>
    </xf>
    <xf numFmtId="0" fontId="9" fillId="3" borderId="12" xfId="36" applyFont="1" applyFill="1" applyBorder="1" applyAlignment="1" applyProtection="1">
      <alignment horizontal="center" vertical="center"/>
      <protection/>
    </xf>
    <xf numFmtId="0" fontId="10" fillId="0" borderId="9" xfId="36" applyFont="1" applyBorder="1" applyProtection="1">
      <alignment/>
      <protection/>
    </xf>
    <xf numFmtId="0" fontId="9" fillId="3" borderId="8" xfId="36" applyFont="1" applyFill="1" applyBorder="1" applyAlignment="1" applyProtection="1">
      <alignment horizontal="center" vertical="center"/>
      <protection/>
    </xf>
    <xf numFmtId="0" fontId="10" fillId="0" borderId="22" xfId="36" applyFont="1" applyBorder="1" applyProtection="1">
      <alignment/>
      <protection/>
    </xf>
    <xf numFmtId="1" fontId="9" fillId="3" borderId="5" xfId="36" applyNumberFormat="1" applyFont="1" applyFill="1" applyBorder="1" applyAlignment="1" applyProtection="1">
      <alignment horizontal="center" vertical="distributed"/>
      <protection/>
    </xf>
    <xf numFmtId="0" fontId="10" fillId="0" borderId="5" xfId="36" applyFont="1" applyFill="1" applyBorder="1" applyAlignment="1" applyProtection="1">
      <alignment horizontal="center" vertical="distributed"/>
      <protection/>
    </xf>
    <xf numFmtId="0" fontId="10" fillId="0" borderId="5" xfId="36" applyFont="1" applyFill="1" applyBorder="1" applyAlignment="1" applyProtection="1">
      <alignment vertical="distributed"/>
      <protection/>
    </xf>
    <xf numFmtId="3" fontId="10" fillId="5" borderId="5" xfId="36" applyNumberFormat="1" applyFont="1" applyFill="1" applyBorder="1" applyProtection="1">
      <alignment/>
      <protection/>
    </xf>
    <xf numFmtId="3" fontId="10" fillId="0" borderId="5" xfId="36" applyNumberFormat="1" applyFont="1" applyFill="1" applyBorder="1" applyAlignment="1" applyProtection="1">
      <alignment/>
      <protection locked="0"/>
    </xf>
    <xf numFmtId="0" fontId="10" fillId="0" borderId="5" xfId="36" applyFont="1" applyFill="1" applyBorder="1" applyAlignment="1" applyProtection="1">
      <alignment horizontal="left" vertical="distributed"/>
      <protection/>
    </xf>
    <xf numFmtId="0" fontId="7" fillId="0" borderId="0" xfId="33" applyFont="1">
      <alignment/>
      <protection/>
    </xf>
    <xf numFmtId="0" fontId="10" fillId="0" borderId="5" xfId="36" applyFont="1" applyFill="1" applyBorder="1" applyAlignment="1" applyProtection="1">
      <alignment horizontal="center" vertical="distributed"/>
      <protection hidden="1"/>
    </xf>
    <xf numFmtId="0" fontId="10" fillId="0" borderId="5" xfId="36" applyFont="1" applyBorder="1" applyAlignment="1" applyProtection="1">
      <alignment vertical="distributed"/>
      <protection hidden="1"/>
    </xf>
    <xf numFmtId="0" fontId="10" fillId="0" borderId="5" xfId="36" applyFont="1" applyFill="1" applyBorder="1" applyProtection="1">
      <alignment/>
      <protection/>
    </xf>
    <xf numFmtId="0" fontId="9" fillId="3" borderId="6" xfId="36" applyFont="1" applyFill="1" applyBorder="1" applyAlignment="1" applyProtection="1">
      <alignment horizontal="left" vertical="top"/>
      <protection/>
    </xf>
    <xf numFmtId="0" fontId="10" fillId="3" borderId="10" xfId="36" applyFont="1" applyFill="1" applyBorder="1" applyProtection="1">
      <alignment/>
      <protection/>
    </xf>
    <xf numFmtId="3" fontId="9" fillId="3" borderId="5" xfId="36" applyNumberFormat="1" applyFont="1" applyFill="1" applyBorder="1" applyAlignment="1" applyProtection="1">
      <alignment/>
      <protection/>
    </xf>
    <xf numFmtId="1" fontId="9" fillId="0" borderId="0" xfId="36" applyNumberFormat="1" applyFont="1" applyFill="1" applyBorder="1" applyAlignment="1" applyProtection="1">
      <alignment horizontal="center"/>
      <protection/>
    </xf>
    <xf numFmtId="0" fontId="10" fillId="0" borderId="0" xfId="36" applyFont="1" applyFill="1" applyBorder="1" applyAlignment="1" applyProtection="1">
      <alignment horizontal="center" vertical="top"/>
      <protection/>
    </xf>
    <xf numFmtId="0" fontId="10" fillId="0" borderId="0" xfId="36" applyFont="1" applyFill="1" applyBorder="1" applyAlignment="1" applyProtection="1">
      <alignment vertical="top" wrapText="1"/>
      <protection/>
    </xf>
    <xf numFmtId="3" fontId="10" fillId="0" borderId="0" xfId="36" applyNumberFormat="1" applyFont="1" applyFill="1" applyBorder="1" applyProtection="1">
      <alignment/>
      <protection/>
    </xf>
    <xf numFmtId="1" fontId="9" fillId="3" borderId="5" xfId="36" applyNumberFormat="1" applyFont="1" applyFill="1" applyBorder="1" applyAlignment="1" applyProtection="1">
      <alignment horizontal="center"/>
      <protection/>
    </xf>
    <xf numFmtId="0" fontId="10" fillId="0" borderId="5" xfId="36" applyFont="1" applyFill="1" applyBorder="1" applyAlignment="1" applyProtection="1">
      <alignment horizontal="center" vertical="top"/>
      <protection/>
    </xf>
    <xf numFmtId="1" fontId="9" fillId="3" borderId="5" xfId="36" applyNumberFormat="1" applyFont="1" applyFill="1" applyBorder="1" applyAlignment="1" applyProtection="1">
      <alignment horizontal="center" vertical="top"/>
      <protection/>
    </xf>
    <xf numFmtId="167" fontId="10" fillId="0" borderId="0" xfId="36" applyNumberFormat="1" applyFont="1" applyBorder="1" applyProtection="1">
      <alignment/>
      <protection/>
    </xf>
    <xf numFmtId="3" fontId="10" fillId="0" borderId="5" xfId="36" applyNumberFormat="1" applyFont="1" applyFill="1" applyBorder="1" applyAlignment="1" applyProtection="1">
      <alignment vertical="distributed"/>
      <protection locked="0"/>
    </xf>
    <xf numFmtId="3" fontId="10" fillId="0" borderId="5" xfId="36" applyNumberFormat="1" applyFont="1" applyFill="1" applyBorder="1" applyAlignment="1" applyProtection="1">
      <alignment vertical="distributed"/>
      <protection/>
    </xf>
    <xf numFmtId="0" fontId="10" fillId="0" borderId="0" xfId="36" applyFont="1" applyAlignment="1" applyProtection="1">
      <alignment vertical="distributed"/>
      <protection/>
    </xf>
    <xf numFmtId="3" fontId="10" fillId="0" borderId="0" xfId="36" applyNumberFormat="1" applyFont="1" applyFill="1" applyBorder="1" applyAlignment="1" applyProtection="1">
      <alignment vertical="distributed"/>
      <protection/>
    </xf>
    <xf numFmtId="0" fontId="10" fillId="0" borderId="0" xfId="36" applyFont="1" applyFill="1" applyAlignment="1" applyProtection="1">
      <alignment vertical="distributed"/>
      <protection/>
    </xf>
    <xf numFmtId="0" fontId="10" fillId="0" borderId="0" xfId="36" applyFont="1" applyBorder="1" applyAlignment="1" applyProtection="1">
      <alignment vertical="distributed"/>
      <protection/>
    </xf>
    <xf numFmtId="167" fontId="10" fillId="0" borderId="0" xfId="36" applyNumberFormat="1" applyFont="1" applyBorder="1" applyAlignment="1" applyProtection="1">
      <alignment vertical="distributed"/>
      <protection/>
    </xf>
    <xf numFmtId="0" fontId="9" fillId="0" borderId="0" xfId="36" applyFont="1" applyFill="1" applyBorder="1" applyAlignment="1" applyProtection="1">
      <alignment horizontal="center" vertical="top"/>
      <protection/>
    </xf>
    <xf numFmtId="3" fontId="10" fillId="0" borderId="0" xfId="36" applyNumberFormat="1" applyFont="1" applyFill="1" applyBorder="1" applyAlignment="1" applyProtection="1">
      <alignment/>
      <protection/>
    </xf>
    <xf numFmtId="0" fontId="10" fillId="0" borderId="0" xfId="36" applyFont="1" applyAlignment="1" applyProtection="1">
      <alignment vertical="top"/>
      <protection/>
    </xf>
    <xf numFmtId="0" fontId="12" fillId="0" borderId="0" xfId="36" applyFont="1" applyProtection="1">
      <alignment/>
      <protection/>
    </xf>
    <xf numFmtId="43" fontId="10" fillId="0" borderId="6" xfId="19" applyNumberFormat="1" applyFont="1" applyFill="1" applyBorder="1" applyAlignment="1" applyProtection="1">
      <alignment/>
      <protection hidden="1"/>
    </xf>
    <xf numFmtId="43" fontId="10" fillId="0" borderId="5" xfId="19" applyNumberFormat="1" applyFont="1" applyFill="1" applyBorder="1" applyAlignment="1">
      <alignment horizontal="right"/>
    </xf>
    <xf numFmtId="0" fontId="10" fillId="0" borderId="14" xfId="35" applyFont="1" applyFill="1" applyBorder="1" applyProtection="1">
      <alignment/>
      <protection hidden="1"/>
    </xf>
    <xf numFmtId="0" fontId="9" fillId="0" borderId="0" xfId="35" applyNumberFormat="1" applyFont="1" applyFill="1" applyBorder="1" applyAlignment="1" applyProtection="1">
      <alignment/>
      <protection hidden="1"/>
    </xf>
    <xf numFmtId="0" fontId="10" fillId="0" borderId="0" xfId="35" applyFont="1" applyFill="1" applyBorder="1" applyAlignment="1" applyProtection="1">
      <alignment/>
      <protection hidden="1"/>
    </xf>
    <xf numFmtId="0" fontId="10" fillId="3" borderId="6" xfId="0" applyFont="1" applyFill="1" applyBorder="1" applyAlignment="1" applyProtection="1">
      <alignment/>
      <protection hidden="1"/>
    </xf>
    <xf numFmtId="0" fontId="10" fillId="3" borderId="14" xfId="0" applyFont="1" applyFill="1" applyBorder="1" applyAlignment="1" applyProtection="1">
      <alignment/>
      <protection hidden="1"/>
    </xf>
    <xf numFmtId="185" fontId="9" fillId="0" borderId="3" xfId="19" applyNumberFormat="1" applyFont="1" applyFill="1" applyBorder="1" applyAlignment="1" applyProtection="1">
      <alignment vertical="center"/>
      <protection hidden="1" locked="0"/>
    </xf>
    <xf numFmtId="0" fontId="12" fillId="0" borderId="27" xfId="0" applyFont="1" applyBorder="1" applyAlignment="1" applyProtection="1">
      <alignment horizontal="left" vertical="top"/>
      <protection locked="0"/>
    </xf>
    <xf numFmtId="0" fontId="12" fillId="0" borderId="13" xfId="0" applyFont="1" applyBorder="1" applyAlignment="1" applyProtection="1">
      <alignment horizontal="left" wrapText="1"/>
      <protection locked="0"/>
    </xf>
    <xf numFmtId="0" fontId="12" fillId="0" borderId="13" xfId="0" applyFont="1" applyBorder="1" applyAlignment="1" applyProtection="1">
      <alignment/>
      <protection locked="0"/>
    </xf>
    <xf numFmtId="0" fontId="12" fillId="0" borderId="13" xfId="0" applyFont="1" applyBorder="1" applyAlignment="1" applyProtection="1">
      <alignment/>
      <protection/>
    </xf>
    <xf numFmtId="0" fontId="27" fillId="0" borderId="28" xfId="0" applyFont="1" applyFill="1" applyBorder="1" applyAlignment="1" applyProtection="1">
      <alignment horizontal="left"/>
      <protection locked="0"/>
    </xf>
    <xf numFmtId="0" fontId="10" fillId="0" borderId="17" xfId="0" applyFont="1" applyFill="1" applyBorder="1" applyAlignment="1" applyProtection="1">
      <alignment/>
      <protection locked="0"/>
    </xf>
    <xf numFmtId="0" fontId="10" fillId="0" borderId="6" xfId="0" applyFont="1" applyBorder="1" applyAlignment="1" applyProtection="1">
      <alignment/>
      <protection locked="0"/>
    </xf>
    <xf numFmtId="0" fontId="10" fillId="0" borderId="6" xfId="36" applyFont="1" applyFill="1" applyBorder="1" applyAlignment="1" applyProtection="1">
      <alignment horizontal="left" vertical="distributed" wrapText="1"/>
      <protection/>
    </xf>
    <xf numFmtId="37" fontId="11" fillId="0" borderId="13" xfId="0" applyNumberFormat="1" applyFont="1" applyFill="1" applyBorder="1" applyAlignment="1" applyProtection="1">
      <alignment vertical="center"/>
      <protection locked="0"/>
    </xf>
    <xf numFmtId="14" fontId="10" fillId="0" borderId="5" xfId="0" applyNumberFormat="1" applyFont="1" applyBorder="1" applyAlignment="1" applyProtection="1">
      <alignment/>
      <protection locked="0"/>
    </xf>
    <xf numFmtId="3" fontId="10" fillId="0" borderId="6" xfId="36" applyNumberFormat="1" applyFont="1" applyFill="1" applyBorder="1" applyAlignment="1" applyProtection="1">
      <alignment wrapText="1"/>
      <protection locked="0"/>
    </xf>
    <xf numFmtId="3" fontId="10" fillId="0" borderId="5" xfId="36" applyNumberFormat="1" applyFont="1" applyFill="1" applyBorder="1" applyAlignment="1" applyProtection="1">
      <alignment wrapText="1"/>
      <protection locked="0"/>
    </xf>
    <xf numFmtId="0" fontId="10" fillId="0" borderId="6" xfId="36" applyFont="1" applyFill="1" applyBorder="1" applyAlignment="1" applyProtection="1">
      <alignment vertical="distributed"/>
      <protection/>
    </xf>
    <xf numFmtId="0" fontId="10" fillId="0" borderId="5" xfId="36" applyFont="1" applyFill="1" applyBorder="1" applyAlignment="1" applyProtection="1">
      <alignment horizontal="left" vertical="distributed" wrapText="1"/>
      <protection/>
    </xf>
    <xf numFmtId="0" fontId="30" fillId="0" borderId="0" xfId="32" applyFont="1" applyFill="1">
      <alignment/>
      <protection/>
    </xf>
    <xf numFmtId="0" fontId="10" fillId="0" borderId="6" xfId="36" applyFont="1" applyFill="1" applyBorder="1" applyAlignment="1" applyProtection="1">
      <alignment vertical="distributed" wrapText="1"/>
      <protection/>
    </xf>
    <xf numFmtId="0" fontId="10" fillId="0" borderId="0" xfId="32" applyFont="1" applyFill="1">
      <alignment/>
      <protection/>
    </xf>
    <xf numFmtId="0" fontId="10" fillId="0" borderId="0" xfId="32" applyFont="1">
      <alignment/>
      <protection/>
    </xf>
    <xf numFmtId="3" fontId="9" fillId="3" borderId="6" xfId="36" applyNumberFormat="1" applyFont="1" applyFill="1" applyBorder="1" applyAlignment="1" applyProtection="1">
      <alignment wrapText="1"/>
      <protection/>
    </xf>
    <xf numFmtId="0" fontId="12" fillId="0" borderId="5" xfId="36" applyFont="1" applyBorder="1" applyAlignment="1" applyProtection="1">
      <alignment wrapText="1"/>
      <protection/>
    </xf>
    <xf numFmtId="0" fontId="12" fillId="0" borderId="15" xfId="36" applyFont="1" applyBorder="1" applyAlignment="1" applyProtection="1">
      <alignment wrapText="1"/>
      <protection/>
    </xf>
    <xf numFmtId="0" fontId="31" fillId="0" borderId="0" xfId="36" applyFont="1" applyBorder="1" applyAlignment="1" applyProtection="1">
      <alignment horizontal="left" vertical="distributed"/>
      <protection/>
    </xf>
    <xf numFmtId="0" fontId="12" fillId="0" borderId="0" xfId="36" applyFont="1" applyBorder="1" applyAlignment="1" applyProtection="1">
      <alignment horizontal="left" vertical="distributed"/>
      <protection/>
    </xf>
    <xf numFmtId="0" fontId="9" fillId="0" borderId="0" xfId="32" applyFont="1" applyFill="1" applyBorder="1" applyProtection="1">
      <alignment/>
      <protection hidden="1"/>
    </xf>
    <xf numFmtId="9" fontId="9" fillId="3" borderId="2" xfId="36" applyNumberFormat="1" applyFont="1" applyFill="1" applyBorder="1" applyAlignment="1" applyProtection="1">
      <alignment horizontal="center" vertical="center"/>
      <protection hidden="1"/>
    </xf>
    <xf numFmtId="0" fontId="9" fillId="3" borderId="2" xfId="36" applyFont="1" applyFill="1" applyBorder="1" applyAlignment="1" applyProtection="1">
      <alignment horizontal="center" vertical="center"/>
      <protection hidden="1"/>
    </xf>
    <xf numFmtId="0" fontId="9" fillId="3" borderId="8" xfId="36" applyFont="1" applyFill="1" applyBorder="1" applyAlignment="1" applyProtection="1">
      <alignment horizontal="center" vertical="center"/>
      <protection hidden="1"/>
    </xf>
    <xf numFmtId="0" fontId="9" fillId="3" borderId="24" xfId="36" applyFont="1" applyFill="1" applyBorder="1" applyAlignment="1" applyProtection="1">
      <alignment horizontal="left" vertical="top"/>
      <protection/>
    </xf>
    <xf numFmtId="0" fontId="9" fillId="3" borderId="29" xfId="36" applyFont="1" applyFill="1" applyBorder="1" applyAlignment="1" applyProtection="1">
      <alignment horizontal="left" vertical="top"/>
      <protection/>
    </xf>
    <xf numFmtId="3" fontId="9" fillId="3" borderId="5" xfId="36" applyNumberFormat="1" applyFont="1" applyFill="1" applyBorder="1" applyAlignment="1" applyProtection="1">
      <alignment wrapText="1"/>
      <protection/>
    </xf>
    <xf numFmtId="0" fontId="12" fillId="0" borderId="0" xfId="36" applyFont="1" applyFill="1" applyBorder="1" applyAlignment="1" applyProtection="1">
      <alignment horizontal="left" vertical="distributed"/>
      <protection/>
    </xf>
    <xf numFmtId="9" fontId="9" fillId="3" borderId="2" xfId="36" applyNumberFormat="1" applyFont="1" applyFill="1" applyBorder="1" applyAlignment="1" applyProtection="1">
      <alignment horizontal="center" vertical="center"/>
      <protection/>
    </xf>
    <xf numFmtId="0" fontId="12" fillId="0" borderId="0" xfId="36" applyFont="1" applyFill="1" applyAlignment="1" applyProtection="1">
      <alignment horizontal="center" vertical="top"/>
      <protection/>
    </xf>
    <xf numFmtId="0" fontId="12" fillId="0" borderId="0" xfId="36" applyFont="1" applyBorder="1" applyProtection="1">
      <alignment/>
      <protection/>
    </xf>
    <xf numFmtId="167" fontId="12" fillId="0" borderId="0" xfId="36" applyNumberFormat="1" applyFont="1" applyBorder="1" applyProtection="1">
      <alignment/>
      <protection/>
    </xf>
    <xf numFmtId="167" fontId="10" fillId="0" borderId="5" xfId="0" applyNumberFormat="1" applyFont="1" applyFill="1" applyBorder="1" applyAlignment="1" applyProtection="1" quotePrefix="1">
      <alignment/>
      <protection/>
    </xf>
    <xf numFmtId="0" fontId="9" fillId="0" borderId="30" xfId="37" applyNumberFormat="1" applyFont="1" applyBorder="1" applyAlignment="1" applyProtection="1">
      <alignment horizontal="left"/>
      <protection hidden="1"/>
    </xf>
    <xf numFmtId="189" fontId="10" fillId="0" borderId="3" xfId="37" applyNumberFormat="1" applyFont="1" applyBorder="1" applyAlignment="1" applyProtection="1">
      <alignment/>
      <protection hidden="1"/>
    </xf>
    <xf numFmtId="14" fontId="10" fillId="0" borderId="31" xfId="37" applyNumberFormat="1" applyFont="1" applyBorder="1" applyAlignment="1" applyProtection="1">
      <alignment horizontal="left" vertical="top" wrapText="1"/>
      <protection hidden="1"/>
    </xf>
    <xf numFmtId="14" fontId="10" fillId="0" borderId="3" xfId="37" applyNumberFormat="1" applyFont="1" applyBorder="1" applyAlignment="1" applyProtection="1">
      <alignment horizontal="right" vertical="top" wrapText="1"/>
      <protection hidden="1"/>
    </xf>
    <xf numFmtId="0" fontId="10" fillId="0" borderId="0" xfId="0" applyNumberFormat="1" applyFont="1" applyBorder="1" applyAlignment="1" applyProtection="1">
      <alignment wrapText="1"/>
      <protection hidden="1"/>
    </xf>
    <xf numFmtId="0" fontId="0" fillId="0" borderId="0" xfId="0" applyFont="1" applyBorder="1" applyAlignment="1">
      <alignment wrapText="1"/>
    </xf>
    <xf numFmtId="0" fontId="0" fillId="0" borderId="0" xfId="0" applyBorder="1" applyAlignment="1">
      <alignment vertical="top"/>
    </xf>
    <xf numFmtId="0" fontId="0" fillId="0" borderId="0" xfId="0" applyBorder="1" applyAlignment="1">
      <alignment/>
    </xf>
    <xf numFmtId="3" fontId="10" fillId="5" borderId="6" xfId="36" applyNumberFormat="1" applyFont="1" applyFill="1" applyBorder="1" applyProtection="1">
      <alignment/>
      <protection/>
    </xf>
    <xf numFmtId="0" fontId="0" fillId="0" borderId="0" xfId="0" applyFont="1" applyBorder="1" applyAlignment="1">
      <alignment/>
    </xf>
    <xf numFmtId="0" fontId="0" fillId="0" borderId="0" xfId="0" applyFont="1" applyFill="1" applyBorder="1" applyAlignment="1">
      <alignment horizontal="right"/>
    </xf>
    <xf numFmtId="0" fontId="0" fillId="0" borderId="0" xfId="0" applyFont="1" applyFill="1" applyBorder="1" applyAlignment="1">
      <alignment/>
    </xf>
    <xf numFmtId="0" fontId="0" fillId="0" borderId="32" xfId="0" applyFont="1" applyBorder="1" applyAlignment="1">
      <alignment/>
    </xf>
    <xf numFmtId="0" fontId="0" fillId="0" borderId="32" xfId="0" applyFont="1" applyFill="1" applyBorder="1" applyAlignment="1">
      <alignment horizontal="right"/>
    </xf>
    <xf numFmtId="0" fontId="0" fillId="0" borderId="32" xfId="0" applyFont="1" applyFill="1" applyBorder="1" applyAlignment="1">
      <alignment/>
    </xf>
    <xf numFmtId="49" fontId="10" fillId="0" borderId="10" xfId="0" applyNumberFormat="1" applyFont="1" applyFill="1" applyBorder="1" applyAlignment="1" applyProtection="1">
      <alignment horizontal="right" vertical="center"/>
      <protection locked="0"/>
    </xf>
    <xf numFmtId="0" fontId="0" fillId="0" borderId="0" xfId="0" applyAlignment="1" applyProtection="1">
      <alignment/>
      <protection/>
    </xf>
    <xf numFmtId="0" fontId="10" fillId="0" borderId="33" xfId="0" applyFont="1" applyFill="1" applyBorder="1" applyAlignment="1" applyProtection="1">
      <alignment/>
      <protection/>
    </xf>
    <xf numFmtId="0" fontId="0" fillId="0" borderId="32" xfId="0" applyBorder="1" applyAlignment="1" applyProtection="1">
      <alignment/>
      <protection/>
    </xf>
    <xf numFmtId="0" fontId="0" fillId="7" borderId="0" xfId="0" applyFill="1" applyAlignment="1" applyProtection="1">
      <alignment/>
      <protection/>
    </xf>
    <xf numFmtId="0" fontId="0" fillId="0" borderId="12" xfId="0" applyBorder="1" applyAlignment="1" applyProtection="1">
      <alignment/>
      <protection/>
    </xf>
    <xf numFmtId="0" fontId="0" fillId="0" borderId="0" xfId="0" applyFill="1" applyAlignment="1" applyProtection="1">
      <alignment/>
      <protection/>
    </xf>
    <xf numFmtId="0" fontId="0" fillId="8" borderId="0" xfId="0" applyFill="1" applyAlignment="1" applyProtection="1">
      <alignment/>
      <protection/>
    </xf>
    <xf numFmtId="0" fontId="7" fillId="0" borderId="0" xfId="0" applyFont="1" applyFill="1" applyBorder="1" applyAlignment="1" applyProtection="1">
      <alignment/>
      <protection/>
    </xf>
    <xf numFmtId="3" fontId="0" fillId="0" borderId="0" xfId="0" applyNumberFormat="1" applyAlignment="1" applyProtection="1">
      <alignment/>
      <protection/>
    </xf>
    <xf numFmtId="0" fontId="10" fillId="0" borderId="0" xfId="36" applyFont="1" applyFill="1" applyBorder="1" applyAlignment="1" applyProtection="1">
      <alignment vertical="distributed"/>
      <protection/>
    </xf>
    <xf numFmtId="0" fontId="10" fillId="0" borderId="0" xfId="36" applyFont="1" applyFill="1" applyBorder="1" applyAlignment="1" applyProtection="1">
      <alignment horizontal="left" vertical="distributed" wrapText="1"/>
      <protection/>
    </xf>
    <xf numFmtId="0" fontId="0" fillId="2" borderId="0" xfId="0" applyFill="1" applyAlignment="1" applyProtection="1">
      <alignment/>
      <protection/>
    </xf>
    <xf numFmtId="0" fontId="30" fillId="0" borderId="0" xfId="32" applyFont="1" applyFill="1" applyProtection="1">
      <alignment/>
      <protection/>
    </xf>
    <xf numFmtId="0" fontId="10" fillId="7" borderId="0" xfId="36" applyFont="1" applyFill="1" applyBorder="1" applyAlignment="1" applyProtection="1">
      <alignment vertical="distributed"/>
      <protection/>
    </xf>
    <xf numFmtId="3" fontId="0" fillId="7" borderId="0" xfId="0" applyNumberFormat="1" applyFill="1" applyAlignment="1" applyProtection="1">
      <alignment/>
      <protection/>
    </xf>
    <xf numFmtId="0" fontId="10" fillId="0" borderId="0" xfId="36" applyFont="1" applyFill="1" applyBorder="1" applyAlignment="1" applyProtection="1">
      <alignment vertical="distributed" wrapText="1"/>
      <protection/>
    </xf>
    <xf numFmtId="0" fontId="10" fillId="0" borderId="0" xfId="32" applyFont="1" applyFill="1" applyProtection="1">
      <alignment/>
      <protection/>
    </xf>
    <xf numFmtId="0" fontId="0" fillId="0" borderId="0" xfId="0" applyBorder="1" applyAlignment="1" applyProtection="1">
      <alignment/>
      <protection/>
    </xf>
    <xf numFmtId="0" fontId="10" fillId="0" borderId="15" xfId="0" applyFont="1" applyFill="1" applyBorder="1" applyAlignment="1" applyProtection="1">
      <alignment/>
      <protection/>
    </xf>
    <xf numFmtId="0" fontId="0" fillId="0" borderId="0" xfId="0" applyFill="1" applyBorder="1" applyAlignment="1" applyProtection="1">
      <alignment/>
      <protection/>
    </xf>
    <xf numFmtId="0" fontId="0" fillId="0" borderId="32" xfId="0" applyFill="1" applyBorder="1" applyAlignment="1" applyProtection="1">
      <alignment/>
      <protection/>
    </xf>
    <xf numFmtId="0" fontId="10" fillId="0" borderId="6" xfId="36" applyFont="1" applyFill="1" applyBorder="1" applyAlignment="1" applyProtection="1">
      <alignment horizontal="center" vertical="distributed"/>
      <protection/>
    </xf>
    <xf numFmtId="0" fontId="10" fillId="0" borderId="10" xfId="36" applyFont="1" applyFill="1" applyBorder="1" applyAlignment="1" applyProtection="1">
      <alignment vertical="distributed"/>
      <protection/>
    </xf>
    <xf numFmtId="185" fontId="9" fillId="0" borderId="0" xfId="19" applyNumberFormat="1" applyFont="1" applyFill="1" applyBorder="1" applyAlignment="1" applyProtection="1">
      <alignment vertical="center"/>
      <protection hidden="1" locked="0"/>
    </xf>
    <xf numFmtId="0" fontId="12" fillId="0" borderId="6" xfId="0" applyFont="1" applyBorder="1" applyAlignment="1" applyProtection="1">
      <alignment/>
      <protection/>
    </xf>
    <xf numFmtId="0" fontId="12" fillId="0" borderId="10" xfId="0" applyFont="1" applyBorder="1" applyAlignment="1" applyProtection="1">
      <alignment/>
      <protection/>
    </xf>
    <xf numFmtId="3" fontId="12" fillId="0" borderId="5" xfId="0" applyNumberFormat="1" applyFont="1" applyBorder="1" applyAlignment="1" applyProtection="1">
      <alignment/>
      <protection/>
    </xf>
    <xf numFmtId="0" fontId="12" fillId="0" borderId="0" xfId="0" applyFont="1" applyBorder="1" applyAlignment="1" applyProtection="1">
      <alignment/>
      <protection/>
    </xf>
    <xf numFmtId="3" fontId="12" fillId="0" borderId="0" xfId="0" applyNumberFormat="1" applyFont="1" applyBorder="1" applyAlignment="1" applyProtection="1">
      <alignment/>
      <protection/>
    </xf>
    <xf numFmtId="1" fontId="9" fillId="3" borderId="6" xfId="19" applyNumberFormat="1" applyFont="1" applyFill="1" applyBorder="1" applyAlignment="1" applyProtection="1">
      <alignment horizontal="center"/>
      <protection hidden="1"/>
    </xf>
    <xf numFmtId="185" fontId="10" fillId="0" borderId="5" xfId="19" applyNumberFormat="1" applyFont="1" applyBorder="1" applyAlignment="1" applyProtection="1">
      <alignment/>
      <protection hidden="1"/>
    </xf>
    <xf numFmtId="0" fontId="33" fillId="0" borderId="0" xfId="0" applyFont="1" applyAlignment="1" applyProtection="1">
      <alignment/>
      <protection hidden="1"/>
    </xf>
    <xf numFmtId="0" fontId="10" fillId="3" borderId="24" xfId="0" applyFont="1" applyFill="1" applyBorder="1" applyAlignment="1" applyProtection="1">
      <alignment/>
      <protection hidden="1"/>
    </xf>
    <xf numFmtId="0" fontId="10" fillId="3" borderId="34" xfId="0" applyFont="1" applyFill="1" applyBorder="1" applyAlignment="1" applyProtection="1">
      <alignment/>
      <protection hidden="1"/>
    </xf>
    <xf numFmtId="0" fontId="34" fillId="0" borderId="0" xfId="0" applyFont="1" applyFill="1" applyAlignment="1" applyProtection="1">
      <alignment/>
      <protection hidden="1"/>
    </xf>
    <xf numFmtId="0" fontId="34" fillId="5" borderId="0" xfId="0" applyFont="1" applyFill="1" applyAlignment="1" applyProtection="1">
      <alignment/>
      <protection hidden="1"/>
    </xf>
    <xf numFmtId="0" fontId="34" fillId="0" borderId="0" xfId="0" applyFont="1" applyAlignment="1" applyProtection="1">
      <alignment/>
      <protection hidden="1"/>
    </xf>
    <xf numFmtId="0" fontId="34" fillId="0" borderId="0" xfId="36" applyFont="1" applyProtection="1">
      <alignment/>
      <protection/>
    </xf>
    <xf numFmtId="175" fontId="10" fillId="0" borderId="14" xfId="0" applyNumberFormat="1" applyFont="1" applyBorder="1" applyAlignment="1" applyProtection="1">
      <alignment horizontal="center"/>
      <protection locked="0"/>
    </xf>
    <xf numFmtId="0" fontId="9" fillId="0" borderId="30" xfId="37" applyNumberFormat="1" applyFont="1" applyBorder="1" applyAlignment="1" applyProtection="1">
      <alignment horizontal="left" vertical="top"/>
      <protection hidden="1"/>
    </xf>
    <xf numFmtId="0" fontId="7" fillId="0" borderId="30" xfId="0" applyFont="1" applyBorder="1" applyAlignment="1">
      <alignment/>
    </xf>
    <xf numFmtId="14" fontId="10" fillId="0" borderId="31" xfId="37" applyNumberFormat="1" applyFont="1" applyBorder="1" applyAlignment="1" applyProtection="1">
      <alignment horizontal="right" vertical="top" wrapText="1"/>
      <protection hidden="1"/>
    </xf>
    <xf numFmtId="14" fontId="10" fillId="0" borderId="3" xfId="37" applyNumberFormat="1" applyFont="1" applyBorder="1" applyAlignment="1" applyProtection="1">
      <alignment horizontal="left" vertical="top" wrapText="1"/>
      <protection hidden="1"/>
    </xf>
    <xf numFmtId="0" fontId="10" fillId="0" borderId="24" xfId="0" applyFont="1" applyFill="1" applyBorder="1" applyAlignment="1" applyProtection="1">
      <alignment horizontal="right" wrapText="1"/>
      <protection locked="0"/>
    </xf>
    <xf numFmtId="0" fontId="0" fillId="0" borderId="29" xfId="0" applyBorder="1" applyAlignment="1" applyProtection="1">
      <alignment horizontal="right" wrapText="1"/>
      <protection locked="0"/>
    </xf>
    <xf numFmtId="0" fontId="0" fillId="0" borderId="34" xfId="0" applyBorder="1" applyAlignment="1" applyProtection="1">
      <alignment horizontal="right" wrapText="1"/>
      <protection locked="0"/>
    </xf>
    <xf numFmtId="0" fontId="0" fillId="0" borderId="26" xfId="0" applyBorder="1" applyAlignment="1" applyProtection="1">
      <alignment horizontal="right" wrapText="1"/>
      <protection locked="0"/>
    </xf>
    <xf numFmtId="0" fontId="0" fillId="0" borderId="0" xfId="0" applyAlignment="1" applyProtection="1">
      <alignment horizontal="right" wrapText="1"/>
      <protection locked="0"/>
    </xf>
    <xf numFmtId="0" fontId="0" fillId="0" borderId="25" xfId="0" applyBorder="1" applyAlignment="1" applyProtection="1">
      <alignment horizontal="right" wrapText="1"/>
      <protection locked="0"/>
    </xf>
    <xf numFmtId="0" fontId="3" fillId="0" borderId="22" xfId="0" applyFont="1" applyBorder="1" applyAlignment="1">
      <alignment horizontal="left" vertical="top" wrapText="1"/>
    </xf>
    <xf numFmtId="0" fontId="3" fillId="0" borderId="22" xfId="0" applyFont="1" applyBorder="1" applyAlignment="1">
      <alignment horizontal="left" wrapText="1"/>
    </xf>
    <xf numFmtId="0" fontId="0" fillId="0" borderId="23" xfId="0" applyBorder="1" applyAlignment="1">
      <alignment/>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0" fillId="0" borderId="9" xfId="0" applyBorder="1" applyAlignment="1">
      <alignment/>
    </xf>
    <xf numFmtId="0" fontId="9" fillId="0" borderId="6" xfId="0" applyFon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4" xfId="0" applyBorder="1" applyAlignment="1" applyProtection="1">
      <alignment vertical="top" wrapText="1"/>
      <protection locked="0"/>
    </xf>
    <xf numFmtId="0" fontId="10" fillId="0" borderId="5"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0" fillId="0" borderId="15" xfId="0" applyBorder="1" applyAlignment="1">
      <alignment/>
    </xf>
    <xf numFmtId="0" fontId="12" fillId="0" borderId="21" xfId="0" applyNumberFormat="1" applyFont="1" applyBorder="1" applyAlignment="1" applyProtection="1">
      <alignment horizontal="left" vertical="top" wrapText="1"/>
      <protection locked="0"/>
    </xf>
    <xf numFmtId="0" fontId="10" fillId="0" borderId="32" xfId="0" applyFont="1" applyFill="1" applyBorder="1" applyAlignment="1" applyProtection="1">
      <alignment/>
      <protection hidden="1"/>
    </xf>
    <xf numFmtId="0" fontId="9" fillId="0" borderId="6"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9" fillId="0" borderId="5" xfId="0" applyFont="1" applyBorder="1" applyAlignment="1" applyProtection="1">
      <alignment horizontal="left" vertical="center"/>
      <protection locked="0"/>
    </xf>
    <xf numFmtId="0" fontId="0" fillId="0" borderId="20" xfId="0" applyBorder="1" applyAlignment="1" applyProtection="1">
      <alignment horizontal="right" wrapText="1"/>
      <protection locked="0"/>
    </xf>
    <xf numFmtId="0" fontId="0" fillId="0" borderId="18" xfId="0" applyBorder="1" applyAlignment="1" applyProtection="1">
      <alignment horizontal="right" wrapText="1"/>
      <protection locked="0"/>
    </xf>
    <xf numFmtId="0" fontId="0" fillId="0" borderId="19" xfId="0" applyBorder="1" applyAlignment="1" applyProtection="1">
      <alignment horizontal="right" wrapText="1"/>
      <protection locked="0"/>
    </xf>
    <xf numFmtId="0" fontId="10" fillId="0" borderId="10" xfId="0" applyFont="1" applyFill="1" applyBorder="1" applyAlignment="1" applyProtection="1">
      <alignment horizontal="right"/>
      <protection locked="0"/>
    </xf>
    <xf numFmtId="0" fontId="0" fillId="0" borderId="10" xfId="0" applyBorder="1" applyAlignment="1" applyProtection="1">
      <alignment horizontal="right"/>
      <protection locked="0"/>
    </xf>
    <xf numFmtId="0" fontId="0" fillId="0" borderId="14" xfId="0" applyBorder="1" applyAlignment="1" applyProtection="1">
      <alignment horizontal="right"/>
      <protection locked="0"/>
    </xf>
    <xf numFmtId="0" fontId="10" fillId="0" borderId="6" xfId="0" applyFont="1" applyFill="1" applyBorder="1" applyAlignment="1" applyProtection="1">
      <alignment horizontal="right"/>
      <protection locked="0"/>
    </xf>
    <xf numFmtId="0" fontId="27" fillId="0" borderId="21" xfId="0" applyFont="1" applyFill="1" applyBorder="1" applyAlignment="1" applyProtection="1">
      <alignment horizontal="left" vertical="top" wrapText="1"/>
      <protection locked="0"/>
    </xf>
    <xf numFmtId="0" fontId="3" fillId="0" borderId="22" xfId="0" applyFont="1" applyFill="1" applyBorder="1" applyAlignment="1">
      <alignment vertical="top" wrapText="1"/>
    </xf>
    <xf numFmtId="0" fontId="3" fillId="0" borderId="22" xfId="0" applyFont="1" applyFill="1" applyBorder="1" applyAlignment="1">
      <alignment/>
    </xf>
    <xf numFmtId="0" fontId="3" fillId="0" borderId="23" xfId="0" applyFont="1" applyBorder="1" applyAlignment="1">
      <alignment/>
    </xf>
    <xf numFmtId="0" fontId="3" fillId="0" borderId="12"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xf>
    <xf numFmtId="0" fontId="3" fillId="0" borderId="9" xfId="0" applyFont="1" applyBorder="1" applyAlignment="1">
      <alignment/>
    </xf>
    <xf numFmtId="0" fontId="3" fillId="0" borderId="27" xfId="0" applyFont="1" applyFill="1" applyBorder="1" applyAlignment="1">
      <alignment vertical="top" wrapText="1"/>
    </xf>
    <xf numFmtId="0" fontId="3" fillId="0" borderId="13" xfId="0" applyFont="1" applyFill="1" applyBorder="1" applyAlignment="1">
      <alignment vertical="top" wrapText="1"/>
    </xf>
    <xf numFmtId="0" fontId="3" fillId="0" borderId="13" xfId="0" applyFont="1" applyFill="1" applyBorder="1" applyAlignment="1">
      <alignment/>
    </xf>
    <xf numFmtId="0" fontId="3" fillId="0" borderId="17" xfId="0" applyFont="1" applyBorder="1" applyAlignment="1">
      <alignment/>
    </xf>
    <xf numFmtId="0" fontId="10" fillId="0" borderId="0" xfId="0" applyFont="1" applyFill="1" applyBorder="1" applyAlignment="1" applyProtection="1">
      <alignment horizontal="left" vertical="top" wrapText="1"/>
      <protection locked="0"/>
    </xf>
    <xf numFmtId="37" fontId="10" fillId="0" borderId="0" xfId="0" applyNumberFormat="1" applyFont="1" applyFill="1" applyBorder="1" applyAlignment="1" applyProtection="1">
      <alignment horizontal="center" vertical="center"/>
      <protection/>
    </xf>
    <xf numFmtId="37" fontId="10" fillId="0" borderId="0" xfId="0" applyNumberFormat="1" applyFont="1" applyFill="1" applyBorder="1" applyAlignment="1" applyProtection="1">
      <alignment horizontal="left" vertical="center"/>
      <protection/>
    </xf>
    <xf numFmtId="0" fontId="10"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10" fillId="0" borderId="24" xfId="0" applyFont="1" applyBorder="1" applyAlignment="1" applyProtection="1">
      <alignment horizontal="left" vertical="center"/>
      <protection locked="0"/>
    </xf>
    <xf numFmtId="0" fontId="0" fillId="0" borderId="29" xfId="0"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9" fillId="0" borderId="24" xfId="0" applyFont="1" applyFill="1" applyBorder="1" applyAlignment="1" applyProtection="1">
      <alignment horizontal="left"/>
      <protection locked="0"/>
    </xf>
    <xf numFmtId="0" fontId="0" fillId="0" borderId="34" xfId="0" applyBorder="1" applyAlignment="1" applyProtection="1">
      <alignment/>
      <protection locked="0"/>
    </xf>
    <xf numFmtId="0" fontId="0" fillId="0" borderId="20" xfId="0" applyBorder="1" applyAlignment="1" applyProtection="1">
      <alignment/>
      <protection locked="0"/>
    </xf>
    <xf numFmtId="0" fontId="0" fillId="0" borderId="19" xfId="0" applyBorder="1" applyAlignment="1" applyProtection="1">
      <alignment/>
      <protection locked="0"/>
    </xf>
    <xf numFmtId="0" fontId="8" fillId="0" borderId="0" xfId="0" applyFont="1" applyBorder="1" applyAlignment="1" applyProtection="1">
      <alignment horizontal="left" vertical="top"/>
      <protection locked="0"/>
    </xf>
    <xf numFmtId="0" fontId="17" fillId="0" borderId="0" xfId="0" applyFont="1" applyBorder="1" applyAlignment="1" applyProtection="1">
      <alignment horizontal="left" vertical="top"/>
      <protection locked="0"/>
    </xf>
    <xf numFmtId="0" fontId="9" fillId="0" borderId="6" xfId="34" applyFont="1" applyFill="1" applyBorder="1" applyAlignment="1" applyProtection="1">
      <alignment horizontal="left" vertical="center"/>
      <protection locked="0"/>
    </xf>
    <xf numFmtId="0" fontId="9" fillId="0" borderId="10" xfId="34" applyFont="1" applyFill="1" applyBorder="1" applyAlignment="1" applyProtection="1">
      <alignment horizontal="left" vertical="center"/>
      <protection locked="0"/>
    </xf>
    <xf numFmtId="0" fontId="10" fillId="0" borderId="10" xfId="0" applyFont="1" applyFill="1" applyBorder="1" applyAlignment="1" applyProtection="1">
      <alignment/>
      <protection locked="0"/>
    </xf>
    <xf numFmtId="0" fontId="10" fillId="0" borderId="14" xfId="0" applyFont="1" applyFill="1" applyBorder="1" applyAlignment="1" applyProtection="1">
      <alignment/>
      <protection locked="0"/>
    </xf>
    <xf numFmtId="0" fontId="9" fillId="0" borderId="0" xfId="0" applyFont="1" applyBorder="1" applyAlignment="1" applyProtection="1">
      <alignment vertical="center" wrapText="1"/>
      <protection locked="0"/>
    </xf>
    <xf numFmtId="0" fontId="10" fillId="0" borderId="0" xfId="0" applyFont="1" applyAlignment="1" applyProtection="1">
      <alignment/>
      <protection locked="0"/>
    </xf>
    <xf numFmtId="0" fontId="10" fillId="0" borderId="20" xfId="0" applyFont="1" applyBorder="1" applyAlignment="1" applyProtection="1">
      <alignment vertical="center"/>
      <protection locked="0"/>
    </xf>
    <xf numFmtId="0" fontId="10" fillId="0" borderId="18" xfId="0" applyFont="1" applyBorder="1" applyAlignment="1" applyProtection="1">
      <alignment/>
      <protection locked="0"/>
    </xf>
    <xf numFmtId="0" fontId="10" fillId="0" borderId="19" xfId="0" applyFont="1" applyBorder="1" applyAlignment="1" applyProtection="1">
      <alignment/>
      <protection locked="0"/>
    </xf>
    <xf numFmtId="0" fontId="9" fillId="0" borderId="6" xfId="0" applyFont="1" applyBorder="1" applyAlignment="1" applyProtection="1">
      <alignment vertical="center"/>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8" fillId="0" borderId="0"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10" fillId="0" borderId="6"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9" fillId="0" borderId="30" xfId="0" applyFont="1" applyBorder="1" applyAlignment="1" applyProtection="1">
      <alignment horizontal="left" vertical="top"/>
      <protection/>
    </xf>
    <xf numFmtId="0" fontId="9" fillId="0" borderId="35" xfId="0" applyFont="1" applyBorder="1" applyAlignment="1" applyProtection="1">
      <alignment horizontal="left" vertical="top"/>
      <protection/>
    </xf>
    <xf numFmtId="0" fontId="9" fillId="0" borderId="31" xfId="0" applyFont="1" applyBorder="1" applyAlignment="1" applyProtection="1">
      <alignment horizontal="left" vertical="top"/>
      <protection/>
    </xf>
    <xf numFmtId="0" fontId="9" fillId="0" borderId="16" xfId="0" applyFont="1" applyFill="1" applyBorder="1" applyAlignment="1" applyProtection="1">
      <alignment horizontal="left"/>
      <protection locked="0"/>
    </xf>
    <xf numFmtId="0" fontId="0" fillId="0" borderId="15" xfId="0" applyBorder="1" applyAlignment="1" applyProtection="1">
      <alignment/>
      <protection locked="0"/>
    </xf>
    <xf numFmtId="0" fontId="10" fillId="0" borderId="6" xfId="0" applyFont="1" applyFill="1" applyBorder="1" applyAlignment="1" applyProtection="1">
      <alignment horizontal="left"/>
      <protection locked="0"/>
    </xf>
    <xf numFmtId="0" fontId="10" fillId="0" borderId="14" xfId="0" applyFont="1" applyFill="1" applyBorder="1" applyAlignment="1" applyProtection="1">
      <alignment horizontal="left"/>
      <protection locked="0"/>
    </xf>
    <xf numFmtId="0" fontId="9" fillId="0" borderId="6" xfId="0" applyFont="1" applyBorder="1" applyAlignment="1" applyProtection="1">
      <alignment vertical="center"/>
      <protection/>
    </xf>
    <xf numFmtId="0" fontId="0" fillId="0" borderId="10" xfId="0" applyBorder="1" applyAlignment="1" applyProtection="1">
      <alignment/>
      <protection/>
    </xf>
    <xf numFmtId="0" fontId="0" fillId="0" borderId="14" xfId="0" applyBorder="1" applyAlignment="1" applyProtection="1">
      <alignment/>
      <protection/>
    </xf>
    <xf numFmtId="0" fontId="10" fillId="0" borderId="0" xfId="0" applyFont="1" applyBorder="1" applyAlignment="1" applyProtection="1">
      <alignment wrapText="1"/>
      <protection locked="0"/>
    </xf>
    <xf numFmtId="0" fontId="10" fillId="0" borderId="9" xfId="0" applyFont="1" applyBorder="1" applyAlignment="1" applyProtection="1">
      <alignment wrapText="1"/>
      <protection locked="0"/>
    </xf>
    <xf numFmtId="0" fontId="10" fillId="0" borderId="0" xfId="0" applyFont="1" applyBorder="1" applyAlignment="1" applyProtection="1">
      <alignment horizontal="justify" vertical="top" wrapText="1"/>
      <protection locked="0"/>
    </xf>
    <xf numFmtId="0" fontId="10" fillId="0" borderId="9" xfId="0" applyFont="1" applyBorder="1" applyAlignment="1" applyProtection="1">
      <alignment horizontal="justify" vertical="top" wrapText="1"/>
      <protection locked="0"/>
    </xf>
    <xf numFmtId="0" fontId="24" fillId="0" borderId="0" xfId="0" applyFont="1" applyBorder="1" applyAlignment="1" applyProtection="1">
      <alignment horizontal="center"/>
      <protection hidden="1"/>
    </xf>
    <xf numFmtId="167" fontId="9" fillId="3" borderId="10" xfId="0" applyNumberFormat="1" applyFont="1" applyFill="1" applyBorder="1" applyAlignment="1" applyProtection="1">
      <alignment/>
      <protection/>
    </xf>
    <xf numFmtId="167" fontId="9" fillId="3" borderId="14" xfId="0" applyNumberFormat="1" applyFont="1" applyFill="1" applyBorder="1" applyAlignment="1" applyProtection="1">
      <alignment/>
      <protection/>
    </xf>
    <xf numFmtId="0" fontId="13" fillId="9" borderId="18" xfId="0" applyFont="1" applyFill="1" applyBorder="1" applyAlignment="1" applyProtection="1">
      <alignment/>
      <protection hidden="1"/>
    </xf>
    <xf numFmtId="0" fontId="0" fillId="0" borderId="18" xfId="0" applyBorder="1" applyAlignment="1">
      <alignment/>
    </xf>
    <xf numFmtId="0" fontId="12" fillId="0" borderId="29" xfId="0" applyFont="1" applyBorder="1" applyAlignment="1" applyProtection="1">
      <alignment wrapText="1"/>
      <protection hidden="1"/>
    </xf>
    <xf numFmtId="0" fontId="10" fillId="0" borderId="29" xfId="0" applyNumberFormat="1" applyFont="1" applyBorder="1" applyAlignment="1" applyProtection="1">
      <alignment wrapText="1"/>
      <protection hidden="1"/>
    </xf>
    <xf numFmtId="0" fontId="0" fillId="0" borderId="29" xfId="0" applyFont="1" applyBorder="1" applyAlignment="1">
      <alignment wrapText="1"/>
    </xf>
    <xf numFmtId="0" fontId="10" fillId="0" borderId="0" xfId="0" applyFont="1" applyFill="1" applyBorder="1" applyAlignment="1" applyProtection="1">
      <alignment wrapText="1"/>
      <protection hidden="1"/>
    </xf>
    <xf numFmtId="0" fontId="0" fillId="0" borderId="0" xfId="0" applyAlignment="1">
      <alignment wrapText="1"/>
    </xf>
    <xf numFmtId="167" fontId="10" fillId="5" borderId="0" xfId="0" applyNumberFormat="1" applyFont="1" applyFill="1" applyBorder="1" applyAlignment="1" applyProtection="1">
      <alignment vertical="top" wrapText="1"/>
      <protection hidden="1"/>
    </xf>
    <xf numFmtId="0" fontId="18" fillId="0" borderId="0" xfId="0" applyNumberFormat="1" applyFont="1" applyFill="1" applyBorder="1" applyAlignment="1" applyProtection="1">
      <alignment horizontal="center"/>
      <protection hidden="1"/>
    </xf>
    <xf numFmtId="0" fontId="20" fillId="0" borderId="0" xfId="0" applyFont="1" applyFill="1" applyBorder="1" applyAlignment="1">
      <alignment horizontal="center"/>
    </xf>
    <xf numFmtId="0" fontId="10" fillId="0" borderId="29" xfId="0" applyFont="1" applyFill="1" applyBorder="1" applyAlignment="1" applyProtection="1">
      <alignment vertical="top" wrapText="1"/>
      <protection hidden="1"/>
    </xf>
    <xf numFmtId="0" fontId="0" fillId="0" borderId="29" xfId="0" applyFont="1" applyFill="1" applyBorder="1" applyAlignment="1">
      <alignment vertical="top" wrapText="1"/>
    </xf>
    <xf numFmtId="0" fontId="10" fillId="5" borderId="0" xfId="0" applyFont="1" applyFill="1" applyBorder="1" applyAlignment="1" applyProtection="1">
      <alignment vertical="top" wrapText="1"/>
      <protection hidden="1"/>
    </xf>
    <xf numFmtId="0" fontId="0" fillId="0" borderId="0" xfId="0" applyAlignment="1">
      <alignment vertical="top" wrapText="1"/>
    </xf>
    <xf numFmtId="0" fontId="9" fillId="5" borderId="9" xfId="0" applyFont="1" applyFill="1" applyBorder="1" applyAlignment="1" applyProtection="1">
      <alignment vertical="top" wrapText="1"/>
      <protection hidden="1"/>
    </xf>
    <xf numFmtId="0" fontId="0" fillId="0" borderId="9" xfId="0" applyBorder="1" applyAlignment="1">
      <alignment vertical="top" wrapText="1"/>
    </xf>
    <xf numFmtId="0" fontId="10" fillId="0" borderId="6" xfId="36" applyFont="1" applyFill="1" applyBorder="1" applyAlignment="1" applyProtection="1">
      <alignment vertical="distributed"/>
      <protection/>
    </xf>
    <xf numFmtId="0" fontId="10" fillId="0" borderId="14" xfId="36" applyFont="1" applyFill="1" applyBorder="1" applyAlignment="1" applyProtection="1">
      <alignment vertical="distributed"/>
      <protection/>
    </xf>
    <xf numFmtId="0" fontId="12" fillId="0" borderId="6" xfId="36" applyFont="1" applyBorder="1" applyAlignment="1" applyProtection="1">
      <alignment wrapText="1"/>
      <protection/>
    </xf>
    <xf numFmtId="0" fontId="12" fillId="0" borderId="10" xfId="36" applyFont="1" applyBorder="1" applyAlignment="1" applyProtection="1">
      <alignment wrapText="1"/>
      <protection/>
    </xf>
    <xf numFmtId="0" fontId="12" fillId="0" borderId="14" xfId="36" applyFont="1" applyBorder="1" applyAlignment="1" applyProtection="1">
      <alignment wrapText="1"/>
      <protection/>
    </xf>
    <xf numFmtId="0" fontId="12" fillId="0" borderId="0" xfId="36" applyFont="1" applyBorder="1" applyAlignment="1" applyProtection="1">
      <alignment vertical="distributed" wrapText="1"/>
      <protection/>
    </xf>
    <xf numFmtId="0" fontId="12" fillId="0" borderId="25" xfId="36" applyFont="1" applyBorder="1" applyAlignment="1" applyProtection="1">
      <alignment vertical="distributed" wrapText="1"/>
      <protection/>
    </xf>
    <xf numFmtId="0" fontId="12" fillId="0" borderId="0" xfId="36" applyFont="1" applyBorder="1" applyAlignment="1" applyProtection="1">
      <alignment wrapText="1"/>
      <protection/>
    </xf>
    <xf numFmtId="0" fontId="9" fillId="3" borderId="6" xfId="36" applyFont="1" applyFill="1" applyBorder="1" applyAlignment="1" applyProtection="1">
      <alignment horizontal="left" vertical="top"/>
      <protection/>
    </xf>
    <xf numFmtId="0" fontId="9" fillId="3" borderId="14" xfId="36" applyFont="1" applyFill="1" applyBorder="1" applyAlignment="1" applyProtection="1">
      <alignment horizontal="left" vertical="top"/>
      <protection/>
    </xf>
    <xf numFmtId="0" fontId="12" fillId="0" borderId="29" xfId="36" applyFont="1" applyBorder="1" applyAlignment="1" applyProtection="1">
      <alignment wrapText="1"/>
      <protection/>
    </xf>
    <xf numFmtId="0" fontId="12" fillId="0" borderId="6" xfId="36" applyFont="1" applyBorder="1" applyAlignment="1" applyProtection="1">
      <alignment horizontal="left" vertical="top" wrapText="1"/>
      <protection/>
    </xf>
    <xf numFmtId="0" fontId="12" fillId="0" borderId="10" xfId="36" applyFont="1" applyBorder="1" applyAlignment="1" applyProtection="1">
      <alignment horizontal="left" vertical="top" wrapText="1"/>
      <protection/>
    </xf>
    <xf numFmtId="0" fontId="12" fillId="0" borderId="14" xfId="36" applyFont="1" applyBorder="1" applyAlignment="1" applyProtection="1">
      <alignment horizontal="left" vertical="top" wrapText="1"/>
      <protection/>
    </xf>
    <xf numFmtId="0" fontId="12" fillId="0" borderId="0" xfId="36" applyFont="1" applyBorder="1" applyProtection="1">
      <alignment/>
      <protection/>
    </xf>
    <xf numFmtId="167" fontId="10" fillId="0" borderId="6" xfId="0" applyNumberFormat="1" applyFont="1" applyBorder="1" applyAlignment="1" applyProtection="1">
      <alignment horizontal="right"/>
      <protection locked="0"/>
    </xf>
    <xf numFmtId="167" fontId="10" fillId="0" borderId="14" xfId="0" applyNumberFormat="1" applyFont="1" applyBorder="1" applyAlignment="1" applyProtection="1">
      <alignment horizontal="right"/>
      <protection locked="0"/>
    </xf>
    <xf numFmtId="185" fontId="10" fillId="0" borderId="6" xfId="19" applyNumberFormat="1" applyFont="1" applyFill="1" applyBorder="1" applyAlignment="1" applyProtection="1">
      <alignment horizontal="right"/>
      <protection hidden="1"/>
    </xf>
    <xf numFmtId="185" fontId="10" fillId="0" borderId="14" xfId="19" applyNumberFormat="1" applyFont="1" applyFill="1" applyBorder="1" applyAlignment="1" applyProtection="1">
      <alignment horizontal="right"/>
      <protection hidden="1"/>
    </xf>
    <xf numFmtId="0" fontId="9" fillId="3" borderId="6" xfId="0" applyFont="1" applyFill="1" applyBorder="1" applyAlignment="1" applyProtection="1">
      <alignment/>
      <protection hidden="1"/>
    </xf>
    <xf numFmtId="0" fontId="9" fillId="3" borderId="10" xfId="0" applyFont="1" applyFill="1" applyBorder="1" applyAlignment="1" applyProtection="1">
      <alignment/>
      <protection hidden="1"/>
    </xf>
    <xf numFmtId="0" fontId="9" fillId="3" borderId="14" xfId="0" applyFont="1" applyFill="1" applyBorder="1" applyAlignment="1" applyProtection="1">
      <alignment/>
      <protection hidden="1"/>
    </xf>
    <xf numFmtId="167" fontId="9" fillId="3" borderId="3" xfId="0" applyNumberFormat="1" applyFont="1" applyFill="1" applyBorder="1" applyAlignment="1" applyProtection="1">
      <alignment horizontal="center" vertical="top" wrapText="1"/>
      <protection hidden="1"/>
    </xf>
    <xf numFmtId="0" fontId="0" fillId="0" borderId="3" xfId="0" applyBorder="1" applyAlignment="1">
      <alignment horizontal="center" wrapText="1"/>
    </xf>
    <xf numFmtId="167" fontId="9" fillId="3" borderId="7" xfId="0" applyNumberFormat="1" applyFont="1" applyFill="1" applyBorder="1" applyAlignment="1" applyProtection="1">
      <alignment horizontal="center" vertical="top" wrapText="1"/>
      <protection hidden="1"/>
    </xf>
    <xf numFmtId="167" fontId="9" fillId="3" borderId="8" xfId="0" applyNumberFormat="1" applyFont="1" applyFill="1" applyBorder="1" applyAlignment="1" applyProtection="1">
      <alignment horizontal="center" vertical="top" wrapText="1"/>
      <protection hidden="1"/>
    </xf>
    <xf numFmtId="0" fontId="0" fillId="0" borderId="3" xfId="0" applyBorder="1" applyAlignment="1">
      <alignment horizontal="center"/>
    </xf>
    <xf numFmtId="167" fontId="10" fillId="0" borderId="6" xfId="0" applyNumberFormat="1" applyFont="1" applyBorder="1" applyAlignment="1" applyProtection="1">
      <alignment/>
      <protection locked="0"/>
    </xf>
    <xf numFmtId="167" fontId="10" fillId="0" borderId="14" xfId="0" applyNumberFormat="1" applyFont="1" applyBorder="1" applyAlignment="1" applyProtection="1">
      <alignment/>
      <protection locked="0"/>
    </xf>
    <xf numFmtId="0" fontId="9" fillId="0" borderId="0" xfId="0" applyFont="1" applyBorder="1" applyAlignment="1" applyProtection="1">
      <alignment vertical="top" wrapText="1"/>
      <protection hidden="1"/>
    </xf>
    <xf numFmtId="167" fontId="10" fillId="0" borderId="6" xfId="0" applyNumberFormat="1" applyFont="1" applyFill="1" applyBorder="1" applyAlignment="1" applyProtection="1">
      <alignment/>
      <protection/>
    </xf>
    <xf numFmtId="0" fontId="0" fillId="0" borderId="10" xfId="0" applyFill="1" applyBorder="1" applyAlignment="1" applyProtection="1">
      <alignment/>
      <protection/>
    </xf>
    <xf numFmtId="0" fontId="0" fillId="0" borderId="14" xfId="0" applyFill="1" applyBorder="1" applyAlignment="1" applyProtection="1">
      <alignment/>
      <protection/>
    </xf>
    <xf numFmtId="167" fontId="9" fillId="3" borderId="30" xfId="0" applyNumberFormat="1" applyFont="1" applyFill="1" applyBorder="1" applyAlignment="1" applyProtection="1">
      <alignment horizontal="center"/>
      <protection hidden="1"/>
    </xf>
    <xf numFmtId="167" fontId="9" fillId="3" borderId="31" xfId="0" applyNumberFormat="1" applyFont="1" applyFill="1" applyBorder="1" applyAlignment="1" applyProtection="1">
      <alignment horizontal="center"/>
      <protection hidden="1"/>
    </xf>
    <xf numFmtId="0" fontId="9" fillId="3" borderId="30" xfId="0" applyFont="1" applyFill="1" applyBorder="1" applyAlignment="1" applyProtection="1">
      <alignment horizontal="center"/>
      <protection hidden="1"/>
    </xf>
    <xf numFmtId="0" fontId="0" fillId="0" borderId="35" xfId="0" applyBorder="1" applyAlignment="1">
      <alignment horizontal="center"/>
    </xf>
    <xf numFmtId="0" fontId="0" fillId="0" borderId="31" xfId="0" applyBorder="1" applyAlignment="1">
      <alignment horizontal="center"/>
    </xf>
    <xf numFmtId="0" fontId="9" fillId="3" borderId="30" xfId="0" applyFont="1" applyFill="1" applyBorder="1" applyAlignment="1" applyProtection="1">
      <alignment horizontal="center" vertical="top"/>
      <protection hidden="1"/>
    </xf>
    <xf numFmtId="0" fontId="10" fillId="0" borderId="29" xfId="0" applyFont="1" applyBorder="1" applyAlignment="1" applyProtection="1">
      <alignment horizontal="left" vertical="top" wrapText="1"/>
      <protection/>
    </xf>
    <xf numFmtId="0" fontId="0" fillId="0" borderId="29" xfId="0" applyBorder="1" applyAlignment="1">
      <alignment wrapText="1"/>
    </xf>
    <xf numFmtId="0" fontId="10" fillId="0" borderId="0" xfId="0" applyFont="1" applyBorder="1" applyAlignment="1" applyProtection="1">
      <alignment wrapText="1"/>
      <protection/>
    </xf>
    <xf numFmtId="0" fontId="0" fillId="0" borderId="0" xfId="0" applyFont="1" applyAlignment="1">
      <alignment wrapText="1"/>
    </xf>
    <xf numFmtId="0" fontId="9" fillId="3" borderId="31" xfId="0" applyFont="1" applyFill="1" applyBorder="1" applyAlignment="1" applyProtection="1">
      <alignment horizontal="center"/>
      <protection hidden="1"/>
    </xf>
    <xf numFmtId="189" fontId="10" fillId="0" borderId="3" xfId="37" applyNumberFormat="1" applyFont="1" applyBorder="1" applyAlignment="1" applyProtection="1">
      <alignment vertical="top" wrapText="1"/>
      <protection hidden="1"/>
    </xf>
  </cellXfs>
  <cellStyles count="35">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010-020 Productieafspraken 2010 voorlopige nacalculatie 2009" xfId="32"/>
    <cellStyle name="Standaard_020 Nacalculatie 2007 in de maak" xfId="33"/>
    <cellStyle name="Standaard_Concept nac 2004 ent II" xfId="34"/>
    <cellStyle name="Standaard_Map1" xfId="35"/>
    <cellStyle name="Standaard_productieafsprakenformulier 2007 categoraal epilepsie radiotherapeutische centra versie 16-1" xfId="36"/>
    <cellStyle name="Standaard_Tabblad versiebeheer" xfId="37"/>
    <cellStyle name="Tabelstandaard" xfId="38"/>
    <cellStyle name="Tabelstandaard financieel" xfId="39"/>
    <cellStyle name="Tabelstandaard negatief" xfId="40"/>
    <cellStyle name="Tabelstandaard Totaal" xfId="41"/>
    <cellStyle name="Tabelstandaard Totaal Negatief" xfId="42"/>
    <cellStyle name="Table  - Opmaakprofiel6" xfId="43"/>
    <cellStyle name="Title  - Opmaakprofiel1" xfId="44"/>
    <cellStyle name="TotCol - Opmaakprofiel5" xfId="45"/>
    <cellStyle name="TotRow - Opmaakprofiel4" xfId="46"/>
    <cellStyle name="Currency" xfId="47"/>
    <cellStyle name="Currency [0]" xfId="48"/>
  </cellStyles>
  <dxfs count="6">
    <dxf>
      <fill>
        <patternFill>
          <bgColor rgb="FFD7DCEF"/>
        </patternFill>
      </fill>
      <border/>
    </dxf>
    <dxf>
      <font>
        <color rgb="FFFFFFFF"/>
      </font>
      <fill>
        <patternFill>
          <bgColor rgb="FFFFFFFF"/>
        </patternFill>
      </fill>
      <border/>
    </dxf>
    <dxf>
      <font>
        <color rgb="FFFFFFFF"/>
      </font>
      <fill>
        <patternFill>
          <bgColor rgb="FFFF0000"/>
        </patternFill>
      </fill>
      <border/>
    </dxf>
    <dxf>
      <font>
        <color auto="1"/>
      </font>
      <fill>
        <patternFill>
          <bgColor rgb="FF99CC00"/>
        </patternFill>
      </fill>
      <border/>
    </dxf>
    <dxf>
      <fill>
        <patternFill>
          <bgColor rgb="FFFFCC00"/>
        </patternFill>
      </fill>
      <border/>
    </dxf>
    <dxf>
      <font>
        <color rgb="FFE2DCD3"/>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352425</xdr:colOff>
      <xdr:row>0</xdr:row>
      <xdr:rowOff>95250</xdr:rowOff>
    </xdr:from>
    <xdr:to>
      <xdr:col>11</xdr:col>
      <xdr:colOff>942975</xdr:colOff>
      <xdr:row>4</xdr:row>
      <xdr:rowOff>85725</xdr:rowOff>
    </xdr:to>
    <xdr:pic>
      <xdr:nvPicPr>
        <xdr:cNvPr id="1" name="Picture 88"/>
        <xdr:cNvPicPr preferRelativeResize="1">
          <a:picLocks noChangeAspect="1"/>
        </xdr:cNvPicPr>
      </xdr:nvPicPr>
      <xdr:blipFill>
        <a:blip r:embed="rId1"/>
        <a:stretch>
          <a:fillRect/>
        </a:stretch>
      </xdr:blipFill>
      <xdr:spPr>
        <a:xfrm>
          <a:off x="6391275" y="95250"/>
          <a:ext cx="1704975" cy="10191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400050</xdr:colOff>
      <xdr:row>1</xdr:row>
      <xdr:rowOff>0</xdr:rowOff>
    </xdr:from>
    <xdr:to>
      <xdr:col>15</xdr:col>
      <xdr:colOff>219075</xdr:colOff>
      <xdr:row>1</xdr:row>
      <xdr:rowOff>152400</xdr:rowOff>
    </xdr:to>
    <xdr:pic>
      <xdr:nvPicPr>
        <xdr:cNvPr id="1" name="Picture 3"/>
        <xdr:cNvPicPr preferRelativeResize="1">
          <a:picLocks noChangeAspect="1"/>
        </xdr:cNvPicPr>
      </xdr:nvPicPr>
      <xdr:blipFill>
        <a:blip r:embed="rId1"/>
        <a:stretch>
          <a:fillRect/>
        </a:stretch>
      </xdr:blipFill>
      <xdr:spPr>
        <a:xfrm>
          <a:off x="13858875" y="142875"/>
          <a:ext cx="1647825" cy="152400"/>
        </a:xfrm>
        <a:prstGeom prst="rect">
          <a:avLst/>
        </a:prstGeom>
        <a:solidFill>
          <a:srgbClr val="FFFFFF"/>
        </a:solidFill>
        <a:ln w="9525" cmpd="sng">
          <a:noFill/>
        </a:ln>
      </xdr:spPr>
    </xdr:pic>
    <xdr:clientData/>
  </xdr:twoCellAnchor>
  <xdr:twoCellAnchor>
    <xdr:from>
      <xdr:col>11</xdr:col>
      <xdr:colOff>161925</xdr:colOff>
      <xdr:row>2</xdr:row>
      <xdr:rowOff>0</xdr:rowOff>
    </xdr:from>
    <xdr:to>
      <xdr:col>13</xdr:col>
      <xdr:colOff>590550</xdr:colOff>
      <xdr:row>2</xdr:row>
      <xdr:rowOff>85725</xdr:rowOff>
    </xdr:to>
    <xdr:pic>
      <xdr:nvPicPr>
        <xdr:cNvPr id="2" name="Picture 4"/>
        <xdr:cNvPicPr preferRelativeResize="1">
          <a:picLocks noChangeAspect="1"/>
        </xdr:cNvPicPr>
      </xdr:nvPicPr>
      <xdr:blipFill>
        <a:blip r:embed="rId1"/>
        <a:stretch>
          <a:fillRect/>
        </a:stretch>
      </xdr:blipFill>
      <xdr:spPr>
        <a:xfrm>
          <a:off x="13011150" y="304800"/>
          <a:ext cx="1647825" cy="85725"/>
        </a:xfrm>
        <a:prstGeom prst="rect">
          <a:avLst/>
        </a:prstGeom>
        <a:solidFill>
          <a:srgbClr val="FFFFFF"/>
        </a:solidFill>
        <a:ln w="9525" cmpd="sng">
          <a:noFill/>
        </a:ln>
      </xdr:spPr>
    </xdr:pic>
    <xdr:clientData/>
  </xdr:twoCellAnchor>
  <xdr:twoCellAnchor>
    <xdr:from>
      <xdr:col>11</xdr:col>
      <xdr:colOff>161925</xdr:colOff>
      <xdr:row>101</xdr:row>
      <xdr:rowOff>0</xdr:rowOff>
    </xdr:from>
    <xdr:to>
      <xdr:col>13</xdr:col>
      <xdr:colOff>590550</xdr:colOff>
      <xdr:row>102</xdr:row>
      <xdr:rowOff>9525</xdr:rowOff>
    </xdr:to>
    <xdr:pic>
      <xdr:nvPicPr>
        <xdr:cNvPr id="3" name="Picture 5"/>
        <xdr:cNvPicPr preferRelativeResize="1">
          <a:picLocks noChangeAspect="1"/>
        </xdr:cNvPicPr>
      </xdr:nvPicPr>
      <xdr:blipFill>
        <a:blip r:embed="rId1"/>
        <a:stretch>
          <a:fillRect/>
        </a:stretch>
      </xdr:blipFill>
      <xdr:spPr>
        <a:xfrm>
          <a:off x="13011150" y="15068550"/>
          <a:ext cx="1647825" cy="171450"/>
        </a:xfrm>
        <a:prstGeom prst="rect">
          <a:avLst/>
        </a:prstGeom>
        <a:solidFill>
          <a:srgbClr val="FFFFFF"/>
        </a:solidFill>
        <a:ln w="9525" cmpd="sng">
          <a:noFill/>
        </a:ln>
      </xdr:spPr>
    </xdr:pic>
    <xdr:clientData/>
  </xdr:twoCellAnchor>
  <xdr:twoCellAnchor>
    <xdr:from>
      <xdr:col>4</xdr:col>
      <xdr:colOff>590550</xdr:colOff>
      <xdr:row>1</xdr:row>
      <xdr:rowOff>47625</xdr:rowOff>
    </xdr:from>
    <xdr:to>
      <xdr:col>6</xdr:col>
      <xdr:colOff>542925</xdr:colOff>
      <xdr:row>2</xdr:row>
      <xdr:rowOff>38100</xdr:rowOff>
    </xdr:to>
    <xdr:pic>
      <xdr:nvPicPr>
        <xdr:cNvPr id="4" name="Picture 6"/>
        <xdr:cNvPicPr preferRelativeResize="1">
          <a:picLocks noChangeAspect="1"/>
        </xdr:cNvPicPr>
      </xdr:nvPicPr>
      <xdr:blipFill>
        <a:blip r:embed="rId1"/>
        <a:stretch>
          <a:fillRect/>
        </a:stretch>
      </xdr:blipFill>
      <xdr:spPr>
        <a:xfrm>
          <a:off x="8010525" y="190500"/>
          <a:ext cx="1647825" cy="152400"/>
        </a:xfrm>
        <a:prstGeom prst="rect">
          <a:avLst/>
        </a:prstGeom>
        <a:solidFill>
          <a:srgbClr val="FFFFFF"/>
        </a:solidFill>
        <a:ln w="9525" cmpd="sng">
          <a:noFill/>
        </a:ln>
      </xdr:spPr>
    </xdr:pic>
    <xdr:clientData/>
  </xdr:twoCellAnchor>
  <xdr:twoCellAnchor>
    <xdr:from>
      <xdr:col>4</xdr:col>
      <xdr:colOff>590550</xdr:colOff>
      <xdr:row>55</xdr:row>
      <xdr:rowOff>38100</xdr:rowOff>
    </xdr:from>
    <xdr:to>
      <xdr:col>6</xdr:col>
      <xdr:colOff>542925</xdr:colOff>
      <xdr:row>56</xdr:row>
      <xdr:rowOff>28575</xdr:rowOff>
    </xdr:to>
    <xdr:pic>
      <xdr:nvPicPr>
        <xdr:cNvPr id="5" name="Picture 7"/>
        <xdr:cNvPicPr preferRelativeResize="1">
          <a:picLocks noChangeAspect="1"/>
        </xdr:cNvPicPr>
      </xdr:nvPicPr>
      <xdr:blipFill>
        <a:blip r:embed="rId1"/>
        <a:stretch>
          <a:fillRect/>
        </a:stretch>
      </xdr:blipFill>
      <xdr:spPr>
        <a:xfrm>
          <a:off x="8010525" y="8153400"/>
          <a:ext cx="1647825" cy="15240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6191250</xdr:colOff>
      <xdr:row>1</xdr:row>
      <xdr:rowOff>19050</xdr:rowOff>
    </xdr:from>
    <xdr:to>
      <xdr:col>2</xdr:col>
      <xdr:colOff>1409700</xdr:colOff>
      <xdr:row>2</xdr:row>
      <xdr:rowOff>9525</xdr:rowOff>
    </xdr:to>
    <xdr:pic>
      <xdr:nvPicPr>
        <xdr:cNvPr id="1" name="Picture 5"/>
        <xdr:cNvPicPr preferRelativeResize="1">
          <a:picLocks noChangeAspect="1"/>
        </xdr:cNvPicPr>
      </xdr:nvPicPr>
      <xdr:blipFill>
        <a:blip r:embed="rId1"/>
        <a:stretch>
          <a:fillRect/>
        </a:stretch>
      </xdr:blipFill>
      <xdr:spPr>
        <a:xfrm>
          <a:off x="6638925" y="161925"/>
          <a:ext cx="1647825" cy="152400"/>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brd.NZA\Local%20Settings\Temporary%20Internet%20Files\OLK606\100%20revalidatie%20formulier%20produktieafspraken%202008%207-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20%20Nacalculatie%20200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orblad"/>
      <sheetName val="inhoudsopgave"/>
      <sheetName val="productie"/>
      <sheetName val="overige kosten"/>
      <sheetName val="dure geneesmiddelen"/>
      <sheetName val="voorlopige nacalculatie"/>
      <sheetName val="BladA"/>
      <sheetName val="Blad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Uitvoer"/>
      <sheetName val="Voorblad"/>
      <sheetName val="inhoud"/>
      <sheetName val="instructie"/>
      <sheetName val="1.1 realisatie"/>
      <sheetName val="1.2 realisatie eerstelijn"/>
      <sheetName val="1.3 dure- en weesgeneesmiddelen"/>
      <sheetName val="1.4 opnamen, epb, dagverpleging"/>
      <sheetName val="1.6 specialisten"/>
      <sheetName val="2.1 Afschrijvingen &amp; 2.2 Invest"/>
      <sheetName val="2.4 inventaris"/>
      <sheetName val="2.5 schoning 2009"/>
      <sheetName val="3 opbrengsten"/>
      <sheetName val="4 overzicht mutaties"/>
      <sheetName val="vragen"/>
      <sheetName val="beleidsregelwaarden"/>
      <sheetName val="versiebeheer"/>
      <sheetName val="Rentenormeringsbalans"/>
      <sheetName val="toelicht. rentenormeringsbalans"/>
      <sheetName val="Overzicht rente"/>
      <sheetName val="A-J"/>
      <sheetName val="K"/>
      <sheetName val="L-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5.vml" /><Relationship Id="rId4" Type="http://schemas.openxmlformats.org/officeDocument/2006/relationships/drawing" Target="../drawings/drawing2.x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vmlDrawing" Target="../drawings/vmlDrawing6.vml" /><Relationship Id="rId5"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Blad1"/>
  <dimension ref="A1:Z125"/>
  <sheetViews>
    <sheetView showGridLines="0" showZeros="0" tabSelected="1" showOutlineSymbols="0" zoomScaleSheetLayoutView="100" workbookViewId="0" topLeftCell="A1">
      <selection activeCell="K7" sqref="K7"/>
    </sheetView>
  </sheetViews>
  <sheetFormatPr defaultColWidth="9.140625" defaultRowHeight="12.75"/>
  <cols>
    <col min="1" max="1" width="17.140625" style="83" customWidth="1"/>
    <col min="2" max="2" width="3.00390625" style="83" customWidth="1"/>
    <col min="3" max="3" width="5.8515625" style="83" customWidth="1"/>
    <col min="4" max="4" width="21.28125" style="83" customWidth="1"/>
    <col min="5" max="5" width="7.57421875" style="83" customWidth="1"/>
    <col min="6" max="6" width="9.421875" style="87" customWidth="1"/>
    <col min="7" max="7" width="1.57421875" style="83" customWidth="1"/>
    <col min="8" max="8" width="5.00390625" style="83" customWidth="1"/>
    <col min="9" max="9" width="4.7109375" style="83" customWidth="1"/>
    <col min="10" max="10" width="15.00390625" style="83" customWidth="1"/>
    <col min="11" max="11" width="16.7109375" style="83" customWidth="1"/>
    <col min="12" max="12" width="26.00390625" style="83" customWidth="1"/>
    <col min="13" max="13" width="12.7109375" style="83" customWidth="1"/>
    <col min="14" max="16384" width="9.140625" style="83" customWidth="1"/>
  </cols>
  <sheetData>
    <row r="1" spans="1:12" ht="16.5" customHeight="1">
      <c r="A1" s="183" t="s">
        <v>73</v>
      </c>
      <c r="B1" s="183"/>
      <c r="C1" s="183"/>
      <c r="D1" s="183"/>
      <c r="E1" s="186"/>
      <c r="F1" s="186"/>
      <c r="G1" s="187"/>
      <c r="H1" s="187"/>
      <c r="I1" s="187"/>
      <c r="J1" s="186"/>
      <c r="K1" s="186"/>
      <c r="L1" s="186"/>
    </row>
    <row r="2" spans="1:12" ht="16.5" customHeight="1">
      <c r="A2" s="182" t="s">
        <v>80</v>
      </c>
      <c r="B2" s="186"/>
      <c r="C2" s="186"/>
      <c r="D2" s="186"/>
      <c r="E2" s="558">
        <v>2011</v>
      </c>
      <c r="F2" s="559"/>
      <c r="G2" s="188"/>
      <c r="H2" s="188"/>
      <c r="I2" s="188"/>
      <c r="J2" s="186"/>
      <c r="K2" s="188"/>
      <c r="L2" s="188"/>
    </row>
    <row r="3" spans="1:12" ht="23.25" customHeight="1">
      <c r="A3" s="572" t="s">
        <v>134</v>
      </c>
      <c r="B3" s="573"/>
      <c r="C3" s="573"/>
      <c r="D3" s="573"/>
      <c r="E3" s="558">
        <f>+E2-1</f>
        <v>2010</v>
      </c>
      <c r="F3" s="559"/>
      <c r="G3" s="186"/>
      <c r="H3" s="186"/>
      <c r="I3" s="186"/>
      <c r="J3" s="186"/>
      <c r="K3" s="188"/>
      <c r="L3" s="188"/>
    </row>
    <row r="4" spans="1:20" ht="24.75" customHeight="1">
      <c r="A4" s="564" t="s">
        <v>350</v>
      </c>
      <c r="B4" s="565"/>
      <c r="C4" s="565"/>
      <c r="D4" s="565"/>
      <c r="E4" s="565"/>
      <c r="F4" s="565"/>
      <c r="G4" s="565"/>
      <c r="H4" s="565"/>
      <c r="I4" s="565"/>
      <c r="J4" s="186"/>
      <c r="K4" s="188"/>
      <c r="L4" s="186"/>
      <c r="M4" s="108"/>
      <c r="N4" s="108"/>
      <c r="Q4" s="452">
        <v>20</v>
      </c>
      <c r="R4" s="453">
        <v>100</v>
      </c>
      <c r="S4" s="452">
        <f aca="true" t="shared" si="0" ref="S4:S11">Q4*10000+R4</f>
        <v>200100</v>
      </c>
      <c r="T4" s="454" t="s">
        <v>379</v>
      </c>
    </row>
    <row r="5" spans="1:20" ht="14.25" customHeight="1">
      <c r="A5" s="189"/>
      <c r="B5" s="189"/>
      <c r="C5" s="190"/>
      <c r="D5" s="191"/>
      <c r="E5" s="192"/>
      <c r="F5" s="192"/>
      <c r="G5" s="192"/>
      <c r="H5" s="193"/>
      <c r="I5" s="194"/>
      <c r="J5" s="195" t="s">
        <v>81</v>
      </c>
      <c r="K5" s="186"/>
      <c r="L5" s="186"/>
      <c r="M5" s="108"/>
      <c r="N5" s="108"/>
      <c r="Q5" s="452">
        <v>20</v>
      </c>
      <c r="R5" s="453">
        <v>700</v>
      </c>
      <c r="S5" s="452">
        <f t="shared" si="0"/>
        <v>200700</v>
      </c>
      <c r="T5" s="454" t="s">
        <v>380</v>
      </c>
    </row>
    <row r="6" spans="1:20" ht="12" customHeight="1">
      <c r="A6" s="560" t="s">
        <v>82</v>
      </c>
      <c r="B6" s="561"/>
      <c r="C6" s="562"/>
      <c r="D6" s="563"/>
      <c r="E6" s="197" t="s">
        <v>83</v>
      </c>
      <c r="F6" s="198" t="s">
        <v>84</v>
      </c>
      <c r="G6" s="194"/>
      <c r="H6" s="194"/>
      <c r="I6" s="188"/>
      <c r="J6" s="199" t="s">
        <v>86</v>
      </c>
      <c r="K6" s="497">
        <v>40590</v>
      </c>
      <c r="M6" s="111"/>
      <c r="Q6" s="452">
        <v>20</v>
      </c>
      <c r="R6" s="453">
        <v>900</v>
      </c>
      <c r="S6" s="452">
        <f t="shared" si="0"/>
        <v>200900</v>
      </c>
      <c r="T6" s="454" t="s">
        <v>381</v>
      </c>
    </row>
    <row r="7" spans="1:20" s="110" customFormat="1" ht="12" customHeight="1">
      <c r="A7" s="566" t="s">
        <v>85</v>
      </c>
      <c r="B7" s="567"/>
      <c r="C7" s="567"/>
      <c r="D7" s="568"/>
      <c r="E7" s="458" t="s">
        <v>387</v>
      </c>
      <c r="F7" s="16"/>
      <c r="G7" s="194"/>
      <c r="H7" s="194"/>
      <c r="I7" s="188"/>
      <c r="J7" s="204" t="s">
        <v>137</v>
      </c>
      <c r="K7" s="205" t="s">
        <v>132</v>
      </c>
      <c r="M7" s="111"/>
      <c r="Q7" s="452">
        <v>20</v>
      </c>
      <c r="R7" s="453">
        <v>1300</v>
      </c>
      <c r="S7" s="452">
        <f t="shared" si="0"/>
        <v>201300</v>
      </c>
      <c r="T7" s="454" t="s">
        <v>382</v>
      </c>
    </row>
    <row r="8" spans="1:20" s="110" customFormat="1" ht="12" customHeight="1">
      <c r="A8" s="200" t="s">
        <v>262</v>
      </c>
      <c r="B8" s="184"/>
      <c r="C8" s="184"/>
      <c r="D8" s="185"/>
      <c r="E8" s="582"/>
      <c r="F8" s="583"/>
      <c r="G8" s="194"/>
      <c r="H8" s="194"/>
      <c r="I8" s="188"/>
      <c r="L8" s="186"/>
      <c r="Q8" s="452">
        <v>20</v>
      </c>
      <c r="R8" s="453">
        <v>1301</v>
      </c>
      <c r="S8" s="452">
        <f t="shared" si="0"/>
        <v>201301</v>
      </c>
      <c r="T8" s="454" t="s">
        <v>383</v>
      </c>
    </row>
    <row r="9" spans="1:20" s="110" customFormat="1" ht="12" customHeight="1">
      <c r="A9" s="201" t="s">
        <v>558</v>
      </c>
      <c r="B9" s="202"/>
      <c r="C9" s="203"/>
      <c r="D9" s="196"/>
      <c r="E9" s="413"/>
      <c r="F9" s="196"/>
      <c r="G9" s="188"/>
      <c r="H9" s="188"/>
      <c r="I9" s="188"/>
      <c r="L9" s="186"/>
      <c r="Q9" s="452">
        <v>20</v>
      </c>
      <c r="R9" s="453">
        <v>1400</v>
      </c>
      <c r="S9" s="452">
        <f t="shared" si="0"/>
        <v>201400</v>
      </c>
      <c r="T9" s="454" t="s">
        <v>384</v>
      </c>
    </row>
    <row r="10" spans="1:20" s="110" customFormat="1" ht="9.75" customHeight="1">
      <c r="A10" s="206"/>
      <c r="B10" s="206"/>
      <c r="C10" s="207"/>
      <c r="D10" s="207"/>
      <c r="E10" s="207"/>
      <c r="F10" s="187"/>
      <c r="G10" s="187"/>
      <c r="H10" s="187"/>
      <c r="I10" s="187"/>
      <c r="J10" s="187"/>
      <c r="K10" s="187"/>
      <c r="L10" s="187"/>
      <c r="Q10" s="452">
        <v>20</v>
      </c>
      <c r="R10" s="453">
        <v>1700</v>
      </c>
      <c r="S10" s="452">
        <f t="shared" si="0"/>
        <v>201700</v>
      </c>
      <c r="T10" s="454" t="s">
        <v>385</v>
      </c>
    </row>
    <row r="11" spans="1:20" s="110" customFormat="1" ht="12" customHeight="1" thickBot="1">
      <c r="A11" s="208" t="s">
        <v>351</v>
      </c>
      <c r="B11" s="209"/>
      <c r="C11" s="209"/>
      <c r="D11" s="209"/>
      <c r="E11" s="210"/>
      <c r="F11" s="210"/>
      <c r="G11" s="210"/>
      <c r="H11" s="210"/>
      <c r="I11" s="210"/>
      <c r="J11" s="211"/>
      <c r="K11" s="211"/>
      <c r="L11" s="212"/>
      <c r="Q11" s="455">
        <v>20</v>
      </c>
      <c r="R11" s="456">
        <v>2500</v>
      </c>
      <c r="S11" s="455">
        <f t="shared" si="0"/>
        <v>202500</v>
      </c>
      <c r="T11" s="457" t="s">
        <v>386</v>
      </c>
    </row>
    <row r="12" spans="1:12" s="110" customFormat="1" ht="24" customHeight="1">
      <c r="A12" s="213"/>
      <c r="B12" s="187"/>
      <c r="C12" s="587" t="s">
        <v>305</v>
      </c>
      <c r="D12" s="587"/>
      <c r="E12" s="587"/>
      <c r="F12" s="587"/>
      <c r="G12" s="587"/>
      <c r="H12" s="587"/>
      <c r="I12" s="587"/>
      <c r="J12" s="587"/>
      <c r="K12" s="587"/>
      <c r="L12" s="588"/>
    </row>
    <row r="13" spans="1:12" s="110" customFormat="1" ht="12" customHeight="1">
      <c r="A13" s="213"/>
      <c r="B13" s="187"/>
      <c r="C13" s="587"/>
      <c r="D13" s="587"/>
      <c r="E13" s="587"/>
      <c r="F13" s="587"/>
      <c r="G13" s="587"/>
      <c r="H13" s="587"/>
      <c r="I13" s="587"/>
      <c r="J13" s="587"/>
      <c r="K13" s="587"/>
      <c r="L13" s="588"/>
    </row>
    <row r="14" spans="1:12" s="110" customFormat="1" ht="12" customHeight="1">
      <c r="A14" s="213"/>
      <c r="B14" s="187"/>
      <c r="C14" s="589" t="s">
        <v>87</v>
      </c>
      <c r="D14" s="589"/>
      <c r="E14" s="589"/>
      <c r="F14" s="589"/>
      <c r="G14" s="589"/>
      <c r="H14" s="589"/>
      <c r="I14" s="589"/>
      <c r="J14" s="589"/>
      <c r="K14" s="589"/>
      <c r="L14" s="590"/>
    </row>
    <row r="15" spans="1:12" s="110" customFormat="1" ht="12" customHeight="1">
      <c r="A15" s="213"/>
      <c r="B15" s="187"/>
      <c r="C15" s="589"/>
      <c r="D15" s="589"/>
      <c r="E15" s="589"/>
      <c r="F15" s="589"/>
      <c r="G15" s="589"/>
      <c r="H15" s="589"/>
      <c r="I15" s="589"/>
      <c r="J15" s="589"/>
      <c r="K15" s="589"/>
      <c r="L15" s="590"/>
    </row>
    <row r="16" spans="1:13" ht="12" customHeight="1">
      <c r="A16" s="213"/>
      <c r="B16" s="187"/>
      <c r="C16" s="589"/>
      <c r="D16" s="589"/>
      <c r="E16" s="589"/>
      <c r="F16" s="589"/>
      <c r="G16" s="589"/>
      <c r="H16" s="589"/>
      <c r="I16" s="589"/>
      <c r="J16" s="589"/>
      <c r="K16" s="589"/>
      <c r="L16" s="590"/>
      <c r="M16" s="110"/>
    </row>
    <row r="17" spans="1:13" ht="11.25">
      <c r="A17" s="112"/>
      <c r="B17" s="187"/>
      <c r="C17" s="577" t="str">
        <f>IF(D18=TRUE,"      Invulvelden gearceerd","      Invulvelden niet gearceerd")</f>
        <v>      Invulvelden gearceerd</v>
      </c>
      <c r="D17" s="578"/>
      <c r="E17" s="579"/>
      <c r="F17" s="83"/>
      <c r="G17" s="102"/>
      <c r="H17" s="102"/>
      <c r="I17" s="102"/>
      <c r="J17" s="102"/>
      <c r="K17" s="102"/>
      <c r="L17" s="233"/>
      <c r="M17" s="110"/>
    </row>
    <row r="18" spans="1:13" ht="12" customHeight="1">
      <c r="A18" s="234"/>
      <c r="B18" s="234"/>
      <c r="C18" s="234"/>
      <c r="D18" s="415" t="b">
        <v>1</v>
      </c>
      <c r="E18" s="135"/>
      <c r="F18" s="135"/>
      <c r="G18" s="136"/>
      <c r="H18" s="136"/>
      <c r="I18" s="136"/>
      <c r="J18" s="136"/>
      <c r="K18" s="136"/>
      <c r="L18" s="180"/>
      <c r="M18" s="110"/>
    </row>
    <row r="19" spans="1:14" ht="6.75" customHeight="1">
      <c r="A19" s="187"/>
      <c r="B19" s="207"/>
      <c r="C19" s="207"/>
      <c r="D19" s="207"/>
      <c r="E19" s="207"/>
      <c r="F19" s="187"/>
      <c r="G19" s="187"/>
      <c r="H19" s="187"/>
      <c r="I19" s="187"/>
      <c r="J19" s="187"/>
      <c r="K19" s="187"/>
      <c r="L19" s="187"/>
      <c r="M19" s="214"/>
      <c r="N19" s="186"/>
    </row>
    <row r="20" spans="1:14" ht="5.25" customHeight="1">
      <c r="A20" s="186"/>
      <c r="B20" s="186"/>
      <c r="C20" s="215"/>
      <c r="D20" s="207"/>
      <c r="E20" s="207"/>
      <c r="F20" s="187"/>
      <c r="G20" s="187"/>
      <c r="H20" s="187"/>
      <c r="I20" s="186"/>
      <c r="J20" s="216"/>
      <c r="K20" s="216"/>
      <c r="L20" s="216"/>
      <c r="M20" s="214"/>
      <c r="N20" s="186"/>
    </row>
    <row r="21" spans="1:26" ht="18" customHeight="1">
      <c r="A21" s="217" t="s">
        <v>88</v>
      </c>
      <c r="B21" s="584" t="e">
        <f>VLOOKUP(F7,R4:T11,3,FALSE)</f>
        <v>#N/A</v>
      </c>
      <c r="C21" s="585"/>
      <c r="D21" s="585"/>
      <c r="E21" s="585"/>
      <c r="F21" s="585"/>
      <c r="G21" s="586"/>
      <c r="H21" s="218"/>
      <c r="I21" s="525" t="s">
        <v>89</v>
      </c>
      <c r="J21" s="576"/>
      <c r="K21" s="523"/>
      <c r="L21" s="524"/>
      <c r="M21" s="214"/>
      <c r="N21" s="219"/>
      <c r="O21" s="113"/>
      <c r="P21" s="113"/>
      <c r="Q21" s="113"/>
      <c r="R21" s="113"/>
      <c r="S21" s="113"/>
      <c r="T21" s="113"/>
      <c r="U21" s="113"/>
      <c r="V21" s="113"/>
      <c r="W21" s="113"/>
      <c r="X21" s="113"/>
      <c r="Y21" s="113"/>
      <c r="Z21" s="113"/>
    </row>
    <row r="22" spans="1:26" ht="18" customHeight="1">
      <c r="A22" s="220" t="s">
        <v>90</v>
      </c>
      <c r="B22" s="569"/>
      <c r="C22" s="570"/>
      <c r="D22" s="570"/>
      <c r="E22" s="570"/>
      <c r="F22" s="570"/>
      <c r="G22" s="571"/>
      <c r="H22" s="218"/>
      <c r="I22" s="574" t="s">
        <v>91</v>
      </c>
      <c r="J22" s="575"/>
      <c r="K22" s="523"/>
      <c r="L22" s="524"/>
      <c r="M22" s="221"/>
      <c r="N22" s="222"/>
      <c r="O22" s="113"/>
      <c r="P22" s="547"/>
      <c r="Q22" s="547"/>
      <c r="R22" s="547"/>
      <c r="S22" s="113"/>
      <c r="T22" s="549"/>
      <c r="U22" s="549"/>
      <c r="V22" s="549"/>
      <c r="W22" s="546"/>
      <c r="X22" s="546"/>
      <c r="Y22" s="546"/>
      <c r="Z22" s="546"/>
    </row>
    <row r="23" spans="1:26" ht="18" customHeight="1">
      <c r="A23" s="181" t="s">
        <v>91</v>
      </c>
      <c r="B23" s="515"/>
      <c r="C23" s="516"/>
      <c r="D23" s="516"/>
      <c r="E23" s="516"/>
      <c r="F23" s="516"/>
      <c r="G23" s="517"/>
      <c r="H23" s="218"/>
      <c r="I23" s="332" t="s">
        <v>95</v>
      </c>
      <c r="J23" s="333"/>
      <c r="K23" s="523"/>
      <c r="L23" s="524"/>
      <c r="M23" s="221"/>
      <c r="N23" s="222"/>
      <c r="O23" s="113"/>
      <c r="P23" s="99"/>
      <c r="Q23" s="99"/>
      <c r="R23" s="99"/>
      <c r="S23" s="113"/>
      <c r="T23" s="327"/>
      <c r="U23" s="327"/>
      <c r="V23" s="327"/>
      <c r="W23" s="328"/>
      <c r="X23" s="328"/>
      <c r="Y23" s="328"/>
      <c r="Z23" s="328"/>
    </row>
    <row r="24" spans="1:26" ht="18" customHeight="1">
      <c r="A24" s="223" t="s">
        <v>92</v>
      </c>
      <c r="B24" s="515"/>
      <c r="C24" s="516"/>
      <c r="D24" s="516"/>
      <c r="E24" s="516"/>
      <c r="F24" s="516"/>
      <c r="G24" s="517"/>
      <c r="H24" s="218"/>
      <c r="I24" s="518" t="s">
        <v>86</v>
      </c>
      <c r="J24" s="518"/>
      <c r="K24" s="523"/>
      <c r="L24" s="524"/>
      <c r="M24" s="221"/>
      <c r="N24" s="219"/>
      <c r="O24" s="113"/>
      <c r="P24" s="547"/>
      <c r="Q24" s="547"/>
      <c r="R24" s="547"/>
      <c r="S24" s="113"/>
      <c r="T24" s="548"/>
      <c r="U24" s="548"/>
      <c r="V24" s="548"/>
      <c r="W24" s="547"/>
      <c r="X24" s="547"/>
      <c r="Y24" s="547"/>
      <c r="Z24" s="547"/>
    </row>
    <row r="25" spans="1:26" ht="18" customHeight="1">
      <c r="A25" s="223" t="s">
        <v>95</v>
      </c>
      <c r="B25" s="515"/>
      <c r="C25" s="516"/>
      <c r="D25" s="516"/>
      <c r="E25" s="516"/>
      <c r="F25" s="516"/>
      <c r="G25" s="517"/>
      <c r="H25" s="227"/>
      <c r="I25" s="519" t="s">
        <v>93</v>
      </c>
      <c r="J25" s="519"/>
      <c r="K25" s="580"/>
      <c r="L25" s="580"/>
      <c r="M25" s="221"/>
      <c r="N25" s="219"/>
      <c r="O25" s="113"/>
      <c r="P25" s="547"/>
      <c r="Q25" s="547"/>
      <c r="R25" s="547"/>
      <c r="S25" s="113"/>
      <c r="T25" s="548"/>
      <c r="U25" s="548"/>
      <c r="V25" s="548"/>
      <c r="W25" s="546"/>
      <c r="X25" s="546"/>
      <c r="Y25" s="546"/>
      <c r="Z25" s="546"/>
    </row>
    <row r="26" spans="6:26" ht="12" customHeight="1">
      <c r="F26" s="83"/>
      <c r="H26" s="340"/>
      <c r="I26" s="520"/>
      <c r="J26" s="520"/>
      <c r="K26" s="581"/>
      <c r="L26" s="581"/>
      <c r="M26" s="221"/>
      <c r="N26" s="219"/>
      <c r="O26" s="113"/>
      <c r="P26" s="547"/>
      <c r="Q26" s="547"/>
      <c r="R26" s="547"/>
      <c r="S26" s="113"/>
      <c r="T26" s="548"/>
      <c r="U26" s="548"/>
      <c r="V26" s="548"/>
      <c r="W26" s="547"/>
      <c r="X26" s="547"/>
      <c r="Y26" s="547"/>
      <c r="Z26" s="547"/>
    </row>
    <row r="27" spans="1:26" ht="18" customHeight="1">
      <c r="A27" s="181" t="s">
        <v>96</v>
      </c>
      <c r="B27" s="224"/>
      <c r="C27" s="225"/>
      <c r="D27" s="338"/>
      <c r="E27" s="225"/>
      <c r="F27" s="225"/>
      <c r="G27" s="339"/>
      <c r="H27" s="218"/>
      <c r="I27" s="525" t="s">
        <v>94</v>
      </c>
      <c r="J27" s="525"/>
      <c r="K27" s="523"/>
      <c r="L27" s="524"/>
      <c r="M27" s="221"/>
      <c r="N27" s="219"/>
      <c r="O27" s="113"/>
      <c r="P27" s="547"/>
      <c r="Q27" s="547"/>
      <c r="R27" s="547"/>
      <c r="S27" s="113"/>
      <c r="T27" s="549"/>
      <c r="U27" s="549"/>
      <c r="V27" s="549"/>
      <c r="W27" s="547"/>
      <c r="X27" s="547"/>
      <c r="Y27" s="547"/>
      <c r="Z27" s="547"/>
    </row>
    <row r="28" spans="1:26" ht="19.5" customHeight="1">
      <c r="A28" s="502" t="s">
        <v>136</v>
      </c>
      <c r="B28" s="503"/>
      <c r="C28" s="503"/>
      <c r="D28" s="503"/>
      <c r="E28" s="503"/>
      <c r="F28" s="503"/>
      <c r="G28" s="504"/>
      <c r="H28" s="226"/>
      <c r="I28" s="332" t="s">
        <v>91</v>
      </c>
      <c r="J28" s="333"/>
      <c r="K28" s="523"/>
      <c r="L28" s="524"/>
      <c r="M28" s="221"/>
      <c r="N28" s="219"/>
      <c r="O28" s="113"/>
      <c r="P28" s="547"/>
      <c r="Q28" s="547"/>
      <c r="R28" s="547"/>
      <c r="S28" s="113"/>
      <c r="T28" s="548"/>
      <c r="U28" s="548"/>
      <c r="V28" s="548"/>
      <c r="W28" s="547"/>
      <c r="X28" s="547"/>
      <c r="Y28" s="547"/>
      <c r="Z28" s="547"/>
    </row>
    <row r="29" spans="1:26" ht="19.5" customHeight="1">
      <c r="A29" s="505"/>
      <c r="B29" s="506"/>
      <c r="C29" s="506"/>
      <c r="D29" s="506"/>
      <c r="E29" s="506"/>
      <c r="F29" s="506"/>
      <c r="G29" s="507"/>
      <c r="H29" s="226"/>
      <c r="I29" s="332" t="s">
        <v>95</v>
      </c>
      <c r="J29" s="333"/>
      <c r="K29" s="523"/>
      <c r="L29" s="524"/>
      <c r="M29" s="221"/>
      <c r="N29" s="219"/>
      <c r="O29" s="113"/>
      <c r="P29" s="99"/>
      <c r="Q29" s="99"/>
      <c r="R29" s="99"/>
      <c r="S29" s="113"/>
      <c r="T29" s="100"/>
      <c r="U29" s="100"/>
      <c r="V29" s="100"/>
      <c r="W29" s="99"/>
      <c r="X29" s="99"/>
      <c r="Y29" s="99"/>
      <c r="Z29" s="99"/>
    </row>
    <row r="30" spans="1:26" ht="19.5" customHeight="1">
      <c r="A30" s="526"/>
      <c r="B30" s="527"/>
      <c r="C30" s="527"/>
      <c r="D30" s="527"/>
      <c r="E30" s="527"/>
      <c r="F30" s="527"/>
      <c r="G30" s="528"/>
      <c r="H30" s="218"/>
      <c r="I30" s="332" t="s">
        <v>86</v>
      </c>
      <c r="J30" s="333"/>
      <c r="K30" s="523"/>
      <c r="L30" s="524"/>
      <c r="M30" s="221"/>
      <c r="N30" s="219"/>
      <c r="O30" s="113"/>
      <c r="P30" s="113"/>
      <c r="Q30" s="113"/>
      <c r="R30" s="113"/>
      <c r="S30" s="113"/>
      <c r="T30" s="548"/>
      <c r="U30" s="548"/>
      <c r="V30" s="548"/>
      <c r="W30" s="547"/>
      <c r="X30" s="547"/>
      <c r="Y30" s="547"/>
      <c r="Z30" s="547"/>
    </row>
    <row r="31" spans="1:21" ht="19.5" customHeight="1">
      <c r="A31" s="15" t="s">
        <v>304</v>
      </c>
      <c r="B31" s="532"/>
      <c r="C31" s="530"/>
      <c r="D31" s="530"/>
      <c r="E31" s="529" t="s">
        <v>97</v>
      </c>
      <c r="F31" s="530"/>
      <c r="G31" s="531"/>
      <c r="H31" s="227"/>
      <c r="I31" s="550" t="s">
        <v>93</v>
      </c>
      <c r="J31" s="551"/>
      <c r="K31" s="554"/>
      <c r="L31" s="555"/>
      <c r="M31" s="228"/>
      <c r="N31" s="219"/>
      <c r="O31" s="548"/>
      <c r="P31" s="548"/>
      <c r="Q31" s="548"/>
      <c r="R31" s="547"/>
      <c r="S31" s="547"/>
      <c r="T31" s="547"/>
      <c r="U31" s="547"/>
    </row>
    <row r="32" spans="8:21" ht="9.75" customHeight="1">
      <c r="H32" s="340"/>
      <c r="I32" s="552"/>
      <c r="J32" s="553"/>
      <c r="K32" s="556"/>
      <c r="L32" s="557"/>
      <c r="M32" s="228"/>
      <c r="N32" s="219"/>
      <c r="O32" s="549"/>
      <c r="P32" s="549"/>
      <c r="Q32" s="549"/>
      <c r="R32" s="547"/>
      <c r="S32" s="547"/>
      <c r="T32" s="547"/>
      <c r="U32" s="547"/>
    </row>
    <row r="33" spans="1:26" ht="18.75" customHeight="1">
      <c r="A33" s="336" t="s">
        <v>559</v>
      </c>
      <c r="B33" s="336"/>
      <c r="C33" s="336"/>
      <c r="D33" s="336"/>
      <c r="E33" s="336"/>
      <c r="F33" s="336"/>
      <c r="G33" s="336"/>
      <c r="H33" s="221"/>
      <c r="I33" s="229"/>
      <c r="J33" s="229"/>
      <c r="K33" s="189"/>
      <c r="L33" s="406">
        <f>'diverse budgetmutaties'!C33+'diverse budgetmutaties'!C34+'diverse budgetmutaties'!C35</f>
        <v>0</v>
      </c>
      <c r="M33" s="221"/>
      <c r="N33" s="228"/>
      <c r="O33" s="115"/>
      <c r="P33" s="115"/>
      <c r="Q33" s="115"/>
      <c r="R33" s="101"/>
      <c r="S33" s="113"/>
      <c r="T33" s="100"/>
      <c r="U33" s="100"/>
      <c r="V33" s="100"/>
      <c r="W33" s="99"/>
      <c r="X33" s="99"/>
      <c r="Y33" s="99"/>
      <c r="Z33" s="99"/>
    </row>
    <row r="34" spans="1:17" s="179" customFormat="1" ht="17.25" customHeight="1">
      <c r="A34" s="545" t="str">
        <f>CONCATENATE("Partijen verzoeken u op grond van artikel 50 lid 1 van de WMG de aanvaardbare kosten ",E2-1," en ",E2," aan te passen met de kostenmutaties die resulteren op basis van de in het formulier aangegeven verrichtingen.")</f>
        <v>Partijen verzoeken u op grond van artikel 50 lid 1 van de WMG de aanvaardbare kosten 2010 en 2011 aan te passen met de kostenmutaties die resulteren op basis van de in het formulier aangegeven verrichtingen.</v>
      </c>
      <c r="B34" s="545"/>
      <c r="C34" s="545"/>
      <c r="D34" s="545"/>
      <c r="E34" s="545"/>
      <c r="F34" s="545"/>
      <c r="G34" s="545"/>
      <c r="H34" s="545"/>
      <c r="I34" s="545"/>
      <c r="J34" s="545"/>
      <c r="K34" s="545"/>
      <c r="M34" s="230"/>
      <c r="N34" s="231"/>
      <c r="O34" s="178"/>
      <c r="P34" s="178"/>
      <c r="Q34" s="178"/>
    </row>
    <row r="35" spans="1:17" s="179" customFormat="1" ht="12">
      <c r="A35" s="545"/>
      <c r="B35" s="545"/>
      <c r="C35" s="545"/>
      <c r="D35" s="545"/>
      <c r="E35" s="545"/>
      <c r="F35" s="545"/>
      <c r="G35" s="545"/>
      <c r="H35" s="545"/>
      <c r="I35" s="545"/>
      <c r="J35" s="545"/>
      <c r="K35" s="545"/>
      <c r="L35" s="482"/>
      <c r="M35" s="230"/>
      <c r="N35" s="231"/>
      <c r="O35" s="178"/>
      <c r="P35" s="178"/>
      <c r="Q35" s="178"/>
    </row>
    <row r="36" spans="1:26" ht="12.75">
      <c r="A36" s="483" t="s">
        <v>534</v>
      </c>
      <c r="B36" s="484"/>
      <c r="C36" s="484"/>
      <c r="D36" s="485">
        <f>eerstelijn!F29+'dure- en weesgeneesmiddelen'!G90+'opnamen, epb'!K59+'diverse budgetmutaties'!C12+'diverse budgetmutaties'!C21+'diverse budgetmutaties'!C28</f>
        <v>0</v>
      </c>
      <c r="E36" s="449"/>
      <c r="F36" s="449"/>
      <c r="G36" s="449"/>
      <c r="H36" s="449"/>
      <c r="I36" s="449"/>
      <c r="J36" s="449"/>
      <c r="K36" s="450"/>
      <c r="L36" s="189"/>
      <c r="M36" s="221"/>
      <c r="N36" s="228"/>
      <c r="O36" s="115"/>
      <c r="P36" s="115"/>
      <c r="Q36" s="115"/>
      <c r="R36" s="101"/>
      <c r="S36" s="113"/>
      <c r="T36" s="100"/>
      <c r="U36" s="100"/>
      <c r="V36" s="100"/>
      <c r="W36" s="99"/>
      <c r="X36" s="99"/>
      <c r="Y36" s="99"/>
      <c r="Z36" s="99"/>
    </row>
    <row r="37" spans="1:26" ht="12.75">
      <c r="A37" s="486"/>
      <c r="B37" s="486"/>
      <c r="C37" s="486"/>
      <c r="D37" s="487"/>
      <c r="E37" s="449"/>
      <c r="F37" s="449"/>
      <c r="G37" s="449"/>
      <c r="H37" s="449"/>
      <c r="I37" s="449"/>
      <c r="J37" s="449"/>
      <c r="K37" s="450"/>
      <c r="L37" s="189"/>
      <c r="M37" s="221"/>
      <c r="N37" s="228"/>
      <c r="O37" s="115"/>
      <c r="P37" s="115"/>
      <c r="Q37" s="115"/>
      <c r="R37" s="101"/>
      <c r="S37" s="113"/>
      <c r="T37" s="100"/>
      <c r="U37" s="100"/>
      <c r="V37" s="100"/>
      <c r="W37" s="99"/>
      <c r="X37" s="99"/>
      <c r="Y37" s="99"/>
      <c r="Z37" s="99"/>
    </row>
    <row r="38" spans="1:14" s="106" customFormat="1" ht="30" customHeight="1">
      <c r="A38" s="533" t="s">
        <v>535</v>
      </c>
      <c r="B38" s="534"/>
      <c r="C38" s="534"/>
      <c r="D38" s="534"/>
      <c r="E38" s="534"/>
      <c r="F38" s="534"/>
      <c r="G38" s="534"/>
      <c r="H38" s="534"/>
      <c r="I38" s="534"/>
      <c r="J38" s="534"/>
      <c r="K38" s="534"/>
      <c r="L38" s="535"/>
      <c r="M38" s="536"/>
      <c r="N38" s="334"/>
    </row>
    <row r="39" spans="1:14" ht="12" customHeight="1">
      <c r="A39" s="537"/>
      <c r="B39" s="538"/>
      <c r="C39" s="538"/>
      <c r="D39" s="538"/>
      <c r="E39" s="538"/>
      <c r="F39" s="538"/>
      <c r="G39" s="538"/>
      <c r="H39" s="538"/>
      <c r="I39" s="538"/>
      <c r="J39" s="538"/>
      <c r="K39" s="538"/>
      <c r="L39" s="539"/>
      <c r="M39" s="540"/>
      <c r="N39" s="334"/>
    </row>
    <row r="40" spans="1:14" ht="11.25" customHeight="1">
      <c r="A40" s="541"/>
      <c r="B40" s="542"/>
      <c r="C40" s="542"/>
      <c r="D40" s="542"/>
      <c r="E40" s="542"/>
      <c r="F40" s="542"/>
      <c r="G40" s="542"/>
      <c r="H40" s="542"/>
      <c r="I40" s="542"/>
      <c r="J40" s="542"/>
      <c r="K40" s="542"/>
      <c r="L40" s="543"/>
      <c r="M40" s="544"/>
      <c r="N40" s="186"/>
    </row>
    <row r="41" spans="1:26" ht="14.25" customHeight="1">
      <c r="A41" s="521" t="s">
        <v>99</v>
      </c>
      <c r="B41" s="508"/>
      <c r="C41" s="508"/>
      <c r="D41" s="508"/>
      <c r="E41" s="508"/>
      <c r="F41" s="508"/>
      <c r="G41" s="508"/>
      <c r="H41" s="508"/>
      <c r="I41" s="508"/>
      <c r="J41" s="508"/>
      <c r="K41" s="508"/>
      <c r="L41" s="509"/>
      <c r="M41" s="510"/>
      <c r="N41" s="221"/>
      <c r="O41" s="113"/>
      <c r="P41" s="113"/>
      <c r="Q41" s="113"/>
      <c r="R41" s="113"/>
      <c r="S41" s="113"/>
      <c r="T41" s="113"/>
      <c r="U41" s="113"/>
      <c r="V41" s="113"/>
      <c r="W41" s="113"/>
      <c r="X41" s="113"/>
      <c r="Y41" s="113"/>
      <c r="Z41" s="113"/>
    </row>
    <row r="42" spans="1:26" s="109" customFormat="1" ht="12" customHeight="1">
      <c r="A42" s="511"/>
      <c r="B42" s="512"/>
      <c r="C42" s="512"/>
      <c r="D42" s="512"/>
      <c r="E42" s="512"/>
      <c r="F42" s="512"/>
      <c r="G42" s="512"/>
      <c r="H42" s="512"/>
      <c r="I42" s="512"/>
      <c r="J42" s="512"/>
      <c r="K42" s="512"/>
      <c r="L42" s="513"/>
      <c r="M42" s="514"/>
      <c r="N42" s="335"/>
      <c r="O42" s="114"/>
      <c r="P42" s="113"/>
      <c r="Q42" s="83"/>
      <c r="R42" s="83"/>
      <c r="S42" s="83"/>
      <c r="T42" s="83"/>
      <c r="U42" s="114"/>
      <c r="V42" s="114"/>
      <c r="W42" s="114"/>
      <c r="X42" s="107"/>
      <c r="Y42" s="83"/>
      <c r="Z42" s="83"/>
    </row>
    <row r="43" spans="1:23" ht="12" customHeight="1">
      <c r="A43" s="511"/>
      <c r="B43" s="512"/>
      <c r="C43" s="512"/>
      <c r="D43" s="512"/>
      <c r="E43" s="512"/>
      <c r="F43" s="512"/>
      <c r="G43" s="512"/>
      <c r="H43" s="512"/>
      <c r="I43" s="512"/>
      <c r="J43" s="512"/>
      <c r="K43" s="512"/>
      <c r="L43" s="513"/>
      <c r="M43" s="514"/>
      <c r="N43" s="335"/>
      <c r="O43" s="102"/>
      <c r="P43" s="102"/>
      <c r="U43" s="116"/>
      <c r="V43" s="116"/>
      <c r="W43" s="116"/>
    </row>
    <row r="44" spans="1:14" ht="17.25" customHeight="1">
      <c r="A44" s="511"/>
      <c r="B44" s="512"/>
      <c r="C44" s="512"/>
      <c r="D44" s="512"/>
      <c r="E44" s="512"/>
      <c r="F44" s="512"/>
      <c r="G44" s="512"/>
      <c r="H44" s="512"/>
      <c r="I44" s="512"/>
      <c r="J44" s="512"/>
      <c r="K44" s="512"/>
      <c r="L44" s="513"/>
      <c r="M44" s="514"/>
      <c r="N44" s="335"/>
    </row>
    <row r="45" spans="1:14" ht="12.75" customHeight="1">
      <c r="A45" s="407" t="s">
        <v>98</v>
      </c>
      <c r="B45" s="408"/>
      <c r="C45" s="408"/>
      <c r="D45" s="408"/>
      <c r="E45" s="408"/>
      <c r="F45" s="408"/>
      <c r="G45" s="408"/>
      <c r="H45" s="409"/>
      <c r="I45" s="409"/>
      <c r="J45" s="409"/>
      <c r="K45" s="410"/>
      <c r="L45" s="411"/>
      <c r="M45" s="412"/>
      <c r="N45" s="190"/>
    </row>
    <row r="46" spans="1:13" ht="16.5" customHeight="1">
      <c r="A46" s="341"/>
      <c r="B46" s="334"/>
      <c r="C46" s="334"/>
      <c r="D46" s="334"/>
      <c r="E46" s="334"/>
      <c r="F46" s="334"/>
      <c r="G46" s="334"/>
      <c r="H46" s="187"/>
      <c r="I46" s="187"/>
      <c r="J46" s="186"/>
      <c r="L46" s="232"/>
      <c r="M46" s="190"/>
    </row>
    <row r="47" spans="3:14" ht="12" customHeight="1">
      <c r="C47" s="87"/>
      <c r="D47" s="87"/>
      <c r="E47" s="87"/>
      <c r="G47" s="87"/>
      <c r="H47" s="187"/>
      <c r="I47" s="186"/>
      <c r="J47" s="186"/>
      <c r="K47" s="186"/>
      <c r="L47" s="186"/>
      <c r="M47" s="186"/>
      <c r="N47" s="186"/>
    </row>
    <row r="48" spans="3:8" ht="12" customHeight="1">
      <c r="C48" s="87"/>
      <c r="D48" s="87"/>
      <c r="E48" s="87"/>
      <c r="G48" s="87"/>
      <c r="H48" s="87"/>
    </row>
    <row r="49" spans="3:8" ht="12" customHeight="1">
      <c r="C49" s="87"/>
      <c r="D49" s="87"/>
      <c r="E49" s="87"/>
      <c r="G49" s="87"/>
      <c r="H49" s="87"/>
    </row>
    <row r="50" spans="3:8" ht="12" customHeight="1">
      <c r="C50" s="87"/>
      <c r="D50" s="87"/>
      <c r="E50" s="87"/>
      <c r="G50" s="87"/>
      <c r="H50" s="87"/>
    </row>
    <row r="51" spans="3:8" ht="12" customHeight="1">
      <c r="C51" s="87"/>
      <c r="D51" s="87"/>
      <c r="E51" s="87"/>
      <c r="G51" s="87"/>
      <c r="H51" s="87"/>
    </row>
    <row r="52" spans="3:8" ht="12" customHeight="1">
      <c r="C52" s="87"/>
      <c r="D52" s="87"/>
      <c r="E52" s="87"/>
      <c r="G52" s="87"/>
      <c r="H52" s="87"/>
    </row>
    <row r="53" spans="3:8" ht="12" customHeight="1">
      <c r="C53" s="87"/>
      <c r="D53" s="87"/>
      <c r="E53" s="87"/>
      <c r="G53" s="87"/>
      <c r="H53" s="87"/>
    </row>
    <row r="54" spans="3:8" ht="12" customHeight="1">
      <c r="C54" s="87"/>
      <c r="D54" s="87"/>
      <c r="E54" s="87"/>
      <c r="G54" s="87"/>
      <c r="H54" s="87"/>
    </row>
    <row r="55" spans="3:8" ht="12" customHeight="1">
      <c r="C55" s="87"/>
      <c r="D55" s="87"/>
      <c r="E55" s="87"/>
      <c r="G55" s="87"/>
      <c r="H55" s="87"/>
    </row>
    <row r="56" spans="3:8" ht="12" customHeight="1">
      <c r="C56" s="87"/>
      <c r="D56" s="87"/>
      <c r="E56" s="87"/>
      <c r="G56" s="87"/>
      <c r="H56" s="87"/>
    </row>
    <row r="57" spans="7:8" ht="12" customHeight="1">
      <c r="G57" s="87"/>
      <c r="H57" s="87"/>
    </row>
    <row r="58" spans="7:8" ht="12" customHeight="1">
      <c r="G58" s="87"/>
      <c r="H58" s="87"/>
    </row>
    <row r="59" spans="7:8" ht="12" customHeight="1">
      <c r="G59" s="87"/>
      <c r="H59" s="87"/>
    </row>
    <row r="60" spans="7:8" ht="12" customHeight="1">
      <c r="G60" s="87"/>
      <c r="H60" s="87"/>
    </row>
    <row r="61" spans="7:8" ht="12" customHeight="1">
      <c r="G61" s="87"/>
      <c r="H61" s="87"/>
    </row>
    <row r="62" spans="7:8" ht="12" customHeight="1">
      <c r="G62" s="87"/>
      <c r="H62" s="87"/>
    </row>
    <row r="63" spans="7:8" ht="12" customHeight="1">
      <c r="G63" s="87"/>
      <c r="H63" s="87"/>
    </row>
    <row r="64" spans="7:8" ht="12" customHeight="1">
      <c r="G64" s="87"/>
      <c r="H64" s="87"/>
    </row>
    <row r="65" spans="7:8" ht="12" customHeight="1">
      <c r="G65" s="87"/>
      <c r="H65" s="87"/>
    </row>
    <row r="66" spans="7:8" ht="12" customHeight="1">
      <c r="G66" s="87"/>
      <c r="H66" s="87"/>
    </row>
    <row r="67" spans="7:8" ht="12" customHeight="1">
      <c r="G67" s="87"/>
      <c r="H67" s="87"/>
    </row>
    <row r="68" spans="7:8" ht="12" customHeight="1">
      <c r="G68" s="87"/>
      <c r="H68" s="87"/>
    </row>
    <row r="69" spans="7:8" ht="12" customHeight="1">
      <c r="G69" s="87"/>
      <c r="H69" s="87"/>
    </row>
    <row r="70" spans="7:8" ht="12" customHeight="1">
      <c r="G70" s="87"/>
      <c r="H70" s="87"/>
    </row>
    <row r="71" spans="7:8" ht="12" customHeight="1">
      <c r="G71" s="87"/>
      <c r="H71" s="87"/>
    </row>
    <row r="72" spans="7:8" ht="12" customHeight="1">
      <c r="G72" s="87"/>
      <c r="H72" s="87"/>
    </row>
    <row r="73" spans="7:8" ht="12" customHeight="1">
      <c r="G73" s="87"/>
      <c r="H73" s="87"/>
    </row>
    <row r="74" spans="7:8" ht="12" customHeight="1">
      <c r="G74" s="87"/>
      <c r="H74" s="87"/>
    </row>
    <row r="75" spans="7:8" ht="12" customHeight="1">
      <c r="G75" s="87"/>
      <c r="H75" s="87"/>
    </row>
    <row r="76" spans="7:8" ht="12" customHeight="1">
      <c r="G76" s="87"/>
      <c r="H76" s="87"/>
    </row>
    <row r="77" spans="7:8" ht="12" customHeight="1">
      <c r="G77" s="87"/>
      <c r="H77" s="87"/>
    </row>
    <row r="78" spans="7:8" ht="12" customHeight="1">
      <c r="G78" s="87"/>
      <c r="H78" s="87"/>
    </row>
    <row r="79" spans="7:8" ht="12" customHeight="1">
      <c r="G79" s="87"/>
      <c r="H79" s="87"/>
    </row>
    <row r="80" spans="7:8" ht="12" customHeight="1">
      <c r="G80" s="87"/>
      <c r="H80" s="87"/>
    </row>
    <row r="81" spans="7:8" ht="12" customHeight="1">
      <c r="G81" s="87"/>
      <c r="H81" s="87"/>
    </row>
    <row r="82" spans="7:8" ht="12" customHeight="1">
      <c r="G82" s="87"/>
      <c r="H82" s="87"/>
    </row>
    <row r="83" spans="7:8" ht="12" customHeight="1">
      <c r="G83" s="87"/>
      <c r="H83" s="87"/>
    </row>
    <row r="84" spans="7:8" ht="12" customHeight="1">
      <c r="G84" s="87"/>
      <c r="H84" s="87"/>
    </row>
    <row r="85" spans="7:8" ht="12" customHeight="1">
      <c r="G85" s="87"/>
      <c r="H85" s="87"/>
    </row>
    <row r="86" spans="7:8" ht="12" customHeight="1">
      <c r="G86" s="87"/>
      <c r="H86" s="87"/>
    </row>
    <row r="87" spans="7:8" ht="12" customHeight="1">
      <c r="G87" s="87"/>
      <c r="H87" s="87"/>
    </row>
    <row r="88" spans="7:8" ht="12" customHeight="1">
      <c r="G88" s="87"/>
      <c r="H88" s="87"/>
    </row>
    <row r="89" spans="7:8" ht="12" customHeight="1">
      <c r="G89" s="87"/>
      <c r="H89" s="87"/>
    </row>
    <row r="90" spans="7:8" ht="12" customHeight="1">
      <c r="G90" s="87"/>
      <c r="H90" s="87"/>
    </row>
    <row r="91" spans="7:8" ht="12" customHeight="1">
      <c r="G91" s="87"/>
      <c r="H91" s="87"/>
    </row>
    <row r="92" spans="7:8" ht="12" customHeight="1">
      <c r="G92" s="87"/>
      <c r="H92" s="87"/>
    </row>
    <row r="93" spans="7:8" ht="12" customHeight="1">
      <c r="G93" s="87"/>
      <c r="H93" s="87"/>
    </row>
    <row r="94" spans="7:8" ht="12" customHeight="1">
      <c r="G94" s="87"/>
      <c r="H94" s="87"/>
    </row>
    <row r="95" spans="7:8" ht="12" customHeight="1">
      <c r="G95" s="87"/>
      <c r="H95" s="87"/>
    </row>
    <row r="96" spans="7:8" ht="12" customHeight="1">
      <c r="G96" s="87"/>
      <c r="H96" s="87"/>
    </row>
    <row r="97" spans="7:8" ht="12" customHeight="1">
      <c r="G97" s="87"/>
      <c r="H97" s="87"/>
    </row>
    <row r="98" spans="7:8" ht="12" customHeight="1">
      <c r="G98" s="87"/>
      <c r="H98" s="87"/>
    </row>
    <row r="99" spans="7:8" ht="12" customHeight="1">
      <c r="G99" s="87"/>
      <c r="H99" s="87"/>
    </row>
    <row r="100" spans="7:8" ht="12" customHeight="1">
      <c r="G100" s="87"/>
      <c r="H100" s="87"/>
    </row>
    <row r="101" spans="7:8" ht="12" customHeight="1">
      <c r="G101" s="87"/>
      <c r="H101" s="87"/>
    </row>
    <row r="102" spans="7:8" ht="12" customHeight="1">
      <c r="G102" s="87"/>
      <c r="H102" s="87"/>
    </row>
    <row r="103" spans="7:8" ht="12" customHeight="1">
      <c r="G103" s="87"/>
      <c r="H103" s="87"/>
    </row>
    <row r="104" spans="7:8" ht="12" customHeight="1">
      <c r="G104" s="87"/>
      <c r="H104" s="87"/>
    </row>
    <row r="105" spans="7:8" ht="12" customHeight="1">
      <c r="G105" s="87"/>
      <c r="H105" s="87"/>
    </row>
    <row r="106" spans="7:8" ht="12" customHeight="1">
      <c r="G106" s="87"/>
      <c r="H106" s="87"/>
    </row>
    <row r="107" spans="7:8" ht="12" customHeight="1">
      <c r="G107" s="87"/>
      <c r="H107" s="87"/>
    </row>
    <row r="108" spans="7:8" ht="12" customHeight="1">
      <c r="G108" s="87"/>
      <c r="H108" s="87"/>
    </row>
    <row r="109" spans="7:8" ht="12" customHeight="1">
      <c r="G109" s="87"/>
      <c r="H109" s="87"/>
    </row>
    <row r="110" spans="7:8" ht="12" customHeight="1">
      <c r="G110" s="87"/>
      <c r="H110" s="87"/>
    </row>
    <row r="111" spans="7:8" ht="12" customHeight="1">
      <c r="G111" s="87"/>
      <c r="H111" s="87"/>
    </row>
    <row r="112" spans="7:8" ht="12" customHeight="1">
      <c r="G112" s="87"/>
      <c r="H112" s="87"/>
    </row>
    <row r="113" spans="7:8" ht="12" customHeight="1">
      <c r="G113" s="87"/>
      <c r="H113" s="87"/>
    </row>
    <row r="114" spans="7:8" ht="12" customHeight="1">
      <c r="G114" s="87"/>
      <c r="H114" s="87"/>
    </row>
    <row r="115" spans="7:8" ht="12" customHeight="1">
      <c r="G115" s="87"/>
      <c r="H115" s="87"/>
    </row>
    <row r="116" spans="7:8" ht="12" customHeight="1">
      <c r="G116" s="87"/>
      <c r="H116" s="87"/>
    </row>
    <row r="117" spans="7:8" ht="12" customHeight="1">
      <c r="G117" s="87"/>
      <c r="H117" s="87"/>
    </row>
    <row r="118" spans="7:8" ht="12" customHeight="1">
      <c r="G118" s="87"/>
      <c r="H118" s="87"/>
    </row>
    <row r="119" spans="7:8" ht="12" customHeight="1">
      <c r="G119" s="87"/>
      <c r="H119" s="87"/>
    </row>
    <row r="120" spans="7:8" ht="12" customHeight="1">
      <c r="G120" s="87"/>
      <c r="H120" s="87"/>
    </row>
    <row r="121" spans="7:8" ht="12" customHeight="1">
      <c r="G121" s="87"/>
      <c r="H121" s="87"/>
    </row>
    <row r="122" spans="7:8" ht="12" customHeight="1">
      <c r="G122" s="87"/>
      <c r="H122" s="87"/>
    </row>
    <row r="123" spans="7:8" ht="12" customHeight="1">
      <c r="G123" s="87"/>
      <c r="H123" s="87"/>
    </row>
    <row r="124" spans="7:8" ht="12" customHeight="1">
      <c r="G124" s="87"/>
      <c r="H124" s="87"/>
    </row>
    <row r="125" ht="12" customHeight="1">
      <c r="H125" s="87"/>
    </row>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sheetData>
  <sheetProtection password="CDFF" sheet="1" objects="1" scenarios="1"/>
  <mergeCells count="61">
    <mergeCell ref="E8:F8"/>
    <mergeCell ref="B21:G21"/>
    <mergeCell ref="C12:L13"/>
    <mergeCell ref="C14:L16"/>
    <mergeCell ref="K22:L22"/>
    <mergeCell ref="B22:G22"/>
    <mergeCell ref="T27:V27"/>
    <mergeCell ref="A3:D3"/>
    <mergeCell ref="E3:F3"/>
    <mergeCell ref="I22:J22"/>
    <mergeCell ref="I21:J21"/>
    <mergeCell ref="C17:E17"/>
    <mergeCell ref="K25:L26"/>
    <mergeCell ref="K21:L21"/>
    <mergeCell ref="E2:F2"/>
    <mergeCell ref="A6:D6"/>
    <mergeCell ref="A4:I4"/>
    <mergeCell ref="A7:D7"/>
    <mergeCell ref="W30:Z30"/>
    <mergeCell ref="O31:Q31"/>
    <mergeCell ref="R31:U31"/>
    <mergeCell ref="W27:Z27"/>
    <mergeCell ref="P28:R28"/>
    <mergeCell ref="T28:V28"/>
    <mergeCell ref="W28:Z28"/>
    <mergeCell ref="P27:R27"/>
    <mergeCell ref="T30:V30"/>
    <mergeCell ref="O32:Q32"/>
    <mergeCell ref="R32:U32"/>
    <mergeCell ref="I31:J32"/>
    <mergeCell ref="K31:L32"/>
    <mergeCell ref="W25:Z25"/>
    <mergeCell ref="P26:R26"/>
    <mergeCell ref="T26:V26"/>
    <mergeCell ref="W26:Z26"/>
    <mergeCell ref="P25:R25"/>
    <mergeCell ref="T25:V25"/>
    <mergeCell ref="W22:Z22"/>
    <mergeCell ref="P24:R24"/>
    <mergeCell ref="T24:V24"/>
    <mergeCell ref="W24:Z24"/>
    <mergeCell ref="P22:R22"/>
    <mergeCell ref="T22:V22"/>
    <mergeCell ref="A41:M44"/>
    <mergeCell ref="A28:G30"/>
    <mergeCell ref="K29:L29"/>
    <mergeCell ref="E31:G31"/>
    <mergeCell ref="B31:D31"/>
    <mergeCell ref="K28:L28"/>
    <mergeCell ref="K30:L30"/>
    <mergeCell ref="A38:M40"/>
    <mergeCell ref="A34:K35"/>
    <mergeCell ref="K27:L27"/>
    <mergeCell ref="I27:J27"/>
    <mergeCell ref="B23:G23"/>
    <mergeCell ref="B24:G24"/>
    <mergeCell ref="K23:L23"/>
    <mergeCell ref="K24:L24"/>
    <mergeCell ref="I24:J24"/>
    <mergeCell ref="B25:G25"/>
    <mergeCell ref="I25:J26"/>
  </mergeCells>
  <conditionalFormatting sqref="L45 A28 E31 A31:B31 C22:G22 C17:E17 K27:K31 E8 K21:K25 F7:F8 B22:B25">
    <cfRule type="expression" priority="1" dxfId="0" stopIfTrue="1">
      <formula>$D$18=TRUE</formula>
    </cfRule>
  </conditionalFormatting>
  <conditionalFormatting sqref="P42:P43 W42:W43 X42:Z42 Q33:R33 Q36:R37">
    <cfRule type="expression" priority="2" dxfId="0" stopIfTrue="1">
      <formula>$C$36=TRUE</formula>
    </cfRule>
  </conditionalFormatting>
  <conditionalFormatting sqref="R31:R32 W33 W22:W30 P22:P29 W36:W37">
    <cfRule type="expression" priority="3" dxfId="0" stopIfTrue="1">
      <formula>$E$23=TRUE</formula>
    </cfRule>
  </conditionalFormatting>
  <conditionalFormatting sqref="A6:D6">
    <cfRule type="expression" priority="4" dxfId="1" stopIfTrue="1">
      <formula>$F$7&gt;0</formula>
    </cfRule>
    <cfRule type="expression" priority="5" dxfId="2" stopIfTrue="1">
      <formula>$F$7&lt;10</formula>
    </cfRule>
  </conditionalFormatting>
  <conditionalFormatting sqref="R4:R11 T4:T11">
    <cfRule type="expression" priority="6" dxfId="3" stopIfTrue="1">
      <formula>#REF!="ja"</formula>
    </cfRule>
    <cfRule type="expression" priority="7" dxfId="4" stopIfTrue="1">
      <formula>#REF!="gesprek"</formula>
    </cfRule>
  </conditionalFormatting>
  <dataValidations count="3">
    <dataValidation type="list" allowBlank="1" showInputMessage="1" showErrorMessage="1" prompt="U kunt hier 'ja' selecteren indien u geen toestemming wenst te verlenen." errorTitle="Fout!" error="U moet hier een ja of nee opgeven" sqref="L45">
      <formula1>#REF!</formula1>
    </dataValidation>
    <dataValidation type="list" allowBlank="1" showInputMessage="1" showErrorMessage="1" sqref="E7">
      <formula1>"020"</formula1>
    </dataValidation>
    <dataValidation type="list" allowBlank="1" showInputMessage="1" showErrorMessage="1" errorTitle="Onjuiste invoer" error="Vul het juiste instellingsnummer in. U vindt dit nummer op de rekenstaat." sqref="F7">
      <formula1>$R$4:$R$11</formula1>
    </dataValidation>
  </dataValidations>
  <printOptions/>
  <pageMargins left="0.4724409448818898" right="0.1968503937007874" top="0.4724409448818898" bottom="0.31496062992125984" header="0.4330708661417323" footer="0.31496062992125984"/>
  <pageSetup horizontalDpi="600" verticalDpi="600" orientation="landscape" paperSize="9" scale="95" r:id="rId3"/>
  <ignoredErrors>
    <ignoredError sqref="E7" numberStoredAsText="1"/>
  </ignoredErrors>
  <drawing r:id="rId2"/>
  <legacyDrawing r:id="rId1"/>
</worksheet>
</file>

<file path=xl/worksheets/sheet10.xml><?xml version="1.0" encoding="utf-8"?>
<worksheet xmlns="http://schemas.openxmlformats.org/spreadsheetml/2006/main" xmlns:r="http://schemas.openxmlformats.org/officeDocument/2006/relationships">
  <sheetPr codeName="Blad22"/>
  <dimension ref="A1:R116"/>
  <sheetViews>
    <sheetView showGridLines="0" showZeros="0" showOutlineSymbols="0" zoomScaleSheetLayoutView="100" workbookViewId="0" topLeftCell="A1">
      <selection activeCell="B10" sqref="B10"/>
    </sheetView>
  </sheetViews>
  <sheetFormatPr defaultColWidth="9.140625" defaultRowHeight="12.75"/>
  <cols>
    <col min="1" max="1" width="15.7109375" style="320" customWidth="1"/>
    <col min="2" max="2" width="69.00390625" style="321" customWidth="1"/>
    <col min="3" max="3" width="11.8515625" style="319" customWidth="1"/>
    <col min="4" max="4" width="12.57421875" style="316" customWidth="1"/>
    <col min="5" max="16384" width="9.140625" style="250" customWidth="1"/>
  </cols>
  <sheetData>
    <row r="1" spans="1:18" s="241" customFormat="1" ht="15.75" customHeight="1">
      <c r="A1" s="235"/>
      <c r="B1" s="236"/>
      <c r="C1" s="237"/>
      <c r="D1" s="238"/>
      <c r="E1" s="239"/>
      <c r="F1" s="240"/>
      <c r="G1" s="240"/>
      <c r="H1" s="240"/>
      <c r="I1" s="240"/>
      <c r="J1" s="240"/>
      <c r="K1" s="240"/>
      <c r="L1" s="240"/>
      <c r="M1" s="240"/>
      <c r="N1" s="240"/>
      <c r="O1" s="240"/>
      <c r="P1" s="240"/>
      <c r="Q1" s="240"/>
      <c r="R1" s="240"/>
    </row>
    <row r="2" spans="1:18" s="247" customFormat="1" ht="15.75" customHeight="1">
      <c r="A2" s="242" t="str">
        <f>'opnamen, epb'!A2</f>
        <v>Productieafspraken 2011, voorlopige nacalculatie 2010</v>
      </c>
      <c r="B2" s="243"/>
      <c r="C2" s="244"/>
      <c r="D2" s="245"/>
      <c r="E2" s="246"/>
      <c r="F2" s="246"/>
      <c r="G2" s="246"/>
      <c r="H2" s="246"/>
      <c r="I2" s="246"/>
      <c r="J2" s="246"/>
      <c r="K2" s="246"/>
      <c r="L2" s="246"/>
      <c r="M2" s="246"/>
      <c r="N2" s="246"/>
      <c r="O2" s="246"/>
      <c r="P2" s="246"/>
      <c r="Q2" s="246"/>
      <c r="R2" s="246"/>
    </row>
    <row r="3" spans="1:18" ht="12.75">
      <c r="A3" s="248"/>
      <c r="B3" s="249"/>
      <c r="C3" s="237"/>
      <c r="D3" s="238"/>
      <c r="E3" s="249"/>
      <c r="F3" s="249"/>
      <c r="G3" s="249"/>
      <c r="H3" s="249"/>
      <c r="I3" s="249"/>
      <c r="J3" s="249"/>
      <c r="K3" s="249"/>
      <c r="L3" s="249"/>
      <c r="M3" s="249"/>
      <c r="N3" s="249"/>
      <c r="O3" s="249"/>
      <c r="P3" s="249"/>
      <c r="Q3" s="249"/>
      <c r="R3" s="249"/>
    </row>
    <row r="4" spans="1:18" s="256" customFormat="1" ht="12">
      <c r="A4" s="251" t="s">
        <v>283</v>
      </c>
      <c r="B4" s="252"/>
      <c r="C4" s="253"/>
      <c r="D4" s="254"/>
      <c r="E4" s="255"/>
      <c r="F4" s="255"/>
      <c r="G4" s="255"/>
      <c r="H4" s="255"/>
      <c r="I4" s="255"/>
      <c r="J4" s="255"/>
      <c r="K4" s="255"/>
      <c r="L4" s="255"/>
      <c r="M4" s="255"/>
      <c r="N4" s="255"/>
      <c r="O4" s="255"/>
      <c r="P4" s="255"/>
      <c r="Q4" s="255"/>
      <c r="R4" s="255"/>
    </row>
    <row r="5" spans="1:18" s="256" customFormat="1" ht="12">
      <c r="A5" s="257" t="s">
        <v>137</v>
      </c>
      <c r="B5" s="258" t="s">
        <v>284</v>
      </c>
      <c r="C5" s="259" t="s">
        <v>86</v>
      </c>
      <c r="D5" s="260" t="s">
        <v>285</v>
      </c>
      <c r="E5" s="255"/>
      <c r="F5" s="255"/>
      <c r="G5" s="255"/>
      <c r="H5" s="255"/>
      <c r="I5" s="255"/>
      <c r="J5" s="255"/>
      <c r="K5" s="255"/>
      <c r="L5" s="255"/>
      <c r="M5" s="255"/>
      <c r="N5" s="255"/>
      <c r="O5" s="255"/>
      <c r="P5" s="255"/>
      <c r="Q5" s="255"/>
      <c r="R5" s="255"/>
    </row>
    <row r="6" spans="1:18" s="256" customFormat="1" ht="12">
      <c r="A6" s="443" t="s">
        <v>287</v>
      </c>
      <c r="B6" s="444" t="s">
        <v>286</v>
      </c>
      <c r="C6" s="445">
        <v>40569</v>
      </c>
      <c r="D6" s="446">
        <v>40569</v>
      </c>
      <c r="E6" s="255"/>
      <c r="F6" s="255"/>
      <c r="G6" s="255"/>
      <c r="H6" s="255"/>
      <c r="I6" s="255"/>
      <c r="J6" s="255"/>
      <c r="K6" s="255"/>
      <c r="L6" s="255"/>
      <c r="M6" s="255"/>
      <c r="N6" s="255"/>
      <c r="O6" s="255"/>
      <c r="P6" s="255"/>
      <c r="Q6" s="255"/>
      <c r="R6" s="255"/>
    </row>
    <row r="7" spans="1:18" s="256" customFormat="1" ht="12.75">
      <c r="A7" s="498" t="s">
        <v>131</v>
      </c>
      <c r="B7" s="499" t="s">
        <v>561</v>
      </c>
      <c r="C7" s="501">
        <v>40577</v>
      </c>
      <c r="D7" s="500">
        <v>40577</v>
      </c>
      <c r="E7" s="255"/>
      <c r="F7" s="255"/>
      <c r="G7" s="255"/>
      <c r="H7" s="255"/>
      <c r="I7" s="255"/>
      <c r="J7" s="255"/>
      <c r="K7" s="255"/>
      <c r="L7" s="255"/>
      <c r="M7" s="255"/>
      <c r="N7" s="255"/>
      <c r="O7" s="255"/>
      <c r="P7" s="255"/>
      <c r="Q7" s="255"/>
      <c r="R7" s="255"/>
    </row>
    <row r="8" spans="1:18" s="256" customFormat="1" ht="12">
      <c r="A8" s="498" t="s">
        <v>132</v>
      </c>
      <c r="B8" s="654" t="s">
        <v>567</v>
      </c>
      <c r="C8" s="445">
        <v>40590</v>
      </c>
      <c r="D8" s="500">
        <v>40590</v>
      </c>
      <c r="E8" s="255"/>
      <c r="F8" s="255"/>
      <c r="G8" s="255"/>
      <c r="H8" s="255"/>
      <c r="I8" s="255"/>
      <c r="J8" s="255"/>
      <c r="K8" s="255"/>
      <c r="L8" s="255"/>
      <c r="M8" s="255"/>
      <c r="N8" s="255"/>
      <c r="O8" s="255"/>
      <c r="P8" s="255"/>
      <c r="Q8" s="255"/>
      <c r="R8" s="255"/>
    </row>
    <row r="9" spans="1:18" s="256" customFormat="1" ht="25.5" customHeight="1">
      <c r="A9" s="263"/>
      <c r="B9" s="264"/>
      <c r="C9" s="261"/>
      <c r="D9" s="262"/>
      <c r="E9" s="255"/>
      <c r="F9" s="255"/>
      <c r="G9" s="255"/>
      <c r="H9" s="255"/>
      <c r="I9" s="255"/>
      <c r="J9" s="255"/>
      <c r="K9" s="255"/>
      <c r="L9" s="255"/>
      <c r="M9" s="255"/>
      <c r="N9" s="255"/>
      <c r="O9" s="255"/>
      <c r="P9" s="255"/>
      <c r="Q9" s="255"/>
      <c r="R9" s="255"/>
    </row>
    <row r="10" spans="1:18" s="256" customFormat="1" ht="25.5" customHeight="1">
      <c r="A10" s="263"/>
      <c r="B10" s="264"/>
      <c r="C10" s="261"/>
      <c r="D10" s="262"/>
      <c r="E10" s="255"/>
      <c r="F10" s="255"/>
      <c r="G10" s="255"/>
      <c r="H10" s="255"/>
      <c r="I10" s="255"/>
      <c r="J10" s="255"/>
      <c r="K10" s="255"/>
      <c r="L10" s="255"/>
      <c r="M10" s="255"/>
      <c r="N10" s="255"/>
      <c r="O10" s="255"/>
      <c r="P10" s="255"/>
      <c r="Q10" s="255"/>
      <c r="R10" s="255"/>
    </row>
    <row r="11" spans="1:18" s="256" customFormat="1" ht="25.5" customHeight="1">
      <c r="A11" s="263"/>
      <c r="B11" s="264"/>
      <c r="C11" s="261"/>
      <c r="D11" s="262"/>
      <c r="E11" s="255"/>
      <c r="F11" s="255"/>
      <c r="G11" s="255"/>
      <c r="H11" s="255"/>
      <c r="I11" s="255"/>
      <c r="J11" s="255"/>
      <c r="K11" s="255"/>
      <c r="L11" s="255"/>
      <c r="M11" s="255"/>
      <c r="N11" s="255"/>
      <c r="O11" s="255"/>
      <c r="P11" s="255"/>
      <c r="Q11" s="255"/>
      <c r="R11" s="255"/>
    </row>
    <row r="12" spans="1:18" s="256" customFormat="1" ht="12">
      <c r="A12" s="263"/>
      <c r="B12" s="264"/>
      <c r="C12" s="261"/>
      <c r="D12" s="262"/>
      <c r="E12" s="255"/>
      <c r="F12" s="255"/>
      <c r="G12" s="255"/>
      <c r="H12" s="255"/>
      <c r="I12" s="255"/>
      <c r="J12" s="255"/>
      <c r="K12" s="255"/>
      <c r="L12" s="255"/>
      <c r="M12" s="255"/>
      <c r="N12" s="255"/>
      <c r="O12" s="255"/>
      <c r="P12" s="255"/>
      <c r="Q12" s="255"/>
      <c r="R12" s="255"/>
    </row>
    <row r="13" spans="1:18" s="256" customFormat="1" ht="12">
      <c r="A13" s="263"/>
      <c r="B13" s="264"/>
      <c r="C13" s="261"/>
      <c r="D13" s="262"/>
      <c r="E13" s="255"/>
      <c r="F13" s="255"/>
      <c r="G13" s="255"/>
      <c r="H13" s="255"/>
      <c r="I13" s="255"/>
      <c r="J13" s="255"/>
      <c r="K13" s="255"/>
      <c r="L13" s="255"/>
      <c r="M13" s="255"/>
      <c r="N13" s="255"/>
      <c r="O13" s="255"/>
      <c r="P13" s="255"/>
      <c r="Q13" s="255"/>
      <c r="R13" s="255"/>
    </row>
    <row r="14" spans="1:18" s="256" customFormat="1" ht="12">
      <c r="A14" s="263"/>
      <c r="B14" s="264"/>
      <c r="C14" s="261"/>
      <c r="D14" s="262"/>
      <c r="E14" s="255"/>
      <c r="F14" s="255"/>
      <c r="G14" s="255"/>
      <c r="H14" s="255"/>
      <c r="I14" s="255"/>
      <c r="J14" s="255"/>
      <c r="K14" s="255"/>
      <c r="L14" s="255"/>
      <c r="M14" s="255"/>
      <c r="N14" s="255"/>
      <c r="O14" s="255"/>
      <c r="P14" s="255"/>
      <c r="Q14" s="255"/>
      <c r="R14" s="255"/>
    </row>
    <row r="15" spans="1:18" s="256" customFormat="1" ht="12">
      <c r="A15" s="263"/>
      <c r="B15" s="264"/>
      <c r="C15" s="261"/>
      <c r="D15" s="262"/>
      <c r="E15" s="255"/>
      <c r="F15" s="255"/>
      <c r="G15" s="255"/>
      <c r="H15" s="255"/>
      <c r="I15" s="255"/>
      <c r="J15" s="255"/>
      <c r="K15" s="255"/>
      <c r="L15" s="255"/>
      <c r="M15" s="255"/>
      <c r="N15" s="255"/>
      <c r="O15" s="255"/>
      <c r="P15" s="255"/>
      <c r="Q15" s="255"/>
      <c r="R15" s="255"/>
    </row>
    <row r="16" spans="1:18" s="256" customFormat="1" ht="12">
      <c r="A16" s="263"/>
      <c r="B16" s="264"/>
      <c r="C16" s="261"/>
      <c r="D16" s="262"/>
      <c r="E16" s="255"/>
      <c r="F16" s="255"/>
      <c r="G16" s="255"/>
      <c r="H16" s="255"/>
      <c r="I16" s="255"/>
      <c r="J16" s="255"/>
      <c r="K16" s="255"/>
      <c r="L16" s="255"/>
      <c r="M16" s="255"/>
      <c r="N16" s="255"/>
      <c r="O16" s="255"/>
      <c r="P16" s="255"/>
      <c r="Q16" s="255"/>
      <c r="R16" s="255"/>
    </row>
    <row r="17" spans="1:18" s="256" customFormat="1" ht="12">
      <c r="A17" s="263"/>
      <c r="B17" s="264"/>
      <c r="C17" s="261"/>
      <c r="D17" s="262"/>
      <c r="E17" s="255"/>
      <c r="F17" s="255"/>
      <c r="G17" s="255"/>
      <c r="H17" s="255"/>
      <c r="I17" s="255"/>
      <c r="J17" s="255"/>
      <c r="K17" s="255"/>
      <c r="L17" s="255"/>
      <c r="M17" s="255"/>
      <c r="N17" s="255"/>
      <c r="O17" s="255"/>
      <c r="P17" s="255"/>
      <c r="Q17" s="255"/>
      <c r="R17" s="255"/>
    </row>
    <row r="18" spans="1:18" s="256" customFormat="1" ht="12">
      <c r="A18" s="263"/>
      <c r="B18" s="264"/>
      <c r="C18" s="261"/>
      <c r="D18" s="262"/>
      <c r="E18" s="255"/>
      <c r="F18" s="255"/>
      <c r="G18" s="255"/>
      <c r="H18" s="255"/>
      <c r="I18" s="255"/>
      <c r="J18" s="255"/>
      <c r="K18" s="255"/>
      <c r="L18" s="255"/>
      <c r="M18" s="255"/>
      <c r="N18" s="255"/>
      <c r="O18" s="255"/>
      <c r="P18" s="255"/>
      <c r="Q18" s="255"/>
      <c r="R18" s="255"/>
    </row>
    <row r="19" spans="1:18" s="256" customFormat="1" ht="12" customHeight="1">
      <c r="A19" s="265"/>
      <c r="B19" s="266"/>
      <c r="C19" s="267"/>
      <c r="D19" s="268"/>
      <c r="E19" s="255"/>
      <c r="F19" s="255"/>
      <c r="G19" s="255"/>
      <c r="H19" s="255"/>
      <c r="I19" s="255"/>
      <c r="J19" s="255"/>
      <c r="K19" s="255"/>
      <c r="L19" s="255"/>
      <c r="M19" s="255"/>
      <c r="N19" s="255"/>
      <c r="O19" s="255"/>
      <c r="P19" s="255"/>
      <c r="Q19" s="255"/>
      <c r="R19" s="255"/>
    </row>
    <row r="20" spans="1:18" s="256" customFormat="1" ht="12">
      <c r="A20" s="269"/>
      <c r="B20" s="252"/>
      <c r="C20" s="270"/>
      <c r="D20" s="271"/>
      <c r="E20" s="255"/>
      <c r="F20" s="255"/>
      <c r="G20" s="255"/>
      <c r="H20" s="255"/>
      <c r="I20" s="255"/>
      <c r="J20" s="255"/>
      <c r="K20" s="255"/>
      <c r="L20" s="255"/>
      <c r="M20" s="255"/>
      <c r="N20" s="255"/>
      <c r="O20" s="255"/>
      <c r="P20" s="255"/>
      <c r="Q20" s="255"/>
      <c r="R20" s="255"/>
    </row>
    <row r="21" spans="1:18" s="256" customFormat="1" ht="12" customHeight="1">
      <c r="A21" s="269"/>
      <c r="B21" s="252"/>
      <c r="C21" s="270"/>
      <c r="D21" s="272"/>
      <c r="E21" s="255"/>
      <c r="F21" s="255"/>
      <c r="G21" s="255"/>
      <c r="H21" s="255"/>
      <c r="I21" s="255"/>
      <c r="J21" s="255"/>
      <c r="K21" s="255"/>
      <c r="L21" s="255"/>
      <c r="M21" s="255"/>
      <c r="N21" s="255"/>
      <c r="O21" s="255"/>
      <c r="P21" s="255"/>
      <c r="Q21" s="255"/>
      <c r="R21" s="255"/>
    </row>
    <row r="22" spans="1:18" s="256" customFormat="1" ht="12">
      <c r="A22" s="255"/>
      <c r="B22" s="252"/>
      <c r="C22" s="270"/>
      <c r="D22" s="273"/>
      <c r="E22" s="255"/>
      <c r="F22" s="255"/>
      <c r="G22" s="255"/>
      <c r="H22" s="255"/>
      <c r="I22" s="255"/>
      <c r="J22" s="255"/>
      <c r="K22" s="255"/>
      <c r="L22" s="255"/>
      <c r="M22" s="255"/>
      <c r="N22" s="255"/>
      <c r="O22" s="255"/>
      <c r="P22" s="255"/>
      <c r="Q22" s="255"/>
      <c r="R22" s="255"/>
    </row>
    <row r="23" spans="1:18" s="256" customFormat="1" ht="12">
      <c r="A23" s="255"/>
      <c r="B23" s="252"/>
      <c r="C23" s="270"/>
      <c r="D23" s="273"/>
      <c r="E23" s="255"/>
      <c r="F23" s="255"/>
      <c r="G23" s="255"/>
      <c r="H23" s="255"/>
      <c r="I23" s="255"/>
      <c r="J23" s="255"/>
      <c r="K23" s="255"/>
      <c r="L23" s="255"/>
      <c r="M23" s="255"/>
      <c r="N23" s="255"/>
      <c r="O23" s="255"/>
      <c r="P23" s="255"/>
      <c r="Q23" s="255"/>
      <c r="R23" s="255"/>
    </row>
    <row r="24" spans="1:18" s="276" customFormat="1" ht="12">
      <c r="A24" s="255"/>
      <c r="B24" s="252"/>
      <c r="C24" s="270"/>
      <c r="D24" s="271"/>
      <c r="E24" s="255"/>
      <c r="F24" s="274"/>
      <c r="G24" s="274"/>
      <c r="H24" s="274"/>
      <c r="I24" s="275"/>
      <c r="J24" s="275"/>
      <c r="K24" s="275"/>
      <c r="L24" s="275"/>
      <c r="M24" s="275"/>
      <c r="N24" s="275"/>
      <c r="O24" s="275"/>
      <c r="P24" s="275"/>
      <c r="Q24" s="275"/>
      <c r="R24" s="275"/>
    </row>
    <row r="25" spans="1:18" s="279" customFormat="1" ht="12">
      <c r="A25" s="255"/>
      <c r="B25" s="255"/>
      <c r="C25" s="275"/>
      <c r="D25" s="270"/>
      <c r="E25" s="277"/>
      <c r="F25" s="278"/>
      <c r="G25" s="278"/>
      <c r="H25" s="278"/>
      <c r="I25" s="278"/>
      <c r="J25" s="278"/>
      <c r="K25" s="278"/>
      <c r="L25" s="278"/>
      <c r="M25" s="278"/>
      <c r="N25" s="278"/>
      <c r="O25" s="278"/>
      <c r="P25" s="278"/>
      <c r="Q25" s="278"/>
      <c r="R25" s="278"/>
    </row>
    <row r="26" spans="1:18" s="281" customFormat="1" ht="12">
      <c r="A26" s="277"/>
      <c r="B26" s="277"/>
      <c r="C26" s="280"/>
      <c r="D26" s="280"/>
      <c r="E26" s="274"/>
      <c r="F26" s="277"/>
      <c r="G26" s="277"/>
      <c r="H26" s="277"/>
      <c r="I26" s="277"/>
      <c r="J26" s="277"/>
      <c r="K26" s="277"/>
      <c r="L26" s="277"/>
      <c r="M26" s="277"/>
      <c r="N26" s="277"/>
      <c r="O26" s="277"/>
      <c r="P26" s="277"/>
      <c r="Q26" s="277"/>
      <c r="R26" s="277"/>
    </row>
    <row r="27" spans="1:18" s="284" customFormat="1" ht="12">
      <c r="A27" s="282"/>
      <c r="B27" s="283"/>
      <c r="C27" s="280"/>
      <c r="D27" s="280"/>
      <c r="E27" s="278"/>
      <c r="F27" s="274"/>
      <c r="G27" s="274"/>
      <c r="H27" s="274"/>
      <c r="I27" s="274"/>
      <c r="J27" s="274"/>
      <c r="K27" s="274"/>
      <c r="L27" s="274"/>
      <c r="M27" s="274"/>
      <c r="N27" s="274"/>
      <c r="O27" s="274"/>
      <c r="P27" s="274"/>
      <c r="Q27" s="274"/>
      <c r="R27" s="274"/>
    </row>
    <row r="28" spans="1:18" s="284" customFormat="1" ht="12">
      <c r="A28" s="277"/>
      <c r="B28" s="285"/>
      <c r="C28" s="280"/>
      <c r="D28" s="280"/>
      <c r="E28" s="278"/>
      <c r="F28" s="274"/>
      <c r="G28" s="274"/>
      <c r="H28" s="274"/>
      <c r="I28" s="274"/>
      <c r="J28" s="274"/>
      <c r="K28" s="274"/>
      <c r="L28" s="274"/>
      <c r="M28" s="274"/>
      <c r="N28" s="274"/>
      <c r="O28" s="274"/>
      <c r="P28" s="274"/>
      <c r="Q28" s="274"/>
      <c r="R28" s="274"/>
    </row>
    <row r="29" spans="1:18" s="284" customFormat="1" ht="12">
      <c r="A29" s="277"/>
      <c r="B29" s="285"/>
      <c r="C29" s="280"/>
      <c r="D29" s="280"/>
      <c r="E29" s="277"/>
      <c r="F29" s="274"/>
      <c r="G29" s="274"/>
      <c r="H29" s="274"/>
      <c r="I29" s="274"/>
      <c r="J29" s="274"/>
      <c r="K29" s="274"/>
      <c r="L29" s="274"/>
      <c r="M29" s="274"/>
      <c r="N29" s="274"/>
      <c r="O29" s="274"/>
      <c r="P29" s="274"/>
      <c r="Q29" s="274"/>
      <c r="R29" s="274"/>
    </row>
    <row r="30" spans="1:18" s="284" customFormat="1" ht="12">
      <c r="A30" s="277"/>
      <c r="B30" s="285"/>
      <c r="C30" s="280"/>
      <c r="D30" s="280"/>
      <c r="E30" s="274"/>
      <c r="F30" s="274"/>
      <c r="G30" s="274"/>
      <c r="H30" s="274"/>
      <c r="I30" s="274"/>
      <c r="J30" s="274"/>
      <c r="K30" s="274"/>
      <c r="L30" s="274"/>
      <c r="M30" s="274"/>
      <c r="N30" s="274"/>
      <c r="O30" s="274"/>
      <c r="P30" s="274"/>
      <c r="Q30" s="274"/>
      <c r="R30" s="274"/>
    </row>
    <row r="31" spans="1:18" s="284" customFormat="1" ht="12">
      <c r="A31" s="277"/>
      <c r="B31" s="285"/>
      <c r="C31" s="280"/>
      <c r="D31" s="280"/>
      <c r="E31" s="274"/>
      <c r="F31" s="274"/>
      <c r="G31" s="274"/>
      <c r="H31" s="274"/>
      <c r="I31" s="274"/>
      <c r="J31" s="274"/>
      <c r="K31" s="274"/>
      <c r="L31" s="274"/>
      <c r="M31" s="274"/>
      <c r="N31" s="274"/>
      <c r="O31" s="274"/>
      <c r="P31" s="274"/>
      <c r="Q31" s="274"/>
      <c r="R31" s="274"/>
    </row>
    <row r="32" spans="1:18" s="284" customFormat="1" ht="12">
      <c r="A32" s="277"/>
      <c r="B32" s="285"/>
      <c r="C32" s="280"/>
      <c r="D32" s="280"/>
      <c r="E32" s="274"/>
      <c r="F32" s="274"/>
      <c r="G32" s="274"/>
      <c r="H32" s="274"/>
      <c r="I32" s="274"/>
      <c r="J32" s="274"/>
      <c r="K32" s="274"/>
      <c r="L32" s="274"/>
      <c r="M32" s="274"/>
      <c r="N32" s="274"/>
      <c r="O32" s="274"/>
      <c r="P32" s="274"/>
      <c r="Q32" s="274"/>
      <c r="R32" s="274"/>
    </row>
    <row r="33" spans="1:18" s="284" customFormat="1" ht="12">
      <c r="A33" s="277"/>
      <c r="B33" s="286"/>
      <c r="C33" s="280"/>
      <c r="D33" s="280"/>
      <c r="E33" s="274"/>
      <c r="F33" s="274"/>
      <c r="G33" s="274"/>
      <c r="H33" s="274"/>
      <c r="I33" s="274"/>
      <c r="J33" s="274"/>
      <c r="K33" s="274"/>
      <c r="L33" s="274"/>
      <c r="M33" s="274"/>
      <c r="N33" s="274"/>
      <c r="O33" s="274"/>
      <c r="P33" s="274"/>
      <c r="Q33" s="274"/>
      <c r="R33" s="274"/>
    </row>
    <row r="34" spans="1:18" s="284" customFormat="1" ht="12">
      <c r="A34" s="277"/>
      <c r="B34" s="285"/>
      <c r="C34" s="280"/>
      <c r="D34" s="280"/>
      <c r="E34" s="274"/>
      <c r="F34" s="274"/>
      <c r="G34" s="274"/>
      <c r="H34" s="274"/>
      <c r="I34" s="274"/>
      <c r="J34" s="274"/>
      <c r="K34" s="274"/>
      <c r="L34" s="274"/>
      <c r="M34" s="274"/>
      <c r="N34" s="274"/>
      <c r="O34" s="274"/>
      <c r="P34" s="274"/>
      <c r="Q34" s="274"/>
      <c r="R34" s="274"/>
    </row>
    <row r="35" spans="1:18" s="284" customFormat="1" ht="12">
      <c r="A35" s="274"/>
      <c r="B35" s="274"/>
      <c r="C35" s="280"/>
      <c r="D35" s="280"/>
      <c r="E35" s="274"/>
      <c r="F35" s="274"/>
      <c r="G35" s="274"/>
      <c r="H35" s="274"/>
      <c r="I35" s="274"/>
      <c r="J35" s="274"/>
      <c r="K35" s="274"/>
      <c r="L35" s="274"/>
      <c r="M35" s="274"/>
      <c r="N35" s="274"/>
      <c r="O35" s="274"/>
      <c r="P35" s="274"/>
      <c r="Q35" s="274"/>
      <c r="R35" s="274"/>
    </row>
    <row r="36" spans="1:18" s="279" customFormat="1" ht="12">
      <c r="A36" s="282"/>
      <c r="B36" s="283"/>
      <c r="C36" s="280"/>
      <c r="D36" s="280"/>
      <c r="E36" s="274"/>
      <c r="F36" s="278"/>
      <c r="G36" s="278"/>
      <c r="H36" s="278"/>
      <c r="I36" s="278"/>
      <c r="J36" s="278"/>
      <c r="K36" s="278"/>
      <c r="L36" s="278"/>
      <c r="M36" s="278"/>
      <c r="N36" s="278"/>
      <c r="O36" s="278"/>
      <c r="P36" s="278"/>
      <c r="Q36" s="278"/>
      <c r="R36" s="278"/>
    </row>
    <row r="37" spans="1:18" s="284" customFormat="1" ht="12">
      <c r="A37" s="277"/>
      <c r="B37" s="285"/>
      <c r="C37" s="280"/>
      <c r="D37" s="280"/>
      <c r="E37" s="274"/>
      <c r="F37" s="274"/>
      <c r="G37" s="274"/>
      <c r="H37" s="274"/>
      <c r="I37" s="274"/>
      <c r="J37" s="274"/>
      <c r="K37" s="274"/>
      <c r="L37" s="274"/>
      <c r="M37" s="274"/>
      <c r="N37" s="274"/>
      <c r="O37" s="274"/>
      <c r="P37" s="274"/>
      <c r="Q37" s="274"/>
      <c r="R37" s="274"/>
    </row>
    <row r="38" spans="1:18" s="279" customFormat="1" ht="12">
      <c r="A38" s="274"/>
      <c r="B38" s="285"/>
      <c r="C38" s="280"/>
      <c r="D38" s="280"/>
      <c r="E38" s="278"/>
      <c r="F38" s="278"/>
      <c r="G38" s="278"/>
      <c r="H38" s="278"/>
      <c r="I38" s="278"/>
      <c r="J38" s="278"/>
      <c r="K38" s="278"/>
      <c r="L38" s="278"/>
      <c r="M38" s="278"/>
      <c r="N38" s="278"/>
      <c r="O38" s="278"/>
      <c r="P38" s="278"/>
      <c r="Q38" s="278"/>
      <c r="R38" s="278"/>
    </row>
    <row r="39" spans="1:18" s="284" customFormat="1" ht="12">
      <c r="A39" s="274"/>
      <c r="B39" s="285"/>
      <c r="C39" s="280"/>
      <c r="D39" s="280"/>
      <c r="E39" s="274"/>
      <c r="F39" s="274"/>
      <c r="G39" s="274"/>
      <c r="H39" s="274"/>
      <c r="I39" s="274"/>
      <c r="J39" s="274"/>
      <c r="K39" s="274"/>
      <c r="L39" s="274"/>
      <c r="M39" s="274"/>
      <c r="N39" s="274"/>
      <c r="O39" s="274"/>
      <c r="P39" s="274"/>
      <c r="Q39" s="274"/>
      <c r="R39" s="274"/>
    </row>
    <row r="40" spans="1:18" s="284" customFormat="1" ht="12">
      <c r="A40" s="274"/>
      <c r="B40" s="285"/>
      <c r="C40" s="280"/>
      <c r="D40" s="280"/>
      <c r="E40" s="278"/>
      <c r="F40" s="274"/>
      <c r="G40" s="274"/>
      <c r="H40" s="274"/>
      <c r="I40" s="274"/>
      <c r="J40" s="274"/>
      <c r="K40" s="274"/>
      <c r="L40" s="274"/>
      <c r="M40" s="274"/>
      <c r="N40" s="274"/>
      <c r="O40" s="274"/>
      <c r="P40" s="274"/>
      <c r="Q40" s="274"/>
      <c r="R40" s="274"/>
    </row>
    <row r="41" spans="1:18" s="284" customFormat="1" ht="12.75">
      <c r="A41" s="274"/>
      <c r="B41" s="285"/>
      <c r="C41" s="280"/>
      <c r="D41" s="280"/>
      <c r="E41" s="287"/>
      <c r="F41" s="274"/>
      <c r="G41" s="274"/>
      <c r="H41" s="274"/>
      <c r="I41" s="274"/>
      <c r="J41" s="274"/>
      <c r="K41" s="274"/>
      <c r="L41" s="274"/>
      <c r="M41" s="274"/>
      <c r="N41" s="274"/>
      <c r="O41" s="274"/>
      <c r="P41" s="274"/>
      <c r="Q41" s="274"/>
      <c r="R41" s="274"/>
    </row>
    <row r="42" spans="1:18" s="284" customFormat="1" ht="12">
      <c r="A42" s="274"/>
      <c r="B42" s="283"/>
      <c r="C42" s="280"/>
      <c r="D42" s="280"/>
      <c r="E42" s="274"/>
      <c r="F42" s="274"/>
      <c r="G42" s="274"/>
      <c r="H42" s="274"/>
      <c r="I42" s="274"/>
      <c r="J42" s="274"/>
      <c r="K42" s="274"/>
      <c r="L42" s="274"/>
      <c r="M42" s="274"/>
      <c r="N42" s="274"/>
      <c r="O42" s="274"/>
      <c r="P42" s="274"/>
      <c r="Q42" s="274"/>
      <c r="R42" s="274"/>
    </row>
    <row r="43" spans="1:18" s="281" customFormat="1" ht="12">
      <c r="A43" s="274"/>
      <c r="B43" s="285"/>
      <c r="C43" s="280"/>
      <c r="D43" s="280"/>
      <c r="E43" s="274"/>
      <c r="F43" s="277"/>
      <c r="G43" s="277"/>
      <c r="H43" s="277"/>
      <c r="I43" s="277"/>
      <c r="J43" s="277"/>
      <c r="K43" s="277"/>
      <c r="L43" s="277"/>
      <c r="M43" s="277"/>
      <c r="N43" s="277"/>
      <c r="O43" s="277"/>
      <c r="P43" s="277"/>
      <c r="Q43" s="277"/>
      <c r="R43" s="277"/>
    </row>
    <row r="44" spans="1:18" s="290" customFormat="1" ht="12">
      <c r="A44" s="274"/>
      <c r="B44" s="285"/>
      <c r="C44" s="280"/>
      <c r="D44" s="280"/>
      <c r="E44" s="288"/>
      <c r="F44" s="289"/>
      <c r="G44" s="289"/>
      <c r="H44" s="289"/>
      <c r="I44" s="289"/>
      <c r="J44" s="289"/>
      <c r="K44" s="289"/>
      <c r="L44" s="289"/>
      <c r="M44" s="289"/>
      <c r="N44" s="289"/>
      <c r="O44" s="289"/>
      <c r="P44" s="289"/>
      <c r="Q44" s="289"/>
      <c r="R44" s="289"/>
    </row>
    <row r="45" spans="1:18" s="293" customFormat="1" ht="12">
      <c r="A45" s="288"/>
      <c r="B45" s="288"/>
      <c r="C45" s="291"/>
      <c r="D45" s="291"/>
      <c r="E45" s="292"/>
      <c r="F45" s="292"/>
      <c r="G45" s="292"/>
      <c r="H45" s="292"/>
      <c r="I45" s="292"/>
      <c r="J45" s="292"/>
      <c r="K45" s="292"/>
      <c r="L45" s="292"/>
      <c r="M45" s="292"/>
      <c r="N45" s="292"/>
      <c r="O45" s="292"/>
      <c r="P45" s="292"/>
      <c r="Q45" s="292"/>
      <c r="R45" s="292"/>
    </row>
    <row r="46" spans="1:18" s="281" customFormat="1" ht="12">
      <c r="A46" s="288"/>
      <c r="B46" s="288"/>
      <c r="C46" s="291"/>
      <c r="D46" s="291"/>
      <c r="E46" s="278"/>
      <c r="F46" s="277"/>
      <c r="G46" s="277"/>
      <c r="H46" s="277"/>
      <c r="I46" s="277"/>
      <c r="J46" s="277"/>
      <c r="K46" s="277"/>
      <c r="L46" s="277"/>
      <c r="M46" s="277"/>
      <c r="N46" s="277"/>
      <c r="O46" s="277"/>
      <c r="P46" s="277"/>
      <c r="Q46" s="277"/>
      <c r="R46" s="277"/>
    </row>
    <row r="47" spans="1:18" s="281" customFormat="1" ht="12">
      <c r="A47" s="277"/>
      <c r="B47" s="277"/>
      <c r="C47" s="280"/>
      <c r="D47" s="294"/>
      <c r="E47" s="277"/>
      <c r="F47" s="277"/>
      <c r="G47" s="277"/>
      <c r="H47" s="277"/>
      <c r="I47" s="277"/>
      <c r="J47" s="277"/>
      <c r="K47" s="277"/>
      <c r="L47" s="277"/>
      <c r="M47" s="277"/>
      <c r="N47" s="277"/>
      <c r="O47" s="277"/>
      <c r="P47" s="277"/>
      <c r="Q47" s="277"/>
      <c r="R47" s="277"/>
    </row>
    <row r="48" spans="1:18" s="293" customFormat="1" ht="12">
      <c r="A48" s="277"/>
      <c r="B48" s="277"/>
      <c r="C48" s="280"/>
      <c r="D48" s="294"/>
      <c r="E48" s="292"/>
      <c r="F48" s="292"/>
      <c r="G48" s="292"/>
      <c r="H48" s="292"/>
      <c r="I48" s="292"/>
      <c r="J48" s="292"/>
      <c r="K48" s="292"/>
      <c r="L48" s="292"/>
      <c r="M48" s="292"/>
      <c r="N48" s="292"/>
      <c r="O48" s="292"/>
      <c r="P48" s="292"/>
      <c r="Q48" s="292"/>
      <c r="R48" s="292"/>
    </row>
    <row r="49" spans="1:18" s="293" customFormat="1" ht="12.75">
      <c r="A49" s="288"/>
      <c r="B49" s="295"/>
      <c r="C49" s="291"/>
      <c r="D49" s="296"/>
      <c r="E49" s="292"/>
      <c r="F49" s="292"/>
      <c r="G49" s="292"/>
      <c r="H49" s="292"/>
      <c r="I49" s="292"/>
      <c r="J49" s="292"/>
      <c r="K49" s="292"/>
      <c r="L49" s="292"/>
      <c r="M49" s="292"/>
      <c r="N49" s="292"/>
      <c r="O49" s="292"/>
      <c r="P49" s="292"/>
      <c r="Q49" s="292"/>
      <c r="R49" s="292"/>
    </row>
    <row r="50" spans="1:18" s="293" customFormat="1" ht="12.75">
      <c r="A50" s="292"/>
      <c r="B50" s="295"/>
      <c r="C50" s="291"/>
      <c r="D50" s="296"/>
      <c r="E50" s="292"/>
      <c r="F50" s="292"/>
      <c r="G50" s="292"/>
      <c r="H50" s="292"/>
      <c r="I50" s="292"/>
      <c r="J50" s="292"/>
      <c r="K50" s="292"/>
      <c r="L50" s="292"/>
      <c r="M50" s="292"/>
      <c r="N50" s="292"/>
      <c r="O50" s="292"/>
      <c r="P50" s="292"/>
      <c r="Q50" s="292"/>
      <c r="R50" s="292"/>
    </row>
    <row r="51" spans="1:18" s="293" customFormat="1" ht="12.75">
      <c r="A51" s="288"/>
      <c r="B51" s="295"/>
      <c r="C51" s="291"/>
      <c r="D51" s="297"/>
      <c r="E51" s="292"/>
      <c r="F51" s="292"/>
      <c r="G51" s="292"/>
      <c r="H51" s="292"/>
      <c r="I51" s="292"/>
      <c r="J51" s="292"/>
      <c r="K51" s="292"/>
      <c r="L51" s="292"/>
      <c r="M51" s="292"/>
      <c r="N51" s="292"/>
      <c r="O51" s="292"/>
      <c r="P51" s="292"/>
      <c r="Q51" s="292"/>
      <c r="R51" s="292"/>
    </row>
    <row r="52" spans="1:18" s="293" customFormat="1" ht="39" customHeight="1">
      <c r="A52" s="288"/>
      <c r="B52" s="295"/>
      <c r="C52" s="291"/>
      <c r="D52" s="298"/>
      <c r="E52" s="292"/>
      <c r="F52" s="292"/>
      <c r="G52" s="292"/>
      <c r="H52" s="292"/>
      <c r="I52" s="292"/>
      <c r="J52" s="292"/>
      <c r="K52" s="292"/>
      <c r="L52" s="292"/>
      <c r="M52" s="292"/>
      <c r="N52" s="292"/>
      <c r="O52" s="292"/>
      <c r="P52" s="292"/>
      <c r="Q52" s="292"/>
      <c r="R52" s="292"/>
    </row>
    <row r="53" spans="1:18" s="293" customFormat="1" ht="23.25" customHeight="1">
      <c r="A53" s="292"/>
      <c r="B53" s="299"/>
      <c r="C53" s="291"/>
      <c r="D53" s="297"/>
      <c r="E53" s="292"/>
      <c r="F53" s="292"/>
      <c r="G53" s="292"/>
      <c r="H53" s="292"/>
      <c r="I53" s="292"/>
      <c r="J53" s="292"/>
      <c r="K53" s="292"/>
      <c r="L53" s="292"/>
      <c r="M53" s="292"/>
      <c r="N53" s="292"/>
      <c r="O53" s="292"/>
      <c r="P53" s="292"/>
      <c r="Q53" s="292"/>
      <c r="R53" s="292"/>
    </row>
    <row r="54" spans="1:18" s="293" customFormat="1" ht="12">
      <c r="A54" s="300"/>
      <c r="B54" s="301"/>
      <c r="C54" s="291"/>
      <c r="D54" s="297"/>
      <c r="E54" s="292"/>
      <c r="F54" s="292"/>
      <c r="G54" s="292"/>
      <c r="H54" s="292"/>
      <c r="I54" s="292"/>
      <c r="J54" s="292"/>
      <c r="K54" s="292"/>
      <c r="L54" s="292"/>
      <c r="M54" s="292"/>
      <c r="N54" s="292"/>
      <c r="O54" s="292"/>
      <c r="P54" s="292"/>
      <c r="Q54" s="292"/>
      <c r="R54" s="292"/>
    </row>
    <row r="55" spans="1:18" s="293" customFormat="1" ht="12">
      <c r="A55" s="300"/>
      <c r="B55" s="302"/>
      <c r="C55" s="291"/>
      <c r="D55" s="297"/>
      <c r="E55" s="292"/>
      <c r="F55" s="292"/>
      <c r="G55" s="292"/>
      <c r="H55" s="292"/>
      <c r="I55" s="292"/>
      <c r="J55" s="292"/>
      <c r="K55" s="292"/>
      <c r="L55" s="292"/>
      <c r="M55" s="292"/>
      <c r="N55" s="292"/>
      <c r="O55" s="292"/>
      <c r="P55" s="292"/>
      <c r="Q55" s="292"/>
      <c r="R55" s="292"/>
    </row>
    <row r="56" spans="1:18" s="293" customFormat="1" ht="12">
      <c r="A56" s="300"/>
      <c r="B56" s="302"/>
      <c r="C56" s="291"/>
      <c r="D56" s="297"/>
      <c r="E56" s="292"/>
      <c r="F56" s="292"/>
      <c r="G56" s="292"/>
      <c r="H56" s="292"/>
      <c r="I56" s="292"/>
      <c r="J56" s="292"/>
      <c r="K56" s="292"/>
      <c r="L56" s="292"/>
      <c r="M56" s="292"/>
      <c r="N56" s="292"/>
      <c r="O56" s="292"/>
      <c r="P56" s="292"/>
      <c r="Q56" s="292"/>
      <c r="R56" s="292"/>
    </row>
    <row r="57" spans="1:18" s="293" customFormat="1" ht="12">
      <c r="A57" s="300"/>
      <c r="B57" s="302"/>
      <c r="C57" s="291"/>
      <c r="D57" s="297"/>
      <c r="E57" s="292"/>
      <c r="F57" s="292"/>
      <c r="G57" s="292"/>
      <c r="H57" s="292"/>
      <c r="I57" s="292"/>
      <c r="J57" s="292"/>
      <c r="K57" s="292"/>
      <c r="L57" s="292"/>
      <c r="M57" s="292"/>
      <c r="N57" s="292"/>
      <c r="O57" s="292"/>
      <c r="P57" s="292"/>
      <c r="Q57" s="292"/>
      <c r="R57" s="292"/>
    </row>
    <row r="58" spans="1:18" s="293" customFormat="1" ht="12">
      <c r="A58" s="300"/>
      <c r="B58" s="302"/>
      <c r="C58" s="291"/>
      <c r="D58" s="297"/>
      <c r="E58" s="292"/>
      <c r="F58" s="292"/>
      <c r="G58" s="292"/>
      <c r="H58" s="292"/>
      <c r="I58" s="292"/>
      <c r="J58" s="292"/>
      <c r="K58" s="292"/>
      <c r="L58" s="292"/>
      <c r="M58" s="292"/>
      <c r="N58" s="292"/>
      <c r="O58" s="292"/>
      <c r="P58" s="292"/>
      <c r="Q58" s="292"/>
      <c r="R58" s="292"/>
    </row>
    <row r="59" spans="1:18" s="293" customFormat="1" ht="12">
      <c r="A59" s="300"/>
      <c r="B59" s="302"/>
      <c r="C59" s="291"/>
      <c r="D59" s="297"/>
      <c r="E59" s="292"/>
      <c r="F59" s="292"/>
      <c r="G59" s="292"/>
      <c r="H59" s="292"/>
      <c r="I59" s="292"/>
      <c r="J59" s="292"/>
      <c r="K59" s="292"/>
      <c r="L59" s="292"/>
      <c r="M59" s="292"/>
      <c r="N59" s="292"/>
      <c r="O59" s="292"/>
      <c r="P59" s="292"/>
      <c r="Q59" s="292"/>
      <c r="R59" s="292"/>
    </row>
    <row r="60" spans="1:18" s="293" customFormat="1" ht="12">
      <c r="A60" s="300"/>
      <c r="B60" s="302"/>
      <c r="C60" s="291"/>
      <c r="D60" s="297"/>
      <c r="E60" s="292"/>
      <c r="F60" s="292"/>
      <c r="G60" s="292"/>
      <c r="H60" s="292"/>
      <c r="I60" s="292"/>
      <c r="J60" s="292"/>
      <c r="K60" s="292"/>
      <c r="L60" s="292"/>
      <c r="M60" s="292"/>
      <c r="N60" s="292"/>
      <c r="O60" s="292"/>
      <c r="P60" s="292"/>
      <c r="Q60" s="292"/>
      <c r="R60" s="292"/>
    </row>
    <row r="61" spans="1:18" s="281" customFormat="1" ht="12">
      <c r="A61" s="300"/>
      <c r="B61" s="302"/>
      <c r="C61" s="291"/>
      <c r="D61" s="297"/>
      <c r="E61" s="277"/>
      <c r="F61" s="277"/>
      <c r="G61" s="277"/>
      <c r="H61" s="277"/>
      <c r="I61" s="277"/>
      <c r="J61" s="277"/>
      <c r="K61" s="277"/>
      <c r="L61" s="277"/>
      <c r="M61" s="277"/>
      <c r="N61" s="277"/>
      <c r="O61" s="277"/>
      <c r="P61" s="277"/>
      <c r="Q61" s="277"/>
      <c r="R61" s="277"/>
    </row>
    <row r="62" spans="1:5" s="304" customFormat="1" ht="22.5" customHeight="1">
      <c r="A62" s="303"/>
      <c r="B62" s="283"/>
      <c r="C62" s="280"/>
      <c r="D62" s="297"/>
      <c r="E62" s="293"/>
    </row>
    <row r="63" spans="1:5" s="304" customFormat="1" ht="12.75">
      <c r="A63" s="305"/>
      <c r="B63" s="306"/>
      <c r="C63" s="291"/>
      <c r="D63" s="297"/>
      <c r="E63" s="293"/>
    </row>
    <row r="64" spans="1:4" s="308" customFormat="1" ht="12.75">
      <c r="A64" s="305"/>
      <c r="B64" s="307"/>
      <c r="C64" s="291"/>
      <c r="D64" s="297"/>
    </row>
    <row r="65" spans="1:4" s="312" customFormat="1" ht="12.75">
      <c r="A65" s="309"/>
      <c r="B65" s="310"/>
      <c r="C65" s="280"/>
      <c r="D65" s="311"/>
    </row>
    <row r="66" spans="1:4" s="312" customFormat="1" ht="12.75">
      <c r="A66" s="313"/>
      <c r="B66" s="314"/>
      <c r="C66" s="315"/>
      <c r="D66" s="316"/>
    </row>
    <row r="67" spans="1:4" s="312" customFormat="1" ht="12.75">
      <c r="A67" s="313"/>
      <c r="B67" s="314"/>
      <c r="C67" s="315"/>
      <c r="D67" s="316"/>
    </row>
    <row r="68" spans="1:4" s="312" customFormat="1" ht="12.75">
      <c r="A68" s="317"/>
      <c r="B68" s="318"/>
      <c r="C68" s="319"/>
      <c r="D68" s="316"/>
    </row>
    <row r="69" spans="1:4" s="312" customFormat="1" ht="12.75">
      <c r="A69" s="317"/>
      <c r="B69" s="318"/>
      <c r="C69" s="319"/>
      <c r="D69" s="316"/>
    </row>
    <row r="70" spans="1:4" s="312" customFormat="1" ht="12.75">
      <c r="A70" s="317"/>
      <c r="B70" s="318"/>
      <c r="C70" s="319"/>
      <c r="D70" s="316"/>
    </row>
    <row r="71" spans="1:4" s="312" customFormat="1" ht="12.75">
      <c r="A71" s="317"/>
      <c r="B71" s="318"/>
      <c r="C71" s="319"/>
      <c r="D71" s="316"/>
    </row>
    <row r="72" spans="1:4" s="312" customFormat="1" ht="12.75">
      <c r="A72" s="317"/>
      <c r="B72" s="318"/>
      <c r="C72" s="319"/>
      <c r="D72" s="316"/>
    </row>
    <row r="73" spans="1:4" s="312" customFormat="1" ht="12.75">
      <c r="A73" s="317"/>
      <c r="B73" s="318"/>
      <c r="C73" s="319"/>
      <c r="D73" s="316"/>
    </row>
    <row r="74" spans="1:4" s="312" customFormat="1" ht="12.75">
      <c r="A74" s="317"/>
      <c r="B74" s="318"/>
      <c r="C74" s="319"/>
      <c r="D74" s="316"/>
    </row>
    <row r="75" spans="1:4" s="312" customFormat="1" ht="12.75">
      <c r="A75" s="317"/>
      <c r="B75" s="318"/>
      <c r="C75" s="319"/>
      <c r="D75" s="316"/>
    </row>
    <row r="76" spans="1:4" s="312" customFormat="1" ht="12.75">
      <c r="A76" s="317"/>
      <c r="B76" s="318"/>
      <c r="C76" s="319"/>
      <c r="D76" s="316"/>
    </row>
    <row r="77" spans="1:4" s="312" customFormat="1" ht="12.75">
      <c r="A77" s="317"/>
      <c r="B77" s="318"/>
      <c r="C77" s="319"/>
      <c r="D77" s="316"/>
    </row>
    <row r="78" spans="1:4" s="312" customFormat="1" ht="12.75">
      <c r="A78" s="317"/>
      <c r="B78" s="318"/>
      <c r="C78" s="319"/>
      <c r="D78" s="316"/>
    </row>
    <row r="79" spans="1:4" s="312" customFormat="1" ht="12.75">
      <c r="A79" s="317"/>
      <c r="B79" s="318"/>
      <c r="C79" s="319"/>
      <c r="D79" s="316"/>
    </row>
    <row r="80" spans="1:4" s="312" customFormat="1" ht="12.75">
      <c r="A80" s="317"/>
      <c r="B80" s="318"/>
      <c r="C80" s="319"/>
      <c r="D80" s="316"/>
    </row>
    <row r="81" spans="1:4" s="312" customFormat="1" ht="12.75">
      <c r="A81" s="317"/>
      <c r="B81" s="318"/>
      <c r="C81" s="319"/>
      <c r="D81" s="316"/>
    </row>
    <row r="82" spans="1:4" s="312" customFormat="1" ht="12.75">
      <c r="A82" s="317"/>
      <c r="B82" s="318"/>
      <c r="C82" s="319"/>
      <c r="D82" s="316"/>
    </row>
    <row r="83" spans="1:4" s="312" customFormat="1" ht="12.75">
      <c r="A83" s="317"/>
      <c r="B83" s="318"/>
      <c r="C83" s="319"/>
      <c r="D83" s="316"/>
    </row>
    <row r="84" spans="1:4" s="312" customFormat="1" ht="12.75">
      <c r="A84" s="317"/>
      <c r="B84" s="318"/>
      <c r="C84" s="319"/>
      <c r="D84" s="316"/>
    </row>
    <row r="85" spans="1:4" s="312" customFormat="1" ht="12.75">
      <c r="A85" s="317"/>
      <c r="B85" s="318"/>
      <c r="C85" s="319"/>
      <c r="D85" s="316"/>
    </row>
    <row r="86" spans="1:4" s="312" customFormat="1" ht="12.75">
      <c r="A86" s="317"/>
      <c r="B86" s="318"/>
      <c r="C86" s="319"/>
      <c r="D86" s="316"/>
    </row>
    <row r="87" spans="1:4" s="312" customFormat="1" ht="12.75">
      <c r="A87" s="317"/>
      <c r="B87" s="318"/>
      <c r="C87" s="319"/>
      <c r="D87" s="316"/>
    </row>
    <row r="88" spans="1:4" s="312" customFormat="1" ht="12.75">
      <c r="A88" s="317"/>
      <c r="B88" s="318"/>
      <c r="C88" s="319"/>
      <c r="D88" s="316"/>
    </row>
    <row r="89" spans="1:4" s="312" customFormat="1" ht="12.75">
      <c r="A89" s="317"/>
      <c r="B89" s="318"/>
      <c r="C89" s="319"/>
      <c r="D89" s="316"/>
    </row>
    <row r="90" spans="1:4" s="312" customFormat="1" ht="12.75">
      <c r="A90" s="317"/>
      <c r="B90" s="318"/>
      <c r="C90" s="319"/>
      <c r="D90" s="316"/>
    </row>
    <row r="91" spans="1:4" s="312" customFormat="1" ht="12.75">
      <c r="A91" s="317"/>
      <c r="B91" s="318"/>
      <c r="C91" s="319"/>
      <c r="D91" s="316"/>
    </row>
    <row r="92" spans="1:4" s="312" customFormat="1" ht="12.75">
      <c r="A92" s="317"/>
      <c r="B92" s="318"/>
      <c r="C92" s="319"/>
      <c r="D92" s="316"/>
    </row>
    <row r="93" spans="1:4" s="312" customFormat="1" ht="12.75">
      <c r="A93" s="317"/>
      <c r="B93" s="318"/>
      <c r="C93" s="319"/>
      <c r="D93" s="316"/>
    </row>
    <row r="94" spans="1:4" s="312" customFormat="1" ht="12.75">
      <c r="A94" s="317"/>
      <c r="B94" s="318"/>
      <c r="C94" s="319"/>
      <c r="D94" s="316"/>
    </row>
    <row r="95" spans="1:4" s="312" customFormat="1" ht="12.75">
      <c r="A95" s="317"/>
      <c r="B95" s="318"/>
      <c r="C95" s="319"/>
      <c r="D95" s="316"/>
    </row>
    <row r="96" spans="1:4" s="312" customFormat="1" ht="12.75">
      <c r="A96" s="317"/>
      <c r="B96" s="318"/>
      <c r="C96" s="319"/>
      <c r="D96" s="316"/>
    </row>
    <row r="97" spans="1:4" s="312" customFormat="1" ht="12.75">
      <c r="A97" s="317"/>
      <c r="B97" s="318"/>
      <c r="C97" s="319"/>
      <c r="D97" s="316"/>
    </row>
    <row r="98" spans="1:4" s="312" customFormat="1" ht="12.75">
      <c r="A98" s="317"/>
      <c r="B98" s="318"/>
      <c r="C98" s="319"/>
      <c r="D98" s="316"/>
    </row>
    <row r="99" spans="1:4" s="312" customFormat="1" ht="12.75">
      <c r="A99" s="317"/>
      <c r="B99" s="318"/>
      <c r="C99" s="319"/>
      <c r="D99" s="316"/>
    </row>
    <row r="100" spans="1:4" s="312" customFormat="1" ht="12.75">
      <c r="A100" s="317"/>
      <c r="B100" s="318"/>
      <c r="C100" s="319"/>
      <c r="D100" s="316"/>
    </row>
    <row r="101" spans="1:4" s="312" customFormat="1" ht="12.75">
      <c r="A101" s="317"/>
      <c r="B101" s="318"/>
      <c r="C101" s="319"/>
      <c r="D101" s="316"/>
    </row>
    <row r="102" spans="1:4" s="312" customFormat="1" ht="12.75">
      <c r="A102" s="317"/>
      <c r="B102" s="318"/>
      <c r="C102" s="319"/>
      <c r="D102" s="316"/>
    </row>
    <row r="103" spans="1:4" s="312" customFormat="1" ht="12.75">
      <c r="A103" s="317"/>
      <c r="B103" s="318"/>
      <c r="C103" s="319"/>
      <c r="D103" s="316"/>
    </row>
    <row r="104" spans="1:4" s="312" customFormat="1" ht="12.75">
      <c r="A104" s="317"/>
      <c r="B104" s="318"/>
      <c r="C104" s="319"/>
      <c r="D104" s="316"/>
    </row>
    <row r="105" spans="1:4" s="312" customFormat="1" ht="12.75">
      <c r="A105" s="317"/>
      <c r="B105" s="318"/>
      <c r="C105" s="319"/>
      <c r="D105" s="316"/>
    </row>
    <row r="106" spans="1:4" s="312" customFormat="1" ht="12.75">
      <c r="A106" s="317"/>
      <c r="B106" s="318"/>
      <c r="C106" s="319"/>
      <c r="D106" s="316"/>
    </row>
    <row r="107" spans="1:4" s="312" customFormat="1" ht="12.75">
      <c r="A107" s="317"/>
      <c r="B107" s="318"/>
      <c r="C107" s="319"/>
      <c r="D107" s="316"/>
    </row>
    <row r="108" spans="1:4" s="312" customFormat="1" ht="12.75">
      <c r="A108" s="317"/>
      <c r="B108" s="318"/>
      <c r="C108" s="319"/>
      <c r="D108" s="316"/>
    </row>
    <row r="109" spans="1:4" s="312" customFormat="1" ht="12.75">
      <c r="A109" s="317"/>
      <c r="B109" s="318"/>
      <c r="C109" s="319"/>
      <c r="D109" s="316"/>
    </row>
    <row r="110" spans="1:4" s="312" customFormat="1" ht="12.75">
      <c r="A110" s="317"/>
      <c r="B110" s="318"/>
      <c r="C110" s="319"/>
      <c r="D110" s="316"/>
    </row>
    <row r="111" spans="1:5" ht="12.75">
      <c r="A111" s="317"/>
      <c r="B111" s="318"/>
      <c r="E111" s="312"/>
    </row>
    <row r="112" spans="1:5" ht="12.75">
      <c r="A112" s="317"/>
      <c r="B112" s="318"/>
      <c r="E112" s="312"/>
    </row>
    <row r="113" spans="1:2" ht="12.75">
      <c r="A113" s="317"/>
      <c r="B113" s="318"/>
    </row>
    <row r="114" spans="1:2" ht="12.75">
      <c r="A114" s="317"/>
      <c r="B114" s="318"/>
    </row>
    <row r="115" spans="1:2" ht="12.75">
      <c r="A115" s="317"/>
      <c r="B115" s="318"/>
    </row>
    <row r="116" spans="1:2" ht="12.75">
      <c r="A116" s="317"/>
      <c r="B116" s="318"/>
    </row>
  </sheetData>
  <sheetProtection selectLockedCells="1"/>
  <printOptions/>
  <pageMargins left="0.3937007874015748" right="0.3937007874015748" top="0.3937007874015748" bottom="0.3937007874015748" header="0.5118110236220472" footer="0.5118110236220472"/>
  <pageSetup cellComments="asDisplayed" horizontalDpi="300" verticalDpi="300" orientation="landscape" paperSize="9" r:id="rId3"/>
  <legacyDrawing r:id="rId2"/>
  <oleObjects>
    <oleObject progId="MSPhotoEd.3" shapeId="361764" r:id="rId1"/>
  </oleObjects>
</worksheet>
</file>

<file path=xl/worksheets/sheet2.xml><?xml version="1.0" encoding="utf-8"?>
<worksheet xmlns="http://schemas.openxmlformats.org/spreadsheetml/2006/main" xmlns:r="http://schemas.openxmlformats.org/officeDocument/2006/relationships">
  <sheetPr codeName="Blad12">
    <pageSetUpPr fitToPage="1"/>
  </sheetPr>
  <dimension ref="A1:J84"/>
  <sheetViews>
    <sheetView showGridLines="0" showZeros="0" showOutlineSymbols="0" zoomScaleSheetLayoutView="100" workbookViewId="0" topLeftCell="A1">
      <selection activeCell="I17" sqref="I17"/>
    </sheetView>
  </sheetViews>
  <sheetFormatPr defaultColWidth="9.140625" defaultRowHeight="12.75"/>
  <cols>
    <col min="1" max="1" width="6.00390625" style="5" customWidth="1"/>
    <col min="2" max="7" width="10.7109375" style="5" customWidth="1"/>
    <col min="8" max="8" width="22.140625" style="5" customWidth="1"/>
    <col min="9" max="9" width="5.140625" style="5" customWidth="1"/>
    <col min="10" max="10" width="3.7109375" style="5" customWidth="1"/>
    <col min="11" max="16384" width="9.140625" style="61" customWidth="1"/>
  </cols>
  <sheetData>
    <row r="1" spans="1:10" s="60" customFormat="1" ht="21" customHeight="1">
      <c r="A1" s="3" t="str">
        <f>"Productieafspraken "&amp;Voorblad!E2&amp;", voorlopige nacalculatie "&amp;Voorblad!E3</f>
        <v>Productieafspraken 2011, voorlopige nacalculatie 2010</v>
      </c>
      <c r="B1" s="3"/>
      <c r="C1" s="3"/>
      <c r="D1" s="3"/>
      <c r="E1" s="3"/>
      <c r="F1" s="3"/>
      <c r="G1" s="3"/>
      <c r="H1" s="3"/>
      <c r="I1" s="3"/>
      <c r="J1" s="3">
        <v>2</v>
      </c>
    </row>
    <row r="2" spans="1:10" ht="12.75">
      <c r="A2" s="2"/>
      <c r="B2" s="2"/>
      <c r="C2" s="2"/>
      <c r="D2" s="2"/>
      <c r="E2" s="2"/>
      <c r="F2" s="2"/>
      <c r="G2" s="2"/>
      <c r="H2" s="2"/>
      <c r="I2" s="2"/>
      <c r="J2" s="2"/>
    </row>
    <row r="3" spans="1:9" ht="12.75">
      <c r="A3" s="19" t="s">
        <v>15</v>
      </c>
      <c r="B3" s="2"/>
      <c r="C3" s="2"/>
      <c r="D3" s="2"/>
      <c r="E3" s="2"/>
      <c r="F3" s="2"/>
      <c r="G3" s="2"/>
      <c r="H3" s="2"/>
      <c r="I3" s="62" t="s">
        <v>135</v>
      </c>
    </row>
    <row r="4" spans="1:9" ht="12.75">
      <c r="A4" s="2"/>
      <c r="B4" s="2"/>
      <c r="C4" s="2"/>
      <c r="D4" s="2"/>
      <c r="E4" s="2"/>
      <c r="F4" s="2"/>
      <c r="G4" s="2"/>
      <c r="H4" s="2"/>
      <c r="I4" s="2"/>
    </row>
    <row r="5" spans="1:9" ht="12.75">
      <c r="A5" s="58" t="s">
        <v>131</v>
      </c>
      <c r="B5" s="2" t="s">
        <v>536</v>
      </c>
      <c r="C5" s="2"/>
      <c r="D5" s="2"/>
      <c r="E5" s="2"/>
      <c r="F5" s="2"/>
      <c r="G5" s="2"/>
      <c r="H5" s="2"/>
      <c r="I5" s="63">
        <f>+'prod. afspraken en realisatie'!F2</f>
        <v>3</v>
      </c>
    </row>
    <row r="6" spans="1:9" ht="12.75">
      <c r="A6" s="58"/>
      <c r="B6" s="2"/>
      <c r="C6" s="2"/>
      <c r="D6" s="2"/>
      <c r="E6" s="2"/>
      <c r="F6" s="2"/>
      <c r="G6" s="2"/>
      <c r="H6" s="2"/>
      <c r="I6" s="63"/>
    </row>
    <row r="7" spans="1:9" ht="12.75">
      <c r="A7" s="58" t="s">
        <v>132</v>
      </c>
      <c r="B7" s="2" t="s">
        <v>537</v>
      </c>
      <c r="C7" s="2"/>
      <c r="D7" s="2"/>
      <c r="E7" s="2"/>
      <c r="F7" s="2"/>
      <c r="G7" s="2"/>
      <c r="H7" s="2"/>
      <c r="I7" s="63">
        <f>eerstelijn!F2</f>
        <v>6</v>
      </c>
    </row>
    <row r="8" spans="1:9" ht="12.75">
      <c r="A8" s="58"/>
      <c r="B8" s="2"/>
      <c r="C8" s="2"/>
      <c r="D8" s="2"/>
      <c r="E8" s="2"/>
      <c r="F8" s="2"/>
      <c r="G8" s="2"/>
      <c r="H8" s="2"/>
      <c r="I8" s="63"/>
    </row>
    <row r="9" spans="1:9" ht="12.75">
      <c r="A9" s="58" t="s">
        <v>306</v>
      </c>
      <c r="B9" s="2" t="s">
        <v>538</v>
      </c>
      <c r="C9" s="2"/>
      <c r="D9" s="2"/>
      <c r="E9" s="2"/>
      <c r="F9" s="2"/>
      <c r="G9" s="2"/>
      <c r="H9" s="2"/>
      <c r="I9" s="63">
        <v>7</v>
      </c>
    </row>
    <row r="10" spans="1:9" ht="12.75">
      <c r="A10" s="2"/>
      <c r="B10" s="2"/>
      <c r="C10" s="2"/>
      <c r="D10" s="2"/>
      <c r="E10" s="2"/>
      <c r="F10" s="2"/>
      <c r="G10" s="2"/>
      <c r="H10" s="2"/>
      <c r="I10" s="2"/>
    </row>
    <row r="11" spans="1:9" ht="12.75">
      <c r="A11" s="64">
        <v>2</v>
      </c>
      <c r="B11" s="65" t="s">
        <v>265</v>
      </c>
      <c r="C11" s="2"/>
      <c r="D11" s="2"/>
      <c r="E11" s="2"/>
      <c r="F11" s="2"/>
      <c r="G11" s="2"/>
      <c r="H11" s="2"/>
      <c r="I11" s="2">
        <v>9</v>
      </c>
    </row>
    <row r="12" spans="1:9" ht="12.75">
      <c r="A12" s="2"/>
      <c r="B12" s="2"/>
      <c r="C12" s="2"/>
      <c r="D12" s="2"/>
      <c r="E12" s="2"/>
      <c r="F12" s="2"/>
      <c r="G12" s="2"/>
      <c r="H12" s="2"/>
      <c r="I12" s="2"/>
    </row>
    <row r="13" spans="1:9" ht="12.75">
      <c r="A13" s="58">
        <v>3</v>
      </c>
      <c r="B13" s="2" t="s">
        <v>298</v>
      </c>
      <c r="C13" s="2"/>
      <c r="D13" s="2"/>
      <c r="E13" s="2"/>
      <c r="F13" s="2"/>
      <c r="G13" s="2"/>
      <c r="H13" s="2"/>
      <c r="I13" s="2">
        <v>10</v>
      </c>
    </row>
    <row r="14" spans="3:9" ht="12.75">
      <c r="C14" s="2"/>
      <c r="D14" s="2"/>
      <c r="E14" s="2"/>
      <c r="F14" s="2"/>
      <c r="G14" s="2"/>
      <c r="H14" s="2"/>
      <c r="I14" s="2"/>
    </row>
    <row r="15" spans="1:9" ht="12.75">
      <c r="A15" s="58">
        <v>4</v>
      </c>
      <c r="B15" s="20" t="s">
        <v>271</v>
      </c>
      <c r="C15" s="2"/>
      <c r="D15" s="2"/>
      <c r="E15" s="2"/>
      <c r="F15" s="2"/>
      <c r="G15" s="2"/>
      <c r="H15" s="2"/>
      <c r="I15" s="2">
        <v>11</v>
      </c>
    </row>
    <row r="16" spans="3:9" ht="12.75">
      <c r="C16" s="2"/>
      <c r="D16" s="2"/>
      <c r="E16" s="2"/>
      <c r="F16" s="2"/>
      <c r="G16" s="2"/>
      <c r="H16" s="2"/>
      <c r="I16" s="2"/>
    </row>
    <row r="17" spans="1:10" ht="12.75">
      <c r="A17" s="64">
        <v>5</v>
      </c>
      <c r="B17" s="65" t="s">
        <v>138</v>
      </c>
      <c r="C17" s="2"/>
      <c r="D17" s="2"/>
      <c r="E17" s="2"/>
      <c r="F17" s="2"/>
      <c r="G17" s="2"/>
      <c r="H17" s="2"/>
      <c r="I17" s="1">
        <v>12</v>
      </c>
      <c r="J17" s="7"/>
    </row>
    <row r="18" spans="1:9" ht="12.75">
      <c r="A18" s="2"/>
      <c r="B18" s="2"/>
      <c r="C18" s="2"/>
      <c r="D18" s="2"/>
      <c r="E18" s="2"/>
      <c r="F18" s="2"/>
      <c r="G18" s="2"/>
      <c r="H18" s="2"/>
      <c r="I18" s="2"/>
    </row>
    <row r="19" spans="1:9" ht="12.75">
      <c r="A19" s="2"/>
      <c r="B19" s="2"/>
      <c r="C19" s="2"/>
      <c r="D19" s="2"/>
      <c r="E19" s="2"/>
      <c r="F19" s="2"/>
      <c r="G19" s="2"/>
      <c r="H19" s="2"/>
      <c r="I19" s="2"/>
    </row>
    <row r="20" spans="1:8" ht="12.75">
      <c r="A20" s="2"/>
      <c r="B20" s="19"/>
      <c r="C20" s="2"/>
      <c r="E20" s="2"/>
      <c r="F20" s="2"/>
      <c r="G20" s="2"/>
      <c r="H20" s="2"/>
    </row>
    <row r="21" spans="1:5" ht="12.75">
      <c r="A21" s="2"/>
      <c r="B21" s="2"/>
      <c r="C21" s="2"/>
      <c r="D21" s="2"/>
      <c r="E21" s="2"/>
    </row>
    <row r="22" spans="1:5" ht="12.75">
      <c r="A22" s="2"/>
      <c r="B22" s="2"/>
      <c r="C22" s="2"/>
      <c r="D22" s="2"/>
      <c r="E22" s="2"/>
    </row>
    <row r="23" spans="1:5" ht="12.75">
      <c r="A23" s="2"/>
      <c r="B23" s="2"/>
      <c r="C23" s="2"/>
      <c r="D23" s="2"/>
      <c r="E23" s="2"/>
    </row>
    <row r="24" spans="1:5" ht="12.75">
      <c r="A24" s="2"/>
      <c r="B24" s="2"/>
      <c r="C24" s="2"/>
      <c r="D24" s="2"/>
      <c r="E24" s="2"/>
    </row>
    <row r="25" spans="1:5" ht="12.75">
      <c r="A25" s="2"/>
      <c r="B25" s="2"/>
      <c r="C25" s="2"/>
      <c r="D25" s="2"/>
      <c r="E25" s="2"/>
    </row>
    <row r="26" spans="1:5" ht="12.75">
      <c r="A26" s="2"/>
      <c r="B26" s="2"/>
      <c r="C26" s="2"/>
      <c r="D26" s="2"/>
      <c r="E26" s="2"/>
    </row>
    <row r="27" spans="1:5" ht="12.75">
      <c r="A27" s="2"/>
      <c r="B27" s="2"/>
      <c r="C27" s="2"/>
      <c r="D27" s="2"/>
      <c r="E27" s="2"/>
    </row>
    <row r="28" spans="1:5" ht="12.75">
      <c r="A28" s="2"/>
      <c r="B28" s="2"/>
      <c r="C28" s="2"/>
      <c r="D28" s="2"/>
      <c r="E28" s="2"/>
    </row>
    <row r="29" spans="1:5" ht="12.75">
      <c r="A29" s="2"/>
      <c r="B29" s="2"/>
      <c r="C29" s="2"/>
      <c r="D29" s="2"/>
      <c r="E29" s="2"/>
    </row>
    <row r="30" spans="1:5" ht="12.75">
      <c r="A30" s="2"/>
      <c r="B30" s="2"/>
      <c r="C30" s="2"/>
      <c r="D30" s="2"/>
      <c r="E30" s="2"/>
    </row>
    <row r="31" spans="1:5" ht="12.75">
      <c r="A31" s="2"/>
      <c r="B31" s="2"/>
      <c r="C31" s="2"/>
      <c r="D31" s="2"/>
      <c r="E31" s="2"/>
    </row>
    <row r="32" spans="1:5" ht="12.75">
      <c r="A32" s="2"/>
      <c r="B32" s="2"/>
      <c r="C32" s="2"/>
      <c r="D32" s="2"/>
      <c r="E32" s="2"/>
    </row>
    <row r="33" spans="1:5" ht="12.75">
      <c r="A33" s="2"/>
      <c r="B33" s="2"/>
      <c r="C33" s="2"/>
      <c r="D33" s="2"/>
      <c r="E33" s="2"/>
    </row>
    <row r="34" spans="1:5" ht="12.75">
      <c r="A34" s="2"/>
      <c r="B34" s="2"/>
      <c r="C34" s="2"/>
      <c r="D34" s="2"/>
      <c r="E34" s="2"/>
    </row>
    <row r="35" spans="1:5" ht="12.75">
      <c r="A35" s="2"/>
      <c r="B35" s="2"/>
      <c r="C35" s="2"/>
      <c r="D35" s="2"/>
      <c r="E35" s="2"/>
    </row>
    <row r="36" spans="1:5" ht="12.75">
      <c r="A36" s="2"/>
      <c r="B36" s="2"/>
      <c r="C36" s="2"/>
      <c r="D36" s="2"/>
      <c r="E36" s="2"/>
    </row>
    <row r="37" spans="1:5" ht="12.75">
      <c r="A37" s="2"/>
      <c r="B37" s="2"/>
      <c r="C37" s="2"/>
      <c r="D37" s="2"/>
      <c r="E37" s="2"/>
    </row>
    <row r="38" spans="1:5" ht="12.75">
      <c r="A38" s="2"/>
      <c r="B38" s="2"/>
      <c r="C38" s="2"/>
      <c r="D38" s="2"/>
      <c r="E38" s="2"/>
    </row>
    <row r="39" spans="1:5" ht="12.75">
      <c r="A39" s="2"/>
      <c r="B39" s="2"/>
      <c r="C39" s="2"/>
      <c r="D39" s="2"/>
      <c r="E39" s="2"/>
    </row>
    <row r="40" spans="1:5" ht="12.75">
      <c r="A40" s="2"/>
      <c r="B40" s="2"/>
      <c r="C40" s="2"/>
      <c r="D40" s="2"/>
      <c r="E40" s="2"/>
    </row>
    <row r="41" spans="1:5" ht="12.75">
      <c r="A41" s="2"/>
      <c r="B41" s="2"/>
      <c r="C41" s="2"/>
      <c r="D41" s="2"/>
      <c r="E41" s="2"/>
    </row>
    <row r="42" spans="1:5" ht="12.75">
      <c r="A42" s="2"/>
      <c r="B42" s="2"/>
      <c r="C42" s="2"/>
      <c r="D42" s="2"/>
      <c r="E42" s="2"/>
    </row>
    <row r="43" spans="1:5" ht="12.75">
      <c r="A43" s="2"/>
      <c r="B43" s="2"/>
      <c r="C43" s="2"/>
      <c r="D43" s="2"/>
      <c r="E43" s="2"/>
    </row>
    <row r="44" spans="1:5" ht="12.75">
      <c r="A44" s="2"/>
      <c r="B44" s="2"/>
      <c r="C44" s="2"/>
      <c r="D44" s="2"/>
      <c r="E44" s="2"/>
    </row>
    <row r="45" spans="1:5" ht="12.75">
      <c r="A45" s="2"/>
      <c r="B45" s="2"/>
      <c r="C45" s="2"/>
      <c r="D45" s="2"/>
      <c r="E45" s="2"/>
    </row>
    <row r="46" spans="1:5" ht="12.75">
      <c r="A46" s="2"/>
      <c r="B46" s="2"/>
      <c r="C46" s="2"/>
      <c r="D46" s="2"/>
      <c r="E46" s="2"/>
    </row>
    <row r="47" spans="1:5" ht="12.75">
      <c r="A47" s="2"/>
      <c r="B47" s="2"/>
      <c r="C47" s="2"/>
      <c r="D47" s="2"/>
      <c r="E47" s="2"/>
    </row>
    <row r="48" spans="1:5" ht="12.75">
      <c r="A48" s="2"/>
      <c r="B48" s="2"/>
      <c r="C48" s="2"/>
      <c r="D48" s="2"/>
      <c r="E48" s="2"/>
    </row>
    <row r="49" spans="1:5" ht="12.75">
      <c r="A49" s="2"/>
      <c r="B49" s="2"/>
      <c r="C49" s="2"/>
      <c r="D49" s="2"/>
      <c r="E49" s="2"/>
    </row>
    <row r="50" spans="1:5" ht="12.75">
      <c r="A50" s="2"/>
      <c r="B50" s="2"/>
      <c r="C50" s="2"/>
      <c r="D50" s="2"/>
      <c r="E50" s="2"/>
    </row>
    <row r="51" spans="2:5" ht="12.75">
      <c r="B51" s="2"/>
      <c r="C51" s="2"/>
      <c r="D51" s="2"/>
      <c r="E51" s="2"/>
    </row>
    <row r="52" spans="1:5" ht="12.75">
      <c r="A52" s="2"/>
      <c r="B52" s="2"/>
      <c r="C52" s="2"/>
      <c r="D52" s="2"/>
      <c r="E52" s="2"/>
    </row>
    <row r="53" spans="1:5" ht="12.75">
      <c r="A53" s="2"/>
      <c r="B53" s="2"/>
      <c r="C53" s="2"/>
      <c r="D53" s="2"/>
      <c r="E53" s="2"/>
    </row>
    <row r="54" spans="1:5" ht="12.75">
      <c r="A54" s="2"/>
      <c r="B54" s="2"/>
      <c r="C54" s="2"/>
      <c r="D54" s="2"/>
      <c r="E54" s="2"/>
    </row>
    <row r="55" spans="1:5" ht="12.75">
      <c r="A55" s="2"/>
      <c r="B55" s="2"/>
      <c r="C55" s="2"/>
      <c r="D55" s="2"/>
      <c r="E55" s="2"/>
    </row>
    <row r="56" spans="1:5" ht="12.75">
      <c r="A56" s="2"/>
      <c r="B56" s="2"/>
      <c r="C56" s="2"/>
      <c r="D56" s="2"/>
      <c r="E56" s="2"/>
    </row>
    <row r="57" spans="1:5" ht="12.75">
      <c r="A57" s="2"/>
      <c r="B57" s="2"/>
      <c r="C57" s="2"/>
      <c r="D57" s="2"/>
      <c r="E57" s="2"/>
    </row>
    <row r="58" spans="1:5" ht="12.75">
      <c r="A58" s="2"/>
      <c r="B58" s="2"/>
      <c r="C58" s="2"/>
      <c r="D58" s="2"/>
      <c r="E58" s="2"/>
    </row>
    <row r="59" spans="1:5" ht="12.75">
      <c r="A59" s="2"/>
      <c r="B59" s="2"/>
      <c r="C59" s="2"/>
      <c r="D59" s="2"/>
      <c r="E59" s="2"/>
    </row>
    <row r="60" spans="1:5" ht="12.75">
      <c r="A60" s="2"/>
      <c r="B60" s="2"/>
      <c r="C60" s="2"/>
      <c r="D60" s="2"/>
      <c r="E60" s="2"/>
    </row>
    <row r="61" spans="1:5" ht="12.75">
      <c r="A61" s="2"/>
      <c r="B61" s="2"/>
      <c r="C61" s="2"/>
      <c r="D61" s="2"/>
      <c r="E61" s="2"/>
    </row>
    <row r="62" spans="1:5" ht="12.75">
      <c r="A62" s="2"/>
      <c r="B62" s="2"/>
      <c r="C62" s="2"/>
      <c r="D62" s="2"/>
      <c r="E62" s="2"/>
    </row>
    <row r="63" spans="1:5" ht="12.75">
      <c r="A63" s="2"/>
      <c r="B63" s="2"/>
      <c r="C63" s="2"/>
      <c r="D63" s="2"/>
      <c r="E63" s="2"/>
    </row>
    <row r="64" spans="1:5" ht="12.75">
      <c r="A64" s="2"/>
      <c r="B64" s="2"/>
      <c r="C64" s="2"/>
      <c r="D64" s="2"/>
      <c r="E64" s="2"/>
    </row>
    <row r="65" spans="1:5" ht="12.75">
      <c r="A65" s="2"/>
      <c r="B65" s="2"/>
      <c r="C65" s="2"/>
      <c r="D65" s="2"/>
      <c r="E65" s="2"/>
    </row>
    <row r="66" spans="1:5" ht="12.75">
      <c r="A66" s="2"/>
      <c r="B66" s="2"/>
      <c r="C66" s="2"/>
      <c r="D66" s="2"/>
      <c r="E66" s="2"/>
    </row>
    <row r="67" spans="1:5" ht="12.75">
      <c r="A67" s="2"/>
      <c r="B67" s="2"/>
      <c r="C67" s="2"/>
      <c r="D67" s="2"/>
      <c r="E67" s="2"/>
    </row>
    <row r="68" spans="1:5" ht="12.75">
      <c r="A68" s="2"/>
      <c r="B68" s="2"/>
      <c r="C68" s="2"/>
      <c r="D68" s="2"/>
      <c r="E68" s="2"/>
    </row>
    <row r="69" spans="1:5" ht="12.75">
      <c r="A69" s="2"/>
      <c r="B69" s="2"/>
      <c r="C69" s="2"/>
      <c r="D69" s="2"/>
      <c r="E69" s="2"/>
    </row>
    <row r="70" spans="1:5" ht="12.75">
      <c r="A70" s="2"/>
      <c r="B70" s="2"/>
      <c r="C70" s="2"/>
      <c r="D70" s="2"/>
      <c r="E70" s="2"/>
    </row>
    <row r="71" spans="1:5" ht="12.75">
      <c r="A71" s="2"/>
      <c r="B71" s="2"/>
      <c r="C71" s="2"/>
      <c r="D71" s="2"/>
      <c r="E71" s="2"/>
    </row>
    <row r="72" spans="1:5" ht="12.75">
      <c r="A72" s="2"/>
      <c r="B72" s="2"/>
      <c r="C72" s="2"/>
      <c r="D72" s="2"/>
      <c r="E72" s="2"/>
    </row>
    <row r="73" spans="1:5" ht="12.75">
      <c r="A73" s="2"/>
      <c r="B73" s="2"/>
      <c r="C73" s="2"/>
      <c r="D73" s="2"/>
      <c r="E73" s="2"/>
    </row>
    <row r="74" spans="1:5" ht="12.75">
      <c r="A74" s="2"/>
      <c r="B74" s="2"/>
      <c r="C74" s="2"/>
      <c r="D74" s="2"/>
      <c r="E74" s="2"/>
    </row>
    <row r="75" spans="1:5" ht="12.75">
      <c r="A75" s="2"/>
      <c r="B75" s="2"/>
      <c r="C75" s="2"/>
      <c r="D75" s="2"/>
      <c r="E75" s="2"/>
    </row>
    <row r="76" spans="1:5" ht="12.75">
      <c r="A76" s="2"/>
      <c r="B76" s="2"/>
      <c r="C76" s="2"/>
      <c r="D76" s="2"/>
      <c r="E76" s="2"/>
    </row>
    <row r="77" spans="1:5" ht="12.75">
      <c r="A77" s="2"/>
      <c r="B77" s="2"/>
      <c r="C77" s="2"/>
      <c r="D77" s="2"/>
      <c r="E77" s="2"/>
    </row>
    <row r="78" spans="1:5" ht="12.75">
      <c r="A78" s="2"/>
      <c r="B78" s="2"/>
      <c r="C78" s="2"/>
      <c r="D78" s="2"/>
      <c r="E78" s="2"/>
    </row>
    <row r="79" spans="1:5" ht="12.75">
      <c r="A79" s="2"/>
      <c r="B79" s="2"/>
      <c r="C79" s="2"/>
      <c r="D79" s="2"/>
      <c r="E79" s="2"/>
    </row>
    <row r="80" spans="1:5" ht="12.75">
      <c r="A80" s="2"/>
      <c r="B80" s="2"/>
      <c r="C80" s="2"/>
      <c r="D80" s="2"/>
      <c r="E80" s="2"/>
    </row>
    <row r="81" spans="1:5" ht="12.75">
      <c r="A81" s="2"/>
      <c r="B81" s="2"/>
      <c r="C81" s="2"/>
      <c r="D81" s="2"/>
      <c r="E81" s="2"/>
    </row>
    <row r="82" spans="1:5" ht="12.75">
      <c r="A82" s="2"/>
      <c r="B82" s="2"/>
      <c r="C82" s="2"/>
      <c r="D82" s="2"/>
      <c r="E82" s="2"/>
    </row>
    <row r="83" spans="1:5" ht="12.75">
      <c r="A83" s="2"/>
      <c r="B83" s="2"/>
      <c r="C83" s="2"/>
      <c r="D83" s="2"/>
      <c r="E83" s="2"/>
    </row>
    <row r="84" spans="1:5" ht="12.75">
      <c r="A84" s="2"/>
      <c r="B84" s="2"/>
      <c r="C84" s="2"/>
      <c r="D84" s="2"/>
      <c r="E84" s="2"/>
    </row>
  </sheetData>
  <sheetProtection password="CDFF" sheet="1" objects="1" scenarios="1"/>
  <printOptions/>
  <pageMargins left="0.75" right="0.75" top="0.87" bottom="1" header="0.5" footer="0.5"/>
  <pageSetup fitToHeight="1" fitToWidth="1" horizontalDpi="600" verticalDpi="600" orientation="landscape" paperSize="9" r:id="rId3"/>
  <legacyDrawing r:id="rId2"/>
  <oleObjects>
    <oleObject progId="MSPhotoEd.3" shapeId="280347" r:id="rId1"/>
  </oleObjects>
</worksheet>
</file>

<file path=xl/worksheets/sheet3.xml><?xml version="1.0" encoding="utf-8"?>
<worksheet xmlns="http://schemas.openxmlformats.org/spreadsheetml/2006/main" xmlns:r="http://schemas.openxmlformats.org/officeDocument/2006/relationships">
  <sheetPr codeName="Blad11"/>
  <dimension ref="A1:AO2015"/>
  <sheetViews>
    <sheetView showGridLines="0" showZeros="0" showOutlineSymbols="0" view="pageBreakPreview" zoomScaleSheetLayoutView="100" workbookViewId="0" topLeftCell="A1">
      <selection activeCell="C7" sqref="C7"/>
    </sheetView>
  </sheetViews>
  <sheetFormatPr defaultColWidth="9.140625" defaultRowHeight="12.75" customHeight="1"/>
  <cols>
    <col min="1" max="1" width="4.8515625" style="17" customWidth="1"/>
    <col min="2" max="2" width="53.421875" style="7" customWidth="1"/>
    <col min="3" max="6" width="15.7109375" style="35" customWidth="1"/>
    <col min="7" max="7" width="12.7109375" style="42" customWidth="1"/>
    <col min="8" max="8" width="18.00390625" style="147" hidden="1" customWidth="1"/>
    <col min="9" max="9" width="10.7109375" style="147" hidden="1" customWidth="1"/>
    <col min="10" max="10" width="18.00390625" style="147" hidden="1" customWidth="1"/>
    <col min="11" max="11" width="10.7109375" style="147" hidden="1" customWidth="1"/>
    <col min="12" max="12" width="25.57421875" style="146" hidden="1" customWidth="1"/>
    <col min="13" max="13" width="18.7109375" style="146" hidden="1" customWidth="1"/>
    <col min="14" max="14" width="7.8515625" style="146" hidden="1" customWidth="1"/>
    <col min="15" max="15" width="22.140625" style="146" hidden="1" customWidth="1"/>
    <col min="16" max="16" width="7.8515625" style="146" hidden="1" customWidth="1"/>
    <col min="17" max="17" width="11.00390625" style="146" hidden="1" customWidth="1"/>
    <col min="18" max="19" width="7.8515625" style="146" hidden="1" customWidth="1"/>
    <col min="20" max="21" width="7.28125" style="146" hidden="1" customWidth="1"/>
    <col min="22" max="22" width="0" style="149" hidden="1" customWidth="1"/>
    <col min="23" max="16384" width="9.140625" style="5" customWidth="1"/>
  </cols>
  <sheetData>
    <row r="1" spans="1:2" ht="12.75" customHeight="1">
      <c r="A1" s="494" t="str">
        <f>Voorblad!E7</f>
        <v>020</v>
      </c>
      <c r="B1" s="342">
        <f>Voorblad!F7</f>
        <v>0</v>
      </c>
    </row>
    <row r="2" spans="1:22" s="2" customFormat="1" ht="12.75" customHeight="1">
      <c r="A2" s="3" t="str">
        <f>+inhoudsopgave!A1</f>
        <v>Productieafspraken 2011, voorlopige nacalculatie 2010</v>
      </c>
      <c r="B2" s="4"/>
      <c r="C2" s="34"/>
      <c r="D2" s="34"/>
      <c r="E2" s="34"/>
      <c r="F2" s="34">
        <f>+inhoudsopgave!J1+1</f>
        <v>3</v>
      </c>
      <c r="G2" s="95"/>
      <c r="H2" s="145" t="s">
        <v>252</v>
      </c>
      <c r="I2" s="145"/>
      <c r="J2" s="145"/>
      <c r="K2" s="145"/>
      <c r="L2" s="146"/>
      <c r="M2" s="146" t="s">
        <v>55</v>
      </c>
      <c r="N2" s="146"/>
      <c r="O2" s="146" t="s">
        <v>58</v>
      </c>
      <c r="P2" s="146"/>
      <c r="Q2" s="146"/>
      <c r="R2" s="146"/>
      <c r="S2" s="146"/>
      <c r="T2" s="146"/>
      <c r="U2" s="146"/>
      <c r="V2" s="146"/>
    </row>
    <row r="3" spans="2:16" ht="12.75" customHeight="1">
      <c r="B3" s="59" t="b">
        <f>Voorblad!D18</f>
        <v>1</v>
      </c>
      <c r="M3" s="591" t="str">
        <f>CONCATENATE("jaar ",Voorblad!E2-1)</f>
        <v>jaar 2010</v>
      </c>
      <c r="N3" s="591"/>
      <c r="O3" s="591" t="str">
        <f>CONCATENATE("jaar ",Voorblad!E2)</f>
        <v>jaar 2011</v>
      </c>
      <c r="P3" s="591"/>
    </row>
    <row r="4" spans="1:23" ht="12.75" customHeight="1">
      <c r="A4" s="17" t="s">
        <v>131</v>
      </c>
      <c r="B4" s="47" t="str">
        <f>CONCATENATE("Productieafspraken ",Voorblad!E2," en realisatie ",Voorblad!E2-1)</f>
        <v>Productieafspraken 2011 en realisatie 2010</v>
      </c>
      <c r="C4" s="36" t="s">
        <v>16</v>
      </c>
      <c r="D4" s="36" t="s">
        <v>170</v>
      </c>
      <c r="E4" s="36" t="s">
        <v>71</v>
      </c>
      <c r="F4" s="36" t="s">
        <v>71</v>
      </c>
      <c r="G4" s="66"/>
      <c r="H4" s="150"/>
      <c r="I4" s="151"/>
      <c r="J4" s="150"/>
      <c r="K4" s="151"/>
      <c r="L4" s="146" t="s">
        <v>54</v>
      </c>
      <c r="M4" s="148" t="s">
        <v>56</v>
      </c>
      <c r="N4" s="148" t="s">
        <v>57</v>
      </c>
      <c r="O4" s="148" t="s">
        <v>56</v>
      </c>
      <c r="P4" s="148" t="s">
        <v>57</v>
      </c>
      <c r="W4" s="122"/>
    </row>
    <row r="5" spans="3:23" ht="12.75" customHeight="1">
      <c r="C5" s="38">
        <f>Voorblad!$E$2-1</f>
        <v>2010</v>
      </c>
      <c r="D5" s="38">
        <f>Voorblad!$E$2</f>
        <v>2011</v>
      </c>
      <c r="E5" s="38">
        <f>Voorblad!$E$2-1</f>
        <v>2010</v>
      </c>
      <c r="F5" s="38">
        <f>Voorblad!$E$2</f>
        <v>2011</v>
      </c>
      <c r="G5" s="144"/>
      <c r="H5" s="152" t="s">
        <v>307</v>
      </c>
      <c r="I5" s="153"/>
      <c r="J5" s="152" t="s">
        <v>560</v>
      </c>
      <c r="K5" s="153"/>
      <c r="L5" s="146" t="s">
        <v>39</v>
      </c>
      <c r="M5" s="154">
        <f>+beleidsregelwaarden!B115</f>
        <v>467.33</v>
      </c>
      <c r="N5" s="154">
        <f>+beleidsregelwaarden!C115</f>
        <v>528.15</v>
      </c>
      <c r="O5" s="154">
        <f>+beleidsregelwaarden!D115</f>
        <v>475.508275</v>
      </c>
      <c r="P5" s="154">
        <f>+beleidsregelwaarden!E115</f>
        <v>526.512735</v>
      </c>
      <c r="Q5" s="148" t="str">
        <f>CONCATENATE("trend ",Voorblad!E2-1)</f>
        <v>trend 2010</v>
      </c>
      <c r="R5" s="155">
        <f>+beleidsregelwaarden!B5</f>
        <v>1.0175</v>
      </c>
      <c r="S5" s="155">
        <f>+beleidsregelwaarden!C5</f>
        <v>0.9969</v>
      </c>
      <c r="W5" s="122"/>
    </row>
    <row r="6" spans="1:23" ht="13.5" customHeight="1">
      <c r="A6" s="594" t="s">
        <v>296</v>
      </c>
      <c r="B6" s="595"/>
      <c r="C6" s="52"/>
      <c r="D6" s="51"/>
      <c r="E6" s="53"/>
      <c r="F6" s="53"/>
      <c r="G6" s="67"/>
      <c r="H6" s="156" t="s">
        <v>27</v>
      </c>
      <c r="I6" s="156" t="s">
        <v>28</v>
      </c>
      <c r="J6" s="156" t="s">
        <v>27</v>
      </c>
      <c r="K6" s="156" t="s">
        <v>28</v>
      </c>
      <c r="L6" s="146" t="s">
        <v>40</v>
      </c>
      <c r="M6" s="154">
        <f>+beleidsregelwaarden!B116</f>
        <v>485.33</v>
      </c>
      <c r="N6" s="154">
        <f>+beleidsregelwaarden!C116</f>
        <v>581.17</v>
      </c>
      <c r="O6" s="154">
        <f>+beleidsregelwaarden!D116</f>
        <v>493.823275</v>
      </c>
      <c r="P6" s="154">
        <f>+beleidsregelwaarden!E116</f>
        <v>579.368373</v>
      </c>
      <c r="Q6" s="146" t="str">
        <f>CONCATENATE("trend ",Voorblad!E2)</f>
        <v>trend 2011</v>
      </c>
      <c r="T6" s="157">
        <f>beleidsregelwaarden!D5</f>
        <v>1.0125</v>
      </c>
      <c r="U6" s="157">
        <f>beleidsregelwaarden!E5</f>
        <v>1.01</v>
      </c>
      <c r="W6" s="122"/>
    </row>
    <row r="7" spans="1:23" ht="12.75" customHeight="1">
      <c r="A7" s="49">
        <f>+F2*100+1</f>
        <v>301</v>
      </c>
      <c r="B7" s="133" t="str">
        <f>CONCATENATE("Gewogen med. specialisten laatste rekenstaat ",Voorblad!E2-1)</f>
        <v>Gewogen med. specialisten laatste rekenstaat 2010</v>
      </c>
      <c r="C7" s="6"/>
      <c r="L7" s="146" t="s">
        <v>41</v>
      </c>
      <c r="M7" s="154">
        <f>+beleidsregelwaarden!B117</f>
        <v>43.75</v>
      </c>
      <c r="N7" s="154">
        <f>+beleidsregelwaarden!C117</f>
        <v>9.63</v>
      </c>
      <c r="O7" s="154">
        <f>+beleidsregelwaarden!D117</f>
        <v>44.515625</v>
      </c>
      <c r="P7" s="154">
        <f>+beleidsregelwaarden!E117</f>
        <v>9.600147000000002</v>
      </c>
      <c r="W7" s="122"/>
    </row>
    <row r="8" spans="1:23" ht="12.75" customHeight="1">
      <c r="A8" s="49">
        <f>+A7+1</f>
        <v>302</v>
      </c>
      <c r="B8" s="22" t="s">
        <v>266</v>
      </c>
      <c r="C8" s="72">
        <f>+'opnamen, epb'!D37</f>
        <v>0</v>
      </c>
      <c r="D8" s="72">
        <f>'opnamen, epb'!E37</f>
        <v>0</v>
      </c>
      <c r="E8" s="73"/>
      <c r="F8" s="73"/>
      <c r="G8" s="73"/>
      <c r="H8" s="158"/>
      <c r="I8" s="158"/>
      <c r="J8" s="158"/>
      <c r="K8" s="158"/>
      <c r="L8" s="146" t="s">
        <v>42</v>
      </c>
      <c r="M8" s="154">
        <f>+beleidsregelwaarden!B118</f>
        <v>45.17</v>
      </c>
      <c r="N8" s="154">
        <f>+beleidsregelwaarden!C118</f>
        <v>9.87</v>
      </c>
      <c r="O8" s="154">
        <f>+beleidsregelwaarden!D118</f>
        <v>45.960475</v>
      </c>
      <c r="P8" s="154">
        <f>+beleidsregelwaarden!E118</f>
        <v>9.839402999999999</v>
      </c>
      <c r="W8" s="122"/>
    </row>
    <row r="9" spans="1:23" ht="12.75" customHeight="1">
      <c r="A9" s="49">
        <f aca="true" t="shared" si="0" ref="A9:A44">+A8+1</f>
        <v>303</v>
      </c>
      <c r="B9" s="22" t="s">
        <v>267</v>
      </c>
      <c r="C9" s="74">
        <f>'opnamen, epb'!F37</f>
        <v>0</v>
      </c>
      <c r="D9" s="74">
        <f>'opnamen, epb'!G37</f>
        <v>0</v>
      </c>
      <c r="E9" s="75">
        <f>ROUND(C9*ROUND(H9*$R$5,2),0)+ROUND(C9*ROUND(I9*$S$5,2),0)</f>
        <v>0</v>
      </c>
      <c r="F9" s="75">
        <f>ROUND(D9*ROUND(J9*$T$6,2),0)+ROUND(D9*ROUND(K9*$U$6,2),0)</f>
        <v>0</v>
      </c>
      <c r="G9" s="85"/>
      <c r="H9" s="159">
        <f>IF(($C$7)=0,0,ROUND(IF(($C$7)&lt;62.5,M5,IF(($C$7)&gt;=88,M6,M5+(($C$7)-62.5)/25.5*(M6-M5))),2))</f>
        <v>0</v>
      </c>
      <c r="I9" s="159">
        <f>IF(($C$7)=0,0,ROUND(IF(($C$7)&lt;62.5,N5,IF(($C$7)&gt;=88,N6,N5+(($C$7)-62.5)/25.5*(N6-N5))),2))</f>
        <v>0</v>
      </c>
      <c r="J9" s="159">
        <f>IF($C$7=0,0,ROUND(IF($C$7&lt;62.5,O5,IF($C$7&gt;=88,O6,O5+($C$7-62.5)/25.5*(O6-O5))),2))</f>
        <v>0</v>
      </c>
      <c r="K9" s="159">
        <f>IF($C$7=0,0,ROUND(IF($C$7&lt;62.5,P5,IF($C$7&gt;=88,P6,P5+($C$7-62.5)/25.5*(P6-P5))),2))</f>
        <v>0</v>
      </c>
      <c r="L9" s="146" t="s">
        <v>46</v>
      </c>
      <c r="M9" s="154">
        <f>+beleidsregelwaarden!B119</f>
        <v>86.64</v>
      </c>
      <c r="N9" s="154">
        <f>+beleidsregelwaarden!C119</f>
        <v>41.38</v>
      </c>
      <c r="O9" s="154">
        <f>+beleidsregelwaarden!D119</f>
        <v>88.15620000000001</v>
      </c>
      <c r="P9" s="154">
        <f>+beleidsregelwaarden!E119</f>
        <v>41.251722</v>
      </c>
      <c r="W9" s="122"/>
    </row>
    <row r="10" spans="1:16" ht="12.75" customHeight="1">
      <c r="A10" s="49">
        <f t="shared" si="0"/>
        <v>304</v>
      </c>
      <c r="B10" s="22" t="s">
        <v>268</v>
      </c>
      <c r="C10" s="8"/>
      <c r="D10" s="8"/>
      <c r="E10" s="75">
        <f>ROUND(C10*ROUND(H10*$R$5,2),0)+ROUND(C10*ROUND(I10*$S$5,2),0)</f>
        <v>0</v>
      </c>
      <c r="F10" s="75">
        <f>ROUND(D10*ROUND(J10*$T$6,2),0)+ROUND(D10*ROUND(K10*$U$6,2),0)</f>
        <v>0</v>
      </c>
      <c r="G10" s="85"/>
      <c r="H10" s="159">
        <f>IF(($C$7)=0,0,ROUND(IF(($C$7)&lt;62.5,M7,IF(($C$7)&gt;=88,M8,M7+(($C$7)-62.5)/25.5*(M8-M7))),2))</f>
        <v>0</v>
      </c>
      <c r="I10" s="159">
        <f>IF(($C$7)=0,0,ROUND(IF(($C$7)&lt;62.5,N7,IF(($C$7)&gt;=88,N8,N7+(($C$7)-62.5)/25.5*(N8-N7))),2))</f>
        <v>0</v>
      </c>
      <c r="J10" s="159">
        <f>IF($C$7=0,0,ROUND(IF($C$7&lt;62.5,O7,IF($C$7&gt;=88,O8,O7+($C$7-62.5)/25.5*(O8-O7))),2))</f>
        <v>0</v>
      </c>
      <c r="K10" s="159">
        <f>IF($C$7=0,0,ROUND(IF($C$7&lt;62.5,P7,IF($C$7&gt;=88,P8,P7+($C$7-62.5)/25.5*(P8-P7))),2))</f>
        <v>0</v>
      </c>
      <c r="L10" s="146" t="s">
        <v>47</v>
      </c>
      <c r="M10" s="154">
        <f>beleidsregelwaarden!B120</f>
        <v>90.21</v>
      </c>
      <c r="N10" s="154">
        <f>beleidsregelwaarden!C120</f>
        <v>45.38</v>
      </c>
      <c r="O10" s="154">
        <f>beleidsregelwaarden!D120</f>
        <v>91.788675</v>
      </c>
      <c r="P10" s="154">
        <f>beleidsregelwaarden!E120</f>
        <v>45.239322</v>
      </c>
    </row>
    <row r="11" spans="1:41" ht="12.75" customHeight="1">
      <c r="A11" s="49">
        <f t="shared" si="0"/>
        <v>305</v>
      </c>
      <c r="B11" s="22" t="s">
        <v>154</v>
      </c>
      <c r="C11" s="72">
        <f>'opnamen, epb'!H37</f>
        <v>0</v>
      </c>
      <c r="D11" s="72">
        <f>'opnamen, epb'!I37</f>
        <v>0</v>
      </c>
      <c r="E11" s="73"/>
      <c r="F11" s="96"/>
      <c r="G11" s="85"/>
      <c r="H11" s="158"/>
      <c r="I11" s="158"/>
      <c r="J11" s="158"/>
      <c r="K11" s="158"/>
      <c r="L11" s="146" t="s">
        <v>43</v>
      </c>
      <c r="M11" s="154">
        <f>+beleidsregelwaarden!B121</f>
        <v>243.85</v>
      </c>
      <c r="N11" s="154">
        <f>+beleidsregelwaarden!C121</f>
        <v>113.69</v>
      </c>
      <c r="O11" s="154">
        <f>+beleidsregelwaarden!D121</f>
        <v>248.117375</v>
      </c>
      <c r="P11" s="154">
        <f>+beleidsregelwaarden!E121</f>
        <v>113.337561</v>
      </c>
      <c r="Q11" s="155"/>
      <c r="R11" s="155"/>
      <c r="S11" s="155"/>
      <c r="T11" s="155"/>
      <c r="U11" s="155"/>
      <c r="V11" s="160"/>
      <c r="W11" s="7"/>
      <c r="X11" s="7"/>
      <c r="Y11" s="7"/>
      <c r="Z11" s="7"/>
      <c r="AA11" s="7"/>
      <c r="AB11" s="7"/>
      <c r="AC11" s="7"/>
      <c r="AD11" s="7"/>
      <c r="AE11" s="7"/>
      <c r="AF11" s="7"/>
      <c r="AG11" s="7"/>
      <c r="AH11" s="7"/>
      <c r="AI11" s="7"/>
      <c r="AJ11" s="7"/>
      <c r="AK11" s="7"/>
      <c r="AL11" s="7"/>
      <c r="AM11" s="7"/>
      <c r="AN11" s="7"/>
      <c r="AO11" s="7"/>
    </row>
    <row r="12" spans="1:16" ht="12.75" customHeight="1">
      <c r="A12" s="49">
        <f t="shared" si="0"/>
        <v>306</v>
      </c>
      <c r="B12" s="22" t="s">
        <v>155</v>
      </c>
      <c r="C12" s="72">
        <f>'opnamen, epb'!J37</f>
        <v>0</v>
      </c>
      <c r="D12" s="74">
        <f>'opnamen, epb'!K37</f>
        <v>0</v>
      </c>
      <c r="E12" s="75">
        <f>ROUND(C12*ROUND(H12*$R$5,2),0)+ROUND(C12*ROUND(I12*$S$5,2),0)</f>
        <v>0</v>
      </c>
      <c r="F12" s="75">
        <f aca="true" t="shared" si="1" ref="F12:F24">ROUND(D12*ROUND(J12*$T$6,2),0)+ROUND(D12*ROUND(K12*$U$6,2),0)</f>
        <v>0</v>
      </c>
      <c r="G12" s="85"/>
      <c r="H12" s="159">
        <f>IF(($C$7)=0,0,ROUND(IF(($C$7)&lt;62.5,M9,IF(($C$7)&gt;=88,M10,M9+(($C$7)-62.5)/25.5*(M10-M9))),2))</f>
        <v>0</v>
      </c>
      <c r="I12" s="159">
        <f>IF(($C$7)=0,0,ROUND(IF(($C$7)&lt;62.5,N9,IF(($C$7)&gt;=88,N10,N9+(($C$7)-62.5)/25.5*(N10-N9))),2))</f>
        <v>0</v>
      </c>
      <c r="J12" s="159">
        <f>IF($C$7=0,0,ROUND(IF($C$7&lt;62.5,O9,IF($C$7&gt;=88,O10,O9+($C$7-62.5)/25.5*(O10-O9))),2))</f>
        <v>0</v>
      </c>
      <c r="K12" s="159">
        <f>IF($C$7=0,0,ROUND(IF($C$7&lt;62.5,P9,IF($C$7&gt;=88,P10,P9+($C$7-62.5)/25.5*(P10-P9))),2))</f>
        <v>0</v>
      </c>
      <c r="L12" s="146" t="s">
        <v>44</v>
      </c>
      <c r="M12" s="154">
        <f>+beleidsregelwaarden!B122</f>
        <v>248.57</v>
      </c>
      <c r="N12" s="154">
        <f>+beleidsregelwaarden!C122</f>
        <v>120.22</v>
      </c>
      <c r="O12" s="154">
        <f>+beleidsregelwaarden!D122</f>
        <v>252.91997500000002</v>
      </c>
      <c r="P12" s="154">
        <f>+beleidsregelwaarden!E122</f>
        <v>119.847318</v>
      </c>
    </row>
    <row r="13" spans="1:16" ht="12.75" customHeight="1">
      <c r="A13" s="49">
        <f t="shared" si="0"/>
        <v>307</v>
      </c>
      <c r="B13" s="22" t="s">
        <v>269</v>
      </c>
      <c r="C13" s="8"/>
      <c r="D13" s="8"/>
      <c r="E13" s="75">
        <f aca="true" t="shared" si="2" ref="E13:E24">ROUND(C13*ROUND(H13*$R$5,2),0)+ROUND(C13*ROUND(I13*$S$5,2),0)</f>
        <v>0</v>
      </c>
      <c r="F13" s="75">
        <f>ROUND(D13*ROUND(J13*$T$6,2),0)+ROUND(D13*ROUND(K13*$U$6,2),0)</f>
        <v>0</v>
      </c>
      <c r="G13" s="85"/>
      <c r="H13" s="161">
        <f>IF(($C$7)=0,0,ROUND(IF(($C$7)&lt;62.5,M11,IF(($C$7)&gt;=88,M12,M11+(($C$7)-62.5)/25.5*(M12-M11))),2))</f>
        <v>0</v>
      </c>
      <c r="I13" s="161">
        <f>IF(($C$7)=0,0,ROUND(IF(($C$7)&lt;62.5,N11,IF(($C$7)&gt;=88,N12,N11+(($C$7)-62.5)/25.5*(N12-N11))),2))</f>
        <v>0</v>
      </c>
      <c r="J13" s="159">
        <f>IF($C$7=0,0,ROUND(IF($C$7&lt;62.5,O11,IF($C$7&gt;=88,O12,O11+($C$7-62.5)/25.5*(O12-O11))),2))</f>
        <v>0</v>
      </c>
      <c r="K13" s="159">
        <f>IF($C$7=0,0,ROUND(IF($C$7&lt;62.5,P11,IF($C$7&gt;=88,P12,P11+($C$7-62.5)/25.5*(P12-P11))),2))</f>
        <v>0</v>
      </c>
      <c r="L13" s="146" t="s">
        <v>52</v>
      </c>
      <c r="M13" s="154">
        <f>+beleidsregelwaarden!B123</f>
        <v>554.79</v>
      </c>
      <c r="N13" s="154">
        <f>+beleidsregelwaarden!C123</f>
        <v>547.38</v>
      </c>
      <c r="O13" s="154">
        <f>+beleidsregelwaarden!D123</f>
        <v>564.498825</v>
      </c>
      <c r="P13" s="154">
        <f>+beleidsregelwaarden!E123</f>
        <v>545.683122</v>
      </c>
    </row>
    <row r="14" spans="1:16" ht="12.75" customHeight="1">
      <c r="A14" s="49">
        <f t="shared" si="0"/>
        <v>308</v>
      </c>
      <c r="B14" s="22" t="s">
        <v>270</v>
      </c>
      <c r="C14" s="8"/>
      <c r="D14" s="8"/>
      <c r="E14" s="75">
        <f t="shared" si="2"/>
        <v>0</v>
      </c>
      <c r="F14" s="75">
        <f t="shared" si="1"/>
        <v>0</v>
      </c>
      <c r="G14" s="85"/>
      <c r="H14" s="159">
        <f>IF(($C$7)=0,0,ROUND(IF(($C$7)&lt;62.5,M13,IF(($C$7)&gt;=88,M14,M13+(($C$7)-62.5)/25.5*(M14-M13))),2))</f>
        <v>0</v>
      </c>
      <c r="I14" s="159">
        <f>IF(($C$7)=0,0,ROUND(IF(($C$7)&lt;62.5,N13,IF(($C$7)&gt;=88,N14,N13+(($C$7)-62.5)/25.5*(N14-N13))),2))</f>
        <v>0</v>
      </c>
      <c r="J14" s="159">
        <f>IF($C$7=0,0,ROUND(IF($C$7&lt;62.5,O13,IF($C$7&gt;=88,O14,O13+($C$7-62.5)/25.5*(O14-O13))),2))</f>
        <v>0</v>
      </c>
      <c r="K14" s="159">
        <f>IF($C$7=0,0,ROUND(IF($C$7&lt;62.5,P13,IF($C$7&gt;=88,P14,P13+($C$7-62.5)/25.5*(P14-P13))),2))</f>
        <v>0</v>
      </c>
      <c r="L14" s="155" t="s">
        <v>53</v>
      </c>
      <c r="M14" s="154">
        <f>+beleidsregelwaarden!B124</f>
        <v>575.69</v>
      </c>
      <c r="N14" s="154">
        <f>+beleidsregelwaarden!C124</f>
        <v>600.88</v>
      </c>
      <c r="O14" s="154">
        <f>+beleidsregelwaarden!D124</f>
        <v>585.7645750000001</v>
      </c>
      <c r="P14" s="154">
        <f>+beleidsregelwaarden!E124</f>
        <v>599.017272</v>
      </c>
    </row>
    <row r="15" spans="1:18" ht="12.75" customHeight="1">
      <c r="A15" s="49">
        <f t="shared" si="0"/>
        <v>309</v>
      </c>
      <c r="B15" s="22" t="str">
        <f>beleidsregelwaarden!A21</f>
        <v>Hartoperaties</v>
      </c>
      <c r="C15" s="8"/>
      <c r="D15" s="8"/>
      <c r="E15" s="75">
        <f t="shared" si="2"/>
        <v>0</v>
      </c>
      <c r="F15" s="75">
        <f t="shared" si="1"/>
        <v>0</v>
      </c>
      <c r="G15" s="85"/>
      <c r="H15" s="162">
        <f>beleidsregelwaarden!B21</f>
        <v>3107.49</v>
      </c>
      <c r="I15" s="162">
        <f>beleidsregelwaarden!C21</f>
        <v>4618.84</v>
      </c>
      <c r="J15" s="162">
        <f>beleidsregelwaarden!D21</f>
        <v>3161.871075</v>
      </c>
      <c r="K15" s="162">
        <f>beleidsregelwaarden!E21</f>
        <v>4604.5215960000005</v>
      </c>
      <c r="L15" s="146" t="s">
        <v>78</v>
      </c>
      <c r="M15" s="154">
        <f>+beleidsregelwaarden!B126</f>
        <v>243.85</v>
      </c>
      <c r="N15" s="154">
        <f>+beleidsregelwaarden!C126</f>
        <v>113.69</v>
      </c>
      <c r="O15" s="154">
        <f>+beleidsregelwaarden!D126</f>
        <v>248.117375</v>
      </c>
      <c r="P15" s="154">
        <f>+beleidsregelwaarden!E126</f>
        <v>113.337561</v>
      </c>
      <c r="R15" s="146" t="s">
        <v>73</v>
      </c>
    </row>
    <row r="16" spans="1:16" ht="12.75" customHeight="1">
      <c r="A16" s="49">
        <f t="shared" si="0"/>
        <v>310</v>
      </c>
      <c r="B16" s="22" t="str">
        <f>beleidsregelwaarden!A23</f>
        <v>Gecombineerde klep / CABG operatie</v>
      </c>
      <c r="C16" s="8"/>
      <c r="D16" s="8"/>
      <c r="E16" s="75">
        <f t="shared" si="2"/>
        <v>0</v>
      </c>
      <c r="F16" s="75">
        <f t="shared" si="1"/>
        <v>0</v>
      </c>
      <c r="G16" s="85"/>
      <c r="H16" s="162">
        <f>beleidsregelwaarden!B23</f>
        <v>9517.83</v>
      </c>
      <c r="I16" s="162">
        <f>beleidsregelwaarden!C23</f>
        <v>6286.22</v>
      </c>
      <c r="J16" s="162">
        <f>beleidsregelwaarden!D23</f>
        <v>9684.392025000001</v>
      </c>
      <c r="K16" s="162">
        <f>beleidsregelwaarden!E23</f>
        <v>6266.732718</v>
      </c>
      <c r="L16" s="146" t="s">
        <v>79</v>
      </c>
      <c r="M16" s="154">
        <f>+beleidsregelwaarden!B127</f>
        <v>248.57</v>
      </c>
      <c r="N16" s="154">
        <f>+beleidsregelwaarden!C127</f>
        <v>120.22</v>
      </c>
      <c r="O16" s="154">
        <f>+beleidsregelwaarden!D127</f>
        <v>252.91997500000002</v>
      </c>
      <c r="P16" s="154">
        <f>+beleidsregelwaarden!E127</f>
        <v>119.847318</v>
      </c>
    </row>
    <row r="17" spans="1:16" ht="12.75" customHeight="1">
      <c r="A17" s="49">
        <f t="shared" si="0"/>
        <v>311</v>
      </c>
      <c r="B17" s="22" t="str">
        <f>beleidsregelwaarden!A24</f>
        <v>TAAA (aortachirurgie)</v>
      </c>
      <c r="C17" s="8"/>
      <c r="D17" s="8"/>
      <c r="E17" s="75">
        <f t="shared" si="2"/>
        <v>0</v>
      </c>
      <c r="F17" s="75">
        <f t="shared" si="1"/>
        <v>0</v>
      </c>
      <c r="G17" s="85"/>
      <c r="H17" s="162">
        <f>beleidsregelwaarden!B24</f>
        <v>13300.48</v>
      </c>
      <c r="I17" s="162">
        <f>beleidsregelwaarden!C24</f>
        <v>7377.63</v>
      </c>
      <c r="J17" s="162">
        <f>beleidsregelwaarden!D24</f>
        <v>13533.2384</v>
      </c>
      <c r="K17" s="162">
        <f>beleidsregelwaarden!E24</f>
        <v>7354.759347</v>
      </c>
      <c r="L17" s="146" t="s">
        <v>48</v>
      </c>
      <c r="M17" s="154">
        <f>+beleidsregelwaarden!B129</f>
        <v>243.85</v>
      </c>
      <c r="N17" s="154">
        <f>+beleidsregelwaarden!C129</f>
        <v>113.69</v>
      </c>
      <c r="O17" s="154">
        <f>+beleidsregelwaarden!D129</f>
        <v>248.117375</v>
      </c>
      <c r="P17" s="154">
        <f>+beleidsregelwaarden!E129</f>
        <v>113.337561</v>
      </c>
    </row>
    <row r="18" spans="1:16" ht="12.75" customHeight="1">
      <c r="A18" s="49">
        <f t="shared" si="0"/>
        <v>312</v>
      </c>
      <c r="B18" s="22" t="str">
        <f>beleidsregelwaarden!A25</f>
        <v>PTCA behandelingen</v>
      </c>
      <c r="C18" s="8"/>
      <c r="D18" s="8"/>
      <c r="E18" s="75">
        <f>ROUND(C18*ROUND(H18*$R$5,2),0)+ROUND(C18*ROUND(I18*$S$5,2),0)</f>
        <v>0</v>
      </c>
      <c r="F18" s="75">
        <f t="shared" si="1"/>
        <v>0</v>
      </c>
      <c r="G18" s="85"/>
      <c r="H18" s="162">
        <f>beleidsregelwaarden!B25</f>
        <v>0</v>
      </c>
      <c r="I18" s="162">
        <f>beleidsregelwaarden!C25</f>
        <v>4496.12</v>
      </c>
      <c r="J18" s="162">
        <f>beleidsregelwaarden!D25</f>
        <v>0</v>
      </c>
      <c r="K18" s="162">
        <f>beleidsregelwaarden!E25</f>
        <v>4482.182028</v>
      </c>
      <c r="L18" s="146" t="s">
        <v>49</v>
      </c>
      <c r="M18" s="154">
        <f>+beleidsregelwaarden!B130</f>
        <v>248.57</v>
      </c>
      <c r="N18" s="154">
        <f>+beleidsregelwaarden!C130</f>
        <v>120.22</v>
      </c>
      <c r="O18" s="154">
        <f>+beleidsregelwaarden!D130</f>
        <v>252.91997500000002</v>
      </c>
      <c r="P18" s="154">
        <f>+beleidsregelwaarden!E130</f>
        <v>119.847318</v>
      </c>
    </row>
    <row r="19" spans="1:16" ht="12.75" customHeight="1">
      <c r="A19" s="49">
        <f t="shared" si="0"/>
        <v>313</v>
      </c>
      <c r="B19" s="22" t="str">
        <f>beleidsregelwaarden!A26</f>
        <v>Stents</v>
      </c>
      <c r="C19" s="8"/>
      <c r="D19" s="8"/>
      <c r="E19" s="75">
        <f t="shared" si="2"/>
        <v>0</v>
      </c>
      <c r="F19" s="75">
        <f t="shared" si="1"/>
        <v>0</v>
      </c>
      <c r="G19" s="85"/>
      <c r="H19" s="162">
        <f>beleidsregelwaarden!B26</f>
        <v>0</v>
      </c>
      <c r="I19" s="162">
        <f>beleidsregelwaarden!C26</f>
        <v>916.95</v>
      </c>
      <c r="J19" s="162">
        <f>beleidsregelwaarden!D26</f>
        <v>0</v>
      </c>
      <c r="K19" s="162">
        <f>beleidsregelwaarden!E26</f>
        <v>914.1074550000001</v>
      </c>
      <c r="L19" s="146" t="s">
        <v>45</v>
      </c>
      <c r="M19" s="154">
        <f>+beleidsregelwaarden!B133</f>
        <v>4.24</v>
      </c>
      <c r="N19" s="154">
        <f>+beleidsregelwaarden!C133</f>
        <v>1.49</v>
      </c>
      <c r="O19" s="154">
        <f>+beleidsregelwaarden!D133</f>
        <v>4.3142000000000005</v>
      </c>
      <c r="P19" s="154">
        <f>+beleidsregelwaarden!E133</f>
        <v>1.485381</v>
      </c>
    </row>
    <row r="20" spans="1:16" ht="12.75" customHeight="1">
      <c r="A20" s="49">
        <f t="shared" si="0"/>
        <v>314</v>
      </c>
      <c r="B20" s="22" t="str">
        <f>beleidsregelwaarden!A27</f>
        <v>Drug eluting stent bij interventie cardiologie</v>
      </c>
      <c r="C20" s="8"/>
      <c r="D20" s="8"/>
      <c r="E20" s="75">
        <f>ROUND(C20*ROUND(H20*$R$5,2),0)+ROUND(C20*ROUND(I20*$S$5,2),0)</f>
        <v>0</v>
      </c>
      <c r="F20" s="75">
        <f t="shared" si="1"/>
        <v>0</v>
      </c>
      <c r="G20" s="85"/>
      <c r="H20" s="162"/>
      <c r="I20" s="162">
        <f>beleidsregelwaarden!C27</f>
        <v>1346.61</v>
      </c>
      <c r="J20" s="162">
        <f>beleidsregelwaarden!D27</f>
        <v>0</v>
      </c>
      <c r="K20" s="162">
        <f>beleidsregelwaarden!E27</f>
        <v>1342.435509</v>
      </c>
      <c r="M20" s="154"/>
      <c r="N20" s="154"/>
      <c r="O20" s="154"/>
      <c r="P20" s="154"/>
    </row>
    <row r="21" spans="1:16" ht="12.75" customHeight="1">
      <c r="A21" s="49">
        <f t="shared" si="0"/>
        <v>315</v>
      </c>
      <c r="B21" s="22" t="str">
        <f>beleidsregelwaarden!A28</f>
        <v>Radiologische stent</v>
      </c>
      <c r="C21" s="8"/>
      <c r="D21" s="8"/>
      <c r="E21" s="75">
        <f>ROUND(C21*ROUND(H21*$R$5,2),0)+ROUND(C21*ROUND(I21*$S$5,2),0)</f>
        <v>0</v>
      </c>
      <c r="F21" s="75">
        <f t="shared" si="1"/>
        <v>0</v>
      </c>
      <c r="G21" s="85"/>
      <c r="H21" s="162"/>
      <c r="I21" s="162">
        <f>beleidsregelwaarden!C28</f>
        <v>2320.01</v>
      </c>
      <c r="J21" s="162">
        <f>beleidsregelwaarden!D28</f>
        <v>0</v>
      </c>
      <c r="K21" s="162">
        <f>beleidsregelwaarden!E28</f>
        <v>2312.817969</v>
      </c>
      <c r="M21" s="154"/>
      <c r="N21" s="154"/>
      <c r="O21" s="154"/>
      <c r="P21" s="154"/>
    </row>
    <row r="22" spans="1:11" ht="12.75" customHeight="1">
      <c r="A22" s="49">
        <f t="shared" si="0"/>
        <v>316</v>
      </c>
      <c r="B22" s="22" t="str">
        <f>beleidsregelwaarden!A30</f>
        <v>AICD-implantatie</v>
      </c>
      <c r="C22" s="8"/>
      <c r="D22" s="8"/>
      <c r="E22" s="75">
        <f t="shared" si="2"/>
        <v>0</v>
      </c>
      <c r="F22" s="75">
        <f t="shared" si="1"/>
        <v>0</v>
      </c>
      <c r="G22" s="85"/>
      <c r="H22" s="162">
        <f>beleidsregelwaarden!B30</f>
        <v>0</v>
      </c>
      <c r="I22" s="162">
        <f>beleidsregelwaarden!C30</f>
        <v>33334.82</v>
      </c>
      <c r="J22" s="162">
        <f>beleidsregelwaarden!D30</f>
        <v>0</v>
      </c>
      <c r="K22" s="162">
        <f>beleidsregelwaarden!E30</f>
        <v>33231.482058</v>
      </c>
    </row>
    <row r="23" spans="1:11" ht="12.75" customHeight="1">
      <c r="A23" s="49">
        <f t="shared" si="0"/>
        <v>317</v>
      </c>
      <c r="B23" s="22" t="str">
        <f>beleidsregelwaarden!A31</f>
        <v>Catheterablatie</v>
      </c>
      <c r="C23" s="8"/>
      <c r="D23" s="8"/>
      <c r="E23" s="75">
        <f t="shared" si="2"/>
        <v>0</v>
      </c>
      <c r="F23" s="75">
        <f t="shared" si="1"/>
        <v>0</v>
      </c>
      <c r="G23" s="85"/>
      <c r="H23" s="162">
        <f>beleidsregelwaarden!B31</f>
        <v>0</v>
      </c>
      <c r="I23" s="162">
        <f>beleidsregelwaarden!C31</f>
        <v>4145.58</v>
      </c>
      <c r="J23" s="162">
        <f>beleidsregelwaarden!D31</f>
        <v>0</v>
      </c>
      <c r="K23" s="162">
        <f>beleidsregelwaarden!E31</f>
        <v>4132.728702</v>
      </c>
    </row>
    <row r="24" spans="1:11" ht="12.75" customHeight="1">
      <c r="A24" s="49">
        <f t="shared" si="0"/>
        <v>318</v>
      </c>
      <c r="B24" s="22" t="str">
        <f>beleidsregelwaarden!A36</f>
        <v>BMT autoloog AML</v>
      </c>
      <c r="C24" s="8"/>
      <c r="D24" s="8"/>
      <c r="E24" s="75">
        <f t="shared" si="2"/>
        <v>0</v>
      </c>
      <c r="F24" s="75">
        <f t="shared" si="1"/>
        <v>0</v>
      </c>
      <c r="G24" s="85"/>
      <c r="H24" s="162">
        <f>beleidsregelwaarden!B36</f>
        <v>27703.7</v>
      </c>
      <c r="I24" s="162">
        <f>beleidsregelwaarden!C36</f>
        <v>17180.18</v>
      </c>
      <c r="J24" s="162">
        <f>beleidsregelwaarden!D36</f>
        <v>28188.514750000002</v>
      </c>
      <c r="K24" s="162">
        <f>beleidsregelwaarden!E36</f>
        <v>17126.921442</v>
      </c>
    </row>
    <row r="25" spans="1:11" ht="12.75" customHeight="1">
      <c r="A25" s="49">
        <f t="shared" si="0"/>
        <v>319</v>
      </c>
      <c r="B25" s="22" t="str">
        <f>beleidsregelwaarden!A61</f>
        <v>Neurostimulatoren bij pijnbestrijding</v>
      </c>
      <c r="C25" s="8"/>
      <c r="D25" s="8"/>
      <c r="E25" s="75">
        <f aca="true" t="shared" si="3" ref="E25:E38">ROUND(C25*ROUND(H25*$R$5,2),0)+ROUND(C25*ROUND(I25*$S$5,2),0)</f>
        <v>0</v>
      </c>
      <c r="F25" s="75">
        <f aca="true" t="shared" si="4" ref="F25:F38">ROUND(D25*ROUND(J25*$T$6,0),0)+ROUND(D25*ROUND(K25*$U$6,0),0)</f>
        <v>0</v>
      </c>
      <c r="G25" s="85"/>
      <c r="H25" s="162">
        <f>beleidsregelwaarden!B61</f>
        <v>0</v>
      </c>
      <c r="I25" s="162">
        <f>beleidsregelwaarden!C61</f>
        <v>15673.87</v>
      </c>
      <c r="J25" s="162">
        <f>beleidsregelwaarden!D61</f>
        <v>0</v>
      </c>
      <c r="K25" s="162">
        <f>beleidsregelwaarden!E61</f>
        <v>15625.281003</v>
      </c>
    </row>
    <row r="26" spans="1:11" ht="12.75" customHeight="1">
      <c r="A26" s="49">
        <f t="shared" si="0"/>
        <v>320</v>
      </c>
      <c r="B26" s="22" t="str">
        <f>beleidsregelwaarden!A57</f>
        <v>Plaatsing eenz. thalamusstimulator bij bew.st.</v>
      </c>
      <c r="C26" s="8">
        <v>0</v>
      </c>
      <c r="D26" s="8"/>
      <c r="E26" s="75">
        <f t="shared" si="3"/>
        <v>0</v>
      </c>
      <c r="F26" s="75">
        <f t="shared" si="4"/>
        <v>0</v>
      </c>
      <c r="G26" s="85"/>
      <c r="H26" s="162">
        <f>beleidsregelwaarden!B57</f>
        <v>0</v>
      </c>
      <c r="I26" s="162">
        <f>beleidsregelwaarden!C57</f>
        <v>13405.55</v>
      </c>
      <c r="J26" s="162">
        <f>beleidsregelwaarden!D57</f>
        <v>0</v>
      </c>
      <c r="K26" s="162">
        <f>beleidsregelwaarden!E57</f>
        <v>13363.992795</v>
      </c>
    </row>
    <row r="27" spans="1:11" ht="12.75" customHeight="1">
      <c r="A27" s="49">
        <f t="shared" si="0"/>
        <v>321</v>
      </c>
      <c r="B27" s="22" t="str">
        <f>beleidsregelwaarden!A58</f>
        <v>Plaatsing tweez. thalamusstimulator bij bew.st.</v>
      </c>
      <c r="C27" s="8"/>
      <c r="D27" s="8"/>
      <c r="E27" s="75">
        <f t="shared" si="3"/>
        <v>0</v>
      </c>
      <c r="F27" s="75">
        <f t="shared" si="4"/>
        <v>0</v>
      </c>
      <c r="G27" s="85"/>
      <c r="H27" s="162">
        <f>beleidsregelwaarden!B58</f>
        <v>0</v>
      </c>
      <c r="I27" s="162">
        <f>beleidsregelwaarden!C58</f>
        <v>22387.73</v>
      </c>
      <c r="J27" s="162">
        <f>beleidsregelwaarden!D58</f>
        <v>0</v>
      </c>
      <c r="K27" s="162">
        <f>beleidsregelwaarden!E58</f>
        <v>22318.328037</v>
      </c>
    </row>
    <row r="28" spans="1:11" ht="12.75" customHeight="1">
      <c r="A28" s="49">
        <f t="shared" si="0"/>
        <v>322</v>
      </c>
      <c r="B28" s="22" t="str">
        <f>beleidsregelwaarden!A59</f>
        <v>Vervanging eenz.thalamusstimulator bij bew.st.</v>
      </c>
      <c r="C28" s="8"/>
      <c r="D28" s="8"/>
      <c r="E28" s="75">
        <f t="shared" si="3"/>
        <v>0</v>
      </c>
      <c r="F28" s="75">
        <f t="shared" si="4"/>
        <v>0</v>
      </c>
      <c r="G28" s="85"/>
      <c r="H28" s="162">
        <f>beleidsregelwaarden!B59</f>
        <v>0</v>
      </c>
      <c r="I28" s="162">
        <f>beleidsregelwaarden!C59</f>
        <v>10724.21</v>
      </c>
      <c r="J28" s="162">
        <f>beleidsregelwaarden!D59</f>
        <v>0</v>
      </c>
      <c r="K28" s="162">
        <f>beleidsregelwaarden!E59</f>
        <v>10690.964949</v>
      </c>
    </row>
    <row r="29" spans="1:11" ht="12.75" customHeight="1">
      <c r="A29" s="49">
        <f t="shared" si="0"/>
        <v>323</v>
      </c>
      <c r="B29" s="22" t="str">
        <f>beleidsregelwaarden!A60</f>
        <v>Vervanging tweez.thalamusstimulator bij bew.st.</v>
      </c>
      <c r="C29" s="8"/>
      <c r="D29" s="8"/>
      <c r="E29" s="75">
        <f t="shared" si="3"/>
        <v>0</v>
      </c>
      <c r="F29" s="75">
        <f t="shared" si="4"/>
        <v>0</v>
      </c>
      <c r="G29" s="85"/>
      <c r="H29" s="162">
        <f>beleidsregelwaarden!B60</f>
        <v>0</v>
      </c>
      <c r="I29" s="162">
        <f>beleidsregelwaarden!C60</f>
        <v>16890.72</v>
      </c>
      <c r="J29" s="162">
        <f>beleidsregelwaarden!D60</f>
        <v>0</v>
      </c>
      <c r="K29" s="162">
        <f>beleidsregelwaarden!E60</f>
        <v>16838.358768000002</v>
      </c>
    </row>
    <row r="30" spans="1:11" ht="12.75" customHeight="1">
      <c r="A30" s="49">
        <f t="shared" si="0"/>
        <v>324</v>
      </c>
      <c r="B30" s="22" t="str">
        <f>beleidsregelwaarden!A62</f>
        <v>Plaatsing nervus vagus stimulator</v>
      </c>
      <c r="C30" s="8"/>
      <c r="D30" s="8"/>
      <c r="E30" s="75">
        <f t="shared" si="3"/>
        <v>0</v>
      </c>
      <c r="F30" s="75">
        <f t="shared" si="4"/>
        <v>0</v>
      </c>
      <c r="G30" s="85"/>
      <c r="H30" s="162">
        <f>beleidsregelwaarden!B62</f>
        <v>0</v>
      </c>
      <c r="I30" s="162">
        <f>beleidsregelwaarden!C62</f>
        <v>13089.72</v>
      </c>
      <c r="J30" s="162">
        <f>beleidsregelwaarden!D62</f>
        <v>0</v>
      </c>
      <c r="K30" s="162">
        <f>beleidsregelwaarden!E62</f>
        <v>13049.141867999999</v>
      </c>
    </row>
    <row r="31" spans="1:11" ht="12.75" customHeight="1">
      <c r="A31" s="49">
        <f t="shared" si="0"/>
        <v>325</v>
      </c>
      <c r="B31" s="22" t="str">
        <f>beleidsregelwaarden!A63</f>
        <v>Vervanging nervus vagus stimulator</v>
      </c>
      <c r="C31" s="8"/>
      <c r="D31" s="8"/>
      <c r="E31" s="75">
        <f t="shared" si="3"/>
        <v>0</v>
      </c>
      <c r="F31" s="75">
        <f t="shared" si="4"/>
        <v>0</v>
      </c>
      <c r="G31" s="85"/>
      <c r="H31" s="162">
        <f>beleidsregelwaarden!B63</f>
        <v>0</v>
      </c>
      <c r="I31" s="162">
        <f>beleidsregelwaarden!C63</f>
        <v>10559.78</v>
      </c>
      <c r="J31" s="162">
        <f>beleidsregelwaarden!D63</f>
        <v>0</v>
      </c>
      <c r="K31" s="162">
        <f>beleidsregelwaarden!E63</f>
        <v>10527.044682000002</v>
      </c>
    </row>
    <row r="32" spans="1:11" ht="12.75" customHeight="1">
      <c r="A32" s="49">
        <f t="shared" si="0"/>
        <v>326</v>
      </c>
      <c r="B32" s="22" t="str">
        <f>beleidsregelwaarden!A64</f>
        <v>Neurointerventie coilling ongeruptureerd</v>
      </c>
      <c r="C32" s="8"/>
      <c r="D32" s="8"/>
      <c r="E32" s="75">
        <f t="shared" si="3"/>
        <v>0</v>
      </c>
      <c r="F32" s="75">
        <f t="shared" si="4"/>
        <v>0</v>
      </c>
      <c r="G32" s="85"/>
      <c r="H32" s="162">
        <f>beleidsregelwaarden!B64</f>
        <v>4728.06</v>
      </c>
      <c r="I32" s="162">
        <f>beleidsregelwaarden!C64</f>
        <v>12002.52</v>
      </c>
      <c r="J32" s="162">
        <f>beleidsregelwaarden!D64</f>
        <v>4810.801050000001</v>
      </c>
      <c r="K32" s="162">
        <f>beleidsregelwaarden!E64</f>
        <v>11965.312188</v>
      </c>
    </row>
    <row r="33" spans="1:11" ht="12.75" customHeight="1">
      <c r="A33" s="49">
        <f t="shared" si="0"/>
        <v>327</v>
      </c>
      <c r="B33" s="22" t="str">
        <f>beleidsregelwaarden!A65</f>
        <v>Neurointerventie coilling geruptureerd</v>
      </c>
      <c r="C33" s="8"/>
      <c r="D33" s="8"/>
      <c r="E33" s="75">
        <f t="shared" si="3"/>
        <v>0</v>
      </c>
      <c r="F33" s="75">
        <f t="shared" si="4"/>
        <v>0</v>
      </c>
      <c r="G33" s="5"/>
      <c r="H33" s="162">
        <f>beleidsregelwaarden!B65</f>
        <v>11466.15</v>
      </c>
      <c r="I33" s="162">
        <f>beleidsregelwaarden!C65</f>
        <v>13219.01</v>
      </c>
      <c r="J33" s="162">
        <f>beleidsregelwaarden!D65</f>
        <v>11666.807625000001</v>
      </c>
      <c r="K33" s="162">
        <f>beleidsregelwaarden!E65</f>
        <v>13178.031069</v>
      </c>
    </row>
    <row r="34" spans="1:11" ht="12.75" customHeight="1">
      <c r="A34" s="49">
        <f t="shared" si="0"/>
        <v>328</v>
      </c>
      <c r="B34" s="22" t="str">
        <f>beleidsregelwaarden!A66</f>
        <v>Neurointerventie AVM</v>
      </c>
      <c r="C34" s="8"/>
      <c r="D34" s="8"/>
      <c r="E34" s="75">
        <f t="shared" si="3"/>
        <v>0</v>
      </c>
      <c r="F34" s="75">
        <f t="shared" si="4"/>
        <v>0</v>
      </c>
      <c r="G34" s="5"/>
      <c r="H34" s="162">
        <f>beleidsregelwaarden!B66</f>
        <v>4073.39</v>
      </c>
      <c r="I34" s="162">
        <f>beleidsregelwaarden!C66</f>
        <v>7261.63</v>
      </c>
      <c r="J34" s="162">
        <f>beleidsregelwaarden!D66</f>
        <v>4144.674325</v>
      </c>
      <c r="K34" s="162">
        <f>beleidsregelwaarden!E66</f>
        <v>7239.118947</v>
      </c>
    </row>
    <row r="35" spans="1:11" ht="12.75" customHeight="1">
      <c r="A35" s="49">
        <f t="shared" si="0"/>
        <v>329</v>
      </c>
      <c r="B35" s="22" t="str">
        <f>beleidsregelwaarden!A67</f>
        <v>Neurointerventie ballon</v>
      </c>
      <c r="C35" s="8"/>
      <c r="D35" s="8"/>
      <c r="E35" s="75">
        <f t="shared" si="3"/>
        <v>0</v>
      </c>
      <c r="F35" s="75">
        <f t="shared" si="4"/>
        <v>0</v>
      </c>
      <c r="G35" s="5"/>
      <c r="H35" s="162">
        <f>beleidsregelwaarden!B67</f>
        <v>2310.17</v>
      </c>
      <c r="I35" s="162">
        <f>beleidsregelwaarden!C67</f>
        <v>5551.88</v>
      </c>
      <c r="J35" s="162">
        <f>beleidsregelwaarden!D67</f>
        <v>2350.597975</v>
      </c>
      <c r="K35" s="162">
        <f>beleidsregelwaarden!E67</f>
        <v>5534.669172</v>
      </c>
    </row>
    <row r="36" spans="1:11" ht="12.75" customHeight="1">
      <c r="A36" s="49">
        <f t="shared" si="0"/>
        <v>330</v>
      </c>
      <c r="B36" s="22" t="str">
        <f>beleidsregelwaarden!A68</f>
        <v>Neurointerventie menigeoom</v>
      </c>
      <c r="C36" s="8"/>
      <c r="D36" s="8"/>
      <c r="E36" s="75">
        <f t="shared" si="3"/>
        <v>0</v>
      </c>
      <c r="F36" s="75">
        <f t="shared" si="4"/>
        <v>0</v>
      </c>
      <c r="G36" s="5"/>
      <c r="H36" s="162">
        <f>beleidsregelwaarden!B68</f>
        <v>818.86</v>
      </c>
      <c r="I36" s="162">
        <f>beleidsregelwaarden!C68</f>
        <v>5262.39</v>
      </c>
      <c r="J36" s="162">
        <f>beleidsregelwaarden!D68</f>
        <v>833.19005</v>
      </c>
      <c r="K36" s="162">
        <f>beleidsregelwaarden!E68</f>
        <v>5246.076591</v>
      </c>
    </row>
    <row r="37" spans="1:11" ht="12.75" customHeight="1">
      <c r="A37" s="49">
        <f t="shared" si="0"/>
        <v>331</v>
      </c>
      <c r="B37" s="22" t="str">
        <f>beleidsregelwaarden!A70</f>
        <v>Opname neonatale IC</v>
      </c>
      <c r="C37" s="8"/>
      <c r="D37" s="8"/>
      <c r="E37" s="75">
        <f t="shared" si="3"/>
        <v>0</v>
      </c>
      <c r="F37" s="75">
        <f t="shared" si="4"/>
        <v>0</v>
      </c>
      <c r="G37" s="5"/>
      <c r="H37" s="163">
        <f>beleidsregelwaarden!B70</f>
        <v>11044.69</v>
      </c>
      <c r="I37" s="163">
        <f>beleidsregelwaarden!C70</f>
        <v>5891.9</v>
      </c>
      <c r="J37" s="163">
        <f>beleidsregelwaarden!D70</f>
        <v>11237.972075000001</v>
      </c>
      <c r="K37" s="163">
        <f>beleidsregelwaarden!E70</f>
        <v>5873.635109999999</v>
      </c>
    </row>
    <row r="38" spans="1:11" ht="12.75" customHeight="1">
      <c r="A38" s="49">
        <f t="shared" si="0"/>
        <v>332</v>
      </c>
      <c r="B38" s="22" t="str">
        <f>beleidsregelwaarden!A71</f>
        <v>Opname pediatrische IC</v>
      </c>
      <c r="C38" s="8"/>
      <c r="D38" s="8"/>
      <c r="E38" s="75">
        <f t="shared" si="3"/>
        <v>0</v>
      </c>
      <c r="F38" s="75">
        <f t="shared" si="4"/>
        <v>0</v>
      </c>
      <c r="G38" s="5"/>
      <c r="H38" s="163">
        <f>beleidsregelwaarden!B71</f>
        <v>3473.1</v>
      </c>
      <c r="I38" s="163">
        <f>beleidsregelwaarden!C71</f>
        <v>2036.51</v>
      </c>
      <c r="J38" s="163">
        <f>beleidsregelwaarden!D71</f>
        <v>3533.87925</v>
      </c>
      <c r="K38" s="163">
        <f>beleidsregelwaarden!E71</f>
        <v>2030.196819</v>
      </c>
    </row>
    <row r="39" spans="1:11" ht="12.75" customHeight="1">
      <c r="A39" s="49">
        <f t="shared" si="0"/>
        <v>333</v>
      </c>
      <c r="B39" s="22" t="s">
        <v>159</v>
      </c>
      <c r="C39" s="8"/>
      <c r="D39" s="8"/>
      <c r="E39" s="76">
        <f>ROUND(IF(C39&lt;1000,0,((C39-1000)*H39*R5)+((C39-1000)*I39*S5)),0)</f>
        <v>0</v>
      </c>
      <c r="F39" s="76">
        <f>ROUND(IF(D39&lt;1000,0,((D39-1000)*I39*T6)+((D39-1000)*J39*U6)),0)</f>
        <v>0</v>
      </c>
      <c r="G39" s="5"/>
      <c r="H39" s="163">
        <f>beleidsregelwaarden!B72</f>
        <v>965.58</v>
      </c>
      <c r="I39" s="163">
        <f>beleidsregelwaarden!C72</f>
        <v>98.05</v>
      </c>
      <c r="J39" s="163">
        <f>beleidsregelwaarden!D72</f>
        <v>982.4776500000002</v>
      </c>
      <c r="K39" s="163">
        <f>beleidsregelwaarden!E72</f>
        <v>97.746045</v>
      </c>
    </row>
    <row r="40" spans="1:11" ht="12.75" customHeight="1">
      <c r="A40" s="49">
        <f t="shared" si="0"/>
        <v>334</v>
      </c>
      <c r="B40" s="22" t="str">
        <f>beleidsregelwaarden!A73</f>
        <v>Multitraumapatiënten (ISS&gt;=16)</v>
      </c>
      <c r="C40" s="8"/>
      <c r="D40" s="8"/>
      <c r="E40" s="75">
        <f>ROUND(C40*ROUND(H40*$R$5,2),0)+ROUND(C40*ROUND(I40*$S$5,2),0)</f>
        <v>0</v>
      </c>
      <c r="F40" s="75">
        <f>ROUND(D40*ROUND(J40*$T$6,0),0)+ROUND(D40*ROUND(K40*$U$6,0),0)</f>
        <v>0</v>
      </c>
      <c r="G40" s="5"/>
      <c r="H40" s="163">
        <f>beleidsregelwaarden!B73</f>
        <v>9565.93</v>
      </c>
      <c r="I40" s="163">
        <f>beleidsregelwaarden!C73</f>
        <v>13600.3</v>
      </c>
      <c r="J40" s="163">
        <f>beleidsregelwaarden!D73</f>
        <v>9733.333775000001</v>
      </c>
      <c r="K40" s="163">
        <f>beleidsregelwaarden!E73</f>
        <v>13558.13907</v>
      </c>
    </row>
    <row r="41" spans="1:11" ht="12.75" customHeight="1">
      <c r="A41" s="49">
        <f t="shared" si="0"/>
        <v>335</v>
      </c>
      <c r="B41" s="22" t="str">
        <f>beleidsregelwaarden!A74</f>
        <v>Knieen</v>
      </c>
      <c r="C41" s="8"/>
      <c r="D41" s="8"/>
      <c r="E41" s="75">
        <f>ROUND(C41*ROUND(H41*$R$5,2),0)+ROUND(C41*ROUND(I41*$S$5,2),0)</f>
        <v>0</v>
      </c>
      <c r="F41" s="75">
        <f>ROUND(D41*ROUND(J41*$T$6,0),0)+ROUND(D41*ROUND(K41*$U$6,0),0)</f>
        <v>0</v>
      </c>
      <c r="G41" s="5"/>
      <c r="H41" s="163">
        <f>beleidsregelwaarden!B74</f>
        <v>0</v>
      </c>
      <c r="I41" s="163">
        <f>beleidsregelwaarden!C74</f>
        <v>5250.48</v>
      </c>
      <c r="J41" s="163">
        <f>beleidsregelwaarden!D74</f>
        <v>0</v>
      </c>
      <c r="K41" s="163">
        <f>beleidsregelwaarden!E74</f>
        <v>5234.203512</v>
      </c>
    </row>
    <row r="42" spans="1:11" ht="12.75" customHeight="1">
      <c r="A42" s="49">
        <f t="shared" si="0"/>
        <v>336</v>
      </c>
      <c r="B42" s="22" t="str">
        <f>beleidsregelwaarden!A75</f>
        <v>Heupen</v>
      </c>
      <c r="C42" s="8"/>
      <c r="D42" s="8"/>
      <c r="E42" s="75">
        <f>ROUND(C42*ROUND(H42*$R$5,2),0)+ROUND(C42*ROUND(I42*$S$5,2),0)</f>
        <v>0</v>
      </c>
      <c r="F42" s="75">
        <f>ROUND(D42*ROUND(J42*$T$6,0),0)+ROUND(D42*ROUND(K42*$U$6,0),0)</f>
        <v>0</v>
      </c>
      <c r="G42" s="5"/>
      <c r="H42" s="163">
        <f>beleidsregelwaarden!B75</f>
        <v>0</v>
      </c>
      <c r="I42" s="163">
        <f>beleidsregelwaarden!C75</f>
        <v>3242.38</v>
      </c>
      <c r="J42" s="163">
        <f>beleidsregelwaarden!D75</f>
        <v>0</v>
      </c>
      <c r="K42" s="163">
        <f>beleidsregelwaarden!E75</f>
        <v>3232.328622</v>
      </c>
    </row>
    <row r="43" spans="1:11" ht="12.75" customHeight="1">
      <c r="A43" s="49">
        <f t="shared" si="0"/>
        <v>337</v>
      </c>
      <c r="B43" s="22" t="str">
        <f>beleidsregelwaarden!A76</f>
        <v>Hoofd halsoncologie</v>
      </c>
      <c r="C43" s="8"/>
      <c r="D43" s="8"/>
      <c r="E43" s="75">
        <f>ROUND(C43*ROUND(H43*$R$5,2),0)+ROUND(C43*ROUND(I43*$S$5,2),0)</f>
        <v>0</v>
      </c>
      <c r="F43" s="75">
        <f>ROUND(D43*ROUND(J43*$T$6,0),0)+ROUND(D43*ROUND(K43*$U$6,0),0)</f>
        <v>0</v>
      </c>
      <c r="G43" s="5"/>
      <c r="H43" s="163">
        <f>beleidsregelwaarden!B76</f>
        <v>17984.62</v>
      </c>
      <c r="I43" s="163">
        <f>beleidsregelwaarden!C76</f>
        <v>6955.99</v>
      </c>
      <c r="J43" s="163">
        <f>beleidsregelwaarden!D76</f>
        <v>18299.35085</v>
      </c>
      <c r="K43" s="163">
        <f>beleidsregelwaarden!E76</f>
        <v>6934.426431</v>
      </c>
    </row>
    <row r="44" spans="1:11" ht="12.75" customHeight="1">
      <c r="A44" s="49">
        <f t="shared" si="0"/>
        <v>338</v>
      </c>
      <c r="B44" s="50" t="str">
        <f>CONCATENATE("Subtotaal"," ",B4)</f>
        <v>Subtotaal Productieafspraken 2011 en realisatie 2010</v>
      </c>
      <c r="C44" s="592"/>
      <c r="D44" s="593"/>
      <c r="E44" s="134">
        <f>SUM(E9:E43)</f>
        <v>0</v>
      </c>
      <c r="F44" s="134">
        <f>SUM(F9:F43)</f>
        <v>0</v>
      </c>
      <c r="G44" s="85"/>
      <c r="H44" s="162"/>
      <c r="I44" s="162"/>
      <c r="J44" s="162"/>
      <c r="K44" s="162"/>
    </row>
    <row r="45" spans="1:11" ht="36.75" customHeight="1">
      <c r="A45" s="597" t="s">
        <v>276</v>
      </c>
      <c r="B45" s="598"/>
      <c r="C45" s="598"/>
      <c r="D45" s="598"/>
      <c r="E45" s="598"/>
      <c r="F45" s="598"/>
      <c r="G45" s="85"/>
      <c r="H45" s="162"/>
      <c r="I45" s="162"/>
      <c r="J45" s="162"/>
      <c r="K45" s="162"/>
    </row>
    <row r="46" spans="1:11" ht="11.25" customHeight="1">
      <c r="A46" s="447"/>
      <c r="B46" s="448"/>
      <c r="C46" s="448"/>
      <c r="D46" s="448"/>
      <c r="E46" s="448"/>
      <c r="F46" s="448"/>
      <c r="G46" s="85"/>
      <c r="H46" s="162"/>
      <c r="I46" s="162"/>
      <c r="J46" s="162"/>
      <c r="K46" s="162"/>
    </row>
    <row r="47" spans="1:22" s="2" customFormat="1" ht="12.75" customHeight="1">
      <c r="A47" s="3" t="str">
        <f>A2</f>
        <v>Productieafspraken 2011, voorlopige nacalculatie 2010</v>
      </c>
      <c r="B47" s="4"/>
      <c r="C47" s="34"/>
      <c r="D47" s="34"/>
      <c r="E47" s="34"/>
      <c r="F47" s="34">
        <f>F2+1</f>
        <v>4</v>
      </c>
      <c r="G47" s="95"/>
      <c r="H47" s="145"/>
      <c r="I47" s="145"/>
      <c r="J47" s="145"/>
      <c r="K47" s="145"/>
      <c r="L47" s="146"/>
      <c r="M47" s="146"/>
      <c r="N47" s="146"/>
      <c r="O47" s="146"/>
      <c r="P47" s="146"/>
      <c r="Q47" s="146"/>
      <c r="R47" s="146"/>
      <c r="S47" s="146"/>
      <c r="T47" s="146"/>
      <c r="U47" s="146"/>
      <c r="V47" s="146"/>
    </row>
    <row r="48" spans="1:22" s="2" customFormat="1" ht="12.75" customHeight="1">
      <c r="A48" s="3"/>
      <c r="B48" s="4"/>
      <c r="C48" s="34"/>
      <c r="D48" s="34"/>
      <c r="E48" s="34"/>
      <c r="F48" s="34"/>
      <c r="G48" s="95"/>
      <c r="H48" s="145"/>
      <c r="I48" s="145"/>
      <c r="J48" s="145"/>
      <c r="K48" s="145"/>
      <c r="L48" s="146"/>
      <c r="M48" s="146"/>
      <c r="N48" s="146"/>
      <c r="O48" s="146"/>
      <c r="P48" s="146"/>
      <c r="Q48" s="146"/>
      <c r="R48" s="146"/>
      <c r="S48" s="146"/>
      <c r="T48" s="146"/>
      <c r="U48" s="146"/>
      <c r="V48" s="146"/>
    </row>
    <row r="49" spans="1:11" ht="12.75" customHeight="1">
      <c r="A49" s="17" t="s">
        <v>275</v>
      </c>
      <c r="B49" s="47"/>
      <c r="C49" s="36" t="s">
        <v>16</v>
      </c>
      <c r="D49" s="36" t="s">
        <v>170</v>
      </c>
      <c r="E49" s="36" t="s">
        <v>71</v>
      </c>
      <c r="F49" s="36" t="s">
        <v>71</v>
      </c>
      <c r="G49" s="85"/>
      <c r="H49" s="152" t="str">
        <f>H5</f>
        <v>par.waarden 2010</v>
      </c>
      <c r="I49" s="152">
        <f>I5</f>
        <v>0</v>
      </c>
      <c r="J49" s="152" t="str">
        <f>J5</f>
        <v>par.waarden 2011</v>
      </c>
      <c r="K49" s="153"/>
    </row>
    <row r="50" spans="3:11" ht="12.75" customHeight="1">
      <c r="C50" s="38">
        <f>Voorblad!$E$2-1</f>
        <v>2010</v>
      </c>
      <c r="D50" s="38">
        <f>Voorblad!$E$2</f>
        <v>2011</v>
      </c>
      <c r="E50" s="38">
        <f>Voorblad!$E$2-1</f>
        <v>2010</v>
      </c>
      <c r="F50" s="38">
        <f>Voorblad!$E$2</f>
        <v>2011</v>
      </c>
      <c r="G50" s="85"/>
      <c r="H50" s="156" t="s">
        <v>27</v>
      </c>
      <c r="I50" s="156" t="s">
        <v>28</v>
      </c>
      <c r="J50" s="156" t="s">
        <v>27</v>
      </c>
      <c r="K50" s="156" t="s">
        <v>28</v>
      </c>
    </row>
    <row r="51" spans="1:11" ht="12.75" customHeight="1">
      <c r="A51" s="594" t="s">
        <v>296</v>
      </c>
      <c r="B51" s="595"/>
      <c r="C51" s="52"/>
      <c r="D51" s="51"/>
      <c r="E51" s="53"/>
      <c r="F51" s="53"/>
      <c r="G51" s="85"/>
      <c r="H51" s="146"/>
      <c r="I51" s="146"/>
      <c r="J51" s="146"/>
      <c r="K51" s="146"/>
    </row>
    <row r="52" spans="1:11" ht="12.75" customHeight="1">
      <c r="A52" s="49">
        <f>F47*100+1</f>
        <v>401</v>
      </c>
      <c r="B52" s="54" t="s">
        <v>0</v>
      </c>
      <c r="C52" s="128"/>
      <c r="D52" s="129"/>
      <c r="E52" s="75">
        <f>E44</f>
        <v>0</v>
      </c>
      <c r="F52" s="75">
        <f>F44</f>
        <v>0</v>
      </c>
      <c r="G52" s="85"/>
      <c r="H52" s="146"/>
      <c r="I52" s="146"/>
      <c r="J52" s="146"/>
      <c r="K52" s="146"/>
    </row>
    <row r="53" spans="1:11" ht="12.75" customHeight="1">
      <c r="A53" s="49">
        <f>A52+1</f>
        <v>402</v>
      </c>
      <c r="B53" s="22" t="str">
        <f>beleidsregelwaarden!A29</f>
        <v>Oesophagus</v>
      </c>
      <c r="C53" s="8"/>
      <c r="D53" s="8"/>
      <c r="E53" s="75">
        <f aca="true" t="shared" si="5" ref="E53:E58">ROUND(C53*ROUND(H53*$R$5,2),0)+ROUND(C53*ROUND(I53*$S$5,2),0)</f>
        <v>0</v>
      </c>
      <c r="F53" s="75">
        <f aca="true" t="shared" si="6" ref="F53:F58">ROUND(D53*ROUND(J53*$T$6,0),0)+ROUND(D53*ROUND(K53*$U$6,0),0)</f>
        <v>0</v>
      </c>
      <c r="G53" s="5"/>
      <c r="H53" s="163">
        <f>beleidsregelwaarden!B29</f>
        <v>14174.77</v>
      </c>
      <c r="I53" s="163">
        <f>beleidsregelwaarden!C29</f>
        <v>4315.22</v>
      </c>
      <c r="J53" s="163">
        <f>beleidsregelwaarden!D29</f>
        <v>14422.828475000002</v>
      </c>
      <c r="K53" s="163">
        <f>beleidsregelwaarden!E29</f>
        <v>4301.842818</v>
      </c>
    </row>
    <row r="54" spans="1:11" ht="12.75" customHeight="1">
      <c r="A54" s="49">
        <f aca="true" t="shared" si="7" ref="A54:A88">A53+1</f>
        <v>403</v>
      </c>
      <c r="B54" s="22" t="s">
        <v>264</v>
      </c>
      <c r="C54" s="8"/>
      <c r="D54" s="8"/>
      <c r="E54" s="75">
        <f t="shared" si="5"/>
        <v>0</v>
      </c>
      <c r="F54" s="75">
        <f t="shared" si="6"/>
        <v>0</v>
      </c>
      <c r="G54" s="5"/>
      <c r="H54" s="163">
        <f>H13</f>
        <v>0</v>
      </c>
      <c r="I54" s="163">
        <f>I13</f>
        <v>0</v>
      </c>
      <c r="J54" s="163">
        <f>J13</f>
        <v>0</v>
      </c>
      <c r="K54" s="163">
        <f>K13</f>
        <v>0</v>
      </c>
    </row>
    <row r="55" spans="1:11" ht="12.75" customHeight="1">
      <c r="A55" s="49">
        <f t="shared" si="7"/>
        <v>404</v>
      </c>
      <c r="B55" s="22" t="str">
        <f>beleidsregelwaarden!A77</f>
        <v>Teletherapie eenvoudig (D611)</v>
      </c>
      <c r="C55" s="8"/>
      <c r="D55" s="8"/>
      <c r="E55" s="75">
        <f t="shared" si="5"/>
        <v>0</v>
      </c>
      <c r="F55" s="75">
        <f t="shared" si="6"/>
        <v>0</v>
      </c>
      <c r="G55" s="5"/>
      <c r="H55" s="163">
        <f>beleidsregelwaarden!B77</f>
        <v>367.5</v>
      </c>
      <c r="I55" s="163">
        <f>beleidsregelwaarden!C77</f>
        <v>58.86</v>
      </c>
      <c r="J55" s="163">
        <f>beleidsregelwaarden!D77</f>
        <v>373.93125000000003</v>
      </c>
      <c r="K55" s="163">
        <f>beleidsregelwaarden!E77</f>
        <v>58.677534</v>
      </c>
    </row>
    <row r="56" spans="1:11" ht="12.75" customHeight="1">
      <c r="A56" s="49">
        <f t="shared" si="7"/>
        <v>405</v>
      </c>
      <c r="B56" s="22" t="str">
        <f>beleidsregelwaarden!A78</f>
        <v>Teletherapie standaard (D612)</v>
      </c>
      <c r="C56" s="8"/>
      <c r="D56" s="8"/>
      <c r="E56" s="75">
        <f t="shared" si="5"/>
        <v>0</v>
      </c>
      <c r="F56" s="75">
        <f t="shared" si="6"/>
        <v>0</v>
      </c>
      <c r="G56" s="5"/>
      <c r="H56" s="163">
        <f>beleidsregelwaarden!B78</f>
        <v>1177.19</v>
      </c>
      <c r="I56" s="163">
        <f>beleidsregelwaarden!C78</f>
        <v>187.22</v>
      </c>
      <c r="J56" s="163">
        <f>beleidsregelwaarden!D78</f>
        <v>1197.790825</v>
      </c>
      <c r="K56" s="163">
        <f>beleidsregelwaarden!E78</f>
        <v>186.639618</v>
      </c>
    </row>
    <row r="57" spans="1:11" ht="12.75" customHeight="1">
      <c r="A57" s="49">
        <f t="shared" si="7"/>
        <v>406</v>
      </c>
      <c r="B57" s="22" t="str">
        <f>beleidsregelwaarden!A79</f>
        <v>Teletherapie intensief (D613)</v>
      </c>
      <c r="C57" s="8"/>
      <c r="D57" s="8"/>
      <c r="E57" s="75">
        <f t="shared" si="5"/>
        <v>0</v>
      </c>
      <c r="F57" s="75">
        <f t="shared" si="6"/>
        <v>0</v>
      </c>
      <c r="G57" s="5"/>
      <c r="H57" s="163">
        <f>beleidsregelwaarden!B79</f>
        <v>2016.9</v>
      </c>
      <c r="I57" s="163">
        <f>beleidsregelwaarden!C79</f>
        <v>320.65</v>
      </c>
      <c r="J57" s="163">
        <f>beleidsregelwaarden!D79</f>
        <v>2052.1957500000003</v>
      </c>
      <c r="K57" s="163">
        <f>beleidsregelwaarden!E79</f>
        <v>319.655985</v>
      </c>
    </row>
    <row r="58" spans="1:11" ht="12.75" customHeight="1">
      <c r="A58" s="49">
        <f t="shared" si="7"/>
        <v>407</v>
      </c>
      <c r="B58" s="22" t="str">
        <f>beleidsregelwaarden!A80</f>
        <v>Teletherapie bijzonder (D614)</v>
      </c>
      <c r="C58" s="8"/>
      <c r="D58" s="8"/>
      <c r="E58" s="75">
        <f t="shared" si="5"/>
        <v>0</v>
      </c>
      <c r="F58" s="75">
        <f t="shared" si="6"/>
        <v>0</v>
      </c>
      <c r="G58" s="5"/>
      <c r="H58" s="163">
        <f>beleidsregelwaarden!B80</f>
        <v>3388.19</v>
      </c>
      <c r="I58" s="163">
        <f>beleidsregelwaarden!C80</f>
        <v>538.13</v>
      </c>
      <c r="J58" s="163">
        <f>beleidsregelwaarden!D80</f>
        <v>3447.483325</v>
      </c>
      <c r="K58" s="163">
        <f>beleidsregelwaarden!E80</f>
        <v>536.461797</v>
      </c>
    </row>
    <row r="59" spans="1:11" ht="12.75" customHeight="1">
      <c r="A59" s="49">
        <f t="shared" si="7"/>
        <v>408</v>
      </c>
      <c r="B59" s="22" t="str">
        <f>beleidsregelwaarden!A81</f>
        <v>Brachytherapie eenvoudig (D621)</v>
      </c>
      <c r="C59" s="8"/>
      <c r="D59" s="8"/>
      <c r="E59" s="75">
        <f aca="true" t="shared" si="8" ref="E59:E87">ROUND(C59*ROUND(H59*$R$5,2),0)+ROUND(C59*ROUND(I59*$S$5,2),0)</f>
        <v>0</v>
      </c>
      <c r="F59" s="75">
        <f aca="true" t="shared" si="9" ref="F59:F87">ROUND(D59*ROUND(J59*$T$6,0),0)+ROUND(D59*ROUND(K59*$U$6,0),0)</f>
        <v>0</v>
      </c>
      <c r="G59" s="5"/>
      <c r="H59" s="163">
        <f>beleidsregelwaarden!B81</f>
        <v>178.75</v>
      </c>
      <c r="I59" s="163">
        <f>beleidsregelwaarden!C81</f>
        <v>28.59</v>
      </c>
      <c r="J59" s="163">
        <f>beleidsregelwaarden!D81</f>
        <v>181.878125</v>
      </c>
      <c r="K59" s="163">
        <f>beleidsregelwaarden!E81</f>
        <v>28.501371</v>
      </c>
    </row>
    <row r="60" spans="1:11" ht="12.75" customHeight="1">
      <c r="A60" s="49">
        <f t="shared" si="7"/>
        <v>409</v>
      </c>
      <c r="B60" s="22" t="str">
        <f>beleidsregelwaarden!A82</f>
        <v>Brachytherapie standaard (D622)</v>
      </c>
      <c r="C60" s="8"/>
      <c r="D60" s="8"/>
      <c r="E60" s="75">
        <f t="shared" si="8"/>
        <v>0</v>
      </c>
      <c r="F60" s="75">
        <f t="shared" si="9"/>
        <v>0</v>
      </c>
      <c r="G60" s="5"/>
      <c r="H60" s="163">
        <f>beleidsregelwaarden!B82</f>
        <v>305.66</v>
      </c>
      <c r="I60" s="163">
        <f>beleidsregelwaarden!C82</f>
        <v>43.17</v>
      </c>
      <c r="J60" s="163">
        <f>beleidsregelwaarden!D82</f>
        <v>311.00905000000006</v>
      </c>
      <c r="K60" s="163">
        <f>beleidsregelwaarden!E82</f>
        <v>43.036173000000005</v>
      </c>
    </row>
    <row r="61" spans="1:11" ht="12.75" customHeight="1">
      <c r="A61" s="49">
        <f t="shared" si="7"/>
        <v>410</v>
      </c>
      <c r="B61" s="22" t="str">
        <f>beleidsregelwaarden!A83</f>
        <v>Brachytherapie intensief (D623)</v>
      </c>
      <c r="C61" s="8"/>
      <c r="D61" s="8"/>
      <c r="E61" s="75">
        <f t="shared" si="8"/>
        <v>0</v>
      </c>
      <c r="F61" s="75">
        <f t="shared" si="9"/>
        <v>0</v>
      </c>
      <c r="G61" s="5"/>
      <c r="H61" s="163">
        <f>beleidsregelwaarden!B83</f>
        <v>622.27</v>
      </c>
      <c r="I61" s="163">
        <f>beleidsregelwaarden!C83</f>
        <v>98.65</v>
      </c>
      <c r="J61" s="163">
        <f>beleidsregelwaarden!D83</f>
        <v>633.159725</v>
      </c>
      <c r="K61" s="163">
        <f>beleidsregelwaarden!E83</f>
        <v>98.34418500000001</v>
      </c>
    </row>
    <row r="62" spans="1:11" ht="12.75" customHeight="1">
      <c r="A62" s="49">
        <f t="shared" si="7"/>
        <v>411</v>
      </c>
      <c r="B62" s="22" t="str">
        <f>beleidsregelwaarden!A84</f>
        <v>Brachytherapie bijzonder (D624)</v>
      </c>
      <c r="C62" s="8"/>
      <c r="D62" s="8"/>
      <c r="E62" s="75">
        <f t="shared" si="8"/>
        <v>0</v>
      </c>
      <c r="F62" s="75">
        <f t="shared" si="9"/>
        <v>0</v>
      </c>
      <c r="G62" s="5"/>
      <c r="H62" s="163">
        <f>beleidsregelwaarden!B84</f>
        <v>2202.32</v>
      </c>
      <c r="I62" s="163">
        <f>beleidsregelwaarden!C84</f>
        <v>350.36</v>
      </c>
      <c r="J62" s="163">
        <f>beleidsregelwaarden!D84</f>
        <v>2240.8606000000004</v>
      </c>
      <c r="K62" s="163">
        <f>beleidsregelwaarden!E84</f>
        <v>349.273884</v>
      </c>
    </row>
    <row r="63" spans="1:11" ht="12.75" customHeight="1">
      <c r="A63" s="49">
        <f t="shared" si="7"/>
        <v>412</v>
      </c>
      <c r="B63" s="22" t="str">
        <f>beleidsregelwaarden!A85</f>
        <v>Brachytherapie bijzonder (D625)</v>
      </c>
      <c r="C63" s="8"/>
      <c r="D63" s="8"/>
      <c r="E63" s="75">
        <f t="shared" si="8"/>
        <v>0</v>
      </c>
      <c r="F63" s="75">
        <f t="shared" si="9"/>
        <v>0</v>
      </c>
      <c r="H63" s="163">
        <f>beleidsregelwaarden!B85</f>
        <v>2202.32</v>
      </c>
      <c r="I63" s="163">
        <f>beleidsregelwaarden!C85</f>
        <v>4842.66</v>
      </c>
      <c r="J63" s="163">
        <f>beleidsregelwaarden!D85</f>
        <v>2240.8606000000004</v>
      </c>
      <c r="K63" s="163">
        <f>beleidsregelwaarden!E85</f>
        <v>4827.647754</v>
      </c>
    </row>
    <row r="64" spans="1:11" ht="12.75" customHeight="1">
      <c r="A64" s="49">
        <f t="shared" si="7"/>
        <v>413</v>
      </c>
      <c r="B64" s="22" t="str">
        <f>beleidsregelwaarden!A86</f>
        <v>Eerste implementatie BAHA</v>
      </c>
      <c r="C64" s="8"/>
      <c r="D64" s="8"/>
      <c r="E64" s="75">
        <f t="shared" si="8"/>
        <v>0</v>
      </c>
      <c r="F64" s="75">
        <f t="shared" si="9"/>
        <v>0</v>
      </c>
      <c r="H64" s="163">
        <f>beleidsregelwaarden!B86</f>
        <v>0</v>
      </c>
      <c r="I64" s="163">
        <f>beleidsregelwaarden!C86</f>
        <v>3441.68</v>
      </c>
      <c r="J64" s="163">
        <f>beleidsregelwaarden!D86</f>
        <v>0</v>
      </c>
      <c r="K64" s="163">
        <f>beleidsregelwaarden!E86</f>
        <v>3431.010792</v>
      </c>
    </row>
    <row r="65" spans="1:11" ht="12.75" customHeight="1">
      <c r="A65" s="49">
        <f t="shared" si="7"/>
        <v>414</v>
      </c>
      <c r="B65" s="22" t="str">
        <f>beleidsregelwaarden!A91</f>
        <v>In vitro fertilisatie</v>
      </c>
      <c r="C65" s="8"/>
      <c r="D65" s="8"/>
      <c r="E65" s="75">
        <f t="shared" si="8"/>
        <v>0</v>
      </c>
      <c r="F65" s="75">
        <f t="shared" si="9"/>
        <v>0</v>
      </c>
      <c r="H65" s="163">
        <f>beleidsregelwaarden!B91</f>
        <v>463.66</v>
      </c>
      <c r="I65" s="163">
        <f>beleidsregelwaarden!C91</f>
        <v>289.35</v>
      </c>
      <c r="J65" s="163">
        <f>beleidsregelwaarden!D91</f>
        <v>471.77405000000005</v>
      </c>
      <c r="K65" s="163">
        <f>beleidsregelwaarden!E91</f>
        <v>288.45301500000005</v>
      </c>
    </row>
    <row r="66" spans="1:11" ht="12.75" customHeight="1">
      <c r="A66" s="49">
        <f t="shared" si="7"/>
        <v>415</v>
      </c>
      <c r="B66" s="22" t="s">
        <v>3</v>
      </c>
      <c r="C66" s="8"/>
      <c r="D66" s="8"/>
      <c r="E66" s="75">
        <f t="shared" si="8"/>
        <v>0</v>
      </c>
      <c r="F66" s="75">
        <f t="shared" si="9"/>
        <v>0</v>
      </c>
      <c r="H66" s="163">
        <f>beleidsregelwaarden!B92</f>
        <v>1187.5</v>
      </c>
      <c r="I66" s="163">
        <f>beleidsregelwaarden!C92</f>
        <v>73.22</v>
      </c>
      <c r="J66" s="163">
        <f>beleidsregelwaarden!D92</f>
        <v>1208.28125</v>
      </c>
      <c r="K66" s="163">
        <f>beleidsregelwaarden!E92</f>
        <v>72.993018</v>
      </c>
    </row>
    <row r="67" spans="1:11" ht="12.75" customHeight="1">
      <c r="A67" s="49">
        <f t="shared" si="7"/>
        <v>416</v>
      </c>
      <c r="B67" s="22" t="s">
        <v>4</v>
      </c>
      <c r="C67" s="8"/>
      <c r="D67" s="8"/>
      <c r="E67" s="75">
        <f t="shared" si="8"/>
        <v>0</v>
      </c>
      <c r="F67" s="75">
        <f t="shared" si="9"/>
        <v>0</v>
      </c>
      <c r="H67" s="163">
        <f>beleidsregelwaarden!B93</f>
        <v>40.25</v>
      </c>
      <c r="I67" s="163">
        <f>beleidsregelwaarden!C93</f>
        <v>21.19</v>
      </c>
      <c r="J67" s="163">
        <f>beleidsregelwaarden!D93</f>
        <v>40.954375000000006</v>
      </c>
      <c r="K67" s="163">
        <f>beleidsregelwaarden!E93</f>
        <v>21.124311000000002</v>
      </c>
    </row>
    <row r="68" spans="1:11" ht="12.75" customHeight="1">
      <c r="A68" s="49">
        <f t="shared" si="7"/>
        <v>417</v>
      </c>
      <c r="B68" s="22" t="s">
        <v>5</v>
      </c>
      <c r="C68" s="8"/>
      <c r="D68" s="8"/>
      <c r="E68" s="75">
        <f t="shared" si="8"/>
        <v>0</v>
      </c>
      <c r="F68" s="75">
        <f t="shared" si="9"/>
        <v>0</v>
      </c>
      <c r="H68" s="163">
        <f>beleidsregelwaarden!B94</f>
        <v>2638</v>
      </c>
      <c r="I68" s="163">
        <f>beleidsregelwaarden!C94</f>
        <v>1182.42</v>
      </c>
      <c r="J68" s="163">
        <f>beleidsregelwaarden!D94</f>
        <v>2684.165</v>
      </c>
      <c r="K68" s="163">
        <f>beleidsregelwaarden!E94</f>
        <v>1178.754498</v>
      </c>
    </row>
    <row r="69" spans="1:11" ht="12.75" customHeight="1">
      <c r="A69" s="49">
        <f t="shared" si="7"/>
        <v>418</v>
      </c>
      <c r="B69" s="22" t="s">
        <v>6</v>
      </c>
      <c r="C69" s="8"/>
      <c r="D69" s="8"/>
      <c r="E69" s="75">
        <f t="shared" si="8"/>
        <v>0</v>
      </c>
      <c r="F69" s="75">
        <f t="shared" si="9"/>
        <v>0</v>
      </c>
      <c r="H69" s="163">
        <f>beleidsregelwaarden!B95</f>
        <v>665.84</v>
      </c>
      <c r="I69" s="163">
        <f>beleidsregelwaarden!C95</f>
        <v>116.86</v>
      </c>
      <c r="J69" s="163">
        <f>beleidsregelwaarden!D95</f>
        <v>677.4922</v>
      </c>
      <c r="K69" s="163">
        <f>beleidsregelwaarden!E95</f>
        <v>116.497734</v>
      </c>
    </row>
    <row r="70" spans="1:11" ht="12.75" customHeight="1">
      <c r="A70" s="49">
        <f t="shared" si="7"/>
        <v>419</v>
      </c>
      <c r="B70" s="22" t="str">
        <f>beleidsregelwaarden!A96</f>
        <v>Cystic fybrosis volwassenen</v>
      </c>
      <c r="C70" s="8"/>
      <c r="D70" s="8"/>
      <c r="E70" s="75">
        <f t="shared" si="8"/>
        <v>0</v>
      </c>
      <c r="F70" s="75">
        <f t="shared" si="9"/>
        <v>0</v>
      </c>
      <c r="H70" s="163">
        <f>beleidsregelwaarden!B96</f>
        <v>5509.27</v>
      </c>
      <c r="I70" s="163">
        <f>beleidsregelwaarden!C96</f>
        <v>1132.77</v>
      </c>
      <c r="J70" s="163">
        <f>beleidsregelwaarden!D96</f>
        <v>5605.6822250000005</v>
      </c>
      <c r="K70" s="163">
        <f>beleidsregelwaarden!E96</f>
        <v>1129.258413</v>
      </c>
    </row>
    <row r="71" spans="1:11" ht="12.75" customHeight="1">
      <c r="A71" s="49">
        <f t="shared" si="7"/>
        <v>420</v>
      </c>
      <c r="B71" s="22" t="str">
        <f>beleidsregelwaarden!A97</f>
        <v>Cystic fybrosis kinderen</v>
      </c>
      <c r="C71" s="8"/>
      <c r="D71" s="8"/>
      <c r="E71" s="75">
        <f t="shared" si="8"/>
        <v>0</v>
      </c>
      <c r="F71" s="75">
        <f t="shared" si="9"/>
        <v>0</v>
      </c>
      <c r="H71" s="163">
        <f>beleidsregelwaarden!B97</f>
        <v>5986.16</v>
      </c>
      <c r="I71" s="163">
        <f>beleidsregelwaarden!C97</f>
        <v>1421.26</v>
      </c>
      <c r="J71" s="163">
        <f>beleidsregelwaarden!D97</f>
        <v>6090.9178</v>
      </c>
      <c r="K71" s="163">
        <f>beleidsregelwaarden!E97</f>
        <v>1416.854094</v>
      </c>
    </row>
    <row r="72" spans="1:11" ht="12.75" customHeight="1">
      <c r="A72" s="49">
        <f t="shared" si="7"/>
        <v>421</v>
      </c>
      <c r="B72" s="22" t="str">
        <f>beleidsregelwaarden!A98</f>
        <v>Haemodialyses (H1)</v>
      </c>
      <c r="C72" s="8"/>
      <c r="D72" s="8"/>
      <c r="E72" s="75">
        <f t="shared" si="8"/>
        <v>0</v>
      </c>
      <c r="F72" s="75">
        <f t="shared" si="9"/>
        <v>0</v>
      </c>
      <c r="H72" s="163">
        <f>beleidsregelwaarden!B98</f>
        <v>197.74</v>
      </c>
      <c r="I72" s="163">
        <f>beleidsregelwaarden!C98</f>
        <v>149.2</v>
      </c>
      <c r="J72" s="163">
        <f>beleidsregelwaarden!D98</f>
        <v>201.20045000000002</v>
      </c>
      <c r="K72" s="163">
        <f>beleidsregelwaarden!E98</f>
        <v>148.73747999999998</v>
      </c>
    </row>
    <row r="73" spans="1:11" ht="12.75" customHeight="1">
      <c r="A73" s="49">
        <f t="shared" si="7"/>
        <v>422</v>
      </c>
      <c r="B73" s="22" t="str">
        <f>beleidsregelwaarden!A99</f>
        <v>CAPD-dgn (H2)</v>
      </c>
      <c r="C73" s="8"/>
      <c r="D73" s="8"/>
      <c r="E73" s="75">
        <f t="shared" si="8"/>
        <v>0</v>
      </c>
      <c r="F73" s="75">
        <f t="shared" si="9"/>
        <v>0</v>
      </c>
      <c r="H73" s="163">
        <f>beleidsregelwaarden!B99</f>
        <v>20.2</v>
      </c>
      <c r="I73" s="163">
        <f>beleidsregelwaarden!C99</f>
        <v>87.27</v>
      </c>
      <c r="J73" s="163">
        <f>beleidsregelwaarden!D99</f>
        <v>20.5535</v>
      </c>
      <c r="K73" s="163">
        <f>beleidsregelwaarden!E99</f>
        <v>86.99946299999999</v>
      </c>
    </row>
    <row r="74" spans="1:11" ht="12.75" customHeight="1">
      <c r="A74" s="49">
        <f t="shared" si="7"/>
        <v>423</v>
      </c>
      <c r="B74" s="22" t="str">
        <f>beleidsregelwaarden!A100</f>
        <v>Haemodialyses (H4)</v>
      </c>
      <c r="C74" s="8"/>
      <c r="D74" s="8"/>
      <c r="E74" s="75">
        <f t="shared" si="8"/>
        <v>0</v>
      </c>
      <c r="F74" s="75">
        <f t="shared" si="9"/>
        <v>0</v>
      </c>
      <c r="H74" s="163">
        <f>beleidsregelwaarden!B100</f>
        <v>197.74</v>
      </c>
      <c r="I74" s="163">
        <f>beleidsregelwaarden!C100</f>
        <v>214.72</v>
      </c>
      <c r="J74" s="163">
        <f>beleidsregelwaarden!D100</f>
        <v>201.20045000000002</v>
      </c>
      <c r="K74" s="163">
        <f>beleidsregelwaarden!E100</f>
        <v>214.054368</v>
      </c>
    </row>
    <row r="75" spans="1:11" ht="12.75" customHeight="1">
      <c r="A75" s="49">
        <f t="shared" si="7"/>
        <v>424</v>
      </c>
      <c r="B75" s="22" t="str">
        <f>beleidsregelwaarden!A101</f>
        <v>CAPD-dgn (H5)</v>
      </c>
      <c r="C75" s="8"/>
      <c r="D75" s="8"/>
      <c r="E75" s="75">
        <f t="shared" si="8"/>
        <v>0</v>
      </c>
      <c r="F75" s="75">
        <f t="shared" si="9"/>
        <v>0</v>
      </c>
      <c r="H75" s="163">
        <f>beleidsregelwaarden!B101</f>
        <v>20.2</v>
      </c>
      <c r="I75" s="163">
        <f>beleidsregelwaarden!C101</f>
        <v>109.59</v>
      </c>
      <c r="J75" s="163">
        <f>beleidsregelwaarden!D101</f>
        <v>20.5535</v>
      </c>
      <c r="K75" s="163">
        <f>beleidsregelwaarden!E101</f>
        <v>109.250271</v>
      </c>
    </row>
    <row r="76" spans="1:11" ht="12.75" customHeight="1">
      <c r="A76" s="49">
        <f t="shared" si="7"/>
        <v>425</v>
      </c>
      <c r="B76" s="22" t="str">
        <f>beleidsregelwaarden!A102</f>
        <v>Thuisdialyse (W7)</v>
      </c>
      <c r="C76" s="8"/>
      <c r="D76" s="8"/>
      <c r="E76" s="75">
        <f t="shared" si="8"/>
        <v>0</v>
      </c>
      <c r="F76" s="75">
        <f t="shared" si="9"/>
        <v>0</v>
      </c>
      <c r="H76" s="163">
        <f>beleidsregelwaarden!B102</f>
        <v>120.33</v>
      </c>
      <c r="I76" s="163">
        <f>beleidsregelwaarden!C102</f>
        <v>121.31</v>
      </c>
      <c r="J76" s="163">
        <f>beleidsregelwaarden!D102</f>
        <v>122.435775</v>
      </c>
      <c r="K76" s="163">
        <f>beleidsregelwaarden!E102</f>
        <v>120.93393900000001</v>
      </c>
    </row>
    <row r="77" spans="1:11" ht="12.75" customHeight="1">
      <c r="A77" s="49">
        <f t="shared" si="7"/>
        <v>426</v>
      </c>
      <c r="B77" s="22" t="str">
        <f>beleidsregelwaarden!A103</f>
        <v>Thuisdialyse (W8)</v>
      </c>
      <c r="C77" s="8"/>
      <c r="D77" s="8"/>
      <c r="E77" s="75">
        <f t="shared" si="8"/>
        <v>0</v>
      </c>
      <c r="F77" s="75">
        <f t="shared" si="9"/>
        <v>0</v>
      </c>
      <c r="H77" s="163">
        <f>beleidsregelwaarden!B103</f>
        <v>120.33</v>
      </c>
      <c r="I77" s="163">
        <f>beleidsregelwaarden!C103</f>
        <v>188.23</v>
      </c>
      <c r="J77" s="163">
        <f>beleidsregelwaarden!D103</f>
        <v>122.435775</v>
      </c>
      <c r="K77" s="163">
        <f>beleidsregelwaarden!E103</f>
        <v>187.64648699999998</v>
      </c>
    </row>
    <row r="78" spans="1:11" ht="12.75" customHeight="1">
      <c r="A78" s="49">
        <f t="shared" si="7"/>
        <v>427</v>
      </c>
      <c r="B78" s="22" t="str">
        <f>beleidsregelwaarden!A104</f>
        <v>Thuisdialyse (W9)</v>
      </c>
      <c r="C78" s="8"/>
      <c r="D78" s="8"/>
      <c r="E78" s="75">
        <f t="shared" si="8"/>
        <v>0</v>
      </c>
      <c r="F78" s="75">
        <f t="shared" si="9"/>
        <v>0</v>
      </c>
      <c r="H78" s="163">
        <f>beleidsregelwaarden!B104</f>
        <v>282.14</v>
      </c>
      <c r="I78" s="163">
        <f>beleidsregelwaarden!C104</f>
        <v>121.31</v>
      </c>
      <c r="J78" s="163">
        <f>beleidsregelwaarden!D104</f>
        <v>287.07745</v>
      </c>
      <c r="K78" s="163">
        <f>beleidsregelwaarden!E104</f>
        <v>120.93393900000001</v>
      </c>
    </row>
    <row r="79" spans="1:11" ht="12.75" customHeight="1">
      <c r="A79" s="49">
        <f t="shared" si="7"/>
        <v>428</v>
      </c>
      <c r="B79" s="22" t="str">
        <f>beleidsregelwaarden!A105</f>
        <v>Thuisdialyse (W10)</v>
      </c>
      <c r="C79" s="8"/>
      <c r="D79" s="8"/>
      <c r="E79" s="75">
        <f t="shared" si="8"/>
        <v>0</v>
      </c>
      <c r="F79" s="75">
        <f t="shared" si="9"/>
        <v>0</v>
      </c>
      <c r="H79" s="163">
        <f>beleidsregelwaarden!B105</f>
        <v>282.14</v>
      </c>
      <c r="I79" s="163">
        <f>beleidsregelwaarden!C105</f>
        <v>188.23</v>
      </c>
      <c r="J79" s="163">
        <f>beleidsregelwaarden!D105</f>
        <v>287.07745</v>
      </c>
      <c r="K79" s="163">
        <f>beleidsregelwaarden!E105</f>
        <v>187.64648699999998</v>
      </c>
    </row>
    <row r="80" spans="1:11" ht="12.75" customHeight="1">
      <c r="A80" s="49">
        <f t="shared" si="7"/>
        <v>429</v>
      </c>
      <c r="B80" s="22" t="str">
        <f>beleidsregelwaarden!A106</f>
        <v>CCPD (W11)</v>
      </c>
      <c r="C80" s="8"/>
      <c r="D80" s="8"/>
      <c r="E80" s="75">
        <f t="shared" si="8"/>
        <v>0</v>
      </c>
      <c r="F80" s="75">
        <f t="shared" si="9"/>
        <v>0</v>
      </c>
      <c r="H80" s="163">
        <f>beleidsregelwaarden!B106</f>
        <v>20.2</v>
      </c>
      <c r="I80" s="163">
        <f>beleidsregelwaarden!C106</f>
        <v>97.93</v>
      </c>
      <c r="J80" s="163">
        <f>beleidsregelwaarden!D106</f>
        <v>20.5535</v>
      </c>
      <c r="K80" s="163">
        <f>beleidsregelwaarden!E106</f>
        <v>97.626417</v>
      </c>
    </row>
    <row r="81" spans="1:11" ht="12.75" customHeight="1">
      <c r="A81" s="49">
        <f t="shared" si="7"/>
        <v>430</v>
      </c>
      <c r="B81" s="22" t="str">
        <f>beleidsregelwaarden!A107</f>
        <v>CCPD (W12)</v>
      </c>
      <c r="C81" s="8"/>
      <c r="D81" s="8"/>
      <c r="E81" s="75">
        <f t="shared" si="8"/>
        <v>0</v>
      </c>
      <c r="F81" s="75">
        <f t="shared" si="9"/>
        <v>0</v>
      </c>
      <c r="H81" s="163">
        <f>beleidsregelwaarden!B107</f>
        <v>20.2</v>
      </c>
      <c r="I81" s="163">
        <f>beleidsregelwaarden!C107</f>
        <v>120.24</v>
      </c>
      <c r="J81" s="163">
        <f>beleidsregelwaarden!D107</f>
        <v>20.5535</v>
      </c>
      <c r="K81" s="163">
        <f>beleidsregelwaarden!E107</f>
        <v>119.867256</v>
      </c>
    </row>
    <row r="82" spans="1:11" ht="12.75" customHeight="1">
      <c r="A82" s="49">
        <f t="shared" si="7"/>
        <v>431</v>
      </c>
      <c r="B82" s="22" t="str">
        <f>beleidsregelwaarden!A108</f>
        <v>RBU</v>
      </c>
      <c r="C82" s="8"/>
      <c r="D82" s="8"/>
      <c r="E82" s="75">
        <f>ROUND(C82*ROUND(H82*$R$5,2),0)+ROUND(C82*ROUND(I82*$S$5,2),0)</f>
        <v>0</v>
      </c>
      <c r="F82" s="75">
        <f t="shared" si="9"/>
        <v>0</v>
      </c>
      <c r="H82" s="163">
        <f>beleidsregelwaarden!B108</f>
        <v>72.31</v>
      </c>
      <c r="I82" s="163">
        <f>beleidsregelwaarden!C108</f>
        <v>10.85</v>
      </c>
      <c r="J82" s="163">
        <f>beleidsregelwaarden!D108</f>
        <v>73.57542500000001</v>
      </c>
      <c r="K82" s="163">
        <f>beleidsregelwaarden!E108</f>
        <v>10.816365</v>
      </c>
    </row>
    <row r="83" spans="1:11" ht="12.75" customHeight="1">
      <c r="A83" s="49">
        <f t="shared" si="7"/>
        <v>432</v>
      </c>
      <c r="B83" s="22" t="str">
        <f>beleidsregelwaarden!A109</f>
        <v>Hartrevalidatie intakecontact</v>
      </c>
      <c r="C83" s="8"/>
      <c r="D83" s="8"/>
      <c r="E83" s="75">
        <f t="shared" si="8"/>
        <v>0</v>
      </c>
      <c r="F83" s="75">
        <f t="shared" si="9"/>
        <v>0</v>
      </c>
      <c r="H83" s="163">
        <f>beleidsregelwaarden!B109</f>
        <v>200</v>
      </c>
      <c r="I83" s="163">
        <f>beleidsregelwaarden!C109</f>
        <v>45.53</v>
      </c>
      <c r="J83" s="163">
        <f>beleidsregelwaarden!D109</f>
        <v>203.5</v>
      </c>
      <c r="K83" s="163">
        <f>beleidsregelwaarden!E109</f>
        <v>45.388857</v>
      </c>
    </row>
    <row r="84" spans="1:11" ht="12.75" customHeight="1">
      <c r="A84" s="49">
        <f t="shared" si="7"/>
        <v>433</v>
      </c>
      <c r="B84" s="22" t="str">
        <f>beleidsregelwaarden!A110</f>
        <v>Hartrevalidatie informatiemodule</v>
      </c>
      <c r="C84" s="8"/>
      <c r="D84" s="8"/>
      <c r="E84" s="75">
        <f t="shared" si="8"/>
        <v>0</v>
      </c>
      <c r="F84" s="75">
        <f t="shared" si="9"/>
        <v>0</v>
      </c>
      <c r="H84" s="163">
        <f>beleidsregelwaarden!B110</f>
        <v>108.69</v>
      </c>
      <c r="I84" s="163">
        <f>beleidsregelwaarden!C110</f>
        <v>24.74</v>
      </c>
      <c r="J84" s="163">
        <f>beleidsregelwaarden!D110</f>
        <v>110.59207500000001</v>
      </c>
      <c r="K84" s="163">
        <f>beleidsregelwaarden!E110</f>
        <v>24.663306</v>
      </c>
    </row>
    <row r="85" spans="1:11" ht="12.75" customHeight="1">
      <c r="A85" s="49">
        <f t="shared" si="7"/>
        <v>434</v>
      </c>
      <c r="B85" s="22" t="str">
        <f>beleidsregelwaarden!A111</f>
        <v>Hartrevalidatie FIT-module &lt; 10 sessies</v>
      </c>
      <c r="C85" s="8"/>
      <c r="D85" s="8"/>
      <c r="E85" s="75">
        <f>ROUND(C85*ROUND(H85*$R$5,2),0)+ROUND(C85*ROUND(I85*$S$5,2),0)</f>
        <v>0</v>
      </c>
      <c r="F85" s="75">
        <f t="shared" si="9"/>
        <v>0</v>
      </c>
      <c r="H85" s="163">
        <f>beleidsregelwaarden!B111</f>
        <v>250.72</v>
      </c>
      <c r="I85" s="163">
        <f>beleidsregelwaarden!C111</f>
        <v>57.09</v>
      </c>
      <c r="J85" s="163">
        <f>beleidsregelwaarden!D111</f>
        <v>255.10760000000002</v>
      </c>
      <c r="K85" s="163">
        <f>beleidsregelwaarden!E111</f>
        <v>56.913021</v>
      </c>
    </row>
    <row r="86" spans="1:11" ht="12.75" customHeight="1">
      <c r="A86" s="49">
        <f t="shared" si="7"/>
        <v>435</v>
      </c>
      <c r="B86" s="22" t="str">
        <f>beleidsregelwaarden!A112</f>
        <v>Hartrevalidatie FIT-module &gt; 10 sessies</v>
      </c>
      <c r="C86" s="8"/>
      <c r="D86" s="8"/>
      <c r="E86" s="75">
        <f t="shared" si="8"/>
        <v>0</v>
      </c>
      <c r="F86" s="75">
        <f t="shared" si="9"/>
        <v>0</v>
      </c>
      <c r="H86" s="163">
        <f>beleidsregelwaarden!B112</f>
        <v>499.7</v>
      </c>
      <c r="I86" s="163">
        <f>beleidsregelwaarden!C112</f>
        <v>113.78</v>
      </c>
      <c r="J86" s="163">
        <f>beleidsregelwaarden!D112</f>
        <v>508.44475</v>
      </c>
      <c r="K86" s="163">
        <f>beleidsregelwaarden!E112</f>
        <v>113.427282</v>
      </c>
    </row>
    <row r="87" spans="1:11" ht="12.75" customHeight="1">
      <c r="A87" s="49">
        <f t="shared" si="7"/>
        <v>436</v>
      </c>
      <c r="B87" s="22" t="str">
        <f>beleidsregelwaarden!A113</f>
        <v>Hartrevalidatie PEP-module</v>
      </c>
      <c r="C87" s="8"/>
      <c r="D87" s="8"/>
      <c r="E87" s="75">
        <f t="shared" si="8"/>
        <v>0</v>
      </c>
      <c r="F87" s="75">
        <f t="shared" si="9"/>
        <v>0</v>
      </c>
      <c r="H87" s="163">
        <f>beleidsregelwaarden!B113</f>
        <v>904.95</v>
      </c>
      <c r="I87" s="163">
        <f>beleidsregelwaarden!C113</f>
        <v>206.04</v>
      </c>
      <c r="J87" s="163">
        <f>beleidsregelwaarden!D113</f>
        <v>920.7866250000001</v>
      </c>
      <c r="K87" s="163">
        <f>beleidsregelwaarden!E113</f>
        <v>205.401276</v>
      </c>
    </row>
    <row r="88" spans="1:11" ht="12.75" customHeight="1">
      <c r="A88" s="49">
        <f t="shared" si="7"/>
        <v>437</v>
      </c>
      <c r="B88" s="50" t="str">
        <f>B44</f>
        <v>Subtotaal Productieafspraken 2011 en realisatie 2010</v>
      </c>
      <c r="C88" s="130"/>
      <c r="D88" s="131"/>
      <c r="E88" s="97">
        <f>SUM(E52:E87)</f>
        <v>0</v>
      </c>
      <c r="F88" s="97">
        <f>SUM(F52:F87)</f>
        <v>0</v>
      </c>
      <c r="G88" s="5"/>
      <c r="H88" s="146"/>
      <c r="I88" s="146"/>
      <c r="J88" s="146"/>
      <c r="K88" s="146"/>
    </row>
    <row r="89" spans="1:11" ht="27" customHeight="1">
      <c r="A89" s="599" t="s">
        <v>2</v>
      </c>
      <c r="B89" s="600"/>
      <c r="C89" s="600"/>
      <c r="D89" s="600"/>
      <c r="E89" s="600"/>
      <c r="F89" s="600"/>
      <c r="G89" s="5"/>
      <c r="I89" s="146"/>
      <c r="J89" s="146"/>
      <c r="K89" s="146"/>
    </row>
    <row r="90" spans="1:11" ht="12.75" customHeight="1">
      <c r="A90" s="344" t="str">
        <f>Voorblad!E7</f>
        <v>020</v>
      </c>
      <c r="B90" s="345">
        <f>Voorblad!F7</f>
        <v>0</v>
      </c>
      <c r="C90" s="5"/>
      <c r="D90" s="34"/>
      <c r="E90" s="77"/>
      <c r="F90" s="77"/>
      <c r="G90" s="5"/>
      <c r="H90" s="146"/>
      <c r="I90" s="146"/>
      <c r="J90" s="146"/>
      <c r="K90" s="146"/>
    </row>
    <row r="91" spans="1:11" ht="12.75" customHeight="1">
      <c r="A91" s="3" t="str">
        <f>A47</f>
        <v>Productieafspraken 2011, voorlopige nacalculatie 2010</v>
      </c>
      <c r="B91" s="4"/>
      <c r="C91" s="5"/>
      <c r="D91" s="34"/>
      <c r="E91" s="34"/>
      <c r="F91" s="34">
        <f>F47+1</f>
        <v>5</v>
      </c>
      <c r="G91" s="5"/>
      <c r="H91" s="146"/>
      <c r="I91" s="146"/>
      <c r="J91" s="146"/>
      <c r="K91" s="146"/>
    </row>
    <row r="92" spans="1:11" ht="12.75" customHeight="1">
      <c r="A92" s="3"/>
      <c r="B92" s="4"/>
      <c r="C92" s="34"/>
      <c r="D92" s="34"/>
      <c r="E92" s="34"/>
      <c r="F92" s="34"/>
      <c r="H92" s="146"/>
      <c r="I92" s="146"/>
      <c r="J92" s="146"/>
      <c r="K92" s="146"/>
    </row>
    <row r="93" spans="1:11" ht="12.75" customHeight="1">
      <c r="A93" s="17" t="str">
        <f>A49</f>
        <v>Vervolg productieafspraken 2009 en realisatie 2008</v>
      </c>
      <c r="B93" s="47"/>
      <c r="C93" s="36" t="s">
        <v>16</v>
      </c>
      <c r="D93" s="36" t="s">
        <v>170</v>
      </c>
      <c r="E93" s="36" t="s">
        <v>71</v>
      </c>
      <c r="F93" s="36" t="s">
        <v>71</v>
      </c>
      <c r="H93" s="152" t="str">
        <f>H49</f>
        <v>par.waarden 2010</v>
      </c>
      <c r="I93" s="152">
        <f>I49</f>
        <v>0</v>
      </c>
      <c r="J93" s="152" t="str">
        <f>J49</f>
        <v>par.waarden 2011</v>
      </c>
      <c r="K93" s="153"/>
    </row>
    <row r="94" spans="3:11" ht="12.75" customHeight="1">
      <c r="C94" s="38">
        <f>Voorblad!$E$2-1</f>
        <v>2010</v>
      </c>
      <c r="D94" s="38">
        <f>Voorblad!$E$2</f>
        <v>2011</v>
      </c>
      <c r="E94" s="38">
        <f>Voorblad!$E$2-1</f>
        <v>2010</v>
      </c>
      <c r="F94" s="38">
        <f>Voorblad!$E$2</f>
        <v>2011</v>
      </c>
      <c r="G94" s="85"/>
      <c r="H94" s="156" t="s">
        <v>27</v>
      </c>
      <c r="I94" s="156" t="s">
        <v>28</v>
      </c>
      <c r="J94" s="156" t="s">
        <v>27</v>
      </c>
      <c r="K94" s="156" t="s">
        <v>28</v>
      </c>
    </row>
    <row r="95" spans="1:11" ht="12.75" customHeight="1">
      <c r="A95" s="594" t="s">
        <v>296</v>
      </c>
      <c r="B95" s="595"/>
      <c r="C95" s="67"/>
      <c r="D95" s="67"/>
      <c r="E95" s="67"/>
      <c r="F95" s="67"/>
      <c r="G95" s="85"/>
      <c r="H95" s="156"/>
      <c r="I95" s="156"/>
      <c r="J95" s="156"/>
      <c r="K95" s="156"/>
    </row>
    <row r="96" spans="1:11" ht="12.75" customHeight="1">
      <c r="A96" s="5" t="s">
        <v>297</v>
      </c>
      <c r="C96" s="5"/>
      <c r="D96" s="5"/>
      <c r="E96" s="5"/>
      <c r="F96" s="5"/>
      <c r="G96" s="85"/>
      <c r="H96" s="146"/>
      <c r="I96" s="146"/>
      <c r="J96" s="146"/>
      <c r="K96" s="146"/>
    </row>
    <row r="97" spans="1:7" ht="12.75" customHeight="1">
      <c r="A97" s="49">
        <f>F91*100+1</f>
        <v>501</v>
      </c>
      <c r="B97" s="54" t="s">
        <v>1</v>
      </c>
      <c r="C97" s="128"/>
      <c r="D97" s="129"/>
      <c r="E97" s="75">
        <f>E88</f>
        <v>0</v>
      </c>
      <c r="F97" s="75">
        <f>F88</f>
        <v>0</v>
      </c>
      <c r="G97" s="5"/>
    </row>
    <row r="98" spans="1:11" ht="12.75" customHeight="1">
      <c r="A98" s="49">
        <f>A97+1</f>
        <v>502</v>
      </c>
      <c r="B98" s="22" t="str">
        <f>beleidsregelwaarden!A69</f>
        <v>Neonatale screening (hielprik)</v>
      </c>
      <c r="C98" s="8"/>
      <c r="D98" s="8"/>
      <c r="E98" s="442">
        <f>ROUND(C98*ROUND(H98*$R$5,2),0)+ROUND(C98*ROUND(I98*$S$5,2),0)</f>
        <v>0</v>
      </c>
      <c r="F98" s="442">
        <f>ROUND(D98*ROUND(J98*$T$6,0),0)+ROUND(D98*ROUND(K98*$U$6,0),0)</f>
        <v>0</v>
      </c>
      <c r="G98" s="5"/>
      <c r="H98" s="162">
        <f>beleidsregelwaarden!B69</f>
        <v>0</v>
      </c>
      <c r="I98" s="162">
        <f>beleidsregelwaarden!C69</f>
        <v>1078.7</v>
      </c>
      <c r="J98" s="162">
        <f>beleidsregelwaarden!D69</f>
        <v>0</v>
      </c>
      <c r="K98" s="162">
        <f>beleidsregelwaarden!E69</f>
        <v>1075.3560300000001</v>
      </c>
    </row>
    <row r="99" spans="1:11" ht="12.75" customHeight="1">
      <c r="A99" s="49">
        <f aca="true" t="shared" si="10" ref="A99:A127">A98+1</f>
        <v>503</v>
      </c>
      <c r="B99" s="22" t="str">
        <f>beleidsregelwaarden!A89</f>
        <v>Spraak- en taaldiagnostiek: vast</v>
      </c>
      <c r="C99" s="8"/>
      <c r="D99" s="8"/>
      <c r="E99" s="442">
        <f>ROUND(C99*ROUND(H99*$R$5,2),0)+ROUND(C99*ROUND(I99*$S$5,2),0)</f>
        <v>0</v>
      </c>
      <c r="F99" s="442">
        <f aca="true" t="shared" si="11" ref="F99:F105">ROUND(D99*ROUND(J99*$T$6,0),0)+ROUND(D99*ROUND(K99*$U$6,0),0)</f>
        <v>0</v>
      </c>
      <c r="H99" s="163">
        <f>beleidsregelwaarden!B89</f>
        <v>21560.58</v>
      </c>
      <c r="I99" s="163">
        <f>beleidsregelwaarden!C89</f>
        <v>0</v>
      </c>
      <c r="J99" s="163">
        <f>beleidsregelwaarden!D89</f>
        <v>21937.890150000003</v>
      </c>
      <c r="K99" s="163">
        <f>beleidsregelwaarden!E89</f>
        <v>0</v>
      </c>
    </row>
    <row r="100" spans="1:11" ht="12.75" customHeight="1">
      <c r="A100" s="49">
        <f t="shared" si="10"/>
        <v>504</v>
      </c>
      <c r="B100" s="22" t="str">
        <f>beleidsregelwaarden!A90</f>
        <v>Spraak- en taaldiagnostiek: per kind</v>
      </c>
      <c r="C100" s="8"/>
      <c r="D100" s="8"/>
      <c r="E100" s="442">
        <f aca="true" t="shared" si="12" ref="E100:E125">ROUND(C100*ROUND(H100*$R$5,2),0)+ROUND(C100*ROUND(I100*$S$5,2),0)</f>
        <v>0</v>
      </c>
      <c r="F100" s="442">
        <f t="shared" si="11"/>
        <v>0</v>
      </c>
      <c r="H100" s="163">
        <f>beleidsregelwaarden!B90</f>
        <v>687.12</v>
      </c>
      <c r="I100" s="163">
        <f>beleidsregelwaarden!C90</f>
        <v>0</v>
      </c>
      <c r="J100" s="163">
        <f>beleidsregelwaarden!D90</f>
        <v>699.1446000000001</v>
      </c>
      <c r="K100" s="163">
        <f>beleidsregelwaarden!E90</f>
        <v>0</v>
      </c>
    </row>
    <row r="101" spans="1:11" ht="12.75" customHeight="1">
      <c r="A101" s="49">
        <f t="shared" si="10"/>
        <v>505</v>
      </c>
      <c r="B101" s="22" t="str">
        <f>beleidsregelwaarden!A34</f>
        <v>Niertransplantatie bij levende donoren</v>
      </c>
      <c r="C101" s="8"/>
      <c r="D101" s="8"/>
      <c r="E101" s="442">
        <f t="shared" si="12"/>
        <v>0</v>
      </c>
      <c r="F101" s="442">
        <f t="shared" si="11"/>
        <v>0</v>
      </c>
      <c r="G101" s="85"/>
      <c r="H101" s="162">
        <f>beleidsregelwaarden!B34</f>
        <v>9273.11</v>
      </c>
      <c r="I101" s="162">
        <f>beleidsregelwaarden!C34</f>
        <v>5437.9</v>
      </c>
      <c r="J101" s="162">
        <f>beleidsregelwaarden!D34</f>
        <v>9435.389425000001</v>
      </c>
      <c r="K101" s="162">
        <f>beleidsregelwaarden!E34</f>
        <v>5421.042509999999</v>
      </c>
    </row>
    <row r="102" spans="1:11" ht="12.75" customHeight="1">
      <c r="A102" s="49">
        <f t="shared" si="10"/>
        <v>506</v>
      </c>
      <c r="B102" s="22" t="str">
        <f>beleidsregelwaarden!A53</f>
        <v>Cochleaire implantaties kinderen</v>
      </c>
      <c r="C102" s="8"/>
      <c r="D102" s="8"/>
      <c r="E102" s="442">
        <f t="shared" si="12"/>
        <v>0</v>
      </c>
      <c r="F102" s="442">
        <f t="shared" si="11"/>
        <v>0</v>
      </c>
      <c r="G102" s="85"/>
      <c r="H102" s="162">
        <f>beleidsregelwaarden!B53</f>
        <v>8633.37</v>
      </c>
      <c r="I102" s="162">
        <f>beleidsregelwaarden!C53</f>
        <v>45107.22</v>
      </c>
      <c r="J102" s="162">
        <f>beleidsregelwaarden!D53</f>
        <v>8784.453975000002</v>
      </c>
      <c r="K102" s="162">
        <f>beleidsregelwaarden!E53</f>
        <v>44967.387618</v>
      </c>
    </row>
    <row r="103" spans="1:11" ht="12.75" customHeight="1">
      <c r="A103" s="49">
        <f t="shared" si="10"/>
        <v>507</v>
      </c>
      <c r="B103" s="22" t="str">
        <f>beleidsregelwaarden!A54</f>
        <v>Nazorg cochleaire implantaties kinderen</v>
      </c>
      <c r="C103" s="8"/>
      <c r="D103" s="8"/>
      <c r="E103" s="442">
        <f t="shared" si="12"/>
        <v>0</v>
      </c>
      <c r="F103" s="442">
        <f t="shared" si="11"/>
        <v>0</v>
      </c>
      <c r="G103" s="85"/>
      <c r="H103" s="162">
        <f>beleidsregelwaarden!B54</f>
        <v>1964.11</v>
      </c>
      <c r="I103" s="162">
        <f>beleidsregelwaarden!C54</f>
        <v>1404.11</v>
      </c>
      <c r="J103" s="162">
        <f>beleidsregelwaarden!D54</f>
        <v>1998.481925</v>
      </c>
      <c r="K103" s="162">
        <f>beleidsregelwaarden!E54</f>
        <v>1399.757259</v>
      </c>
    </row>
    <row r="104" spans="1:11" ht="12.75" customHeight="1">
      <c r="A104" s="49">
        <f t="shared" si="10"/>
        <v>508</v>
      </c>
      <c r="B104" s="22" t="str">
        <f>beleidsregelwaarden!A55</f>
        <v>Cochleaire implantaties volwassenen</v>
      </c>
      <c r="C104" s="8"/>
      <c r="D104" s="8"/>
      <c r="E104" s="442">
        <f t="shared" si="12"/>
        <v>0</v>
      </c>
      <c r="F104" s="442">
        <f t="shared" si="11"/>
        <v>0</v>
      </c>
      <c r="G104" s="85"/>
      <c r="H104" s="162">
        <f>beleidsregelwaarden!B55</f>
        <v>7088.96</v>
      </c>
      <c r="I104" s="162">
        <f>beleidsregelwaarden!C55</f>
        <v>37126.43</v>
      </c>
      <c r="J104" s="162">
        <f>beleidsregelwaarden!D55</f>
        <v>7213.0168</v>
      </c>
      <c r="K104" s="162">
        <f>beleidsregelwaarden!E55</f>
        <v>37011.338067000004</v>
      </c>
    </row>
    <row r="105" spans="1:11" ht="12.75" customHeight="1">
      <c r="A105" s="49">
        <f t="shared" si="10"/>
        <v>509</v>
      </c>
      <c r="B105" s="22" t="str">
        <f>beleidsregelwaarden!A56</f>
        <v>Nazorg cochleaire implantaties volwassenen</v>
      </c>
      <c r="C105" s="8"/>
      <c r="D105" s="8"/>
      <c r="E105" s="442">
        <f t="shared" si="12"/>
        <v>0</v>
      </c>
      <c r="F105" s="442">
        <f t="shared" si="11"/>
        <v>0</v>
      </c>
      <c r="G105" s="85"/>
      <c r="H105" s="162">
        <f>beleidsregelwaarden!B56</f>
        <v>1291.19</v>
      </c>
      <c r="I105" s="162">
        <f>beleidsregelwaarden!C56</f>
        <v>1841.92</v>
      </c>
      <c r="J105" s="162">
        <f>beleidsregelwaarden!D56</f>
        <v>1313.7858250000002</v>
      </c>
      <c r="K105" s="162">
        <f>beleidsregelwaarden!E56</f>
        <v>1836.2100480000001</v>
      </c>
    </row>
    <row r="106" spans="1:11" ht="12.75" customHeight="1">
      <c r="A106" s="49">
        <f t="shared" si="10"/>
        <v>510</v>
      </c>
      <c r="B106" s="22" t="str">
        <f>beleidsregelwaarden!A37</f>
        <v>BMT allogeen perifeer bloed</v>
      </c>
      <c r="C106" s="8"/>
      <c r="D106" s="8"/>
      <c r="E106" s="442">
        <f t="shared" si="12"/>
        <v>0</v>
      </c>
      <c r="F106" s="442">
        <f aca="true" t="shared" si="13" ref="F106:F118">ROUND(D106*ROUND(J106*$T$6,2),0)+ROUND(D106*ROUND(K106*$U$6,2),0)</f>
        <v>0</v>
      </c>
      <c r="G106" s="85"/>
      <c r="H106" s="162">
        <f>beleidsregelwaarden!B37</f>
        <v>24794.33</v>
      </c>
      <c r="I106" s="162">
        <f>beleidsregelwaarden!C37</f>
        <v>31226.33</v>
      </c>
      <c r="J106" s="162">
        <f>beleidsregelwaarden!D37</f>
        <v>25228.230775000004</v>
      </c>
      <c r="K106" s="162">
        <f>beleidsregelwaarden!E37</f>
        <v>31129.528377000002</v>
      </c>
    </row>
    <row r="107" spans="1:11" ht="12.75" customHeight="1">
      <c r="A107" s="49">
        <f t="shared" si="10"/>
        <v>511</v>
      </c>
      <c r="B107" s="22" t="str">
        <f>beleidsregelwaarden!A38</f>
        <v>BMT donor verwant</v>
      </c>
      <c r="C107" s="8"/>
      <c r="D107" s="8"/>
      <c r="E107" s="442">
        <f t="shared" si="12"/>
        <v>0</v>
      </c>
      <c r="F107" s="442">
        <f t="shared" si="13"/>
        <v>0</v>
      </c>
      <c r="G107" s="85"/>
      <c r="H107" s="162">
        <f>beleidsregelwaarden!B38</f>
        <v>14306.08</v>
      </c>
      <c r="I107" s="162">
        <f>beleidsregelwaarden!C38</f>
        <v>29134.28</v>
      </c>
      <c r="J107" s="162">
        <f>beleidsregelwaarden!D38</f>
        <v>14556.4364</v>
      </c>
      <c r="K107" s="162">
        <f>beleidsregelwaarden!E38</f>
        <v>29043.963732</v>
      </c>
    </row>
    <row r="108" spans="1:11" ht="12.75" customHeight="1">
      <c r="A108" s="49">
        <f t="shared" si="10"/>
        <v>512</v>
      </c>
      <c r="B108" s="22" t="str">
        <f>beleidsregelwaarden!A39</f>
        <v>BMT allogeen donor onverwant</v>
      </c>
      <c r="C108" s="8"/>
      <c r="D108" s="8"/>
      <c r="E108" s="442">
        <f t="shared" si="12"/>
        <v>0</v>
      </c>
      <c r="F108" s="442">
        <f t="shared" si="13"/>
        <v>0</v>
      </c>
      <c r="G108" s="85"/>
      <c r="H108" s="162">
        <f>beleidsregelwaarden!B39</f>
        <v>71809.12</v>
      </c>
      <c r="I108" s="162">
        <f>beleidsregelwaarden!C39</f>
        <v>62466.77</v>
      </c>
      <c r="J108" s="162">
        <f>beleidsregelwaarden!D39</f>
        <v>73065.7796</v>
      </c>
      <c r="K108" s="162">
        <f>beleidsregelwaarden!E39</f>
        <v>62273.123013</v>
      </c>
    </row>
    <row r="109" spans="1:11" ht="12.75" customHeight="1">
      <c r="A109" s="49">
        <f t="shared" si="10"/>
        <v>513</v>
      </c>
      <c r="B109" s="22" t="str">
        <f>beleidsregelwaarden!A40</f>
        <v>BMT allogeen nazorg</v>
      </c>
      <c r="C109" s="8"/>
      <c r="D109" s="8"/>
      <c r="E109" s="442">
        <f t="shared" si="12"/>
        <v>0</v>
      </c>
      <c r="F109" s="442">
        <f t="shared" si="13"/>
        <v>0</v>
      </c>
      <c r="G109" s="85"/>
      <c r="H109" s="162">
        <f>beleidsregelwaarden!B40</f>
        <v>7328.06</v>
      </c>
      <c r="I109" s="162">
        <f>beleidsregelwaarden!C40</f>
        <v>4151.81</v>
      </c>
      <c r="J109" s="162">
        <f>beleidsregelwaarden!D40</f>
        <v>7456.301050000001</v>
      </c>
      <c r="K109" s="162">
        <f>beleidsregelwaarden!E40</f>
        <v>4138.939389</v>
      </c>
    </row>
    <row r="110" spans="1:11" ht="12.75" customHeight="1">
      <c r="A110" s="49">
        <f t="shared" si="10"/>
        <v>514</v>
      </c>
      <c r="B110" s="22" t="str">
        <f>beleidsregelwaarden!A41</f>
        <v>Pre-harttransplantaties</v>
      </c>
      <c r="C110" s="8"/>
      <c r="D110" s="8"/>
      <c r="E110" s="442">
        <f t="shared" si="12"/>
        <v>0</v>
      </c>
      <c r="F110" s="442">
        <f t="shared" si="13"/>
        <v>0</v>
      </c>
      <c r="G110" s="85"/>
      <c r="H110" s="162">
        <f>beleidsregelwaarden!B41</f>
        <v>21911.72</v>
      </c>
      <c r="I110" s="162">
        <f>beleidsregelwaarden!C41</f>
        <v>1908.92</v>
      </c>
      <c r="J110" s="162">
        <f>beleidsregelwaarden!D41</f>
        <v>22295.175100000004</v>
      </c>
      <c r="K110" s="162">
        <f>beleidsregelwaarden!E41</f>
        <v>1903.002348</v>
      </c>
    </row>
    <row r="111" spans="1:11" ht="12.75" customHeight="1">
      <c r="A111" s="49">
        <f t="shared" si="10"/>
        <v>515</v>
      </c>
      <c r="B111" s="22" t="str">
        <f>beleidsregelwaarden!A42</f>
        <v>Harttransplantaties</v>
      </c>
      <c r="C111" s="8"/>
      <c r="D111" s="8"/>
      <c r="E111" s="442">
        <f t="shared" si="12"/>
        <v>0</v>
      </c>
      <c r="F111" s="442">
        <f t="shared" si="13"/>
        <v>0</v>
      </c>
      <c r="G111" s="85"/>
      <c r="H111" s="162">
        <f>beleidsregelwaarden!B42</f>
        <v>46789.77</v>
      </c>
      <c r="I111" s="162">
        <f>beleidsregelwaarden!C42</f>
        <v>27994.62</v>
      </c>
      <c r="J111" s="162">
        <f>beleidsregelwaarden!D42</f>
        <v>47608.590975</v>
      </c>
      <c r="K111" s="162">
        <f>beleidsregelwaarden!E42</f>
        <v>27907.836678</v>
      </c>
    </row>
    <row r="112" spans="1:11" ht="12.75" customHeight="1">
      <c r="A112" s="49">
        <f t="shared" si="10"/>
        <v>516</v>
      </c>
      <c r="B112" s="22" t="str">
        <f>beleidsregelwaarden!A43</f>
        <v>Nazorg harttransplantaties</v>
      </c>
      <c r="C112" s="8"/>
      <c r="D112" s="8"/>
      <c r="E112" s="442">
        <f t="shared" si="12"/>
        <v>0</v>
      </c>
      <c r="F112" s="442">
        <f t="shared" si="13"/>
        <v>0</v>
      </c>
      <c r="G112" s="85"/>
      <c r="H112" s="162">
        <f>beleidsregelwaarden!B43</f>
        <v>17126.44</v>
      </c>
      <c r="I112" s="162">
        <f>beleidsregelwaarden!C43</f>
        <v>8039.26</v>
      </c>
      <c r="J112" s="162">
        <f>beleidsregelwaarden!D43</f>
        <v>17426.1527</v>
      </c>
      <c r="K112" s="162">
        <f>beleidsregelwaarden!E43</f>
        <v>8014.338294</v>
      </c>
    </row>
    <row r="113" spans="1:11" ht="12.75" customHeight="1">
      <c r="A113" s="49">
        <f t="shared" si="10"/>
        <v>517</v>
      </c>
      <c r="B113" s="22" t="str">
        <f>beleidsregelwaarden!A44</f>
        <v>Thuisbeademing basis</v>
      </c>
      <c r="C113" s="8"/>
      <c r="D113" s="8"/>
      <c r="E113" s="442">
        <f t="shared" si="12"/>
        <v>0</v>
      </c>
      <c r="F113" s="442">
        <f t="shared" si="13"/>
        <v>0</v>
      </c>
      <c r="G113" s="85"/>
      <c r="H113" s="162">
        <f>beleidsregelwaarden!B44</f>
        <v>612.23</v>
      </c>
      <c r="I113" s="162">
        <f>beleidsregelwaarden!C44</f>
        <v>2199.82</v>
      </c>
      <c r="J113" s="162">
        <f>beleidsregelwaarden!D44</f>
        <v>622.944025</v>
      </c>
      <c r="K113" s="162">
        <f>beleidsregelwaarden!E44</f>
        <v>2193.000558</v>
      </c>
    </row>
    <row r="114" spans="1:11" ht="12.75" customHeight="1">
      <c r="A114" s="49">
        <f t="shared" si="10"/>
        <v>518</v>
      </c>
      <c r="B114" s="22" t="str">
        <f>beleidsregelwaarden!A45</f>
        <v>Thuisbeademing 1</v>
      </c>
      <c r="C114" s="8"/>
      <c r="D114" s="8"/>
      <c r="E114" s="442">
        <f t="shared" si="12"/>
        <v>0</v>
      </c>
      <c r="F114" s="442">
        <f t="shared" si="13"/>
        <v>0</v>
      </c>
      <c r="G114" s="85"/>
      <c r="H114" s="162">
        <f>beleidsregelwaarden!B45</f>
        <v>1187.41</v>
      </c>
      <c r="I114" s="162">
        <f>beleidsregelwaarden!C45</f>
        <v>4905.05</v>
      </c>
      <c r="J114" s="162">
        <f>beleidsregelwaarden!D45</f>
        <v>1208.189675</v>
      </c>
      <c r="K114" s="162">
        <f>beleidsregelwaarden!E45</f>
        <v>4889.844345</v>
      </c>
    </row>
    <row r="115" spans="1:11" ht="12.75" customHeight="1">
      <c r="A115" s="49">
        <f t="shared" si="10"/>
        <v>519</v>
      </c>
      <c r="B115" s="22" t="str">
        <f>beleidsregelwaarden!A46</f>
        <v>Thuisbeademing 2</v>
      </c>
      <c r="C115" s="8"/>
      <c r="D115" s="8"/>
      <c r="E115" s="442">
        <f t="shared" si="12"/>
        <v>0</v>
      </c>
      <c r="F115" s="442">
        <f t="shared" si="13"/>
        <v>0</v>
      </c>
      <c r="G115" s="85"/>
      <c r="H115" s="162">
        <f>beleidsregelwaarden!B46</f>
        <v>1480.94</v>
      </c>
      <c r="I115" s="162">
        <f>beleidsregelwaarden!C46</f>
        <v>7179.96</v>
      </c>
      <c r="J115" s="162">
        <f>beleidsregelwaarden!D46</f>
        <v>1506.8564500000002</v>
      </c>
      <c r="K115" s="162">
        <f>beleidsregelwaarden!E46</f>
        <v>7157.702124</v>
      </c>
    </row>
    <row r="116" spans="1:11" ht="12.75" customHeight="1">
      <c r="A116" s="49">
        <f t="shared" si="10"/>
        <v>520</v>
      </c>
      <c r="B116" s="22" t="str">
        <f>beleidsregelwaarden!A47</f>
        <v>Pre-levertransplantaties</v>
      </c>
      <c r="C116" s="8"/>
      <c r="D116" s="8"/>
      <c r="E116" s="442">
        <f t="shared" si="12"/>
        <v>0</v>
      </c>
      <c r="F116" s="442">
        <f t="shared" si="13"/>
        <v>0</v>
      </c>
      <c r="G116" s="85"/>
      <c r="H116" s="162">
        <f>beleidsregelwaarden!B47</f>
        <v>23070.97</v>
      </c>
      <c r="I116" s="162">
        <f>beleidsregelwaarden!C47</f>
        <v>2345.95</v>
      </c>
      <c r="J116" s="162">
        <f>beleidsregelwaarden!D47</f>
        <v>23474.711975000002</v>
      </c>
      <c r="K116" s="162">
        <f>beleidsregelwaarden!E47</f>
        <v>2338.6775549999998</v>
      </c>
    </row>
    <row r="117" spans="1:11" ht="12.75" customHeight="1">
      <c r="A117" s="49">
        <f t="shared" si="10"/>
        <v>521</v>
      </c>
      <c r="B117" s="22" t="str">
        <f>beleidsregelwaarden!A48</f>
        <v>Levertransplantaties</v>
      </c>
      <c r="C117" s="8"/>
      <c r="D117" s="8"/>
      <c r="E117" s="442">
        <f t="shared" si="12"/>
        <v>0</v>
      </c>
      <c r="F117" s="442">
        <f t="shared" si="13"/>
        <v>0</v>
      </c>
      <c r="G117" s="85"/>
      <c r="H117" s="162">
        <f>beleidsregelwaarden!B48</f>
        <v>48611.67</v>
      </c>
      <c r="I117" s="162">
        <f>beleidsregelwaarden!C48</f>
        <v>29163.58</v>
      </c>
      <c r="J117" s="162">
        <f>beleidsregelwaarden!D48</f>
        <v>49462.374225</v>
      </c>
      <c r="K117" s="162">
        <f>beleidsregelwaarden!E48</f>
        <v>29073.172902000002</v>
      </c>
    </row>
    <row r="118" spans="1:11" ht="12.75" customHeight="1">
      <c r="A118" s="49">
        <f t="shared" si="10"/>
        <v>522</v>
      </c>
      <c r="B118" s="22" t="str">
        <f>beleidsregelwaarden!A49</f>
        <v>Nazorg levertransplantaties</v>
      </c>
      <c r="C118" s="8"/>
      <c r="D118" s="8"/>
      <c r="E118" s="442">
        <f t="shared" si="12"/>
        <v>0</v>
      </c>
      <c r="F118" s="442">
        <f t="shared" si="13"/>
        <v>0</v>
      </c>
      <c r="G118" s="85"/>
      <c r="H118" s="162">
        <f>beleidsregelwaarden!B49</f>
        <v>18078.17</v>
      </c>
      <c r="I118" s="162">
        <f>beleidsregelwaarden!C49</f>
        <v>8647.87</v>
      </c>
      <c r="J118" s="162">
        <f>beleidsregelwaarden!D49</f>
        <v>18394.537975</v>
      </c>
      <c r="K118" s="162">
        <f>beleidsregelwaarden!E49</f>
        <v>8621.061603</v>
      </c>
    </row>
    <row r="119" spans="1:11" ht="12.75" customHeight="1">
      <c r="A119" s="49">
        <f t="shared" si="10"/>
        <v>523</v>
      </c>
      <c r="B119" s="22" t="str">
        <f>beleidsregelwaarden!A50</f>
        <v>Pre-(hart)longtransplantaties</v>
      </c>
      <c r="C119" s="8"/>
      <c r="D119" s="8"/>
      <c r="E119" s="442">
        <f t="shared" si="12"/>
        <v>0</v>
      </c>
      <c r="F119" s="442">
        <f>ROUND(D119*ROUND(J119*$T$6,0),0)+ROUND(D119*ROUND(K119*$U$6,0),0)</f>
        <v>0</v>
      </c>
      <c r="G119" s="85"/>
      <c r="H119" s="162">
        <f>beleidsregelwaarden!B50</f>
        <v>5338.21</v>
      </c>
      <c r="I119" s="162">
        <f>beleidsregelwaarden!C50</f>
        <v>1320.43</v>
      </c>
      <c r="J119" s="162">
        <f>beleidsregelwaarden!D50</f>
        <v>5431.628675000001</v>
      </c>
      <c r="K119" s="162">
        <f>beleidsregelwaarden!E50</f>
        <v>1316.336667</v>
      </c>
    </row>
    <row r="120" spans="1:11" ht="12.75" customHeight="1">
      <c r="A120" s="49">
        <f t="shared" si="10"/>
        <v>524</v>
      </c>
      <c r="B120" s="22" t="str">
        <f>beleidsregelwaarden!A51</f>
        <v>(Hart)longtransplantaties</v>
      </c>
      <c r="C120" s="8"/>
      <c r="D120" s="8"/>
      <c r="E120" s="442">
        <f t="shared" si="12"/>
        <v>0</v>
      </c>
      <c r="F120" s="442">
        <f>ROUND(D120*ROUND(J120*$T$6,0),0)+ROUND(D120*ROUND(K120*$U$6,0),0)</f>
        <v>0</v>
      </c>
      <c r="G120" s="85"/>
      <c r="H120" s="162">
        <f>beleidsregelwaarden!B51</f>
        <v>67654.89</v>
      </c>
      <c r="I120" s="162">
        <f>beleidsregelwaarden!C51</f>
        <v>17664.36</v>
      </c>
      <c r="J120" s="162">
        <f>beleidsregelwaarden!D51</f>
        <v>68838.850575</v>
      </c>
      <c r="K120" s="162">
        <f>beleidsregelwaarden!E51</f>
        <v>17609.600484000002</v>
      </c>
    </row>
    <row r="121" spans="1:11" ht="12.75" customHeight="1">
      <c r="A121" s="49">
        <f t="shared" si="10"/>
        <v>525</v>
      </c>
      <c r="B121" s="22" t="str">
        <f>beleidsregelwaarden!A52</f>
        <v>Nazorg (hart)longtransplantaties</v>
      </c>
      <c r="C121" s="8"/>
      <c r="D121" s="8"/>
      <c r="E121" s="442">
        <f t="shared" si="12"/>
        <v>0</v>
      </c>
      <c r="F121" s="442">
        <f>ROUND(D121*ROUND(J121*$T$6,0),0)+ROUND(D121*ROUND(K121*$U$6,0),0)</f>
        <v>0</v>
      </c>
      <c r="G121" s="85"/>
      <c r="H121" s="162">
        <f>beleidsregelwaarden!B52</f>
        <v>24864.71</v>
      </c>
      <c r="I121" s="162">
        <f>beleidsregelwaarden!C52</f>
        <v>5966.77</v>
      </c>
      <c r="J121" s="162">
        <f>beleidsregelwaarden!D52</f>
        <v>25299.842425000003</v>
      </c>
      <c r="K121" s="162">
        <f>beleidsregelwaarden!E52</f>
        <v>5948.273013000001</v>
      </c>
    </row>
    <row r="122" spans="1:11" ht="12.75" customHeight="1">
      <c r="A122" s="49">
        <f t="shared" si="10"/>
        <v>526</v>
      </c>
      <c r="B122" s="22" t="str">
        <f>beleidsregelwaarden!A32</f>
        <v>Implementatie kunsthart</v>
      </c>
      <c r="C122" s="8"/>
      <c r="D122" s="8"/>
      <c r="E122" s="442">
        <f t="shared" si="12"/>
        <v>0</v>
      </c>
      <c r="F122" s="442">
        <f>ROUND(D122*ROUND(J122*$T$6,2),0)+ROUND(D122*ROUND(K122*$U$6,2),0)</f>
        <v>0</v>
      </c>
      <c r="G122" s="85"/>
      <c r="H122" s="162">
        <f>beleidsregelwaarden!B32</f>
        <v>87841.97</v>
      </c>
      <c r="I122" s="162">
        <f>beleidsregelwaarden!C32</f>
        <v>117027.36</v>
      </c>
      <c r="J122" s="162">
        <f>beleidsregelwaarden!D32</f>
        <v>89379.204475</v>
      </c>
      <c r="K122" s="162">
        <f>beleidsregelwaarden!E32</f>
        <v>116664.575184</v>
      </c>
    </row>
    <row r="123" spans="1:11" ht="12.75" customHeight="1">
      <c r="A123" s="49">
        <f t="shared" si="10"/>
        <v>527</v>
      </c>
      <c r="B123" s="22" t="str">
        <f>beleidsregelwaarden!A33</f>
        <v>Niertransplantaties</v>
      </c>
      <c r="C123" s="8"/>
      <c r="D123" s="8"/>
      <c r="E123" s="442">
        <f t="shared" si="12"/>
        <v>0</v>
      </c>
      <c r="F123" s="442">
        <f>ROUND(D123*ROUND(J123*$T$6,2),0)+ROUND(D123*ROUND(K123*$U$6,2),0)</f>
        <v>0</v>
      </c>
      <c r="G123" s="85"/>
      <c r="H123" s="162">
        <f>beleidsregelwaarden!B33</f>
        <v>17277.89</v>
      </c>
      <c r="I123" s="162">
        <f>beleidsregelwaarden!C33</f>
        <v>6062.22</v>
      </c>
      <c r="J123" s="162">
        <f>beleidsregelwaarden!D33</f>
        <v>17580.253075</v>
      </c>
      <c r="K123" s="162">
        <f>beleidsregelwaarden!E33</f>
        <v>6043.4271180000005</v>
      </c>
    </row>
    <row r="124" spans="1:11" ht="12.75" customHeight="1">
      <c r="A124" s="49">
        <f t="shared" si="10"/>
        <v>528</v>
      </c>
      <c r="B124" s="22" t="str">
        <f>beleidsregelwaarden!A35</f>
        <v>Jaarkaart niertransplantaties</v>
      </c>
      <c r="C124" s="8"/>
      <c r="D124" s="8"/>
      <c r="E124" s="442">
        <f t="shared" si="12"/>
        <v>0</v>
      </c>
      <c r="F124" s="442">
        <f>ROUND(D124*ROUND(J124*$T$6,2),0)+ROUND(D124*ROUND(K124*$U$6,2),0)</f>
        <v>0</v>
      </c>
      <c r="G124" s="85"/>
      <c r="H124" s="162">
        <f>beleidsregelwaarden!B35</f>
        <v>914.66</v>
      </c>
      <c r="I124" s="162">
        <f>beleidsregelwaarden!C35</f>
        <v>455.79</v>
      </c>
      <c r="J124" s="162">
        <f>beleidsregelwaarden!D35</f>
        <v>930.66655</v>
      </c>
      <c r="K124" s="162">
        <f>beleidsregelwaarden!E35</f>
        <v>454.37705100000005</v>
      </c>
    </row>
    <row r="125" spans="1:11" ht="12.75" customHeight="1">
      <c r="A125" s="49">
        <f t="shared" si="10"/>
        <v>529</v>
      </c>
      <c r="B125" s="54" t="s">
        <v>253</v>
      </c>
      <c r="C125" s="8"/>
      <c r="D125" s="8"/>
      <c r="E125" s="442">
        <f t="shared" si="12"/>
        <v>0</v>
      </c>
      <c r="F125" s="442">
        <f>ROUND(D125*ROUND(J125*$T$6,0),0)+ROUND(D125*ROUND(K125*$U$6,0),0)</f>
        <v>0</v>
      </c>
      <c r="H125" s="163">
        <f>beleidsregelwaarden!B22</f>
        <v>1900</v>
      </c>
      <c r="I125" s="163">
        <f>beleidsregelwaarden!C22</f>
        <v>306.12</v>
      </c>
      <c r="J125" s="163">
        <f>beleidsregelwaarden!D22</f>
        <v>1933.2500000000002</v>
      </c>
      <c r="K125" s="163">
        <f>beleidsregelwaarden!E22</f>
        <v>305.17102800000004</v>
      </c>
    </row>
    <row r="126" spans="1:11" ht="12.75" customHeight="1">
      <c r="A126" s="49">
        <f t="shared" si="10"/>
        <v>530</v>
      </c>
      <c r="B126" s="54" t="s">
        <v>562</v>
      </c>
      <c r="C126" s="8"/>
      <c r="D126" s="8"/>
      <c r="E126" s="442">
        <f>ROUND(C126*ROUND(H126*$R$5,2),0)</f>
        <v>0</v>
      </c>
      <c r="F126" s="442">
        <f>ROUND(D126*(J126*$T$6),0)</f>
        <v>0</v>
      </c>
      <c r="H126" s="163">
        <f>beleidsregelwaarden!B125</f>
        <v>6.094</v>
      </c>
      <c r="I126" s="163">
        <f>beleidsregelwaarden!C125</f>
        <v>0</v>
      </c>
      <c r="J126" s="163">
        <f>beleidsregelwaarden!D125</f>
        <v>6.200645000000001</v>
      </c>
      <c r="K126" s="163">
        <f>beleidsregelwaarden!E125</f>
        <v>0</v>
      </c>
    </row>
    <row r="127" spans="1:11" ht="12.75" customHeight="1">
      <c r="A127" s="49">
        <f t="shared" si="10"/>
        <v>531</v>
      </c>
      <c r="B127" s="41" t="str">
        <f>CONCATENATE(B88," ","(naar pagina 6)")</f>
        <v>Subtotaal Productieafspraken 2011 en realisatie 2010 (naar pagina 6)</v>
      </c>
      <c r="C127" s="80"/>
      <c r="D127" s="80"/>
      <c r="E127" s="134">
        <f>SUM(E97:E126)</f>
        <v>0</v>
      </c>
      <c r="F127" s="134">
        <f>SUM(F97:F126)</f>
        <v>0</v>
      </c>
      <c r="H127" s="150"/>
      <c r="I127" s="150"/>
      <c r="J127" s="150"/>
      <c r="K127" s="150"/>
    </row>
    <row r="128" spans="1:6" ht="11.25">
      <c r="A128" s="596" t="s">
        <v>564</v>
      </c>
      <c r="B128" s="596"/>
      <c r="C128" s="596"/>
      <c r="D128" s="596"/>
      <c r="E128" s="5"/>
      <c r="F128" s="5"/>
    </row>
    <row r="129" spans="1:3" ht="12.75" customHeight="1">
      <c r="A129" s="5"/>
      <c r="B129" s="10"/>
      <c r="C129" s="39"/>
    </row>
    <row r="130" spans="2:3" ht="12.75" customHeight="1">
      <c r="B130" s="10"/>
      <c r="C130" s="39"/>
    </row>
    <row r="131" spans="2:3" ht="12.75" customHeight="1">
      <c r="B131" s="10"/>
      <c r="C131" s="39"/>
    </row>
    <row r="132" spans="2:3" ht="12.75" customHeight="1">
      <c r="B132" s="10"/>
      <c r="C132" s="39"/>
    </row>
    <row r="133" spans="2:3" ht="12.75" customHeight="1">
      <c r="B133" s="10"/>
      <c r="C133" s="39"/>
    </row>
    <row r="134" spans="2:3" ht="12.75" customHeight="1">
      <c r="B134" s="10"/>
      <c r="C134" s="39"/>
    </row>
    <row r="135" spans="2:3" ht="12.75" customHeight="1">
      <c r="B135" s="10"/>
      <c r="C135" s="39"/>
    </row>
    <row r="136" spans="2:3" ht="12.75" customHeight="1">
      <c r="B136" s="10"/>
      <c r="C136" s="39"/>
    </row>
    <row r="137" spans="2:3" ht="12.75" customHeight="1">
      <c r="B137" s="10"/>
      <c r="C137" s="39"/>
    </row>
    <row r="138" spans="2:3" ht="12.75" customHeight="1">
      <c r="B138" s="10"/>
      <c r="C138" s="39"/>
    </row>
    <row r="139" spans="2:3" ht="12.75" customHeight="1">
      <c r="B139" s="10"/>
      <c r="C139" s="39"/>
    </row>
    <row r="140" spans="2:3" ht="12.75" customHeight="1">
      <c r="B140" s="10"/>
      <c r="C140" s="39"/>
    </row>
    <row r="141" spans="2:3" ht="12.75" customHeight="1">
      <c r="B141" s="10"/>
      <c r="C141" s="39"/>
    </row>
    <row r="142" spans="2:3" ht="12.75" customHeight="1">
      <c r="B142" s="10"/>
      <c r="C142" s="39"/>
    </row>
    <row r="143" spans="2:3" ht="12.75" customHeight="1">
      <c r="B143" s="10"/>
      <c r="C143" s="39"/>
    </row>
    <row r="144" spans="2:3" ht="12.75" customHeight="1">
      <c r="B144" s="10"/>
      <c r="C144" s="39"/>
    </row>
    <row r="145" spans="2:6" ht="12.75" customHeight="1">
      <c r="B145" s="10"/>
      <c r="C145" s="39"/>
      <c r="E145" s="57"/>
      <c r="F145" s="57"/>
    </row>
    <row r="146" spans="2:6" ht="12.75" customHeight="1">
      <c r="B146" s="10"/>
      <c r="C146" s="39"/>
      <c r="E146" s="57"/>
      <c r="F146" s="57"/>
    </row>
    <row r="147" spans="2:6" ht="12.75" customHeight="1">
      <c r="B147" s="10"/>
      <c r="C147" s="39"/>
      <c r="E147" s="57"/>
      <c r="F147" s="57"/>
    </row>
    <row r="148" spans="2:6" ht="12.75" customHeight="1">
      <c r="B148" s="10"/>
      <c r="C148" s="39"/>
      <c r="E148" s="57"/>
      <c r="F148" s="57"/>
    </row>
    <row r="149" spans="2:6" ht="12.75" customHeight="1">
      <c r="B149" s="10"/>
      <c r="C149" s="39"/>
      <c r="E149" s="57"/>
      <c r="F149" s="57"/>
    </row>
    <row r="150" spans="2:6" ht="12.75" customHeight="1">
      <c r="B150" s="10"/>
      <c r="C150" s="39"/>
      <c r="E150" s="57"/>
      <c r="F150" s="57"/>
    </row>
    <row r="151" spans="2:6" ht="12.75" customHeight="1">
      <c r="B151" s="10"/>
      <c r="C151" s="39"/>
      <c r="E151" s="57"/>
      <c r="F151" s="57"/>
    </row>
    <row r="152" spans="2:6" ht="12.75" customHeight="1">
      <c r="B152" s="10"/>
      <c r="C152" s="39"/>
      <c r="E152" s="57"/>
      <c r="F152" s="57"/>
    </row>
    <row r="153" spans="2:6" ht="12.75" customHeight="1">
      <c r="B153" s="10"/>
      <c r="C153" s="39"/>
      <c r="E153" s="57"/>
      <c r="F153" s="57"/>
    </row>
    <row r="154" spans="2:6" ht="12.75" customHeight="1">
      <c r="B154" s="10"/>
      <c r="C154" s="39"/>
      <c r="E154" s="57"/>
      <c r="F154" s="57"/>
    </row>
    <row r="155" spans="2:6" ht="12.75" customHeight="1">
      <c r="B155" s="10"/>
      <c r="C155" s="39"/>
      <c r="E155" s="57"/>
      <c r="F155" s="57"/>
    </row>
    <row r="156" spans="2:6" ht="12.75" customHeight="1">
      <c r="B156" s="10"/>
      <c r="C156" s="39"/>
      <c r="E156" s="57"/>
      <c r="F156" s="57"/>
    </row>
    <row r="157" spans="2:6" ht="12.75" customHeight="1">
      <c r="B157" s="10"/>
      <c r="C157" s="39"/>
      <c r="E157" s="57"/>
      <c r="F157" s="57"/>
    </row>
    <row r="158" spans="2:6" ht="12.75" customHeight="1">
      <c r="B158" s="10"/>
      <c r="C158" s="39"/>
      <c r="E158" s="57"/>
      <c r="F158" s="57"/>
    </row>
    <row r="159" spans="2:11" ht="12.75" customHeight="1">
      <c r="B159" s="10"/>
      <c r="C159" s="39"/>
      <c r="E159" s="57"/>
      <c r="F159" s="57"/>
      <c r="H159" s="164"/>
      <c r="I159" s="164"/>
      <c r="J159" s="164"/>
      <c r="K159" s="164"/>
    </row>
    <row r="160" spans="2:11" ht="12.75" customHeight="1">
      <c r="B160" s="10"/>
      <c r="C160" s="39"/>
      <c r="E160" s="57"/>
      <c r="F160" s="57"/>
      <c r="H160" s="164"/>
      <c r="I160" s="164"/>
      <c r="J160" s="164"/>
      <c r="K160" s="164"/>
    </row>
    <row r="161" spans="2:11" ht="12.75" customHeight="1">
      <c r="B161" s="10"/>
      <c r="C161" s="39"/>
      <c r="E161" s="57"/>
      <c r="F161" s="57"/>
      <c r="H161" s="164"/>
      <c r="I161" s="164"/>
      <c r="J161" s="164"/>
      <c r="K161" s="164"/>
    </row>
    <row r="162" spans="2:11" ht="12.75" customHeight="1">
      <c r="B162" s="10"/>
      <c r="C162" s="39"/>
      <c r="E162" s="57"/>
      <c r="F162" s="57"/>
      <c r="H162" s="164"/>
      <c r="I162" s="164"/>
      <c r="J162" s="164"/>
      <c r="K162" s="164"/>
    </row>
    <row r="163" spans="2:11" ht="12.75" customHeight="1">
      <c r="B163" s="10"/>
      <c r="C163" s="39"/>
      <c r="E163" s="57"/>
      <c r="F163" s="57"/>
      <c r="J163" s="164"/>
      <c r="K163" s="164"/>
    </row>
    <row r="164" spans="2:11" ht="12.75" customHeight="1">
      <c r="B164" s="10"/>
      <c r="C164" s="39"/>
      <c r="E164" s="57"/>
      <c r="F164" s="57"/>
      <c r="J164" s="164"/>
      <c r="K164" s="164"/>
    </row>
    <row r="165" spans="2:11" ht="12.75" customHeight="1">
      <c r="B165" s="10"/>
      <c r="C165" s="39"/>
      <c r="E165" s="57"/>
      <c r="F165" s="57"/>
      <c r="J165" s="164"/>
      <c r="K165" s="164"/>
    </row>
    <row r="166" spans="2:11" ht="12.75" customHeight="1">
      <c r="B166" s="10"/>
      <c r="C166" s="39"/>
      <c r="E166" s="57"/>
      <c r="F166" s="57"/>
      <c r="J166" s="164"/>
      <c r="K166" s="164"/>
    </row>
    <row r="167" spans="2:11" ht="12.75" customHeight="1">
      <c r="B167" s="10"/>
      <c r="C167" s="39"/>
      <c r="E167" s="57"/>
      <c r="F167" s="57"/>
      <c r="J167" s="164"/>
      <c r="K167" s="164"/>
    </row>
    <row r="168" spans="2:11" ht="12.75" customHeight="1">
      <c r="B168" s="10"/>
      <c r="C168" s="39"/>
      <c r="E168" s="57"/>
      <c r="F168" s="57"/>
      <c r="J168" s="164"/>
      <c r="K168" s="164"/>
    </row>
    <row r="169" spans="2:11" ht="12.75" customHeight="1">
      <c r="B169" s="10"/>
      <c r="C169" s="39"/>
      <c r="E169" s="57"/>
      <c r="F169" s="57"/>
      <c r="J169" s="164"/>
      <c r="K169" s="164"/>
    </row>
    <row r="170" spans="2:11" ht="12.75" customHeight="1">
      <c r="B170" s="10"/>
      <c r="C170" s="39"/>
      <c r="E170" s="57"/>
      <c r="F170" s="57"/>
      <c r="J170" s="164"/>
      <c r="K170" s="164"/>
    </row>
    <row r="171" spans="2:11" ht="12.75" customHeight="1">
      <c r="B171" s="10"/>
      <c r="C171" s="39"/>
      <c r="E171" s="57"/>
      <c r="F171" s="57"/>
      <c r="J171" s="164"/>
      <c r="K171" s="164"/>
    </row>
    <row r="172" spans="2:11" ht="12.75" customHeight="1">
      <c r="B172" s="10"/>
      <c r="C172" s="39"/>
      <c r="E172" s="57"/>
      <c r="F172" s="57"/>
      <c r="J172" s="164"/>
      <c r="K172" s="164"/>
    </row>
    <row r="173" spans="2:11" ht="12.75" customHeight="1">
      <c r="B173" s="10"/>
      <c r="C173" s="39"/>
      <c r="E173" s="57"/>
      <c r="F173" s="57"/>
      <c r="J173" s="164"/>
      <c r="K173" s="164"/>
    </row>
    <row r="174" spans="2:11" ht="12.75" customHeight="1">
      <c r="B174" s="10"/>
      <c r="C174" s="39"/>
      <c r="E174" s="57"/>
      <c r="F174" s="57"/>
      <c r="J174" s="164"/>
      <c r="K174" s="164"/>
    </row>
    <row r="175" spans="2:11" ht="12.75" customHeight="1">
      <c r="B175" s="10"/>
      <c r="C175" s="39"/>
      <c r="E175" s="57"/>
      <c r="F175" s="57"/>
      <c r="J175" s="164"/>
      <c r="K175" s="164"/>
    </row>
    <row r="176" spans="2:11" ht="12.75" customHeight="1">
      <c r="B176" s="10"/>
      <c r="C176" s="39"/>
      <c r="E176" s="57"/>
      <c r="F176" s="57"/>
      <c r="J176" s="164"/>
      <c r="K176" s="164"/>
    </row>
    <row r="177" spans="2:11" ht="12.75" customHeight="1">
      <c r="B177" s="10"/>
      <c r="C177" s="39"/>
      <c r="E177" s="57"/>
      <c r="F177" s="57"/>
      <c r="J177" s="164"/>
      <c r="K177" s="164"/>
    </row>
    <row r="178" spans="2:11" ht="12.75" customHeight="1">
      <c r="B178" s="10"/>
      <c r="C178" s="39"/>
      <c r="E178" s="57"/>
      <c r="F178" s="57"/>
      <c r="J178" s="164"/>
      <c r="K178" s="164"/>
    </row>
    <row r="179" spans="2:11" ht="12.75" customHeight="1">
      <c r="B179" s="10"/>
      <c r="C179" s="39"/>
      <c r="E179" s="57"/>
      <c r="F179" s="57"/>
      <c r="J179" s="164"/>
      <c r="K179" s="164"/>
    </row>
    <row r="180" spans="2:11" ht="12.75" customHeight="1">
      <c r="B180" s="10"/>
      <c r="C180" s="39"/>
      <c r="E180" s="57"/>
      <c r="F180" s="57"/>
      <c r="J180" s="164"/>
      <c r="K180" s="164"/>
    </row>
    <row r="181" spans="2:11" ht="12.75" customHeight="1">
      <c r="B181" s="10"/>
      <c r="C181" s="39"/>
      <c r="J181" s="164"/>
      <c r="K181" s="164"/>
    </row>
    <row r="182" spans="2:11" ht="12.75" customHeight="1">
      <c r="B182" s="10"/>
      <c r="C182" s="39"/>
      <c r="J182" s="164"/>
      <c r="K182" s="164"/>
    </row>
    <row r="183" spans="2:11" ht="12.75" customHeight="1">
      <c r="B183" s="10"/>
      <c r="C183" s="39"/>
      <c r="J183" s="164"/>
      <c r="K183" s="164"/>
    </row>
    <row r="184" spans="2:11" ht="12.75" customHeight="1">
      <c r="B184" s="10"/>
      <c r="C184" s="39"/>
      <c r="J184" s="164"/>
      <c r="K184" s="164"/>
    </row>
    <row r="185" spans="2:11" ht="12.75" customHeight="1">
      <c r="B185" s="10"/>
      <c r="C185" s="39"/>
      <c r="J185" s="164"/>
      <c r="K185" s="164"/>
    </row>
    <row r="186" spans="2:11" ht="12.75" customHeight="1">
      <c r="B186" s="10"/>
      <c r="C186" s="39"/>
      <c r="J186" s="164"/>
      <c r="K186" s="164"/>
    </row>
    <row r="187" spans="2:11" ht="12.75" customHeight="1">
      <c r="B187" s="10"/>
      <c r="C187" s="39"/>
      <c r="J187" s="164"/>
      <c r="K187" s="164"/>
    </row>
    <row r="188" spans="2:11" ht="12.75" customHeight="1">
      <c r="B188" s="10"/>
      <c r="C188" s="39"/>
      <c r="J188" s="164"/>
      <c r="K188" s="164"/>
    </row>
    <row r="189" spans="2:11" ht="12.75" customHeight="1">
      <c r="B189" s="10"/>
      <c r="C189" s="39"/>
      <c r="J189" s="164"/>
      <c r="K189" s="164"/>
    </row>
    <row r="190" spans="2:11" ht="12.75" customHeight="1">
      <c r="B190" s="10"/>
      <c r="C190" s="39"/>
      <c r="J190" s="164"/>
      <c r="K190" s="164"/>
    </row>
    <row r="191" spans="2:11" ht="12.75" customHeight="1">
      <c r="B191" s="10"/>
      <c r="C191" s="39"/>
      <c r="J191" s="164"/>
      <c r="K191" s="164"/>
    </row>
    <row r="192" spans="2:11" ht="12.75" customHeight="1">
      <c r="B192" s="10"/>
      <c r="C192" s="39"/>
      <c r="J192" s="164"/>
      <c r="K192" s="164"/>
    </row>
    <row r="193" spans="2:11" ht="12.75" customHeight="1">
      <c r="B193" s="10"/>
      <c r="C193" s="39"/>
      <c r="J193" s="164"/>
      <c r="K193" s="164"/>
    </row>
    <row r="194" spans="2:11" ht="12.75" customHeight="1">
      <c r="B194" s="10"/>
      <c r="C194" s="39"/>
      <c r="J194" s="164"/>
      <c r="K194" s="164"/>
    </row>
    <row r="195" spans="2:3" ht="12.75" customHeight="1">
      <c r="B195" s="10"/>
      <c r="C195" s="39"/>
    </row>
    <row r="196" spans="2:3" ht="12.75" customHeight="1">
      <c r="B196" s="10"/>
      <c r="C196" s="39"/>
    </row>
    <row r="197" spans="2:3" ht="12.75" customHeight="1">
      <c r="B197" s="10"/>
      <c r="C197" s="39"/>
    </row>
    <row r="198" spans="2:3" ht="12.75" customHeight="1">
      <c r="B198" s="10"/>
      <c r="C198" s="39"/>
    </row>
    <row r="199" spans="2:3" ht="12.75" customHeight="1">
      <c r="B199" s="10"/>
      <c r="C199" s="39"/>
    </row>
    <row r="200" spans="2:3" ht="12.75" customHeight="1">
      <c r="B200" s="10"/>
      <c r="C200" s="39"/>
    </row>
    <row r="201" spans="2:3" ht="12.75" customHeight="1">
      <c r="B201" s="10"/>
      <c r="C201" s="39"/>
    </row>
    <row r="202" spans="2:3" ht="12.75" customHeight="1">
      <c r="B202" s="10"/>
      <c r="C202" s="39"/>
    </row>
    <row r="203" spans="2:3" ht="12.75" customHeight="1">
      <c r="B203" s="10"/>
      <c r="C203" s="39"/>
    </row>
    <row r="204" spans="2:3" ht="12.75" customHeight="1">
      <c r="B204" s="10"/>
      <c r="C204" s="39"/>
    </row>
    <row r="205" spans="2:3" ht="12.75" customHeight="1">
      <c r="B205" s="10"/>
      <c r="C205" s="39"/>
    </row>
    <row r="206" spans="2:3" ht="12.75" customHeight="1">
      <c r="B206" s="10"/>
      <c r="C206" s="39"/>
    </row>
    <row r="207" spans="2:3" ht="12.75" customHeight="1">
      <c r="B207" s="10"/>
      <c r="C207" s="39"/>
    </row>
    <row r="208" spans="2:3" ht="12.75" customHeight="1">
      <c r="B208" s="10"/>
      <c r="C208" s="39"/>
    </row>
    <row r="209" spans="2:3" ht="12.75" customHeight="1">
      <c r="B209" s="10"/>
      <c r="C209" s="39"/>
    </row>
    <row r="210" spans="2:3" ht="12.75" customHeight="1">
      <c r="B210" s="10"/>
      <c r="C210" s="39"/>
    </row>
    <row r="211" spans="2:3" ht="12.75" customHeight="1">
      <c r="B211" s="10"/>
      <c r="C211" s="39"/>
    </row>
    <row r="212" spans="2:3" ht="12.75" customHeight="1">
      <c r="B212" s="10"/>
      <c r="C212" s="39"/>
    </row>
    <row r="213" spans="2:3" ht="12.75" customHeight="1">
      <c r="B213" s="10"/>
      <c r="C213" s="39"/>
    </row>
    <row r="214" spans="2:3" ht="12.75" customHeight="1">
      <c r="B214" s="10"/>
      <c r="C214" s="39"/>
    </row>
    <row r="215" spans="2:3" ht="12.75" customHeight="1">
      <c r="B215" s="10"/>
      <c r="C215" s="39"/>
    </row>
    <row r="216" spans="2:3" ht="12.75" customHeight="1">
      <c r="B216" s="10"/>
      <c r="C216" s="39"/>
    </row>
    <row r="217" spans="2:3" ht="12.75" customHeight="1">
      <c r="B217" s="10"/>
      <c r="C217" s="39"/>
    </row>
    <row r="218" spans="2:3" ht="12.75" customHeight="1">
      <c r="B218" s="10"/>
      <c r="C218" s="39"/>
    </row>
    <row r="219" spans="2:3" ht="12.75" customHeight="1">
      <c r="B219" s="10"/>
      <c r="C219" s="39"/>
    </row>
    <row r="220" spans="2:3" ht="12.75" customHeight="1">
      <c r="B220" s="10"/>
      <c r="C220" s="39"/>
    </row>
    <row r="221" spans="2:3" ht="12.75" customHeight="1">
      <c r="B221" s="10"/>
      <c r="C221" s="39"/>
    </row>
    <row r="222" spans="2:3" ht="12.75" customHeight="1">
      <c r="B222" s="10"/>
      <c r="C222" s="39"/>
    </row>
    <row r="223" spans="2:3" ht="12.75" customHeight="1">
      <c r="B223" s="10"/>
      <c r="C223" s="39"/>
    </row>
    <row r="224" spans="2:3" ht="12.75" customHeight="1">
      <c r="B224" s="10"/>
      <c r="C224" s="39"/>
    </row>
    <row r="225" spans="2:3" ht="12.75" customHeight="1">
      <c r="B225" s="10"/>
      <c r="C225" s="39"/>
    </row>
    <row r="226" spans="2:3" ht="12.75" customHeight="1">
      <c r="B226" s="10"/>
      <c r="C226" s="39"/>
    </row>
    <row r="227" spans="2:3" ht="12.75" customHeight="1">
      <c r="B227" s="10"/>
      <c r="C227" s="39"/>
    </row>
    <row r="228" spans="2:3" ht="12.75" customHeight="1">
      <c r="B228" s="10"/>
      <c r="C228" s="39"/>
    </row>
    <row r="229" spans="2:3" ht="12.75" customHeight="1">
      <c r="B229" s="10"/>
      <c r="C229" s="39"/>
    </row>
    <row r="230" spans="2:3" ht="12.75" customHeight="1">
      <c r="B230" s="10"/>
      <c r="C230" s="39"/>
    </row>
    <row r="231" spans="2:3" ht="12.75" customHeight="1">
      <c r="B231" s="10"/>
      <c r="C231" s="39"/>
    </row>
    <row r="232" spans="2:3" ht="12.75" customHeight="1">
      <c r="B232" s="10"/>
      <c r="C232" s="39"/>
    </row>
    <row r="233" spans="2:3" ht="12.75" customHeight="1">
      <c r="B233" s="10"/>
      <c r="C233" s="39"/>
    </row>
    <row r="234" spans="2:3" ht="12.75" customHeight="1">
      <c r="B234" s="10"/>
      <c r="C234" s="39"/>
    </row>
    <row r="235" spans="2:3" ht="12.75" customHeight="1">
      <c r="B235" s="10"/>
      <c r="C235" s="39"/>
    </row>
    <row r="236" spans="2:3" ht="12.75" customHeight="1">
      <c r="B236" s="10"/>
      <c r="C236" s="39"/>
    </row>
    <row r="237" spans="2:3" ht="12.75" customHeight="1">
      <c r="B237" s="10"/>
      <c r="C237" s="39"/>
    </row>
    <row r="238" spans="2:3" ht="12.75" customHeight="1">
      <c r="B238" s="10"/>
      <c r="C238" s="39"/>
    </row>
    <row r="239" spans="2:3" ht="12.75" customHeight="1">
      <c r="B239" s="10"/>
      <c r="C239" s="39"/>
    </row>
    <row r="240" spans="2:3" ht="12.75" customHeight="1">
      <c r="B240" s="10"/>
      <c r="C240" s="39"/>
    </row>
    <row r="241" spans="2:3" ht="12.75" customHeight="1">
      <c r="B241" s="10"/>
      <c r="C241" s="39"/>
    </row>
    <row r="242" spans="2:3" ht="12.75" customHeight="1">
      <c r="B242" s="10"/>
      <c r="C242" s="39"/>
    </row>
    <row r="243" spans="2:3" ht="12.75" customHeight="1">
      <c r="B243" s="10"/>
      <c r="C243" s="39"/>
    </row>
    <row r="244" spans="2:3" ht="12.75" customHeight="1">
      <c r="B244" s="10"/>
      <c r="C244" s="39"/>
    </row>
    <row r="245" spans="2:3" ht="12.75" customHeight="1">
      <c r="B245" s="10"/>
      <c r="C245" s="39"/>
    </row>
    <row r="246" spans="2:3" ht="12.75" customHeight="1">
      <c r="B246" s="10"/>
      <c r="C246" s="39"/>
    </row>
    <row r="247" spans="2:3" ht="12.75" customHeight="1">
      <c r="B247" s="10"/>
      <c r="C247" s="39"/>
    </row>
    <row r="248" spans="2:3" ht="12.75" customHeight="1">
      <c r="B248" s="10"/>
      <c r="C248" s="39"/>
    </row>
    <row r="249" spans="2:3" ht="12.75" customHeight="1">
      <c r="B249" s="10"/>
      <c r="C249" s="39"/>
    </row>
    <row r="250" spans="2:3" ht="12.75" customHeight="1">
      <c r="B250" s="10"/>
      <c r="C250" s="39"/>
    </row>
    <row r="251" spans="2:3" ht="12.75" customHeight="1">
      <c r="B251" s="10"/>
      <c r="C251" s="39"/>
    </row>
    <row r="252" spans="2:3" ht="12.75" customHeight="1">
      <c r="B252" s="10"/>
      <c r="C252" s="39"/>
    </row>
    <row r="253" spans="2:3" ht="12.75" customHeight="1">
      <c r="B253" s="10"/>
      <c r="C253" s="39"/>
    </row>
    <row r="254" spans="2:3" ht="12.75" customHeight="1">
      <c r="B254" s="10"/>
      <c r="C254" s="39"/>
    </row>
    <row r="255" spans="2:3" ht="12.75" customHeight="1">
      <c r="B255" s="10"/>
      <c r="C255" s="39"/>
    </row>
    <row r="256" spans="2:3" ht="12.75" customHeight="1">
      <c r="B256" s="10"/>
      <c r="C256" s="39"/>
    </row>
    <row r="257" spans="2:3" ht="12.75" customHeight="1">
      <c r="B257" s="10"/>
      <c r="C257" s="39"/>
    </row>
    <row r="258" spans="2:3" ht="12.75" customHeight="1">
      <c r="B258" s="10"/>
      <c r="C258" s="39"/>
    </row>
    <row r="259" spans="2:3" ht="12.75" customHeight="1">
      <c r="B259" s="10"/>
      <c r="C259" s="39"/>
    </row>
    <row r="260" spans="2:3" ht="12.75" customHeight="1">
      <c r="B260" s="10"/>
      <c r="C260" s="39"/>
    </row>
    <row r="261" spans="2:3" ht="12.75" customHeight="1">
      <c r="B261" s="10"/>
      <c r="C261" s="39"/>
    </row>
    <row r="262" spans="2:3" ht="12.75" customHeight="1">
      <c r="B262" s="10"/>
      <c r="C262" s="39"/>
    </row>
    <row r="263" spans="2:3" ht="12.75" customHeight="1">
      <c r="B263" s="10"/>
      <c r="C263" s="39"/>
    </row>
    <row r="264" spans="2:3" ht="12.75" customHeight="1">
      <c r="B264" s="10"/>
      <c r="C264" s="39"/>
    </row>
    <row r="265" spans="2:3" ht="12.75" customHeight="1">
      <c r="B265" s="10"/>
      <c r="C265" s="39"/>
    </row>
    <row r="266" spans="2:3" ht="12.75" customHeight="1">
      <c r="B266" s="10"/>
      <c r="C266" s="39"/>
    </row>
    <row r="267" spans="2:3" ht="12.75" customHeight="1">
      <c r="B267" s="10"/>
      <c r="C267" s="39"/>
    </row>
    <row r="268" spans="2:3" ht="12.75" customHeight="1">
      <c r="B268" s="10"/>
      <c r="C268" s="39"/>
    </row>
    <row r="269" spans="2:3" ht="12.75" customHeight="1">
      <c r="B269" s="10"/>
      <c r="C269" s="39"/>
    </row>
    <row r="270" spans="2:3" ht="12.75" customHeight="1">
      <c r="B270" s="10"/>
      <c r="C270" s="39"/>
    </row>
    <row r="271" spans="2:3" ht="12.75" customHeight="1">
      <c r="B271" s="10"/>
      <c r="C271" s="39"/>
    </row>
    <row r="272" spans="2:3" ht="12.75" customHeight="1">
      <c r="B272" s="10"/>
      <c r="C272" s="39"/>
    </row>
    <row r="273" spans="2:3" ht="12.75" customHeight="1">
      <c r="B273" s="10"/>
      <c r="C273" s="39"/>
    </row>
    <row r="274" spans="2:3" ht="12.75" customHeight="1">
      <c r="B274" s="10"/>
      <c r="C274" s="39"/>
    </row>
    <row r="275" spans="2:3" ht="12.75" customHeight="1">
      <c r="B275" s="10"/>
      <c r="C275" s="39"/>
    </row>
    <row r="276" spans="2:3" ht="12.75" customHeight="1">
      <c r="B276" s="10"/>
      <c r="C276" s="39"/>
    </row>
    <row r="277" spans="2:3" ht="12.75" customHeight="1">
      <c r="B277" s="10"/>
      <c r="C277" s="39"/>
    </row>
    <row r="278" spans="2:3" ht="12.75" customHeight="1">
      <c r="B278" s="10"/>
      <c r="C278" s="39"/>
    </row>
    <row r="279" spans="2:3" ht="12.75" customHeight="1">
      <c r="B279" s="10"/>
      <c r="C279" s="39"/>
    </row>
    <row r="280" spans="2:3" ht="12.75" customHeight="1">
      <c r="B280" s="10"/>
      <c r="C280" s="39"/>
    </row>
    <row r="281" spans="2:3" ht="12.75" customHeight="1">
      <c r="B281" s="10"/>
      <c r="C281" s="39"/>
    </row>
    <row r="282" spans="2:3" ht="12.75" customHeight="1">
      <c r="B282" s="10"/>
      <c r="C282" s="39"/>
    </row>
    <row r="283" spans="2:3" ht="12.75" customHeight="1">
      <c r="B283" s="10"/>
      <c r="C283" s="39"/>
    </row>
    <row r="284" spans="2:3" ht="12.75" customHeight="1">
      <c r="B284" s="10"/>
      <c r="C284" s="39"/>
    </row>
    <row r="285" spans="2:3" ht="12.75" customHeight="1">
      <c r="B285" s="10"/>
      <c r="C285" s="39"/>
    </row>
    <row r="286" spans="2:3" ht="12.75" customHeight="1">
      <c r="B286" s="10"/>
      <c r="C286" s="39"/>
    </row>
    <row r="287" spans="2:3" ht="12.75" customHeight="1">
      <c r="B287" s="10"/>
      <c r="C287" s="39"/>
    </row>
    <row r="288" spans="2:3" ht="12.75" customHeight="1">
      <c r="B288" s="10"/>
      <c r="C288" s="39"/>
    </row>
    <row r="289" spans="2:3" ht="12.75" customHeight="1">
      <c r="B289" s="10"/>
      <c r="C289" s="39"/>
    </row>
    <row r="290" spans="2:3" ht="12.75" customHeight="1">
      <c r="B290" s="10"/>
      <c r="C290" s="39"/>
    </row>
    <row r="291" spans="2:3" ht="12.75" customHeight="1">
      <c r="B291" s="10"/>
      <c r="C291" s="39"/>
    </row>
    <row r="292" spans="2:3" ht="12.75" customHeight="1">
      <c r="B292" s="10"/>
      <c r="C292" s="39"/>
    </row>
    <row r="293" spans="2:3" ht="12.75" customHeight="1">
      <c r="B293" s="10"/>
      <c r="C293" s="39"/>
    </row>
    <row r="294" spans="2:3" ht="12.75" customHeight="1">
      <c r="B294" s="10"/>
      <c r="C294" s="39"/>
    </row>
    <row r="295" spans="2:3" ht="12.75" customHeight="1">
      <c r="B295" s="10"/>
      <c r="C295" s="39"/>
    </row>
    <row r="296" spans="2:3" ht="12.75" customHeight="1">
      <c r="B296" s="10"/>
      <c r="C296" s="39"/>
    </row>
    <row r="297" spans="2:3" ht="12.75" customHeight="1">
      <c r="B297" s="10"/>
      <c r="C297" s="39"/>
    </row>
    <row r="298" spans="2:3" ht="12.75" customHeight="1">
      <c r="B298" s="10"/>
      <c r="C298" s="39"/>
    </row>
    <row r="299" spans="2:3" ht="12.75" customHeight="1">
      <c r="B299" s="10"/>
      <c r="C299" s="39"/>
    </row>
    <row r="300" spans="2:3" ht="12.75" customHeight="1">
      <c r="B300" s="10"/>
      <c r="C300" s="39"/>
    </row>
    <row r="301" spans="2:3" ht="12.75" customHeight="1">
      <c r="B301" s="10"/>
      <c r="C301" s="39"/>
    </row>
    <row r="302" spans="2:3" ht="12.75" customHeight="1">
      <c r="B302" s="10"/>
      <c r="C302" s="39"/>
    </row>
    <row r="303" spans="2:3" ht="12.75" customHeight="1">
      <c r="B303" s="10"/>
      <c r="C303" s="39"/>
    </row>
    <row r="304" spans="2:3" ht="12.75" customHeight="1">
      <c r="B304" s="10"/>
      <c r="C304" s="39"/>
    </row>
    <row r="305" spans="2:3" ht="12.75" customHeight="1">
      <c r="B305" s="10"/>
      <c r="C305" s="39"/>
    </row>
    <row r="306" spans="2:3" ht="12.75" customHeight="1">
      <c r="B306" s="10"/>
      <c r="C306" s="39"/>
    </row>
    <row r="307" spans="2:3" ht="12.75" customHeight="1">
      <c r="B307" s="10"/>
      <c r="C307" s="39"/>
    </row>
    <row r="308" spans="2:3" ht="12.75" customHeight="1">
      <c r="B308" s="10"/>
      <c r="C308" s="39"/>
    </row>
    <row r="309" spans="2:3" ht="12.75" customHeight="1">
      <c r="B309" s="10"/>
      <c r="C309" s="39"/>
    </row>
    <row r="310" spans="2:3" ht="12.75" customHeight="1">
      <c r="B310" s="10"/>
      <c r="C310" s="39"/>
    </row>
    <row r="311" spans="2:3" ht="12.75" customHeight="1">
      <c r="B311" s="10"/>
      <c r="C311" s="39"/>
    </row>
    <row r="312" spans="2:3" ht="12.75" customHeight="1">
      <c r="B312" s="10"/>
      <c r="C312" s="39"/>
    </row>
    <row r="313" spans="2:3" ht="12.75" customHeight="1">
      <c r="B313" s="10"/>
      <c r="C313" s="39"/>
    </row>
    <row r="314" spans="2:3" ht="12.75" customHeight="1">
      <c r="B314" s="10"/>
      <c r="C314" s="39"/>
    </row>
    <row r="315" spans="2:3" ht="12.75" customHeight="1">
      <c r="B315" s="10"/>
      <c r="C315" s="39"/>
    </row>
    <row r="316" spans="2:3" ht="12.75" customHeight="1">
      <c r="B316" s="10"/>
      <c r="C316" s="39"/>
    </row>
    <row r="317" spans="2:3" ht="12.75" customHeight="1">
      <c r="B317" s="10"/>
      <c r="C317" s="39"/>
    </row>
    <row r="318" spans="2:3" ht="12.75" customHeight="1">
      <c r="B318" s="10"/>
      <c r="C318" s="39"/>
    </row>
    <row r="319" spans="2:3" ht="12.75" customHeight="1">
      <c r="B319" s="10"/>
      <c r="C319" s="39"/>
    </row>
    <row r="320" spans="2:3" ht="12.75" customHeight="1">
      <c r="B320" s="10"/>
      <c r="C320" s="39"/>
    </row>
    <row r="321" spans="2:3" ht="12.75" customHeight="1">
      <c r="B321" s="10"/>
      <c r="C321" s="39"/>
    </row>
    <row r="322" spans="2:3" ht="12.75" customHeight="1">
      <c r="B322" s="10"/>
      <c r="C322" s="39"/>
    </row>
    <row r="323" spans="2:3" ht="12.75" customHeight="1">
      <c r="B323" s="10"/>
      <c r="C323" s="39"/>
    </row>
    <row r="324" spans="2:3" ht="12.75" customHeight="1">
      <c r="B324" s="10"/>
      <c r="C324" s="39"/>
    </row>
    <row r="325" spans="2:3" ht="12.75" customHeight="1">
      <c r="B325" s="10"/>
      <c r="C325" s="39"/>
    </row>
    <row r="326" spans="2:3" ht="12.75" customHeight="1">
      <c r="B326" s="10"/>
      <c r="C326" s="39"/>
    </row>
    <row r="327" spans="2:3" ht="12.75" customHeight="1">
      <c r="B327" s="10"/>
      <c r="C327" s="39"/>
    </row>
    <row r="328" spans="2:3" ht="12.75" customHeight="1">
      <c r="B328" s="10"/>
      <c r="C328" s="39"/>
    </row>
    <row r="329" spans="2:3" ht="12.75" customHeight="1">
      <c r="B329" s="10"/>
      <c r="C329" s="39"/>
    </row>
    <row r="330" spans="2:3" ht="12.75" customHeight="1">
      <c r="B330" s="10"/>
      <c r="C330" s="39"/>
    </row>
    <row r="331" spans="2:3" ht="12.75" customHeight="1">
      <c r="B331" s="10"/>
      <c r="C331" s="39"/>
    </row>
    <row r="332" spans="2:3" ht="12.75" customHeight="1">
      <c r="B332" s="10"/>
      <c r="C332" s="39"/>
    </row>
    <row r="333" spans="2:3" ht="12.75" customHeight="1">
      <c r="B333" s="10"/>
      <c r="C333" s="39"/>
    </row>
    <row r="334" spans="2:3" ht="12.75" customHeight="1">
      <c r="B334" s="10"/>
      <c r="C334" s="39"/>
    </row>
    <row r="335" spans="2:3" ht="12.75" customHeight="1">
      <c r="B335" s="10"/>
      <c r="C335" s="39"/>
    </row>
    <row r="336" spans="2:3" ht="12.75" customHeight="1">
      <c r="B336" s="10"/>
      <c r="C336" s="39"/>
    </row>
    <row r="337" spans="2:3" ht="12.75" customHeight="1">
      <c r="B337" s="10"/>
      <c r="C337" s="39"/>
    </row>
    <row r="338" spans="2:3" ht="12.75" customHeight="1">
      <c r="B338" s="10"/>
      <c r="C338" s="39"/>
    </row>
    <row r="339" spans="2:3" ht="12.75" customHeight="1">
      <c r="B339" s="10"/>
      <c r="C339" s="39"/>
    </row>
    <row r="340" spans="2:3" ht="12.75" customHeight="1">
      <c r="B340" s="10"/>
      <c r="C340" s="39"/>
    </row>
    <row r="341" spans="2:3" ht="12.75" customHeight="1">
      <c r="B341" s="10"/>
      <c r="C341" s="39"/>
    </row>
    <row r="342" spans="2:3" ht="12.75" customHeight="1">
      <c r="B342" s="10"/>
      <c r="C342" s="39"/>
    </row>
    <row r="343" spans="2:3" ht="12.75" customHeight="1">
      <c r="B343" s="10"/>
      <c r="C343" s="39"/>
    </row>
    <row r="344" spans="2:3" ht="12.75" customHeight="1">
      <c r="B344" s="10"/>
      <c r="C344" s="39"/>
    </row>
    <row r="345" spans="2:3" ht="12.75" customHeight="1">
      <c r="B345" s="10"/>
      <c r="C345" s="39"/>
    </row>
    <row r="346" spans="2:3" ht="12.75" customHeight="1">
      <c r="B346" s="10"/>
      <c r="C346" s="39"/>
    </row>
    <row r="347" spans="2:3" ht="12.75" customHeight="1">
      <c r="B347" s="10"/>
      <c r="C347" s="39"/>
    </row>
    <row r="348" spans="2:3" ht="12.75" customHeight="1">
      <c r="B348" s="10"/>
      <c r="C348" s="39"/>
    </row>
    <row r="349" spans="2:3" ht="12.75" customHeight="1">
      <c r="B349" s="10"/>
      <c r="C349" s="39"/>
    </row>
    <row r="350" spans="2:3" ht="12.75" customHeight="1">
      <c r="B350" s="10"/>
      <c r="C350" s="39"/>
    </row>
    <row r="351" spans="2:3" ht="12.75" customHeight="1">
      <c r="B351" s="10"/>
      <c r="C351" s="39"/>
    </row>
    <row r="352" spans="2:3" ht="12.75" customHeight="1">
      <c r="B352" s="10"/>
      <c r="C352" s="39"/>
    </row>
    <row r="353" spans="2:3" ht="12.75" customHeight="1">
      <c r="B353" s="10"/>
      <c r="C353" s="39"/>
    </row>
    <row r="354" spans="2:3" ht="12.75" customHeight="1">
      <c r="B354" s="10"/>
      <c r="C354" s="39"/>
    </row>
    <row r="355" spans="2:3" ht="12.75" customHeight="1">
      <c r="B355" s="10"/>
      <c r="C355" s="39"/>
    </row>
    <row r="356" spans="2:3" ht="12.75" customHeight="1">
      <c r="B356" s="10"/>
      <c r="C356" s="39"/>
    </row>
    <row r="357" spans="2:3" ht="12.75" customHeight="1">
      <c r="B357" s="10"/>
      <c r="C357" s="39"/>
    </row>
    <row r="358" spans="2:3" ht="12.75" customHeight="1">
      <c r="B358" s="10"/>
      <c r="C358" s="39"/>
    </row>
    <row r="359" spans="2:3" ht="12.75" customHeight="1">
      <c r="B359" s="10"/>
      <c r="C359" s="39"/>
    </row>
    <row r="360" spans="2:3" ht="12.75" customHeight="1">
      <c r="B360" s="10"/>
      <c r="C360" s="39"/>
    </row>
    <row r="361" spans="2:3" ht="12.75" customHeight="1">
      <c r="B361" s="10"/>
      <c r="C361" s="39"/>
    </row>
    <row r="362" spans="2:3" ht="12.75" customHeight="1">
      <c r="B362" s="10"/>
      <c r="C362" s="39"/>
    </row>
    <row r="363" spans="2:3" ht="12.75" customHeight="1">
      <c r="B363" s="10"/>
      <c r="C363" s="39"/>
    </row>
    <row r="364" spans="2:3" ht="12.75" customHeight="1">
      <c r="B364" s="10"/>
      <c r="C364" s="39"/>
    </row>
    <row r="365" spans="2:3" ht="12.75" customHeight="1">
      <c r="B365" s="10"/>
      <c r="C365" s="39"/>
    </row>
    <row r="366" spans="2:3" ht="12.75" customHeight="1">
      <c r="B366" s="10"/>
      <c r="C366" s="39"/>
    </row>
    <row r="367" spans="2:3" ht="12.75" customHeight="1">
      <c r="B367" s="10"/>
      <c r="C367" s="39"/>
    </row>
    <row r="368" spans="2:3" ht="12.75" customHeight="1">
      <c r="B368" s="10"/>
      <c r="C368" s="39"/>
    </row>
    <row r="369" spans="2:3" ht="12.75" customHeight="1">
      <c r="B369" s="10"/>
      <c r="C369" s="39"/>
    </row>
    <row r="370" spans="2:3" ht="12.75" customHeight="1">
      <c r="B370" s="10"/>
      <c r="C370" s="39"/>
    </row>
    <row r="371" spans="2:3" ht="12.75" customHeight="1">
      <c r="B371" s="10"/>
      <c r="C371" s="39"/>
    </row>
    <row r="372" spans="2:3" ht="12.75" customHeight="1">
      <c r="B372" s="10"/>
      <c r="C372" s="39"/>
    </row>
    <row r="373" spans="2:3" ht="12.75" customHeight="1">
      <c r="B373" s="10"/>
      <c r="C373" s="39"/>
    </row>
    <row r="374" spans="2:3" ht="12.75" customHeight="1">
      <c r="B374" s="10"/>
      <c r="C374" s="39"/>
    </row>
    <row r="375" spans="2:3" ht="12.75" customHeight="1">
      <c r="B375" s="10"/>
      <c r="C375" s="39"/>
    </row>
    <row r="376" spans="2:3" ht="12.75" customHeight="1">
      <c r="B376" s="10"/>
      <c r="C376" s="39"/>
    </row>
    <row r="377" spans="2:3" ht="12.75" customHeight="1">
      <c r="B377" s="10"/>
      <c r="C377" s="39"/>
    </row>
    <row r="378" spans="2:3" ht="12.75" customHeight="1">
      <c r="B378" s="10"/>
      <c r="C378" s="39"/>
    </row>
    <row r="379" spans="2:3" ht="12.75" customHeight="1">
      <c r="B379" s="10"/>
      <c r="C379" s="39"/>
    </row>
    <row r="380" spans="2:3" ht="12.75" customHeight="1">
      <c r="B380" s="10"/>
      <c r="C380" s="39"/>
    </row>
    <row r="381" spans="2:3" ht="12.75" customHeight="1">
      <c r="B381" s="10"/>
      <c r="C381" s="39"/>
    </row>
    <row r="382" spans="2:3" ht="12.75" customHeight="1">
      <c r="B382" s="10"/>
      <c r="C382" s="39"/>
    </row>
    <row r="383" spans="2:3" ht="12.75" customHeight="1">
      <c r="B383" s="10"/>
      <c r="C383" s="39"/>
    </row>
    <row r="384" spans="2:3" ht="12.75" customHeight="1">
      <c r="B384" s="10"/>
      <c r="C384" s="39"/>
    </row>
    <row r="385" spans="2:3" ht="12.75" customHeight="1">
      <c r="B385" s="10"/>
      <c r="C385" s="39"/>
    </row>
    <row r="386" spans="2:3" ht="12.75" customHeight="1">
      <c r="B386" s="10"/>
      <c r="C386" s="39"/>
    </row>
    <row r="387" spans="2:3" ht="12.75" customHeight="1">
      <c r="B387" s="10"/>
      <c r="C387" s="39"/>
    </row>
    <row r="388" spans="2:3" ht="12.75" customHeight="1">
      <c r="B388" s="10"/>
      <c r="C388" s="39"/>
    </row>
    <row r="389" spans="2:3" ht="12.75" customHeight="1">
      <c r="B389" s="10"/>
      <c r="C389" s="39"/>
    </row>
    <row r="390" spans="2:3" ht="12.75" customHeight="1">
      <c r="B390" s="10"/>
      <c r="C390" s="39"/>
    </row>
    <row r="391" spans="2:3" ht="12.75" customHeight="1">
      <c r="B391" s="10"/>
      <c r="C391" s="39"/>
    </row>
    <row r="392" spans="2:3" ht="12.75" customHeight="1">
      <c r="B392" s="10"/>
      <c r="C392" s="39"/>
    </row>
    <row r="393" spans="2:3" ht="12.75" customHeight="1">
      <c r="B393" s="10"/>
      <c r="C393" s="39"/>
    </row>
    <row r="394" spans="2:3" ht="12.75" customHeight="1">
      <c r="B394" s="10"/>
      <c r="C394" s="39"/>
    </row>
    <row r="395" spans="2:3" ht="12.75" customHeight="1">
      <c r="B395" s="10"/>
      <c r="C395" s="39"/>
    </row>
    <row r="396" spans="2:3" ht="12.75" customHeight="1">
      <c r="B396" s="10"/>
      <c r="C396" s="39"/>
    </row>
    <row r="397" spans="2:3" ht="12.75" customHeight="1">
      <c r="B397" s="10"/>
      <c r="C397" s="39"/>
    </row>
    <row r="398" spans="2:3" ht="12.75" customHeight="1">
      <c r="B398" s="10"/>
      <c r="C398" s="39"/>
    </row>
    <row r="399" spans="2:3" ht="12.75" customHeight="1">
      <c r="B399" s="10"/>
      <c r="C399" s="39"/>
    </row>
    <row r="400" spans="2:3" ht="12.75" customHeight="1">
      <c r="B400" s="10"/>
      <c r="C400" s="39"/>
    </row>
    <row r="401" spans="2:3" ht="12.75" customHeight="1">
      <c r="B401" s="10"/>
      <c r="C401" s="39"/>
    </row>
    <row r="402" spans="2:3" ht="12.75" customHeight="1">
      <c r="B402" s="10"/>
      <c r="C402" s="39"/>
    </row>
    <row r="403" spans="2:3" ht="12.75" customHeight="1">
      <c r="B403" s="10"/>
      <c r="C403" s="39"/>
    </row>
    <row r="404" spans="2:3" ht="12.75" customHeight="1">
      <c r="B404" s="10"/>
      <c r="C404" s="39"/>
    </row>
    <row r="405" spans="2:3" ht="12.75" customHeight="1">
      <c r="B405" s="10"/>
      <c r="C405" s="39"/>
    </row>
    <row r="406" spans="2:3" ht="12.75" customHeight="1">
      <c r="B406" s="10"/>
      <c r="C406" s="39"/>
    </row>
    <row r="407" spans="2:3" ht="12.75" customHeight="1">
      <c r="B407" s="10"/>
      <c r="C407" s="39"/>
    </row>
    <row r="408" spans="2:3" ht="12.75" customHeight="1">
      <c r="B408" s="10"/>
      <c r="C408" s="39"/>
    </row>
    <row r="409" spans="2:3" ht="12.75" customHeight="1">
      <c r="B409" s="10"/>
      <c r="C409" s="39"/>
    </row>
    <row r="410" spans="2:3" ht="12.75" customHeight="1">
      <c r="B410" s="10"/>
      <c r="C410" s="39"/>
    </row>
    <row r="411" spans="2:3" ht="12.75" customHeight="1">
      <c r="B411" s="10"/>
      <c r="C411" s="39"/>
    </row>
    <row r="412" spans="2:3" ht="12.75" customHeight="1">
      <c r="B412" s="10"/>
      <c r="C412" s="39"/>
    </row>
    <row r="413" spans="2:3" ht="12.75" customHeight="1">
      <c r="B413" s="10"/>
      <c r="C413" s="39"/>
    </row>
    <row r="414" spans="2:3" ht="12.75" customHeight="1">
      <c r="B414" s="10"/>
      <c r="C414" s="39"/>
    </row>
    <row r="415" spans="2:3" ht="12.75" customHeight="1">
      <c r="B415" s="10"/>
      <c r="C415" s="39"/>
    </row>
    <row r="416" spans="2:3" ht="12.75" customHeight="1">
      <c r="B416" s="10"/>
      <c r="C416" s="39"/>
    </row>
    <row r="417" spans="2:3" ht="12.75" customHeight="1">
      <c r="B417" s="10"/>
      <c r="C417" s="39"/>
    </row>
    <row r="418" spans="2:3" ht="12.75" customHeight="1">
      <c r="B418" s="10"/>
      <c r="C418" s="39"/>
    </row>
    <row r="419" spans="2:3" ht="12.75" customHeight="1">
      <c r="B419" s="10"/>
      <c r="C419" s="39"/>
    </row>
    <row r="420" spans="2:3" ht="12.75" customHeight="1">
      <c r="B420" s="10"/>
      <c r="C420" s="39"/>
    </row>
    <row r="421" spans="2:3" ht="12.75" customHeight="1">
      <c r="B421" s="10"/>
      <c r="C421" s="39"/>
    </row>
    <row r="422" spans="2:3" ht="12.75" customHeight="1">
      <c r="B422" s="10"/>
      <c r="C422" s="39"/>
    </row>
    <row r="423" spans="2:3" ht="12.75" customHeight="1">
      <c r="B423" s="10"/>
      <c r="C423" s="39"/>
    </row>
    <row r="424" spans="2:3" ht="12.75" customHeight="1">
      <c r="B424" s="10"/>
      <c r="C424" s="39"/>
    </row>
    <row r="425" spans="2:3" ht="12.75" customHeight="1">
      <c r="B425" s="10"/>
      <c r="C425" s="39"/>
    </row>
    <row r="426" spans="2:3" ht="12.75" customHeight="1">
      <c r="B426" s="10"/>
      <c r="C426" s="39"/>
    </row>
    <row r="427" spans="2:3" ht="12.75" customHeight="1">
      <c r="B427" s="10"/>
      <c r="C427" s="39"/>
    </row>
    <row r="428" spans="2:3" ht="12.75" customHeight="1">
      <c r="B428" s="10"/>
      <c r="C428" s="39"/>
    </row>
    <row r="429" spans="2:3" ht="12.75" customHeight="1">
      <c r="B429" s="10"/>
      <c r="C429" s="39"/>
    </row>
    <row r="430" spans="2:3" ht="12.75" customHeight="1">
      <c r="B430" s="10"/>
      <c r="C430" s="39"/>
    </row>
    <row r="431" spans="2:3" ht="12.75" customHeight="1">
      <c r="B431" s="10"/>
      <c r="C431" s="39"/>
    </row>
    <row r="432" spans="2:3" ht="12.75" customHeight="1">
      <c r="B432" s="10"/>
      <c r="C432" s="39"/>
    </row>
    <row r="433" spans="2:3" ht="12.75" customHeight="1">
      <c r="B433" s="10"/>
      <c r="C433" s="39"/>
    </row>
    <row r="434" spans="2:3" ht="12.75" customHeight="1">
      <c r="B434" s="10"/>
      <c r="C434" s="39"/>
    </row>
    <row r="435" spans="2:3" ht="12.75" customHeight="1">
      <c r="B435" s="10"/>
      <c r="C435" s="39"/>
    </row>
    <row r="436" spans="2:3" ht="12.75" customHeight="1">
      <c r="B436" s="10"/>
      <c r="C436" s="39"/>
    </row>
    <row r="437" spans="2:3" ht="12.75" customHeight="1">
      <c r="B437" s="10"/>
      <c r="C437" s="39"/>
    </row>
    <row r="438" spans="2:3" ht="12.75" customHeight="1">
      <c r="B438" s="10"/>
      <c r="C438" s="39"/>
    </row>
    <row r="439" spans="2:3" ht="12.75" customHeight="1">
      <c r="B439" s="10"/>
      <c r="C439" s="39"/>
    </row>
    <row r="440" spans="2:3" ht="12.75" customHeight="1">
      <c r="B440" s="10"/>
      <c r="C440" s="39"/>
    </row>
    <row r="441" spans="2:3" ht="12.75" customHeight="1">
      <c r="B441" s="10"/>
      <c r="C441" s="39"/>
    </row>
    <row r="442" spans="2:3" ht="12.75" customHeight="1">
      <c r="B442" s="10"/>
      <c r="C442" s="39"/>
    </row>
    <row r="443" spans="2:3" ht="12.75" customHeight="1">
      <c r="B443" s="10"/>
      <c r="C443" s="39"/>
    </row>
    <row r="444" spans="2:3" ht="12.75" customHeight="1">
      <c r="B444" s="10"/>
      <c r="C444" s="39"/>
    </row>
    <row r="445" spans="2:3" ht="12.75" customHeight="1">
      <c r="B445" s="10"/>
      <c r="C445" s="39"/>
    </row>
    <row r="446" spans="2:3" ht="12.75" customHeight="1">
      <c r="B446" s="10"/>
      <c r="C446" s="39"/>
    </row>
    <row r="447" spans="2:3" ht="12.75" customHeight="1">
      <c r="B447" s="10"/>
      <c r="C447" s="39"/>
    </row>
    <row r="448" spans="2:3" ht="12.75" customHeight="1">
      <c r="B448" s="10"/>
      <c r="C448" s="39"/>
    </row>
    <row r="449" spans="2:3" ht="12.75" customHeight="1">
      <c r="B449" s="10"/>
      <c r="C449" s="39"/>
    </row>
    <row r="450" spans="2:3" ht="12.75" customHeight="1">
      <c r="B450" s="10"/>
      <c r="C450" s="39"/>
    </row>
    <row r="451" spans="2:3" ht="12.75" customHeight="1">
      <c r="B451" s="10"/>
      <c r="C451" s="39"/>
    </row>
    <row r="452" spans="2:3" ht="12.75" customHeight="1">
      <c r="B452" s="10"/>
      <c r="C452" s="39"/>
    </row>
    <row r="453" spans="2:3" ht="12.75" customHeight="1">
      <c r="B453" s="10"/>
      <c r="C453" s="39"/>
    </row>
    <row r="454" spans="2:3" ht="12.75" customHeight="1">
      <c r="B454" s="10"/>
      <c r="C454" s="39"/>
    </row>
    <row r="455" spans="2:3" ht="12.75" customHeight="1">
      <c r="B455" s="10"/>
      <c r="C455" s="39"/>
    </row>
    <row r="456" spans="2:3" ht="12.75" customHeight="1">
      <c r="B456" s="10"/>
      <c r="C456" s="39"/>
    </row>
    <row r="457" spans="2:3" ht="12.75" customHeight="1">
      <c r="B457" s="10"/>
      <c r="C457" s="39"/>
    </row>
    <row r="458" spans="2:3" ht="12.75" customHeight="1">
      <c r="B458" s="10"/>
      <c r="C458" s="39"/>
    </row>
    <row r="459" spans="2:3" ht="12.75" customHeight="1">
      <c r="B459" s="10"/>
      <c r="C459" s="39"/>
    </row>
    <row r="460" spans="2:3" ht="12.75" customHeight="1">
      <c r="B460" s="10"/>
      <c r="C460" s="39"/>
    </row>
    <row r="461" spans="2:3" ht="12.75" customHeight="1">
      <c r="B461" s="10"/>
      <c r="C461" s="39"/>
    </row>
    <row r="462" spans="2:3" ht="12.75" customHeight="1">
      <c r="B462" s="10"/>
      <c r="C462" s="39"/>
    </row>
    <row r="463" spans="2:3" ht="12.75" customHeight="1">
      <c r="B463" s="10"/>
      <c r="C463" s="39"/>
    </row>
    <row r="464" spans="2:3" ht="12.75" customHeight="1">
      <c r="B464" s="10"/>
      <c r="C464" s="39"/>
    </row>
    <row r="465" spans="2:3" ht="12.75" customHeight="1">
      <c r="B465" s="10"/>
      <c r="C465" s="39"/>
    </row>
    <row r="466" spans="2:3" ht="12.75" customHeight="1">
      <c r="B466" s="10"/>
      <c r="C466" s="39"/>
    </row>
    <row r="467" spans="2:3" ht="12.75" customHeight="1">
      <c r="B467" s="10"/>
      <c r="C467" s="39"/>
    </row>
    <row r="468" spans="2:3" ht="12.75" customHeight="1">
      <c r="B468" s="10"/>
      <c r="C468" s="39"/>
    </row>
    <row r="469" spans="2:3" ht="12.75" customHeight="1">
      <c r="B469" s="10"/>
      <c r="C469" s="39"/>
    </row>
    <row r="470" spans="2:3" ht="12.75" customHeight="1">
      <c r="B470" s="10"/>
      <c r="C470" s="39"/>
    </row>
    <row r="471" spans="2:3" ht="12.75" customHeight="1">
      <c r="B471" s="10"/>
      <c r="C471" s="39"/>
    </row>
    <row r="472" spans="2:3" ht="12.75" customHeight="1">
      <c r="B472" s="10"/>
      <c r="C472" s="39"/>
    </row>
    <row r="473" spans="2:3" ht="12.75" customHeight="1">
      <c r="B473" s="10"/>
      <c r="C473" s="39"/>
    </row>
    <row r="474" spans="2:3" ht="12.75" customHeight="1">
      <c r="B474" s="10"/>
      <c r="C474" s="39"/>
    </row>
    <row r="475" spans="2:3" ht="12.75" customHeight="1">
      <c r="B475" s="10"/>
      <c r="C475" s="39"/>
    </row>
    <row r="476" spans="2:3" ht="12.75" customHeight="1">
      <c r="B476" s="10"/>
      <c r="C476" s="39"/>
    </row>
    <row r="477" spans="2:3" ht="12.75" customHeight="1">
      <c r="B477" s="10"/>
      <c r="C477" s="39"/>
    </row>
    <row r="478" spans="2:3" ht="12.75" customHeight="1">
      <c r="B478" s="10"/>
      <c r="C478" s="39"/>
    </row>
    <row r="479" spans="2:3" ht="12.75" customHeight="1">
      <c r="B479" s="10"/>
      <c r="C479" s="39"/>
    </row>
    <row r="480" spans="2:3" ht="12.75" customHeight="1">
      <c r="B480" s="10"/>
      <c r="C480" s="39"/>
    </row>
    <row r="481" spans="2:3" ht="12.75" customHeight="1">
      <c r="B481" s="10"/>
      <c r="C481" s="39"/>
    </row>
    <row r="482" spans="2:3" ht="12.75" customHeight="1">
      <c r="B482" s="10"/>
      <c r="C482" s="39"/>
    </row>
    <row r="483" spans="2:3" ht="12.75" customHeight="1">
      <c r="B483" s="10"/>
      <c r="C483" s="39"/>
    </row>
    <row r="484" spans="2:3" ht="12.75" customHeight="1">
      <c r="B484" s="10"/>
      <c r="C484" s="39"/>
    </row>
    <row r="485" spans="2:3" ht="12.75" customHeight="1">
      <c r="B485" s="10"/>
      <c r="C485" s="39"/>
    </row>
    <row r="486" spans="2:3" ht="12.75" customHeight="1">
      <c r="B486" s="10"/>
      <c r="C486" s="39"/>
    </row>
    <row r="487" spans="2:3" ht="12.75" customHeight="1">
      <c r="B487" s="10"/>
      <c r="C487" s="39"/>
    </row>
    <row r="488" spans="2:3" ht="12.75" customHeight="1">
      <c r="B488" s="10"/>
      <c r="C488" s="39"/>
    </row>
    <row r="489" spans="2:3" ht="12.75" customHeight="1">
      <c r="B489" s="10"/>
      <c r="C489" s="39"/>
    </row>
    <row r="490" spans="2:3" ht="12.75" customHeight="1">
      <c r="B490" s="10"/>
      <c r="C490" s="39"/>
    </row>
    <row r="491" spans="2:3" ht="12.75" customHeight="1">
      <c r="B491" s="10"/>
      <c r="C491" s="39"/>
    </row>
    <row r="492" spans="2:3" ht="12.75" customHeight="1">
      <c r="B492" s="10"/>
      <c r="C492" s="39"/>
    </row>
    <row r="493" spans="2:3" ht="12.75" customHeight="1">
      <c r="B493" s="10"/>
      <c r="C493" s="39"/>
    </row>
    <row r="494" spans="2:3" ht="12.75" customHeight="1">
      <c r="B494" s="10"/>
      <c r="C494" s="39"/>
    </row>
    <row r="495" spans="2:3" ht="12.75" customHeight="1">
      <c r="B495" s="10"/>
      <c r="C495" s="39"/>
    </row>
    <row r="496" spans="2:3" ht="12.75" customHeight="1">
      <c r="B496" s="10"/>
      <c r="C496" s="39"/>
    </row>
    <row r="497" spans="2:3" ht="12.75" customHeight="1">
      <c r="B497" s="10"/>
      <c r="C497" s="39"/>
    </row>
    <row r="498" spans="2:3" ht="12.75" customHeight="1">
      <c r="B498" s="10"/>
      <c r="C498" s="39"/>
    </row>
    <row r="499" spans="2:3" ht="12.75" customHeight="1">
      <c r="B499" s="10"/>
      <c r="C499" s="39"/>
    </row>
    <row r="500" spans="2:3" ht="12.75" customHeight="1">
      <c r="B500" s="10"/>
      <c r="C500" s="39"/>
    </row>
    <row r="501" spans="2:3" ht="12.75" customHeight="1">
      <c r="B501" s="10"/>
      <c r="C501" s="39"/>
    </row>
    <row r="502" spans="2:3" ht="12.75" customHeight="1">
      <c r="B502" s="10"/>
      <c r="C502" s="39"/>
    </row>
    <row r="503" spans="2:3" ht="12.75" customHeight="1">
      <c r="B503" s="10"/>
      <c r="C503" s="39"/>
    </row>
    <row r="504" spans="2:3" ht="12.75" customHeight="1">
      <c r="B504" s="10"/>
      <c r="C504" s="39"/>
    </row>
    <row r="505" spans="2:3" ht="12.75" customHeight="1">
      <c r="B505" s="10"/>
      <c r="C505" s="39"/>
    </row>
    <row r="506" spans="2:3" ht="12.75" customHeight="1">
      <c r="B506" s="10"/>
      <c r="C506" s="39"/>
    </row>
    <row r="507" spans="2:3" ht="12.75" customHeight="1">
      <c r="B507" s="10"/>
      <c r="C507" s="39"/>
    </row>
    <row r="508" spans="2:3" ht="12.75" customHeight="1">
      <c r="B508" s="10"/>
      <c r="C508" s="39"/>
    </row>
    <row r="509" spans="2:3" ht="12.75" customHeight="1">
      <c r="B509" s="10"/>
      <c r="C509" s="39"/>
    </row>
    <row r="510" spans="2:3" ht="12.75" customHeight="1">
      <c r="B510" s="10"/>
      <c r="C510" s="39"/>
    </row>
    <row r="511" spans="2:3" ht="12.75" customHeight="1">
      <c r="B511" s="10"/>
      <c r="C511" s="39"/>
    </row>
    <row r="512" spans="2:3" ht="12.75" customHeight="1">
      <c r="B512" s="10"/>
      <c r="C512" s="39"/>
    </row>
    <row r="513" spans="2:3" ht="12.75" customHeight="1">
      <c r="B513" s="10"/>
      <c r="C513" s="39"/>
    </row>
    <row r="514" spans="2:3" ht="12.75" customHeight="1">
      <c r="B514" s="10"/>
      <c r="C514" s="39"/>
    </row>
    <row r="515" spans="2:3" ht="12.75" customHeight="1">
      <c r="B515" s="10"/>
      <c r="C515" s="39"/>
    </row>
    <row r="516" spans="2:3" ht="12.75" customHeight="1">
      <c r="B516" s="10"/>
      <c r="C516" s="39"/>
    </row>
    <row r="517" spans="2:3" ht="12.75" customHeight="1">
      <c r="B517" s="10"/>
      <c r="C517" s="39"/>
    </row>
    <row r="518" spans="2:3" ht="12.75" customHeight="1">
      <c r="B518" s="10"/>
      <c r="C518" s="39"/>
    </row>
    <row r="519" spans="2:3" ht="12.75" customHeight="1">
      <c r="B519" s="10"/>
      <c r="C519" s="39"/>
    </row>
    <row r="520" spans="2:3" ht="12.75" customHeight="1">
      <c r="B520" s="10"/>
      <c r="C520" s="39"/>
    </row>
    <row r="521" spans="2:3" ht="12.75" customHeight="1">
      <c r="B521" s="10"/>
      <c r="C521" s="39"/>
    </row>
    <row r="522" spans="2:3" ht="12.75" customHeight="1">
      <c r="B522" s="10"/>
      <c r="C522" s="39"/>
    </row>
    <row r="523" spans="2:3" ht="12.75" customHeight="1">
      <c r="B523" s="10"/>
      <c r="C523" s="39"/>
    </row>
    <row r="524" spans="2:3" ht="12.75" customHeight="1">
      <c r="B524" s="10"/>
      <c r="C524" s="39"/>
    </row>
    <row r="525" spans="2:3" ht="12.75" customHeight="1">
      <c r="B525" s="10"/>
      <c r="C525" s="39"/>
    </row>
    <row r="526" spans="2:3" ht="12.75" customHeight="1">
      <c r="B526" s="10"/>
      <c r="C526" s="39"/>
    </row>
    <row r="527" spans="2:3" ht="12.75" customHeight="1">
      <c r="B527" s="10"/>
      <c r="C527" s="39"/>
    </row>
    <row r="528" spans="2:3" ht="12.75" customHeight="1">
      <c r="B528" s="10"/>
      <c r="C528" s="39"/>
    </row>
    <row r="529" spans="2:3" ht="12.75" customHeight="1">
      <c r="B529" s="10"/>
      <c r="C529" s="39"/>
    </row>
    <row r="530" spans="2:3" ht="12.75" customHeight="1">
      <c r="B530" s="10"/>
      <c r="C530" s="39"/>
    </row>
    <row r="531" spans="2:3" ht="12.75" customHeight="1">
      <c r="B531" s="10"/>
      <c r="C531" s="39"/>
    </row>
    <row r="532" spans="2:3" ht="12.75" customHeight="1">
      <c r="B532" s="10"/>
      <c r="C532" s="39"/>
    </row>
    <row r="533" spans="2:3" ht="12.75" customHeight="1">
      <c r="B533" s="10"/>
      <c r="C533" s="39"/>
    </row>
    <row r="534" spans="2:3" ht="12.75" customHeight="1">
      <c r="B534" s="10"/>
      <c r="C534" s="39"/>
    </row>
    <row r="535" spans="2:3" ht="12.75" customHeight="1">
      <c r="B535" s="10"/>
      <c r="C535" s="39"/>
    </row>
    <row r="536" spans="2:3" ht="12.75" customHeight="1">
      <c r="B536" s="10"/>
      <c r="C536" s="39"/>
    </row>
    <row r="537" spans="2:3" ht="12.75" customHeight="1">
      <c r="B537" s="10"/>
      <c r="C537" s="39"/>
    </row>
    <row r="538" spans="2:3" ht="12.75" customHeight="1">
      <c r="B538" s="10"/>
      <c r="C538" s="39"/>
    </row>
    <row r="539" spans="2:3" ht="12.75" customHeight="1">
      <c r="B539" s="10"/>
      <c r="C539" s="39"/>
    </row>
    <row r="540" spans="2:3" ht="12.75" customHeight="1">
      <c r="B540" s="10"/>
      <c r="C540" s="39"/>
    </row>
    <row r="541" spans="2:3" ht="12.75" customHeight="1">
      <c r="B541" s="10"/>
      <c r="C541" s="39"/>
    </row>
    <row r="542" spans="2:3" ht="12.75" customHeight="1">
      <c r="B542" s="10"/>
      <c r="C542" s="39"/>
    </row>
    <row r="543" spans="2:3" ht="12.75" customHeight="1">
      <c r="B543" s="10"/>
      <c r="C543" s="39"/>
    </row>
    <row r="544" spans="2:3" ht="12.75" customHeight="1">
      <c r="B544" s="10"/>
      <c r="C544" s="39"/>
    </row>
    <row r="545" spans="2:3" ht="12.75" customHeight="1">
      <c r="B545" s="10"/>
      <c r="C545" s="39"/>
    </row>
    <row r="546" spans="2:3" ht="12.75" customHeight="1">
      <c r="B546" s="10"/>
      <c r="C546" s="39"/>
    </row>
    <row r="547" spans="2:3" ht="12.75" customHeight="1">
      <c r="B547" s="10"/>
      <c r="C547" s="39"/>
    </row>
    <row r="548" spans="2:3" ht="12.75" customHeight="1">
      <c r="B548" s="10"/>
      <c r="C548" s="39"/>
    </row>
    <row r="549" spans="2:3" ht="12.75" customHeight="1">
      <c r="B549" s="10"/>
      <c r="C549" s="39"/>
    </row>
    <row r="550" spans="2:3" ht="12.75" customHeight="1">
      <c r="B550" s="10"/>
      <c r="C550" s="39"/>
    </row>
    <row r="551" spans="2:3" ht="12.75" customHeight="1">
      <c r="B551" s="10"/>
      <c r="C551" s="39"/>
    </row>
    <row r="552" spans="2:3" ht="12.75" customHeight="1">
      <c r="B552" s="10"/>
      <c r="C552" s="39"/>
    </row>
    <row r="553" spans="2:3" ht="12.75" customHeight="1">
      <c r="B553" s="10"/>
      <c r="C553" s="39"/>
    </row>
    <row r="554" spans="2:3" ht="12.75" customHeight="1">
      <c r="B554" s="10"/>
      <c r="C554" s="39"/>
    </row>
    <row r="555" spans="2:3" ht="12.75" customHeight="1">
      <c r="B555" s="10"/>
      <c r="C555" s="39"/>
    </row>
    <row r="556" spans="2:3" ht="12.75" customHeight="1">
      <c r="B556" s="10"/>
      <c r="C556" s="39"/>
    </row>
    <row r="557" spans="2:3" ht="12.75" customHeight="1">
      <c r="B557" s="10"/>
      <c r="C557" s="39"/>
    </row>
    <row r="558" spans="2:3" ht="12.75" customHeight="1">
      <c r="B558" s="10"/>
      <c r="C558" s="39"/>
    </row>
    <row r="559" spans="2:3" ht="12.75" customHeight="1">
      <c r="B559" s="10"/>
      <c r="C559" s="39"/>
    </row>
    <row r="560" spans="2:3" ht="12.75" customHeight="1">
      <c r="B560" s="10"/>
      <c r="C560" s="39"/>
    </row>
    <row r="561" spans="2:3" ht="12.75" customHeight="1">
      <c r="B561" s="10"/>
      <c r="C561" s="39"/>
    </row>
    <row r="562" spans="2:3" ht="12.75" customHeight="1">
      <c r="B562" s="10"/>
      <c r="C562" s="39"/>
    </row>
    <row r="563" spans="2:3" ht="12.75" customHeight="1">
      <c r="B563" s="10"/>
      <c r="C563" s="39"/>
    </row>
    <row r="564" spans="2:3" ht="12.75" customHeight="1">
      <c r="B564" s="10"/>
      <c r="C564" s="39"/>
    </row>
    <row r="565" spans="2:3" ht="12.75" customHeight="1">
      <c r="B565" s="10"/>
      <c r="C565" s="39"/>
    </row>
    <row r="566" spans="2:3" ht="12.75" customHeight="1">
      <c r="B566" s="10"/>
      <c r="C566" s="39"/>
    </row>
    <row r="567" spans="2:3" ht="12.75" customHeight="1">
      <c r="B567" s="10"/>
      <c r="C567" s="39"/>
    </row>
    <row r="568" spans="2:3" ht="12.75" customHeight="1">
      <c r="B568" s="10"/>
      <c r="C568" s="39"/>
    </row>
    <row r="569" spans="2:3" ht="12.75" customHeight="1">
      <c r="B569" s="10"/>
      <c r="C569" s="39"/>
    </row>
    <row r="570" spans="2:3" ht="12.75" customHeight="1">
      <c r="B570" s="10"/>
      <c r="C570" s="39"/>
    </row>
    <row r="571" spans="2:3" ht="12.75" customHeight="1">
      <c r="B571" s="10"/>
      <c r="C571" s="39"/>
    </row>
    <row r="572" spans="2:3" ht="12.75" customHeight="1">
      <c r="B572" s="10"/>
      <c r="C572" s="39"/>
    </row>
    <row r="573" spans="2:3" ht="12.75" customHeight="1">
      <c r="B573" s="10"/>
      <c r="C573" s="39"/>
    </row>
    <row r="574" spans="2:3" ht="12.75" customHeight="1">
      <c r="B574" s="10"/>
      <c r="C574" s="39"/>
    </row>
    <row r="575" spans="2:3" ht="12.75" customHeight="1">
      <c r="B575" s="10"/>
      <c r="C575" s="39"/>
    </row>
    <row r="576" spans="2:3" ht="12.75" customHeight="1">
      <c r="B576" s="10"/>
      <c r="C576" s="39"/>
    </row>
    <row r="577" spans="2:3" ht="12.75" customHeight="1">
      <c r="B577" s="10"/>
      <c r="C577" s="39"/>
    </row>
    <row r="578" spans="2:3" ht="12.75" customHeight="1">
      <c r="B578" s="10"/>
      <c r="C578" s="39"/>
    </row>
    <row r="579" spans="2:3" ht="12.75" customHeight="1">
      <c r="B579" s="10"/>
      <c r="C579" s="39"/>
    </row>
    <row r="580" spans="2:3" ht="12.75" customHeight="1">
      <c r="B580" s="10"/>
      <c r="C580" s="39"/>
    </row>
    <row r="581" spans="2:3" ht="12.75" customHeight="1">
      <c r="B581" s="10"/>
      <c r="C581" s="39"/>
    </row>
    <row r="582" spans="2:3" ht="12.75" customHeight="1">
      <c r="B582" s="10"/>
      <c r="C582" s="39"/>
    </row>
    <row r="583" spans="2:3" ht="12.75" customHeight="1">
      <c r="B583" s="10"/>
      <c r="C583" s="39"/>
    </row>
    <row r="584" spans="2:3" ht="12.75" customHeight="1">
      <c r="B584" s="10"/>
      <c r="C584" s="39"/>
    </row>
    <row r="585" spans="2:3" ht="12.75" customHeight="1">
      <c r="B585" s="10"/>
      <c r="C585" s="39"/>
    </row>
    <row r="586" spans="2:3" ht="12.75" customHeight="1">
      <c r="B586" s="10"/>
      <c r="C586" s="39"/>
    </row>
    <row r="587" spans="2:3" ht="12.75" customHeight="1">
      <c r="B587" s="10"/>
      <c r="C587" s="39"/>
    </row>
    <row r="588" spans="2:3" ht="12.75" customHeight="1">
      <c r="B588" s="10"/>
      <c r="C588" s="39"/>
    </row>
    <row r="589" spans="2:3" ht="12.75" customHeight="1">
      <c r="B589" s="10"/>
      <c r="C589" s="39"/>
    </row>
    <row r="590" spans="2:3" ht="12.75" customHeight="1">
      <c r="B590" s="10"/>
      <c r="C590" s="39"/>
    </row>
    <row r="591" spans="2:3" ht="12.75" customHeight="1">
      <c r="B591" s="10"/>
      <c r="C591" s="39"/>
    </row>
    <row r="592" spans="2:3" ht="12.75" customHeight="1">
      <c r="B592" s="10"/>
      <c r="C592" s="39"/>
    </row>
    <row r="593" spans="2:3" ht="12.75" customHeight="1">
      <c r="B593" s="10"/>
      <c r="C593" s="39"/>
    </row>
    <row r="594" spans="2:3" ht="12.75" customHeight="1">
      <c r="B594" s="10"/>
      <c r="C594" s="39"/>
    </row>
    <row r="595" spans="2:3" ht="12.75" customHeight="1">
      <c r="B595" s="10"/>
      <c r="C595" s="39"/>
    </row>
    <row r="596" spans="2:3" ht="12.75" customHeight="1">
      <c r="B596" s="10"/>
      <c r="C596" s="39"/>
    </row>
    <row r="597" spans="2:3" ht="12.75" customHeight="1">
      <c r="B597" s="10"/>
      <c r="C597" s="39"/>
    </row>
    <row r="598" spans="2:3" ht="12.75" customHeight="1">
      <c r="B598" s="10"/>
      <c r="C598" s="39"/>
    </row>
    <row r="599" spans="2:3" ht="12.75" customHeight="1">
      <c r="B599" s="10"/>
      <c r="C599" s="39"/>
    </row>
    <row r="600" spans="2:3" ht="12.75" customHeight="1">
      <c r="B600" s="10"/>
      <c r="C600" s="39"/>
    </row>
    <row r="601" spans="2:3" ht="12.75" customHeight="1">
      <c r="B601" s="10"/>
      <c r="C601" s="39"/>
    </row>
    <row r="602" spans="2:3" ht="12.75" customHeight="1">
      <c r="B602" s="10"/>
      <c r="C602" s="39"/>
    </row>
    <row r="603" spans="2:3" ht="12.75" customHeight="1">
      <c r="B603" s="10"/>
      <c r="C603" s="39"/>
    </row>
    <row r="604" spans="2:3" ht="12.75" customHeight="1">
      <c r="B604" s="10"/>
      <c r="C604" s="39"/>
    </row>
    <row r="605" spans="2:3" ht="12.75" customHeight="1">
      <c r="B605" s="10"/>
      <c r="C605" s="39"/>
    </row>
    <row r="606" spans="2:3" ht="12.75" customHeight="1">
      <c r="B606" s="10"/>
      <c r="C606" s="39"/>
    </row>
    <row r="607" spans="2:3" ht="12.75" customHeight="1">
      <c r="B607" s="10"/>
      <c r="C607" s="39"/>
    </row>
    <row r="608" spans="2:3" ht="12.75" customHeight="1">
      <c r="B608" s="10"/>
      <c r="C608" s="39"/>
    </row>
    <row r="609" spans="2:3" ht="12.75" customHeight="1">
      <c r="B609" s="10"/>
      <c r="C609" s="39"/>
    </row>
    <row r="610" spans="2:3" ht="12.75" customHeight="1">
      <c r="B610" s="10"/>
      <c r="C610" s="39"/>
    </row>
    <row r="611" spans="2:3" ht="12.75" customHeight="1">
      <c r="B611" s="10"/>
      <c r="C611" s="39"/>
    </row>
    <row r="612" spans="2:3" ht="12.75" customHeight="1">
      <c r="B612" s="10"/>
      <c r="C612" s="39"/>
    </row>
    <row r="613" spans="2:3" ht="12.75" customHeight="1">
      <c r="B613" s="10"/>
      <c r="C613" s="39"/>
    </row>
    <row r="614" spans="2:3" ht="12.75" customHeight="1">
      <c r="B614" s="10"/>
      <c r="C614" s="39"/>
    </row>
    <row r="615" spans="2:3" ht="12.75" customHeight="1">
      <c r="B615" s="10"/>
      <c r="C615" s="39"/>
    </row>
    <row r="616" spans="2:3" ht="12.75" customHeight="1">
      <c r="B616" s="10"/>
      <c r="C616" s="39"/>
    </row>
    <row r="617" spans="2:3" ht="12.75" customHeight="1">
      <c r="B617" s="10"/>
      <c r="C617" s="39"/>
    </row>
    <row r="618" spans="2:3" ht="12.75" customHeight="1">
      <c r="B618" s="10"/>
      <c r="C618" s="39"/>
    </row>
    <row r="619" spans="2:3" ht="12.75" customHeight="1">
      <c r="B619" s="10"/>
      <c r="C619" s="39"/>
    </row>
    <row r="620" spans="2:3" ht="12.75" customHeight="1">
      <c r="B620" s="10"/>
      <c r="C620" s="39"/>
    </row>
    <row r="621" spans="2:3" ht="12.75" customHeight="1">
      <c r="B621" s="10"/>
      <c r="C621" s="39"/>
    </row>
    <row r="622" spans="2:3" ht="12.75" customHeight="1">
      <c r="B622" s="10"/>
      <c r="C622" s="39"/>
    </row>
    <row r="623" spans="2:3" ht="12.75" customHeight="1">
      <c r="B623" s="10"/>
      <c r="C623" s="39"/>
    </row>
    <row r="624" spans="2:3" ht="12.75" customHeight="1">
      <c r="B624" s="10"/>
      <c r="C624" s="39"/>
    </row>
    <row r="625" spans="2:3" ht="12.75" customHeight="1">
      <c r="B625" s="10"/>
      <c r="C625" s="39"/>
    </row>
    <row r="626" spans="2:3" ht="12.75" customHeight="1">
      <c r="B626" s="10"/>
      <c r="C626" s="39"/>
    </row>
    <row r="627" spans="2:3" ht="12.75" customHeight="1">
      <c r="B627" s="10"/>
      <c r="C627" s="39"/>
    </row>
    <row r="628" spans="2:3" ht="12.75" customHeight="1">
      <c r="B628" s="10"/>
      <c r="C628" s="39"/>
    </row>
    <row r="629" spans="2:3" ht="12.75" customHeight="1">
      <c r="B629" s="10"/>
      <c r="C629" s="39"/>
    </row>
    <row r="630" spans="2:3" ht="12.75" customHeight="1">
      <c r="B630" s="10"/>
      <c r="C630" s="39"/>
    </row>
    <row r="631" spans="2:3" ht="12.75" customHeight="1">
      <c r="B631" s="10"/>
      <c r="C631" s="39"/>
    </row>
    <row r="632" spans="2:3" ht="12.75" customHeight="1">
      <c r="B632" s="10"/>
      <c r="C632" s="39"/>
    </row>
    <row r="633" spans="2:3" ht="12.75" customHeight="1">
      <c r="B633" s="10"/>
      <c r="C633" s="39"/>
    </row>
    <row r="634" spans="2:3" ht="12.75" customHeight="1">
      <c r="B634" s="10"/>
      <c r="C634" s="39"/>
    </row>
    <row r="635" spans="2:3" ht="12.75" customHeight="1">
      <c r="B635" s="10"/>
      <c r="C635" s="39"/>
    </row>
    <row r="636" spans="2:3" ht="12.75" customHeight="1">
      <c r="B636" s="10"/>
      <c r="C636" s="39"/>
    </row>
    <row r="637" spans="2:3" ht="12.75" customHeight="1">
      <c r="B637" s="10"/>
      <c r="C637" s="39"/>
    </row>
    <row r="638" spans="2:3" ht="12.75" customHeight="1">
      <c r="B638" s="10"/>
      <c r="C638" s="39"/>
    </row>
    <row r="639" spans="2:3" ht="12.75" customHeight="1">
      <c r="B639" s="10"/>
      <c r="C639" s="39"/>
    </row>
    <row r="640" spans="2:3" ht="12.75" customHeight="1">
      <c r="B640" s="10"/>
      <c r="C640" s="39"/>
    </row>
    <row r="641" spans="2:3" ht="12.75" customHeight="1">
      <c r="B641" s="10"/>
      <c r="C641" s="39"/>
    </row>
    <row r="642" spans="2:3" ht="12.75" customHeight="1">
      <c r="B642" s="10"/>
      <c r="C642" s="39"/>
    </row>
    <row r="643" spans="2:3" ht="12.75" customHeight="1">
      <c r="B643" s="10"/>
      <c r="C643" s="39"/>
    </row>
    <row r="644" spans="2:3" ht="12.75" customHeight="1">
      <c r="B644" s="10"/>
      <c r="C644" s="39"/>
    </row>
    <row r="645" spans="2:3" ht="12.75" customHeight="1">
      <c r="B645" s="10"/>
      <c r="C645" s="39"/>
    </row>
    <row r="646" spans="2:3" ht="12.75" customHeight="1">
      <c r="B646" s="10"/>
      <c r="C646" s="39"/>
    </row>
    <row r="647" spans="2:3" ht="12.75" customHeight="1">
      <c r="B647" s="10"/>
      <c r="C647" s="39"/>
    </row>
    <row r="648" spans="2:3" ht="12.75" customHeight="1">
      <c r="B648" s="10"/>
      <c r="C648" s="39"/>
    </row>
    <row r="649" spans="2:3" ht="12.75" customHeight="1">
      <c r="B649" s="10"/>
      <c r="C649" s="39"/>
    </row>
    <row r="650" spans="2:3" ht="12.75" customHeight="1">
      <c r="B650" s="10"/>
      <c r="C650" s="39"/>
    </row>
    <row r="651" spans="2:3" ht="12.75" customHeight="1">
      <c r="B651" s="10"/>
      <c r="C651" s="39"/>
    </row>
    <row r="652" spans="2:3" ht="12.75" customHeight="1">
      <c r="B652" s="10"/>
      <c r="C652" s="39"/>
    </row>
    <row r="653" spans="2:3" ht="12.75" customHeight="1">
      <c r="B653" s="10"/>
      <c r="C653" s="39"/>
    </row>
    <row r="654" spans="2:3" ht="12.75" customHeight="1">
      <c r="B654" s="10"/>
      <c r="C654" s="39"/>
    </row>
    <row r="655" spans="2:3" ht="12.75" customHeight="1">
      <c r="B655" s="10"/>
      <c r="C655" s="39"/>
    </row>
    <row r="656" spans="2:3" ht="12.75" customHeight="1">
      <c r="B656" s="10"/>
      <c r="C656" s="39"/>
    </row>
    <row r="657" spans="2:3" ht="12.75" customHeight="1">
      <c r="B657" s="10"/>
      <c r="C657" s="39"/>
    </row>
    <row r="658" spans="2:3" ht="12.75" customHeight="1">
      <c r="B658" s="10"/>
      <c r="C658" s="39"/>
    </row>
    <row r="659" spans="2:3" ht="12.75" customHeight="1">
      <c r="B659" s="10"/>
      <c r="C659" s="39"/>
    </row>
    <row r="660" spans="2:3" ht="12.75" customHeight="1">
      <c r="B660" s="10"/>
      <c r="C660" s="39"/>
    </row>
    <row r="661" spans="2:3" ht="12.75" customHeight="1">
      <c r="B661" s="10"/>
      <c r="C661" s="39"/>
    </row>
    <row r="662" spans="2:3" ht="12.75" customHeight="1">
      <c r="B662" s="10"/>
      <c r="C662" s="39"/>
    </row>
    <row r="663" spans="2:3" ht="12.75" customHeight="1">
      <c r="B663" s="10"/>
      <c r="C663" s="39"/>
    </row>
    <row r="664" spans="2:3" ht="12.75" customHeight="1">
      <c r="B664" s="10"/>
      <c r="C664" s="39"/>
    </row>
    <row r="665" spans="2:3" ht="12.75" customHeight="1">
      <c r="B665" s="10"/>
      <c r="C665" s="39"/>
    </row>
    <row r="666" spans="2:3" ht="12.75" customHeight="1">
      <c r="B666" s="10"/>
      <c r="C666" s="39"/>
    </row>
    <row r="667" spans="2:3" ht="12.75" customHeight="1">
      <c r="B667" s="10"/>
      <c r="C667" s="39"/>
    </row>
    <row r="668" spans="2:3" ht="12.75" customHeight="1">
      <c r="B668" s="10"/>
      <c r="C668" s="39"/>
    </row>
    <row r="669" spans="2:3" ht="12.75" customHeight="1">
      <c r="B669" s="10"/>
      <c r="C669" s="39"/>
    </row>
    <row r="670" spans="2:3" ht="12.75" customHeight="1">
      <c r="B670" s="10"/>
      <c r="C670" s="39"/>
    </row>
    <row r="671" spans="2:3" ht="12.75" customHeight="1">
      <c r="B671" s="10"/>
      <c r="C671" s="39"/>
    </row>
    <row r="672" spans="2:3" ht="12.75" customHeight="1">
      <c r="B672" s="10"/>
      <c r="C672" s="39"/>
    </row>
    <row r="673" spans="2:3" ht="12.75" customHeight="1">
      <c r="B673" s="10"/>
      <c r="C673" s="39"/>
    </row>
    <row r="674" spans="2:3" ht="12.75" customHeight="1">
      <c r="B674" s="10"/>
      <c r="C674" s="39"/>
    </row>
    <row r="675" spans="2:3" ht="12.75" customHeight="1">
      <c r="B675" s="10"/>
      <c r="C675" s="39"/>
    </row>
    <row r="676" spans="2:3" ht="12.75" customHeight="1">
      <c r="B676" s="10"/>
      <c r="C676" s="39"/>
    </row>
    <row r="677" spans="2:3" ht="12.75" customHeight="1">
      <c r="B677" s="10"/>
      <c r="C677" s="39"/>
    </row>
    <row r="678" spans="2:3" ht="12.75" customHeight="1">
      <c r="B678" s="10"/>
      <c r="C678" s="39"/>
    </row>
    <row r="679" spans="2:3" ht="12.75" customHeight="1">
      <c r="B679" s="10"/>
      <c r="C679" s="39"/>
    </row>
    <row r="680" spans="2:3" ht="12.75" customHeight="1">
      <c r="B680" s="10"/>
      <c r="C680" s="39"/>
    </row>
    <row r="681" spans="2:3" ht="12.75" customHeight="1">
      <c r="B681" s="10"/>
      <c r="C681" s="39"/>
    </row>
    <row r="682" spans="2:3" ht="12.75" customHeight="1">
      <c r="B682" s="10"/>
      <c r="C682" s="39"/>
    </row>
    <row r="683" spans="2:3" ht="12.75" customHeight="1">
      <c r="B683" s="10"/>
      <c r="C683" s="39"/>
    </row>
    <row r="684" spans="2:3" ht="12.75" customHeight="1">
      <c r="B684" s="10"/>
      <c r="C684" s="39"/>
    </row>
    <row r="685" spans="2:3" ht="12.75" customHeight="1">
      <c r="B685" s="10"/>
      <c r="C685" s="39"/>
    </row>
    <row r="686" spans="2:3" ht="12.75" customHeight="1">
      <c r="B686" s="10"/>
      <c r="C686" s="39"/>
    </row>
    <row r="687" spans="2:3" ht="12.75" customHeight="1">
      <c r="B687" s="10"/>
      <c r="C687" s="39"/>
    </row>
    <row r="688" spans="2:3" ht="12.75" customHeight="1">
      <c r="B688" s="10"/>
      <c r="C688" s="39"/>
    </row>
    <row r="689" spans="2:3" ht="12.75" customHeight="1">
      <c r="B689" s="10"/>
      <c r="C689" s="39"/>
    </row>
    <row r="690" spans="2:3" ht="12.75" customHeight="1">
      <c r="B690" s="10"/>
      <c r="C690" s="39"/>
    </row>
    <row r="691" spans="2:3" ht="12.75" customHeight="1">
      <c r="B691" s="10"/>
      <c r="C691" s="39"/>
    </row>
    <row r="692" spans="2:3" ht="12.75" customHeight="1">
      <c r="B692" s="10"/>
      <c r="C692" s="39"/>
    </row>
    <row r="693" spans="2:3" ht="12.75" customHeight="1">
      <c r="B693" s="10"/>
      <c r="C693" s="39"/>
    </row>
    <row r="694" spans="2:3" ht="12.75" customHeight="1">
      <c r="B694" s="10"/>
      <c r="C694" s="39"/>
    </row>
    <row r="695" spans="2:3" ht="12.75" customHeight="1">
      <c r="B695" s="10"/>
      <c r="C695" s="39"/>
    </row>
    <row r="696" spans="2:3" ht="12.75" customHeight="1">
      <c r="B696" s="10"/>
      <c r="C696" s="39"/>
    </row>
    <row r="697" spans="2:3" ht="12.75" customHeight="1">
      <c r="B697" s="10"/>
      <c r="C697" s="39"/>
    </row>
    <row r="698" spans="2:3" ht="12.75" customHeight="1">
      <c r="B698" s="10"/>
      <c r="C698" s="39"/>
    </row>
    <row r="699" spans="2:3" ht="12.75" customHeight="1">
      <c r="B699" s="10"/>
      <c r="C699" s="39"/>
    </row>
    <row r="700" spans="2:3" ht="12.75" customHeight="1">
      <c r="B700" s="10"/>
      <c r="C700" s="39"/>
    </row>
    <row r="701" spans="2:3" ht="12.75" customHeight="1">
      <c r="B701" s="10"/>
      <c r="C701" s="39"/>
    </row>
    <row r="702" spans="2:3" ht="12.75" customHeight="1">
      <c r="B702" s="10"/>
      <c r="C702" s="39"/>
    </row>
    <row r="703" spans="2:3" ht="12.75" customHeight="1">
      <c r="B703" s="10"/>
      <c r="C703" s="39"/>
    </row>
    <row r="704" spans="2:3" ht="12.75" customHeight="1">
      <c r="B704" s="10"/>
      <c r="C704" s="39"/>
    </row>
    <row r="705" spans="2:3" ht="12.75" customHeight="1">
      <c r="B705" s="10"/>
      <c r="C705" s="39"/>
    </row>
    <row r="706" spans="2:3" ht="12.75" customHeight="1">
      <c r="B706" s="10"/>
      <c r="C706" s="39"/>
    </row>
    <row r="707" spans="2:3" ht="12.75" customHeight="1">
      <c r="B707" s="10"/>
      <c r="C707" s="39"/>
    </row>
    <row r="708" spans="2:3" ht="12.75" customHeight="1">
      <c r="B708" s="10"/>
      <c r="C708" s="39"/>
    </row>
    <row r="709" spans="2:3" ht="12.75" customHeight="1">
      <c r="B709" s="10"/>
      <c r="C709" s="39"/>
    </row>
    <row r="710" spans="2:3" ht="12.75" customHeight="1">
      <c r="B710" s="10"/>
      <c r="C710" s="39"/>
    </row>
    <row r="711" spans="2:3" ht="12.75" customHeight="1">
      <c r="B711" s="10"/>
      <c r="C711" s="39"/>
    </row>
    <row r="712" spans="2:3" ht="12.75" customHeight="1">
      <c r="B712" s="10"/>
      <c r="C712" s="39"/>
    </row>
    <row r="713" spans="2:3" ht="12.75" customHeight="1">
      <c r="B713" s="10"/>
      <c r="C713" s="39"/>
    </row>
    <row r="714" spans="2:3" ht="12.75" customHeight="1">
      <c r="B714" s="10"/>
      <c r="C714" s="39"/>
    </row>
    <row r="715" spans="2:3" ht="12.75" customHeight="1">
      <c r="B715" s="10"/>
      <c r="C715" s="39"/>
    </row>
    <row r="716" spans="2:3" ht="12.75" customHeight="1">
      <c r="B716" s="10"/>
      <c r="C716" s="39"/>
    </row>
    <row r="717" spans="2:3" ht="12.75" customHeight="1">
      <c r="B717" s="10"/>
      <c r="C717" s="39"/>
    </row>
    <row r="718" spans="2:3" ht="12.75" customHeight="1">
      <c r="B718" s="10"/>
      <c r="C718" s="39"/>
    </row>
    <row r="719" spans="2:3" ht="12.75" customHeight="1">
      <c r="B719" s="10"/>
      <c r="C719" s="39"/>
    </row>
    <row r="720" spans="2:3" ht="12.75" customHeight="1">
      <c r="B720" s="10"/>
      <c r="C720" s="39"/>
    </row>
    <row r="721" spans="2:3" ht="12.75" customHeight="1">
      <c r="B721" s="10"/>
      <c r="C721" s="39"/>
    </row>
    <row r="722" spans="2:3" ht="12.75" customHeight="1">
      <c r="B722" s="10"/>
      <c r="C722" s="39"/>
    </row>
    <row r="723" spans="2:3" ht="12.75" customHeight="1">
      <c r="B723" s="10"/>
      <c r="C723" s="39"/>
    </row>
    <row r="724" spans="2:3" ht="12.75" customHeight="1">
      <c r="B724" s="10"/>
      <c r="C724" s="39"/>
    </row>
    <row r="725" spans="2:3" ht="12.75" customHeight="1">
      <c r="B725" s="10"/>
      <c r="C725" s="39"/>
    </row>
    <row r="726" spans="2:3" ht="12.75" customHeight="1">
      <c r="B726" s="10"/>
      <c r="C726" s="39"/>
    </row>
    <row r="727" spans="2:3" ht="12.75" customHeight="1">
      <c r="B727" s="10"/>
      <c r="C727" s="39"/>
    </row>
    <row r="728" spans="2:3" ht="12.75" customHeight="1">
      <c r="B728" s="10"/>
      <c r="C728" s="39"/>
    </row>
    <row r="729" spans="2:3" ht="12.75" customHeight="1">
      <c r="B729" s="10"/>
      <c r="C729" s="39"/>
    </row>
    <row r="730" spans="2:3" ht="12.75" customHeight="1">
      <c r="B730" s="10"/>
      <c r="C730" s="39"/>
    </row>
    <row r="731" spans="2:3" ht="12.75" customHeight="1">
      <c r="B731" s="10"/>
      <c r="C731" s="39"/>
    </row>
    <row r="732" spans="2:3" ht="12.75" customHeight="1">
      <c r="B732" s="10"/>
      <c r="C732" s="39"/>
    </row>
    <row r="733" spans="2:3" ht="12.75" customHeight="1">
      <c r="B733" s="10"/>
      <c r="C733" s="39"/>
    </row>
    <row r="734" spans="2:3" ht="12.75" customHeight="1">
      <c r="B734" s="10"/>
      <c r="C734" s="39"/>
    </row>
    <row r="735" spans="2:3" ht="12.75" customHeight="1">
      <c r="B735" s="10"/>
      <c r="C735" s="39"/>
    </row>
    <row r="736" spans="2:3" ht="12.75" customHeight="1">
      <c r="B736" s="10"/>
      <c r="C736" s="39"/>
    </row>
    <row r="737" spans="2:3" ht="12.75" customHeight="1">
      <c r="B737" s="10"/>
      <c r="C737" s="39"/>
    </row>
    <row r="738" spans="2:3" ht="12.75" customHeight="1">
      <c r="B738" s="10"/>
      <c r="C738" s="39"/>
    </row>
    <row r="739" spans="2:3" ht="12.75" customHeight="1">
      <c r="B739" s="10"/>
      <c r="C739" s="39"/>
    </row>
    <row r="740" spans="2:3" ht="12.75" customHeight="1">
      <c r="B740" s="10"/>
      <c r="C740" s="39"/>
    </row>
    <row r="741" spans="2:3" ht="12.75" customHeight="1">
      <c r="B741" s="10"/>
      <c r="C741" s="39"/>
    </row>
    <row r="742" spans="2:3" ht="12.75" customHeight="1">
      <c r="B742" s="10"/>
      <c r="C742" s="39"/>
    </row>
    <row r="743" spans="2:3" ht="12.75" customHeight="1">
      <c r="B743" s="10"/>
      <c r="C743" s="39"/>
    </row>
    <row r="744" spans="2:3" ht="12.75" customHeight="1">
      <c r="B744" s="10"/>
      <c r="C744" s="39"/>
    </row>
    <row r="745" spans="2:3" ht="12.75" customHeight="1">
      <c r="B745" s="10"/>
      <c r="C745" s="39"/>
    </row>
    <row r="746" spans="2:3" ht="12.75" customHeight="1">
      <c r="B746" s="10"/>
      <c r="C746" s="39"/>
    </row>
    <row r="747" spans="2:3" ht="12.75" customHeight="1">
      <c r="B747" s="10"/>
      <c r="C747" s="39"/>
    </row>
    <row r="748" spans="2:3" ht="12.75" customHeight="1">
      <c r="B748" s="10"/>
      <c r="C748" s="39"/>
    </row>
    <row r="749" spans="2:3" ht="12.75" customHeight="1">
      <c r="B749" s="10"/>
      <c r="C749" s="39"/>
    </row>
    <row r="750" spans="2:3" ht="12.75" customHeight="1">
      <c r="B750" s="10"/>
      <c r="C750" s="39"/>
    </row>
    <row r="751" spans="2:3" ht="12.75" customHeight="1">
      <c r="B751" s="10"/>
      <c r="C751" s="39"/>
    </row>
    <row r="752" spans="2:3" ht="12.75" customHeight="1">
      <c r="B752" s="10"/>
      <c r="C752" s="39"/>
    </row>
    <row r="753" spans="2:3" ht="12.75" customHeight="1">
      <c r="B753" s="10"/>
      <c r="C753" s="39"/>
    </row>
    <row r="754" spans="2:3" ht="12.75" customHeight="1">
      <c r="B754" s="10"/>
      <c r="C754" s="39"/>
    </row>
    <row r="755" spans="2:3" ht="12.75" customHeight="1">
      <c r="B755" s="10"/>
      <c r="C755" s="39"/>
    </row>
    <row r="756" spans="2:3" ht="12.75" customHeight="1">
      <c r="B756" s="10"/>
      <c r="C756" s="39"/>
    </row>
    <row r="757" spans="2:3" ht="12.75" customHeight="1">
      <c r="B757" s="10"/>
      <c r="C757" s="39"/>
    </row>
    <row r="758" spans="2:3" ht="12.75" customHeight="1">
      <c r="B758" s="10"/>
      <c r="C758" s="39"/>
    </row>
    <row r="759" spans="2:3" ht="12.75" customHeight="1">
      <c r="B759" s="10"/>
      <c r="C759" s="39"/>
    </row>
    <row r="760" spans="2:3" ht="12.75" customHeight="1">
      <c r="B760" s="10"/>
      <c r="C760" s="39"/>
    </row>
    <row r="761" spans="2:3" ht="12.75" customHeight="1">
      <c r="B761" s="10"/>
      <c r="C761" s="39"/>
    </row>
    <row r="762" spans="2:3" ht="12.75" customHeight="1">
      <c r="B762" s="10"/>
      <c r="C762" s="39"/>
    </row>
    <row r="763" spans="2:3" ht="12.75" customHeight="1">
      <c r="B763" s="10"/>
      <c r="C763" s="39"/>
    </row>
    <row r="764" spans="2:3" ht="12.75" customHeight="1">
      <c r="B764" s="10"/>
      <c r="C764" s="39"/>
    </row>
    <row r="765" spans="2:3" ht="12.75" customHeight="1">
      <c r="B765" s="10"/>
      <c r="C765" s="39"/>
    </row>
    <row r="766" spans="2:3" ht="12.75" customHeight="1">
      <c r="B766" s="10"/>
      <c r="C766" s="39"/>
    </row>
    <row r="767" spans="2:3" ht="12.75" customHeight="1">
      <c r="B767" s="10"/>
      <c r="C767" s="39"/>
    </row>
    <row r="768" spans="2:3" ht="12.75" customHeight="1">
      <c r="B768" s="10"/>
      <c r="C768" s="39"/>
    </row>
    <row r="769" spans="2:3" ht="12.75" customHeight="1">
      <c r="B769" s="10"/>
      <c r="C769" s="39"/>
    </row>
    <row r="770" spans="2:3" ht="12.75" customHeight="1">
      <c r="B770" s="10"/>
      <c r="C770" s="39"/>
    </row>
    <row r="771" spans="2:3" ht="12.75" customHeight="1">
      <c r="B771" s="10"/>
      <c r="C771" s="39"/>
    </row>
    <row r="772" spans="2:3" ht="12.75" customHeight="1">
      <c r="B772" s="10"/>
      <c r="C772" s="39"/>
    </row>
    <row r="773" spans="2:3" ht="12.75" customHeight="1">
      <c r="B773" s="10"/>
      <c r="C773" s="39"/>
    </row>
    <row r="774" spans="2:3" ht="12.75" customHeight="1">
      <c r="B774" s="10"/>
      <c r="C774" s="39"/>
    </row>
    <row r="775" spans="2:3" ht="12.75" customHeight="1">
      <c r="B775" s="10"/>
      <c r="C775" s="39"/>
    </row>
    <row r="776" spans="2:3" ht="12.75" customHeight="1">
      <c r="B776" s="10"/>
      <c r="C776" s="39"/>
    </row>
    <row r="777" spans="2:3" ht="12.75" customHeight="1">
      <c r="B777" s="10"/>
      <c r="C777" s="39"/>
    </row>
    <row r="778" spans="2:3" ht="12.75" customHeight="1">
      <c r="B778" s="10"/>
      <c r="C778" s="39"/>
    </row>
    <row r="779" spans="2:3" ht="12.75" customHeight="1">
      <c r="B779" s="10"/>
      <c r="C779" s="39"/>
    </row>
    <row r="780" spans="2:3" ht="12.75" customHeight="1">
      <c r="B780" s="10"/>
      <c r="C780" s="39"/>
    </row>
    <row r="781" spans="2:3" ht="12.75" customHeight="1">
      <c r="B781" s="10"/>
      <c r="C781" s="39"/>
    </row>
    <row r="782" spans="2:3" ht="12.75" customHeight="1">
      <c r="B782" s="10"/>
      <c r="C782" s="39"/>
    </row>
    <row r="783" spans="2:3" ht="12.75" customHeight="1">
      <c r="B783" s="10"/>
      <c r="C783" s="39"/>
    </row>
    <row r="784" spans="2:3" ht="12.75" customHeight="1">
      <c r="B784" s="10"/>
      <c r="C784" s="39"/>
    </row>
    <row r="785" spans="2:3" ht="12.75" customHeight="1">
      <c r="B785" s="10"/>
      <c r="C785" s="39"/>
    </row>
    <row r="786" spans="2:3" ht="12.75" customHeight="1">
      <c r="B786" s="10"/>
      <c r="C786" s="39"/>
    </row>
    <row r="787" spans="2:3" ht="12.75" customHeight="1">
      <c r="B787" s="10"/>
      <c r="C787" s="39"/>
    </row>
    <row r="788" spans="2:3" ht="12.75" customHeight="1">
      <c r="B788" s="10"/>
      <c r="C788" s="39"/>
    </row>
    <row r="789" spans="2:3" ht="12.75" customHeight="1">
      <c r="B789" s="10"/>
      <c r="C789" s="39"/>
    </row>
    <row r="790" spans="2:3" ht="12.75" customHeight="1">
      <c r="B790" s="10"/>
      <c r="C790" s="39"/>
    </row>
    <row r="791" spans="2:3" ht="12.75" customHeight="1">
      <c r="B791" s="10"/>
      <c r="C791" s="39"/>
    </row>
    <row r="792" spans="2:3" ht="12.75" customHeight="1">
      <c r="B792" s="10"/>
      <c r="C792" s="39"/>
    </row>
    <row r="793" spans="2:3" ht="12.75" customHeight="1">
      <c r="B793" s="10"/>
      <c r="C793" s="39"/>
    </row>
    <row r="794" spans="2:3" ht="12.75" customHeight="1">
      <c r="B794" s="10"/>
      <c r="C794" s="39"/>
    </row>
    <row r="795" spans="2:3" ht="12.75" customHeight="1">
      <c r="B795" s="10"/>
      <c r="C795" s="39"/>
    </row>
    <row r="796" spans="2:3" ht="12.75" customHeight="1">
      <c r="B796" s="10"/>
      <c r="C796" s="39"/>
    </row>
    <row r="797" spans="2:3" ht="12.75" customHeight="1">
      <c r="B797" s="10"/>
      <c r="C797" s="39"/>
    </row>
    <row r="798" spans="2:3" ht="12.75" customHeight="1">
      <c r="B798" s="10"/>
      <c r="C798" s="39"/>
    </row>
    <row r="799" spans="2:3" ht="12.75" customHeight="1">
      <c r="B799" s="10"/>
      <c r="C799" s="39"/>
    </row>
    <row r="800" spans="2:3" ht="12.75" customHeight="1">
      <c r="B800" s="10"/>
      <c r="C800" s="39"/>
    </row>
    <row r="801" spans="2:3" ht="12.75" customHeight="1">
      <c r="B801" s="10"/>
      <c r="C801" s="39"/>
    </row>
    <row r="802" spans="2:3" ht="12.75" customHeight="1">
      <c r="B802" s="10"/>
      <c r="C802" s="39"/>
    </row>
    <row r="803" spans="2:3" ht="12.75" customHeight="1">
      <c r="B803" s="10"/>
      <c r="C803" s="39"/>
    </row>
    <row r="804" spans="2:3" ht="12.75" customHeight="1">
      <c r="B804" s="10"/>
      <c r="C804" s="39"/>
    </row>
    <row r="805" spans="2:3" ht="12.75" customHeight="1">
      <c r="B805" s="10"/>
      <c r="C805" s="39"/>
    </row>
    <row r="806" spans="2:3" ht="12.75" customHeight="1">
      <c r="B806" s="10"/>
      <c r="C806" s="39"/>
    </row>
    <row r="807" spans="2:3" ht="12.75" customHeight="1">
      <c r="B807" s="10"/>
      <c r="C807" s="39"/>
    </row>
    <row r="808" spans="2:3" ht="12.75" customHeight="1">
      <c r="B808" s="10"/>
      <c r="C808" s="39"/>
    </row>
    <row r="809" spans="2:3" ht="12.75" customHeight="1">
      <c r="B809" s="10"/>
      <c r="C809" s="39"/>
    </row>
    <row r="810" spans="2:3" ht="12.75" customHeight="1">
      <c r="B810" s="10"/>
      <c r="C810" s="39"/>
    </row>
    <row r="811" spans="2:3" ht="12.75" customHeight="1">
      <c r="B811" s="10"/>
      <c r="C811" s="39"/>
    </row>
    <row r="812" spans="2:3" ht="12.75" customHeight="1">
      <c r="B812" s="10"/>
      <c r="C812" s="39"/>
    </row>
    <row r="813" spans="2:3" ht="12.75" customHeight="1">
      <c r="B813" s="10"/>
      <c r="C813" s="39"/>
    </row>
    <row r="814" spans="2:3" ht="12.75" customHeight="1">
      <c r="B814" s="10"/>
      <c r="C814" s="39"/>
    </row>
    <row r="815" spans="2:3" ht="12.75" customHeight="1">
      <c r="B815" s="10"/>
      <c r="C815" s="39"/>
    </row>
    <row r="816" spans="2:3" ht="12.75" customHeight="1">
      <c r="B816" s="10"/>
      <c r="C816" s="39"/>
    </row>
    <row r="817" spans="2:3" ht="12.75" customHeight="1">
      <c r="B817" s="10"/>
      <c r="C817" s="39"/>
    </row>
    <row r="818" spans="2:3" ht="12.75" customHeight="1">
      <c r="B818" s="10"/>
      <c r="C818" s="39"/>
    </row>
    <row r="819" spans="2:3" ht="12.75" customHeight="1">
      <c r="B819" s="10"/>
      <c r="C819" s="39"/>
    </row>
    <row r="820" spans="2:3" ht="12.75" customHeight="1">
      <c r="B820" s="10"/>
      <c r="C820" s="39"/>
    </row>
    <row r="821" spans="2:3" ht="12.75" customHeight="1">
      <c r="B821" s="10"/>
      <c r="C821" s="39"/>
    </row>
    <row r="822" spans="2:3" ht="12.75" customHeight="1">
      <c r="B822" s="10"/>
      <c r="C822" s="39"/>
    </row>
    <row r="823" spans="2:3" ht="12.75" customHeight="1">
      <c r="B823" s="10"/>
      <c r="C823" s="39"/>
    </row>
    <row r="824" spans="2:3" ht="12.75" customHeight="1">
      <c r="B824" s="10"/>
      <c r="C824" s="39"/>
    </row>
    <row r="825" spans="2:3" ht="12.75" customHeight="1">
      <c r="B825" s="10"/>
      <c r="C825" s="39"/>
    </row>
    <row r="826" spans="2:3" ht="12.75" customHeight="1">
      <c r="B826" s="10"/>
      <c r="C826" s="39"/>
    </row>
    <row r="827" spans="2:3" ht="12.75" customHeight="1">
      <c r="B827" s="10"/>
      <c r="C827" s="39"/>
    </row>
    <row r="828" spans="2:3" ht="12.75" customHeight="1">
      <c r="B828" s="10"/>
      <c r="C828" s="39"/>
    </row>
    <row r="829" spans="2:3" ht="12.75" customHeight="1">
      <c r="B829" s="10"/>
      <c r="C829" s="39"/>
    </row>
    <row r="830" spans="2:3" ht="12.75" customHeight="1">
      <c r="B830" s="10"/>
      <c r="C830" s="39"/>
    </row>
    <row r="831" spans="2:3" ht="12.75" customHeight="1">
      <c r="B831" s="10"/>
      <c r="C831" s="39"/>
    </row>
    <row r="832" spans="2:3" ht="12.75" customHeight="1">
      <c r="B832" s="10"/>
      <c r="C832" s="39"/>
    </row>
    <row r="833" spans="2:3" ht="12.75" customHeight="1">
      <c r="B833" s="10"/>
      <c r="C833" s="39"/>
    </row>
    <row r="834" spans="2:3" ht="12.75" customHeight="1">
      <c r="B834" s="10"/>
      <c r="C834" s="39"/>
    </row>
    <row r="835" spans="2:3" ht="12.75" customHeight="1">
      <c r="B835" s="10"/>
      <c r="C835" s="39"/>
    </row>
    <row r="836" spans="2:3" ht="12.75" customHeight="1">
      <c r="B836" s="10"/>
      <c r="C836" s="39"/>
    </row>
    <row r="837" spans="2:3" ht="12.75" customHeight="1">
      <c r="B837" s="10"/>
      <c r="C837" s="39"/>
    </row>
    <row r="838" spans="2:3" ht="12.75" customHeight="1">
      <c r="B838" s="10"/>
      <c r="C838" s="39"/>
    </row>
    <row r="839" spans="2:3" ht="12.75" customHeight="1">
      <c r="B839" s="10"/>
      <c r="C839" s="39"/>
    </row>
    <row r="840" spans="2:3" ht="12.75" customHeight="1">
      <c r="B840" s="10"/>
      <c r="C840" s="39"/>
    </row>
    <row r="841" spans="2:3" ht="12.75" customHeight="1">
      <c r="B841" s="10"/>
      <c r="C841" s="39"/>
    </row>
    <row r="842" spans="2:3" ht="12.75" customHeight="1">
      <c r="B842" s="10"/>
      <c r="C842" s="39"/>
    </row>
    <row r="843" spans="2:3" ht="12.75" customHeight="1">
      <c r="B843" s="10"/>
      <c r="C843" s="39"/>
    </row>
    <row r="844" spans="2:3" ht="12.75" customHeight="1">
      <c r="B844" s="10"/>
      <c r="C844" s="39"/>
    </row>
    <row r="845" spans="2:3" ht="12.75" customHeight="1">
      <c r="B845" s="10"/>
      <c r="C845" s="39"/>
    </row>
    <row r="846" spans="2:3" ht="12.75" customHeight="1">
      <c r="B846" s="10"/>
      <c r="C846" s="39"/>
    </row>
    <row r="847" spans="2:3" ht="12.75" customHeight="1">
      <c r="B847" s="10"/>
      <c r="C847" s="39"/>
    </row>
    <row r="848" spans="2:3" ht="12.75" customHeight="1">
      <c r="B848" s="10"/>
      <c r="C848" s="39"/>
    </row>
    <row r="849" spans="2:3" ht="12.75" customHeight="1">
      <c r="B849" s="10"/>
      <c r="C849" s="39"/>
    </row>
    <row r="850" spans="2:3" ht="12.75" customHeight="1">
      <c r="B850" s="10"/>
      <c r="C850" s="39"/>
    </row>
    <row r="851" spans="2:3" ht="12.75" customHeight="1">
      <c r="B851" s="10"/>
      <c r="C851" s="39"/>
    </row>
    <row r="852" spans="2:3" ht="12.75" customHeight="1">
      <c r="B852" s="10"/>
      <c r="C852" s="39"/>
    </row>
    <row r="853" spans="2:3" ht="12.75" customHeight="1">
      <c r="B853" s="10"/>
      <c r="C853" s="39"/>
    </row>
    <row r="854" spans="2:3" ht="12.75" customHeight="1">
      <c r="B854" s="10"/>
      <c r="C854" s="39"/>
    </row>
    <row r="855" spans="2:3" ht="12.75" customHeight="1">
      <c r="B855" s="10"/>
      <c r="C855" s="39"/>
    </row>
    <row r="856" spans="2:3" ht="12.75" customHeight="1">
      <c r="B856" s="10"/>
      <c r="C856" s="39"/>
    </row>
    <row r="857" spans="2:3" ht="12.75" customHeight="1">
      <c r="B857" s="10"/>
      <c r="C857" s="39"/>
    </row>
    <row r="858" spans="2:3" ht="12.75" customHeight="1">
      <c r="B858" s="10"/>
      <c r="C858" s="39"/>
    </row>
    <row r="859" spans="2:3" ht="12.75" customHeight="1">
      <c r="B859" s="10"/>
      <c r="C859" s="39"/>
    </row>
    <row r="860" spans="2:3" ht="12.75" customHeight="1">
      <c r="B860" s="10"/>
      <c r="C860" s="39"/>
    </row>
    <row r="861" spans="2:3" ht="12.75" customHeight="1">
      <c r="B861" s="10"/>
      <c r="C861" s="39"/>
    </row>
    <row r="862" spans="2:3" ht="12.75" customHeight="1">
      <c r="B862" s="10"/>
      <c r="C862" s="39"/>
    </row>
    <row r="863" spans="2:3" ht="12.75" customHeight="1">
      <c r="B863" s="10"/>
      <c r="C863" s="39"/>
    </row>
    <row r="864" spans="2:3" ht="12.75" customHeight="1">
      <c r="B864" s="10"/>
      <c r="C864" s="39"/>
    </row>
    <row r="865" spans="2:3" ht="12.75" customHeight="1">
      <c r="B865" s="10"/>
      <c r="C865" s="39"/>
    </row>
    <row r="866" spans="2:3" ht="12.75" customHeight="1">
      <c r="B866" s="10"/>
      <c r="C866" s="39"/>
    </row>
    <row r="867" spans="2:3" ht="12.75" customHeight="1">
      <c r="B867" s="10"/>
      <c r="C867" s="39"/>
    </row>
    <row r="868" spans="2:3" ht="12.75" customHeight="1">
      <c r="B868" s="10"/>
      <c r="C868" s="39"/>
    </row>
    <row r="869" spans="2:3" ht="12.75" customHeight="1">
      <c r="B869" s="10"/>
      <c r="C869" s="39"/>
    </row>
    <row r="870" spans="2:3" ht="12.75" customHeight="1">
      <c r="B870" s="10"/>
      <c r="C870" s="39"/>
    </row>
    <row r="871" spans="2:3" ht="12.75" customHeight="1">
      <c r="B871" s="10"/>
      <c r="C871" s="39"/>
    </row>
    <row r="872" spans="2:3" ht="12.75" customHeight="1">
      <c r="B872" s="10"/>
      <c r="C872" s="39"/>
    </row>
    <row r="873" spans="2:3" ht="12.75" customHeight="1">
      <c r="B873" s="10"/>
      <c r="C873" s="39"/>
    </row>
    <row r="874" spans="2:3" ht="12.75" customHeight="1">
      <c r="B874" s="10"/>
      <c r="C874" s="39"/>
    </row>
    <row r="875" spans="2:3" ht="12.75" customHeight="1">
      <c r="B875" s="10"/>
      <c r="C875" s="39"/>
    </row>
    <row r="876" spans="2:3" ht="12.75" customHeight="1">
      <c r="B876" s="10"/>
      <c r="C876" s="39"/>
    </row>
    <row r="877" spans="2:3" ht="12.75" customHeight="1">
      <c r="B877" s="10"/>
      <c r="C877" s="39"/>
    </row>
    <row r="878" spans="2:3" ht="12.75" customHeight="1">
      <c r="B878" s="10"/>
      <c r="C878" s="39"/>
    </row>
    <row r="879" spans="2:3" ht="12.75" customHeight="1">
      <c r="B879" s="10"/>
      <c r="C879" s="39"/>
    </row>
    <row r="880" spans="2:3" ht="12.75" customHeight="1">
      <c r="B880" s="10"/>
      <c r="C880" s="39"/>
    </row>
    <row r="881" spans="2:3" ht="12.75" customHeight="1">
      <c r="B881" s="10"/>
      <c r="C881" s="39"/>
    </row>
    <row r="882" spans="2:3" ht="12.75" customHeight="1">
      <c r="B882" s="10"/>
      <c r="C882" s="39"/>
    </row>
    <row r="883" spans="2:3" ht="12.75" customHeight="1">
      <c r="B883" s="10"/>
      <c r="C883" s="39"/>
    </row>
    <row r="884" spans="2:3" ht="12.75" customHeight="1">
      <c r="B884" s="10"/>
      <c r="C884" s="39"/>
    </row>
    <row r="885" spans="2:3" ht="12.75" customHeight="1">
      <c r="B885" s="10"/>
      <c r="C885" s="39"/>
    </row>
    <row r="886" spans="2:3" ht="12.75" customHeight="1">
      <c r="B886" s="10"/>
      <c r="C886" s="39"/>
    </row>
    <row r="887" spans="2:3" ht="12.75" customHeight="1">
      <c r="B887" s="10"/>
      <c r="C887" s="39"/>
    </row>
    <row r="888" spans="2:3" ht="12.75" customHeight="1">
      <c r="B888" s="10"/>
      <c r="C888" s="39"/>
    </row>
    <row r="889" spans="2:3" ht="12.75" customHeight="1">
      <c r="B889" s="10"/>
      <c r="C889" s="39"/>
    </row>
    <row r="890" spans="2:3" ht="12.75" customHeight="1">
      <c r="B890" s="10"/>
      <c r="C890" s="39"/>
    </row>
    <row r="891" spans="2:3" ht="12.75" customHeight="1">
      <c r="B891" s="10"/>
      <c r="C891" s="39"/>
    </row>
    <row r="892" spans="2:3" ht="12.75" customHeight="1">
      <c r="B892" s="10"/>
      <c r="C892" s="39"/>
    </row>
    <row r="893" spans="2:3" ht="12.75" customHeight="1">
      <c r="B893" s="10"/>
      <c r="C893" s="39"/>
    </row>
    <row r="894" spans="2:3" ht="12.75" customHeight="1">
      <c r="B894" s="10"/>
      <c r="C894" s="39"/>
    </row>
    <row r="895" spans="2:3" ht="12.75" customHeight="1">
      <c r="B895" s="10"/>
      <c r="C895" s="39"/>
    </row>
    <row r="896" spans="2:3" ht="12.75" customHeight="1">
      <c r="B896" s="10"/>
      <c r="C896" s="39"/>
    </row>
    <row r="897" spans="2:3" ht="12.75" customHeight="1">
      <c r="B897" s="10"/>
      <c r="C897" s="39"/>
    </row>
    <row r="898" spans="2:3" ht="12.75" customHeight="1">
      <c r="B898" s="10"/>
      <c r="C898" s="39"/>
    </row>
    <row r="899" spans="2:3" ht="12.75" customHeight="1">
      <c r="B899" s="10"/>
      <c r="C899" s="39"/>
    </row>
    <row r="900" spans="2:3" ht="12.75" customHeight="1">
      <c r="B900" s="10"/>
      <c r="C900" s="39"/>
    </row>
    <row r="901" spans="2:3" ht="12.75" customHeight="1">
      <c r="B901" s="10"/>
      <c r="C901" s="39"/>
    </row>
    <row r="902" spans="2:3" ht="12.75" customHeight="1">
      <c r="B902" s="10"/>
      <c r="C902" s="39"/>
    </row>
    <row r="903" spans="2:3" ht="12.75" customHeight="1">
      <c r="B903" s="10"/>
      <c r="C903" s="39"/>
    </row>
    <row r="904" spans="2:3" ht="12.75" customHeight="1">
      <c r="B904" s="10"/>
      <c r="C904" s="39"/>
    </row>
    <row r="905" spans="2:3" ht="12.75" customHeight="1">
      <c r="B905" s="10"/>
      <c r="C905" s="39"/>
    </row>
    <row r="906" spans="2:3" ht="12.75" customHeight="1">
      <c r="B906" s="10"/>
      <c r="C906" s="39"/>
    </row>
    <row r="907" spans="2:3" ht="12.75" customHeight="1">
      <c r="B907" s="10"/>
      <c r="C907" s="39"/>
    </row>
    <row r="908" spans="2:3" ht="12.75" customHeight="1">
      <c r="B908" s="10"/>
      <c r="C908" s="39"/>
    </row>
    <row r="909" spans="2:3" ht="12.75" customHeight="1">
      <c r="B909" s="10"/>
      <c r="C909" s="39"/>
    </row>
    <row r="910" spans="2:3" ht="12.75" customHeight="1">
      <c r="B910" s="10"/>
      <c r="C910" s="39"/>
    </row>
    <row r="911" spans="2:3" ht="12.75" customHeight="1">
      <c r="B911" s="10"/>
      <c r="C911" s="39"/>
    </row>
    <row r="912" spans="2:3" ht="12.75" customHeight="1">
      <c r="B912" s="10"/>
      <c r="C912" s="39"/>
    </row>
    <row r="913" spans="2:3" ht="12.75" customHeight="1">
      <c r="B913" s="10"/>
      <c r="C913" s="39"/>
    </row>
    <row r="914" spans="2:3" ht="12.75" customHeight="1">
      <c r="B914" s="10"/>
      <c r="C914" s="39"/>
    </row>
    <row r="915" spans="2:3" ht="12.75" customHeight="1">
      <c r="B915" s="10"/>
      <c r="C915" s="39"/>
    </row>
    <row r="916" spans="2:3" ht="12.75" customHeight="1">
      <c r="B916" s="10"/>
      <c r="C916" s="39"/>
    </row>
    <row r="917" spans="2:3" ht="12.75" customHeight="1">
      <c r="B917" s="10"/>
      <c r="C917" s="39"/>
    </row>
    <row r="918" spans="2:3" ht="12.75" customHeight="1">
      <c r="B918" s="10"/>
      <c r="C918" s="39"/>
    </row>
    <row r="919" spans="2:3" ht="12.75" customHeight="1">
      <c r="B919" s="10"/>
      <c r="C919" s="39"/>
    </row>
    <row r="920" spans="2:3" ht="12.75" customHeight="1">
      <c r="B920" s="10"/>
      <c r="C920" s="39"/>
    </row>
    <row r="921" spans="2:3" ht="12.75" customHeight="1">
      <c r="B921" s="10"/>
      <c r="C921" s="39"/>
    </row>
    <row r="922" spans="2:3" ht="12.75" customHeight="1">
      <c r="B922" s="10"/>
      <c r="C922" s="39"/>
    </row>
    <row r="923" spans="2:3" ht="12.75" customHeight="1">
      <c r="B923" s="10"/>
      <c r="C923" s="39"/>
    </row>
    <row r="924" spans="2:3" ht="12.75" customHeight="1">
      <c r="B924" s="10"/>
      <c r="C924" s="39"/>
    </row>
    <row r="925" spans="2:3" ht="12.75" customHeight="1">
      <c r="B925" s="10"/>
      <c r="C925" s="39"/>
    </row>
    <row r="926" spans="2:3" ht="12.75" customHeight="1">
      <c r="B926" s="10"/>
      <c r="C926" s="39"/>
    </row>
    <row r="927" spans="2:3" ht="12.75" customHeight="1">
      <c r="B927" s="10"/>
      <c r="C927" s="39"/>
    </row>
    <row r="928" spans="2:3" ht="12.75" customHeight="1">
      <c r="B928" s="10"/>
      <c r="C928" s="39"/>
    </row>
    <row r="929" spans="2:3" ht="12.75" customHeight="1">
      <c r="B929" s="10"/>
      <c r="C929" s="39"/>
    </row>
    <row r="930" spans="2:3" ht="12.75" customHeight="1">
      <c r="B930" s="10"/>
      <c r="C930" s="39"/>
    </row>
    <row r="931" spans="2:3" ht="12.75" customHeight="1">
      <c r="B931" s="10"/>
      <c r="C931" s="39"/>
    </row>
    <row r="932" spans="2:3" ht="12.75" customHeight="1">
      <c r="B932" s="10"/>
      <c r="C932" s="39"/>
    </row>
    <row r="933" spans="2:3" ht="12.75" customHeight="1">
      <c r="B933" s="10"/>
      <c r="C933" s="39"/>
    </row>
    <row r="934" spans="2:3" ht="12.75" customHeight="1">
      <c r="B934" s="10"/>
      <c r="C934" s="39"/>
    </row>
    <row r="935" spans="2:3" ht="12.75" customHeight="1">
      <c r="B935" s="10"/>
      <c r="C935" s="39"/>
    </row>
    <row r="936" spans="2:3" ht="12.75" customHeight="1">
      <c r="B936" s="10"/>
      <c r="C936" s="39"/>
    </row>
    <row r="937" spans="2:3" ht="12.75" customHeight="1">
      <c r="B937" s="10"/>
      <c r="C937" s="39"/>
    </row>
    <row r="938" spans="2:3" ht="12.75" customHeight="1">
      <c r="B938" s="10"/>
      <c r="C938" s="39"/>
    </row>
    <row r="939" spans="2:3" ht="12.75" customHeight="1">
      <c r="B939" s="10"/>
      <c r="C939" s="39"/>
    </row>
    <row r="940" spans="2:3" ht="12.75" customHeight="1">
      <c r="B940" s="10"/>
      <c r="C940" s="39"/>
    </row>
    <row r="941" spans="2:3" ht="12.75" customHeight="1">
      <c r="B941" s="10"/>
      <c r="C941" s="39"/>
    </row>
    <row r="942" spans="2:3" ht="12.75" customHeight="1">
      <c r="B942" s="10"/>
      <c r="C942" s="39"/>
    </row>
    <row r="943" spans="2:3" ht="12.75" customHeight="1">
      <c r="B943" s="10"/>
      <c r="C943" s="39"/>
    </row>
    <row r="944" spans="2:3" ht="12.75" customHeight="1">
      <c r="B944" s="10"/>
      <c r="C944" s="39"/>
    </row>
    <row r="945" spans="2:3" ht="12.75" customHeight="1">
      <c r="B945" s="10"/>
      <c r="C945" s="39"/>
    </row>
    <row r="946" spans="2:3" ht="12.75" customHeight="1">
      <c r="B946" s="10"/>
      <c r="C946" s="39"/>
    </row>
    <row r="947" spans="2:3" ht="12.75" customHeight="1">
      <c r="B947" s="10"/>
      <c r="C947" s="39"/>
    </row>
    <row r="948" spans="2:3" ht="12.75" customHeight="1">
      <c r="B948" s="10"/>
      <c r="C948" s="39"/>
    </row>
    <row r="949" spans="2:3" ht="12.75" customHeight="1">
      <c r="B949" s="10"/>
      <c r="C949" s="39"/>
    </row>
    <row r="950" spans="2:3" ht="12.75" customHeight="1">
      <c r="B950" s="10"/>
      <c r="C950" s="39"/>
    </row>
    <row r="951" spans="2:3" ht="12.75" customHeight="1">
      <c r="B951" s="10"/>
      <c r="C951" s="39"/>
    </row>
    <row r="952" spans="2:3" ht="12.75" customHeight="1">
      <c r="B952" s="10"/>
      <c r="C952" s="39"/>
    </row>
    <row r="953" spans="2:3" ht="12.75" customHeight="1">
      <c r="B953" s="10"/>
      <c r="C953" s="39"/>
    </row>
    <row r="954" spans="2:3" ht="12.75" customHeight="1">
      <c r="B954" s="10"/>
      <c r="C954" s="39"/>
    </row>
    <row r="955" spans="2:3" ht="12.75" customHeight="1">
      <c r="B955" s="10"/>
      <c r="C955" s="39"/>
    </row>
    <row r="956" spans="2:3" ht="12.75" customHeight="1">
      <c r="B956" s="10"/>
      <c r="C956" s="39"/>
    </row>
    <row r="957" spans="2:3" ht="12.75" customHeight="1">
      <c r="B957" s="10"/>
      <c r="C957" s="39"/>
    </row>
    <row r="958" spans="2:3" ht="12.75" customHeight="1">
      <c r="B958" s="10"/>
      <c r="C958" s="39"/>
    </row>
    <row r="959" spans="2:3" ht="12.75" customHeight="1">
      <c r="B959" s="10"/>
      <c r="C959" s="39"/>
    </row>
    <row r="960" spans="2:3" ht="12.75" customHeight="1">
      <c r="B960" s="10"/>
      <c r="C960" s="39"/>
    </row>
    <row r="961" spans="2:3" ht="12.75" customHeight="1">
      <c r="B961" s="10"/>
      <c r="C961" s="39"/>
    </row>
    <row r="962" spans="2:3" ht="12.75" customHeight="1">
      <c r="B962" s="10"/>
      <c r="C962" s="39"/>
    </row>
    <row r="963" spans="2:3" ht="12.75" customHeight="1">
      <c r="B963" s="10"/>
      <c r="C963" s="39"/>
    </row>
    <row r="964" spans="2:3" ht="12.75" customHeight="1">
      <c r="B964" s="10"/>
      <c r="C964" s="39"/>
    </row>
    <row r="965" spans="2:3" ht="12.75" customHeight="1">
      <c r="B965" s="10"/>
      <c r="C965" s="39"/>
    </row>
    <row r="966" spans="2:3" ht="12.75" customHeight="1">
      <c r="B966" s="10"/>
      <c r="C966" s="39"/>
    </row>
    <row r="967" spans="2:3" ht="12.75" customHeight="1">
      <c r="B967" s="10"/>
      <c r="C967" s="39"/>
    </row>
    <row r="968" spans="2:3" ht="12.75" customHeight="1">
      <c r="B968" s="10"/>
      <c r="C968" s="39"/>
    </row>
    <row r="969" spans="2:3" ht="12.75" customHeight="1">
      <c r="B969" s="10"/>
      <c r="C969" s="39"/>
    </row>
    <row r="970" spans="2:3" ht="12.75" customHeight="1">
      <c r="B970" s="10"/>
      <c r="C970" s="39"/>
    </row>
    <row r="971" spans="2:3" ht="12.75" customHeight="1">
      <c r="B971" s="10"/>
      <c r="C971" s="39"/>
    </row>
    <row r="972" spans="2:3" ht="12.75" customHeight="1">
      <c r="B972" s="10"/>
      <c r="C972" s="39"/>
    </row>
    <row r="973" spans="2:3" ht="12.75" customHeight="1">
      <c r="B973" s="10"/>
      <c r="C973" s="39"/>
    </row>
    <row r="974" spans="2:3" ht="12.75" customHeight="1">
      <c r="B974" s="10"/>
      <c r="C974" s="39"/>
    </row>
    <row r="975" spans="2:3" ht="12.75" customHeight="1">
      <c r="B975" s="10"/>
      <c r="C975" s="39"/>
    </row>
    <row r="976" spans="2:3" ht="12.75" customHeight="1">
      <c r="B976" s="10"/>
      <c r="C976" s="39"/>
    </row>
    <row r="977" spans="2:3" ht="12.75" customHeight="1">
      <c r="B977" s="10"/>
      <c r="C977" s="39"/>
    </row>
    <row r="978" spans="2:3" ht="12.75" customHeight="1">
      <c r="B978" s="10"/>
      <c r="C978" s="39"/>
    </row>
    <row r="979" spans="2:3" ht="12.75" customHeight="1">
      <c r="B979" s="10"/>
      <c r="C979" s="39"/>
    </row>
    <row r="980" spans="2:3" ht="12.75" customHeight="1">
      <c r="B980" s="10"/>
      <c r="C980" s="39"/>
    </row>
    <row r="981" spans="2:3" ht="12.75" customHeight="1">
      <c r="B981" s="10"/>
      <c r="C981" s="39"/>
    </row>
    <row r="982" spans="2:3" ht="12.75" customHeight="1">
      <c r="B982" s="10"/>
      <c r="C982" s="39"/>
    </row>
    <row r="983" spans="2:3" ht="12.75" customHeight="1">
      <c r="B983" s="10"/>
      <c r="C983" s="39"/>
    </row>
    <row r="984" spans="2:3" ht="12.75" customHeight="1">
      <c r="B984" s="10"/>
      <c r="C984" s="39"/>
    </row>
    <row r="985" spans="2:3" ht="12.75" customHeight="1">
      <c r="B985" s="10"/>
      <c r="C985" s="39"/>
    </row>
    <row r="986" spans="2:3" ht="12.75" customHeight="1">
      <c r="B986" s="10"/>
      <c r="C986" s="39"/>
    </row>
    <row r="987" spans="2:3" ht="12.75" customHeight="1">
      <c r="B987" s="10"/>
      <c r="C987" s="39"/>
    </row>
    <row r="988" spans="2:3" ht="12.75" customHeight="1">
      <c r="B988" s="10"/>
      <c r="C988" s="39"/>
    </row>
    <row r="989" spans="2:3" ht="12.75" customHeight="1">
      <c r="B989" s="10"/>
      <c r="C989" s="39"/>
    </row>
    <row r="990" spans="2:3" ht="12.75" customHeight="1">
      <c r="B990" s="10"/>
      <c r="C990" s="39"/>
    </row>
    <row r="991" spans="2:3" ht="12.75" customHeight="1">
      <c r="B991" s="10"/>
      <c r="C991" s="39"/>
    </row>
    <row r="992" spans="2:3" ht="12.75" customHeight="1">
      <c r="B992" s="10"/>
      <c r="C992" s="39"/>
    </row>
    <row r="993" spans="2:3" ht="12.75" customHeight="1">
      <c r="B993" s="10"/>
      <c r="C993" s="39"/>
    </row>
    <row r="994" spans="2:3" ht="12.75" customHeight="1">
      <c r="B994" s="10"/>
      <c r="C994" s="39"/>
    </row>
    <row r="995" spans="2:3" ht="12.75" customHeight="1">
      <c r="B995" s="10"/>
      <c r="C995" s="39"/>
    </row>
    <row r="996" spans="2:3" ht="12.75" customHeight="1">
      <c r="B996" s="10"/>
      <c r="C996" s="39"/>
    </row>
    <row r="997" spans="2:3" ht="12.75" customHeight="1">
      <c r="B997" s="10"/>
      <c r="C997" s="39"/>
    </row>
    <row r="998" spans="2:3" ht="12.75" customHeight="1">
      <c r="B998" s="10"/>
      <c r="C998" s="39"/>
    </row>
    <row r="999" spans="2:3" ht="12.75" customHeight="1">
      <c r="B999" s="10"/>
      <c r="C999" s="39"/>
    </row>
    <row r="1000" spans="2:3" ht="12.75" customHeight="1">
      <c r="B1000" s="10"/>
      <c r="C1000" s="39"/>
    </row>
    <row r="1001" spans="2:3" ht="12.75" customHeight="1">
      <c r="B1001" s="10"/>
      <c r="C1001" s="39"/>
    </row>
    <row r="1002" spans="2:3" ht="12.75" customHeight="1">
      <c r="B1002" s="10"/>
      <c r="C1002" s="39"/>
    </row>
    <row r="1003" spans="2:3" ht="12.75" customHeight="1">
      <c r="B1003" s="10"/>
      <c r="C1003" s="39"/>
    </row>
    <row r="1004" spans="2:3" ht="12.75" customHeight="1">
      <c r="B1004" s="10"/>
      <c r="C1004" s="39"/>
    </row>
    <row r="1005" spans="2:3" ht="12.75" customHeight="1">
      <c r="B1005" s="10"/>
      <c r="C1005" s="39"/>
    </row>
    <row r="1006" spans="2:3" ht="12.75" customHeight="1">
      <c r="B1006" s="10"/>
      <c r="C1006" s="39"/>
    </row>
    <row r="1007" spans="2:3" ht="12.75" customHeight="1">
      <c r="B1007" s="10"/>
      <c r="C1007" s="39"/>
    </row>
    <row r="1008" spans="2:3" ht="12.75" customHeight="1">
      <c r="B1008" s="10"/>
      <c r="C1008" s="39"/>
    </row>
    <row r="1009" spans="2:3" ht="12.75" customHeight="1">
      <c r="B1009" s="10"/>
      <c r="C1009" s="39"/>
    </row>
    <row r="1010" spans="2:3" ht="12.75" customHeight="1">
      <c r="B1010" s="10"/>
      <c r="C1010" s="39"/>
    </row>
    <row r="1011" spans="2:3" ht="12.75" customHeight="1">
      <c r="B1011" s="10"/>
      <c r="C1011" s="39"/>
    </row>
    <row r="1012" spans="2:3" ht="12.75" customHeight="1">
      <c r="B1012" s="10"/>
      <c r="C1012" s="39"/>
    </row>
    <row r="1013" spans="2:3" ht="12.75" customHeight="1">
      <c r="B1013" s="10"/>
      <c r="C1013" s="39"/>
    </row>
    <row r="1014" spans="2:3" ht="12.75" customHeight="1">
      <c r="B1014" s="10"/>
      <c r="C1014" s="39"/>
    </row>
    <row r="1015" spans="2:3" ht="12.75" customHeight="1">
      <c r="B1015" s="10"/>
      <c r="C1015" s="39"/>
    </row>
    <row r="1016" spans="2:3" ht="12.75" customHeight="1">
      <c r="B1016" s="10"/>
      <c r="C1016" s="39"/>
    </row>
    <row r="1017" spans="2:3" ht="12.75" customHeight="1">
      <c r="B1017" s="10"/>
      <c r="C1017" s="39"/>
    </row>
    <row r="1018" spans="2:3" ht="12.75" customHeight="1">
      <c r="B1018" s="10"/>
      <c r="C1018" s="39"/>
    </row>
    <row r="1019" spans="2:3" ht="12.75" customHeight="1">
      <c r="B1019" s="10"/>
      <c r="C1019" s="39"/>
    </row>
    <row r="1020" spans="2:3" ht="12.75" customHeight="1">
      <c r="B1020" s="10"/>
      <c r="C1020" s="39"/>
    </row>
    <row r="1021" spans="2:3" ht="12.75" customHeight="1">
      <c r="B1021" s="10"/>
      <c r="C1021" s="39"/>
    </row>
    <row r="1022" spans="2:3" ht="12.75" customHeight="1">
      <c r="B1022" s="10"/>
      <c r="C1022" s="39"/>
    </row>
    <row r="1023" spans="2:3" ht="12.75" customHeight="1">
      <c r="B1023" s="10"/>
      <c r="C1023" s="39"/>
    </row>
    <row r="1024" spans="2:3" ht="12.75" customHeight="1">
      <c r="B1024" s="10"/>
      <c r="C1024" s="39"/>
    </row>
    <row r="1025" spans="2:3" ht="12.75" customHeight="1">
      <c r="B1025" s="10"/>
      <c r="C1025" s="39"/>
    </row>
    <row r="1026" spans="2:3" ht="12.75" customHeight="1">
      <c r="B1026" s="10"/>
      <c r="C1026" s="39"/>
    </row>
    <row r="1027" spans="2:3" ht="12.75" customHeight="1">
      <c r="B1027" s="10"/>
      <c r="C1027" s="39"/>
    </row>
    <row r="1028" spans="2:3" ht="12.75" customHeight="1">
      <c r="B1028" s="10"/>
      <c r="C1028" s="39"/>
    </row>
    <row r="1029" spans="2:3" ht="12.75" customHeight="1">
      <c r="B1029" s="10"/>
      <c r="C1029" s="39"/>
    </row>
    <row r="1030" spans="2:3" ht="12.75" customHeight="1">
      <c r="B1030" s="10"/>
      <c r="C1030" s="39"/>
    </row>
    <row r="1031" spans="2:3" ht="12.75" customHeight="1">
      <c r="B1031" s="10"/>
      <c r="C1031" s="39"/>
    </row>
    <row r="1032" spans="2:3" ht="12.75" customHeight="1">
      <c r="B1032" s="10"/>
      <c r="C1032" s="39"/>
    </row>
    <row r="1033" spans="2:3" ht="12.75" customHeight="1">
      <c r="B1033" s="10"/>
      <c r="C1033" s="39"/>
    </row>
    <row r="1034" spans="2:3" ht="12.75" customHeight="1">
      <c r="B1034" s="10"/>
      <c r="C1034" s="39"/>
    </row>
    <row r="1035" spans="2:3" ht="12.75" customHeight="1">
      <c r="B1035" s="10"/>
      <c r="C1035" s="39"/>
    </row>
    <row r="1036" spans="2:3" ht="12.75" customHeight="1">
      <c r="B1036" s="10"/>
      <c r="C1036" s="39"/>
    </row>
    <row r="1037" spans="2:3" ht="12.75" customHeight="1">
      <c r="B1037" s="10"/>
      <c r="C1037" s="39"/>
    </row>
    <row r="1038" spans="2:3" ht="12.75" customHeight="1">
      <c r="B1038" s="10"/>
      <c r="C1038" s="39"/>
    </row>
    <row r="1039" spans="2:3" ht="12.75" customHeight="1">
      <c r="B1039" s="10"/>
      <c r="C1039" s="39"/>
    </row>
    <row r="1040" spans="2:3" ht="12.75" customHeight="1">
      <c r="B1040" s="10"/>
      <c r="C1040" s="39"/>
    </row>
    <row r="1041" spans="2:3" ht="12.75" customHeight="1">
      <c r="B1041" s="10"/>
      <c r="C1041" s="39"/>
    </row>
    <row r="1042" spans="2:3" ht="12.75" customHeight="1">
      <c r="B1042" s="10"/>
      <c r="C1042" s="39"/>
    </row>
    <row r="1043" spans="2:3" ht="12.75" customHeight="1">
      <c r="B1043" s="10"/>
      <c r="C1043" s="39"/>
    </row>
    <row r="1044" spans="2:3" ht="12.75" customHeight="1">
      <c r="B1044" s="10"/>
      <c r="C1044" s="39"/>
    </row>
    <row r="1045" spans="2:3" ht="12.75" customHeight="1">
      <c r="B1045" s="10"/>
      <c r="C1045" s="39"/>
    </row>
    <row r="1046" spans="2:3" ht="12.75" customHeight="1">
      <c r="B1046" s="10"/>
      <c r="C1046" s="39"/>
    </row>
    <row r="1047" spans="2:3" ht="12.75" customHeight="1">
      <c r="B1047" s="10"/>
      <c r="C1047" s="39"/>
    </row>
    <row r="1048" spans="2:3" ht="12.75" customHeight="1">
      <c r="B1048" s="10"/>
      <c r="C1048" s="39"/>
    </row>
    <row r="1049" spans="2:3" ht="12.75" customHeight="1">
      <c r="B1049" s="10"/>
      <c r="C1049" s="39"/>
    </row>
    <row r="1050" spans="2:3" ht="12.75" customHeight="1">
      <c r="B1050" s="10"/>
      <c r="C1050" s="39"/>
    </row>
    <row r="1051" spans="2:3" ht="12.75" customHeight="1">
      <c r="B1051" s="10"/>
      <c r="C1051" s="39"/>
    </row>
    <row r="1052" spans="2:3" ht="12.75" customHeight="1">
      <c r="B1052" s="10"/>
      <c r="C1052" s="39"/>
    </row>
    <row r="1053" spans="2:3" ht="12.75" customHeight="1">
      <c r="B1053" s="10"/>
      <c r="C1053" s="39"/>
    </row>
    <row r="1054" spans="2:3" ht="12.75" customHeight="1">
      <c r="B1054" s="10"/>
      <c r="C1054" s="39"/>
    </row>
    <row r="1055" spans="2:3" ht="12.75" customHeight="1">
      <c r="B1055" s="10"/>
      <c r="C1055" s="39"/>
    </row>
    <row r="1056" spans="2:3" ht="12.75" customHeight="1">
      <c r="B1056" s="10"/>
      <c r="C1056" s="39"/>
    </row>
    <row r="1057" spans="2:3" ht="12.75" customHeight="1">
      <c r="B1057" s="10"/>
      <c r="C1057" s="39"/>
    </row>
    <row r="1058" spans="2:3" ht="12.75" customHeight="1">
      <c r="B1058" s="10"/>
      <c r="C1058" s="39"/>
    </row>
    <row r="1059" spans="2:3" ht="12.75" customHeight="1">
      <c r="B1059" s="10"/>
      <c r="C1059" s="39"/>
    </row>
    <row r="1060" spans="2:3" ht="12.75" customHeight="1">
      <c r="B1060" s="10"/>
      <c r="C1060" s="39"/>
    </row>
    <row r="1061" spans="2:3" ht="12.75" customHeight="1">
      <c r="B1061" s="10"/>
      <c r="C1061" s="39"/>
    </row>
    <row r="1062" spans="2:3" ht="12.75" customHeight="1">
      <c r="B1062" s="10"/>
      <c r="C1062" s="39"/>
    </row>
    <row r="1063" spans="2:3" ht="12.75" customHeight="1">
      <c r="B1063" s="10"/>
      <c r="C1063" s="39"/>
    </row>
    <row r="1064" spans="2:3" ht="12.75" customHeight="1">
      <c r="B1064" s="10"/>
      <c r="C1064" s="39"/>
    </row>
    <row r="1065" spans="2:3" ht="12.75" customHeight="1">
      <c r="B1065" s="10"/>
      <c r="C1065" s="39"/>
    </row>
    <row r="1066" spans="2:3" ht="12.75" customHeight="1">
      <c r="B1066" s="10"/>
      <c r="C1066" s="39"/>
    </row>
    <row r="1067" spans="2:3" ht="12.75" customHeight="1">
      <c r="B1067" s="10"/>
      <c r="C1067" s="39"/>
    </row>
    <row r="1068" spans="2:3" ht="12.75" customHeight="1">
      <c r="B1068" s="10"/>
      <c r="C1068" s="39"/>
    </row>
    <row r="1069" spans="2:3" ht="12.75" customHeight="1">
      <c r="B1069" s="10"/>
      <c r="C1069" s="39"/>
    </row>
    <row r="1070" spans="2:3" ht="12.75" customHeight="1">
      <c r="B1070" s="10"/>
      <c r="C1070" s="39"/>
    </row>
    <row r="1071" spans="2:3" ht="12.75" customHeight="1">
      <c r="B1071" s="10"/>
      <c r="C1071" s="39"/>
    </row>
    <row r="1072" spans="2:3" ht="12.75" customHeight="1">
      <c r="B1072" s="10"/>
      <c r="C1072" s="39"/>
    </row>
    <row r="1073" spans="2:3" ht="12.75" customHeight="1">
      <c r="B1073" s="10"/>
      <c r="C1073" s="39"/>
    </row>
    <row r="1074" spans="2:3" ht="12.75" customHeight="1">
      <c r="B1074" s="10"/>
      <c r="C1074" s="39"/>
    </row>
    <row r="1075" spans="2:3" ht="12.75" customHeight="1">
      <c r="B1075" s="10"/>
      <c r="C1075" s="39"/>
    </row>
    <row r="1076" spans="2:3" ht="12.75" customHeight="1">
      <c r="B1076" s="10"/>
      <c r="C1076" s="39"/>
    </row>
    <row r="1077" spans="2:3" ht="12.75" customHeight="1">
      <c r="B1077" s="10"/>
      <c r="C1077" s="39"/>
    </row>
    <row r="1078" spans="2:3" ht="12.75" customHeight="1">
      <c r="B1078" s="10"/>
      <c r="C1078" s="39"/>
    </row>
    <row r="1079" spans="2:3" ht="12.75" customHeight="1">
      <c r="B1079" s="10"/>
      <c r="C1079" s="39"/>
    </row>
    <row r="1080" spans="2:3" ht="12.75" customHeight="1">
      <c r="B1080" s="10"/>
      <c r="C1080" s="39"/>
    </row>
    <row r="1081" spans="2:3" ht="12.75" customHeight="1">
      <c r="B1081" s="10"/>
      <c r="C1081" s="39"/>
    </row>
    <row r="1082" spans="2:3" ht="12.75" customHeight="1">
      <c r="B1082" s="10"/>
      <c r="C1082" s="39"/>
    </row>
    <row r="1083" spans="2:3" ht="12.75" customHeight="1">
      <c r="B1083" s="10"/>
      <c r="C1083" s="39"/>
    </row>
    <row r="1084" spans="2:3" ht="12.75" customHeight="1">
      <c r="B1084" s="10"/>
      <c r="C1084" s="39"/>
    </row>
    <row r="1085" spans="2:3" ht="12.75" customHeight="1">
      <c r="B1085" s="10"/>
      <c r="C1085" s="39"/>
    </row>
    <row r="1086" spans="2:3" ht="12.75" customHeight="1">
      <c r="B1086" s="10"/>
      <c r="C1086" s="39"/>
    </row>
    <row r="1087" spans="2:3" ht="12.75" customHeight="1">
      <c r="B1087" s="10"/>
      <c r="C1087" s="39"/>
    </row>
    <row r="1088" spans="2:3" ht="12.75" customHeight="1">
      <c r="B1088" s="10"/>
      <c r="C1088" s="39"/>
    </row>
    <row r="1089" spans="2:3" ht="12.75" customHeight="1">
      <c r="B1089" s="10"/>
      <c r="C1089" s="39"/>
    </row>
    <row r="1090" spans="2:3" ht="12.75" customHeight="1">
      <c r="B1090" s="10"/>
      <c r="C1090" s="39"/>
    </row>
    <row r="1091" spans="2:3" ht="12.75" customHeight="1">
      <c r="B1091" s="10"/>
      <c r="C1091" s="39"/>
    </row>
    <row r="1092" spans="2:3" ht="12.75" customHeight="1">
      <c r="B1092" s="10"/>
      <c r="C1092" s="39"/>
    </row>
    <row r="1093" spans="2:3" ht="12.75" customHeight="1">
      <c r="B1093" s="10"/>
      <c r="C1093" s="39"/>
    </row>
    <row r="1094" spans="2:3" ht="12.75" customHeight="1">
      <c r="B1094" s="10"/>
      <c r="C1094" s="39"/>
    </row>
    <row r="1095" spans="2:3" ht="12.75" customHeight="1">
      <c r="B1095" s="10"/>
      <c r="C1095" s="39"/>
    </row>
    <row r="1096" spans="2:3" ht="12.75" customHeight="1">
      <c r="B1096" s="10"/>
      <c r="C1096" s="39"/>
    </row>
    <row r="1097" spans="2:3" ht="12.75" customHeight="1">
      <c r="B1097" s="10"/>
      <c r="C1097" s="39"/>
    </row>
    <row r="1098" spans="2:3" ht="12.75" customHeight="1">
      <c r="B1098" s="10"/>
      <c r="C1098" s="39"/>
    </row>
    <row r="1099" spans="2:3" ht="12.75" customHeight="1">
      <c r="B1099" s="10"/>
      <c r="C1099" s="39"/>
    </row>
    <row r="1100" spans="2:3" ht="12.75" customHeight="1">
      <c r="B1100" s="10"/>
      <c r="C1100" s="39"/>
    </row>
    <row r="1101" spans="2:3" ht="12.75" customHeight="1">
      <c r="B1101" s="10"/>
      <c r="C1101" s="39"/>
    </row>
    <row r="1102" spans="2:3" ht="12.75" customHeight="1">
      <c r="B1102" s="10"/>
      <c r="C1102" s="39"/>
    </row>
    <row r="1103" spans="2:3" ht="12.75" customHeight="1">
      <c r="B1103" s="10"/>
      <c r="C1103" s="39"/>
    </row>
    <row r="1104" spans="2:3" ht="12.75" customHeight="1">
      <c r="B1104" s="10"/>
      <c r="C1104" s="39"/>
    </row>
    <row r="1105" spans="2:3" ht="12.75" customHeight="1">
      <c r="B1105" s="10"/>
      <c r="C1105" s="39"/>
    </row>
    <row r="1106" spans="2:3" ht="12.75" customHeight="1">
      <c r="B1106" s="10"/>
      <c r="C1106" s="39"/>
    </row>
    <row r="1107" spans="2:3" ht="12.75" customHeight="1">
      <c r="B1107" s="10"/>
      <c r="C1107" s="39"/>
    </row>
    <row r="1108" spans="2:3" ht="12.75" customHeight="1">
      <c r="B1108" s="10"/>
      <c r="C1108" s="39"/>
    </row>
    <row r="1109" spans="2:3" ht="12.75" customHeight="1">
      <c r="B1109" s="10"/>
      <c r="C1109" s="39"/>
    </row>
    <row r="1110" spans="2:3" ht="12.75" customHeight="1">
      <c r="B1110" s="10"/>
      <c r="C1110" s="39"/>
    </row>
    <row r="1111" spans="2:3" ht="12.75" customHeight="1">
      <c r="B1111" s="10"/>
      <c r="C1111" s="39"/>
    </row>
    <row r="1112" spans="2:3" ht="12.75" customHeight="1">
      <c r="B1112" s="10"/>
      <c r="C1112" s="39"/>
    </row>
    <row r="1113" spans="2:3" ht="12.75" customHeight="1">
      <c r="B1113" s="10"/>
      <c r="C1113" s="39"/>
    </row>
    <row r="1114" spans="2:3" ht="12.75" customHeight="1">
      <c r="B1114" s="10"/>
      <c r="C1114" s="39"/>
    </row>
    <row r="1115" spans="2:3" ht="12.75" customHeight="1">
      <c r="B1115" s="10"/>
      <c r="C1115" s="39"/>
    </row>
    <row r="1116" spans="2:3" ht="12.75" customHeight="1">
      <c r="B1116" s="10"/>
      <c r="C1116" s="39"/>
    </row>
    <row r="1117" spans="2:3" ht="12.75" customHeight="1">
      <c r="B1117" s="10"/>
      <c r="C1117" s="39"/>
    </row>
    <row r="1118" spans="2:3" ht="12.75" customHeight="1">
      <c r="B1118" s="10"/>
      <c r="C1118" s="39"/>
    </row>
    <row r="1119" spans="2:3" ht="12.75" customHeight="1">
      <c r="B1119" s="10"/>
      <c r="C1119" s="39"/>
    </row>
    <row r="1120" spans="2:3" ht="12.75" customHeight="1">
      <c r="B1120" s="10"/>
      <c r="C1120" s="39"/>
    </row>
    <row r="1121" spans="2:3" ht="12.75" customHeight="1">
      <c r="B1121" s="10"/>
      <c r="C1121" s="39"/>
    </row>
    <row r="1122" spans="2:3" ht="12.75" customHeight="1">
      <c r="B1122" s="10"/>
      <c r="C1122" s="39"/>
    </row>
    <row r="1123" spans="2:3" ht="12.75" customHeight="1">
      <c r="B1123" s="10"/>
      <c r="C1123" s="39"/>
    </row>
    <row r="1124" spans="2:3" ht="12.75" customHeight="1">
      <c r="B1124" s="10"/>
      <c r="C1124" s="39"/>
    </row>
    <row r="1125" spans="2:3" ht="12.75" customHeight="1">
      <c r="B1125" s="10"/>
      <c r="C1125" s="39"/>
    </row>
    <row r="1126" spans="2:3" ht="12.75" customHeight="1">
      <c r="B1126" s="10"/>
      <c r="C1126" s="39"/>
    </row>
    <row r="1127" spans="2:3" ht="12.75" customHeight="1">
      <c r="B1127" s="10"/>
      <c r="C1127" s="39"/>
    </row>
    <row r="1128" spans="2:3" ht="12.75" customHeight="1">
      <c r="B1128" s="10"/>
      <c r="C1128" s="39"/>
    </row>
    <row r="1129" spans="2:3" ht="12.75" customHeight="1">
      <c r="B1129" s="10"/>
      <c r="C1129" s="39"/>
    </row>
    <row r="1130" spans="2:3" ht="12.75" customHeight="1">
      <c r="B1130" s="10"/>
      <c r="C1130" s="39"/>
    </row>
    <row r="1131" spans="2:3" ht="12.75" customHeight="1">
      <c r="B1131" s="10"/>
      <c r="C1131" s="39"/>
    </row>
    <row r="1132" spans="2:3" ht="12.75" customHeight="1">
      <c r="B1132" s="10"/>
      <c r="C1132" s="39"/>
    </row>
    <row r="1133" spans="2:3" ht="12.75" customHeight="1">
      <c r="B1133" s="10"/>
      <c r="C1133" s="39"/>
    </row>
    <row r="1134" spans="2:3" ht="12.75" customHeight="1">
      <c r="B1134" s="10"/>
      <c r="C1134" s="39"/>
    </row>
    <row r="1135" spans="2:3" ht="12.75" customHeight="1">
      <c r="B1135" s="10"/>
      <c r="C1135" s="39"/>
    </row>
    <row r="1136" spans="2:3" ht="12.75" customHeight="1">
      <c r="B1136" s="10"/>
      <c r="C1136" s="39"/>
    </row>
    <row r="1137" spans="2:3" ht="12.75" customHeight="1">
      <c r="B1137" s="10"/>
      <c r="C1137" s="39"/>
    </row>
    <row r="1138" spans="2:3" ht="12.75" customHeight="1">
      <c r="B1138" s="10"/>
      <c r="C1138" s="39"/>
    </row>
    <row r="1139" spans="2:3" ht="12.75" customHeight="1">
      <c r="B1139" s="10"/>
      <c r="C1139" s="39"/>
    </row>
    <row r="1140" spans="2:3" ht="12.75" customHeight="1">
      <c r="B1140" s="10"/>
      <c r="C1140" s="39"/>
    </row>
    <row r="1141" spans="2:3" ht="12.75" customHeight="1">
      <c r="B1141" s="10"/>
      <c r="C1141" s="39"/>
    </row>
    <row r="1142" spans="2:3" ht="12.75" customHeight="1">
      <c r="B1142" s="10"/>
      <c r="C1142" s="39"/>
    </row>
    <row r="1143" spans="2:3" ht="12.75" customHeight="1">
      <c r="B1143" s="10"/>
      <c r="C1143" s="39"/>
    </row>
    <row r="1144" spans="2:3" ht="12.75" customHeight="1">
      <c r="B1144" s="10"/>
      <c r="C1144" s="39"/>
    </row>
    <row r="1145" spans="2:3" ht="12.75" customHeight="1">
      <c r="B1145" s="10"/>
      <c r="C1145" s="39"/>
    </row>
    <row r="1146" spans="2:3" ht="12.75" customHeight="1">
      <c r="B1146" s="10"/>
      <c r="C1146" s="39"/>
    </row>
    <row r="1147" spans="2:3" ht="12.75" customHeight="1">
      <c r="B1147" s="10"/>
      <c r="C1147" s="39"/>
    </row>
    <row r="1148" spans="2:3" ht="12.75" customHeight="1">
      <c r="B1148" s="10"/>
      <c r="C1148" s="39"/>
    </row>
    <row r="1149" spans="2:3" ht="12.75" customHeight="1">
      <c r="B1149" s="10"/>
      <c r="C1149" s="39"/>
    </row>
    <row r="1150" spans="2:3" ht="12.75" customHeight="1">
      <c r="B1150" s="10"/>
      <c r="C1150" s="39"/>
    </row>
    <row r="1151" spans="2:3" ht="12.75" customHeight="1">
      <c r="B1151" s="10"/>
      <c r="C1151" s="39"/>
    </row>
    <row r="1152" spans="2:3" ht="12.75" customHeight="1">
      <c r="B1152" s="10"/>
      <c r="C1152" s="39"/>
    </row>
    <row r="1153" spans="2:3" ht="12.75" customHeight="1">
      <c r="B1153" s="10"/>
      <c r="C1153" s="39"/>
    </row>
    <row r="1154" spans="2:3" ht="12.75" customHeight="1">
      <c r="B1154" s="10"/>
      <c r="C1154" s="39"/>
    </row>
    <row r="1155" spans="2:3" ht="12.75" customHeight="1">
      <c r="B1155" s="10"/>
      <c r="C1155" s="39"/>
    </row>
    <row r="1156" spans="2:3" ht="12.75" customHeight="1">
      <c r="B1156" s="10"/>
      <c r="C1156" s="39"/>
    </row>
    <row r="1157" spans="2:3" ht="12.75" customHeight="1">
      <c r="B1157" s="10"/>
      <c r="C1157" s="39"/>
    </row>
    <row r="1158" spans="2:3" ht="12.75" customHeight="1">
      <c r="B1158" s="10"/>
      <c r="C1158" s="39"/>
    </row>
    <row r="1159" spans="2:3" ht="12.75" customHeight="1">
      <c r="B1159" s="10"/>
      <c r="C1159" s="39"/>
    </row>
    <row r="1160" spans="2:3" ht="12.75" customHeight="1">
      <c r="B1160" s="10"/>
      <c r="C1160" s="39"/>
    </row>
    <row r="1161" spans="2:3" ht="12.75" customHeight="1">
      <c r="B1161" s="10"/>
      <c r="C1161" s="39"/>
    </row>
    <row r="1162" spans="2:3" ht="12.75" customHeight="1">
      <c r="B1162" s="10"/>
      <c r="C1162" s="39"/>
    </row>
    <row r="1163" spans="2:3" ht="12.75" customHeight="1">
      <c r="B1163" s="10"/>
      <c r="C1163" s="39"/>
    </row>
    <row r="1164" spans="2:3" ht="12.75" customHeight="1">
      <c r="B1164" s="10"/>
      <c r="C1164" s="39"/>
    </row>
    <row r="1165" spans="2:3" ht="12.75" customHeight="1">
      <c r="B1165" s="10"/>
      <c r="C1165" s="39"/>
    </row>
    <row r="1166" spans="2:3" ht="12.75" customHeight="1">
      <c r="B1166" s="10"/>
      <c r="C1166" s="39"/>
    </row>
    <row r="1167" spans="2:3" ht="12.75" customHeight="1">
      <c r="B1167" s="10"/>
      <c r="C1167" s="39"/>
    </row>
    <row r="1168" spans="2:3" ht="12.75" customHeight="1">
      <c r="B1168" s="10"/>
      <c r="C1168" s="39"/>
    </row>
    <row r="1169" spans="2:3" ht="12.75" customHeight="1">
      <c r="B1169" s="10"/>
      <c r="C1169" s="39"/>
    </row>
    <row r="1170" spans="2:3" ht="12.75" customHeight="1">
      <c r="B1170" s="10"/>
      <c r="C1170" s="39"/>
    </row>
    <row r="1171" spans="2:3" ht="12.75" customHeight="1">
      <c r="B1171" s="10"/>
      <c r="C1171" s="39"/>
    </row>
    <row r="1172" spans="2:3" ht="12.75" customHeight="1">
      <c r="B1172" s="10"/>
      <c r="C1172" s="39"/>
    </row>
    <row r="1173" spans="2:3" ht="12.75" customHeight="1">
      <c r="B1173" s="10"/>
      <c r="C1173" s="39"/>
    </row>
    <row r="1174" spans="2:3" ht="12.75" customHeight="1">
      <c r="B1174" s="10"/>
      <c r="C1174" s="39"/>
    </row>
    <row r="1175" spans="2:3" ht="12.75" customHeight="1">
      <c r="B1175" s="10"/>
      <c r="C1175" s="39"/>
    </row>
    <row r="1176" spans="2:3" ht="12.75" customHeight="1">
      <c r="B1176" s="10"/>
      <c r="C1176" s="39"/>
    </row>
    <row r="1177" spans="2:3" ht="12.75" customHeight="1">
      <c r="B1177" s="10"/>
      <c r="C1177" s="39"/>
    </row>
    <row r="1178" spans="2:3" ht="12.75" customHeight="1">
      <c r="B1178" s="10"/>
      <c r="C1178" s="39"/>
    </row>
    <row r="1179" spans="2:3" ht="12.75" customHeight="1">
      <c r="B1179" s="10"/>
      <c r="C1179" s="39"/>
    </row>
    <row r="1180" spans="2:3" ht="12.75" customHeight="1">
      <c r="B1180" s="10"/>
      <c r="C1180" s="39"/>
    </row>
    <row r="1181" spans="2:3" ht="12.75" customHeight="1">
      <c r="B1181" s="10"/>
      <c r="C1181" s="39"/>
    </row>
    <row r="1182" spans="2:3" ht="12.75" customHeight="1">
      <c r="B1182" s="10"/>
      <c r="C1182" s="39"/>
    </row>
    <row r="1183" spans="2:3" ht="12.75" customHeight="1">
      <c r="B1183" s="10"/>
      <c r="C1183" s="39"/>
    </row>
    <row r="1184" spans="2:3" ht="12.75" customHeight="1">
      <c r="B1184" s="10"/>
      <c r="C1184" s="39"/>
    </row>
    <row r="1185" spans="2:3" ht="12.75" customHeight="1">
      <c r="B1185" s="10"/>
      <c r="C1185" s="39"/>
    </row>
    <row r="1186" spans="2:3" ht="12.75" customHeight="1">
      <c r="B1186" s="10"/>
      <c r="C1186" s="39"/>
    </row>
    <row r="1187" spans="2:3" ht="12.75" customHeight="1">
      <c r="B1187" s="10"/>
      <c r="C1187" s="39"/>
    </row>
    <row r="1188" spans="2:3" ht="12.75" customHeight="1">
      <c r="B1188" s="10"/>
      <c r="C1188" s="39"/>
    </row>
    <row r="1189" spans="2:3" ht="12.75" customHeight="1">
      <c r="B1189" s="10"/>
      <c r="C1189" s="39"/>
    </row>
    <row r="1190" spans="2:3" ht="12.75" customHeight="1">
      <c r="B1190" s="10"/>
      <c r="C1190" s="39"/>
    </row>
    <row r="1191" spans="2:3" ht="12.75" customHeight="1">
      <c r="B1191" s="10"/>
      <c r="C1191" s="39"/>
    </row>
    <row r="1192" spans="2:3" ht="12.75" customHeight="1">
      <c r="B1192" s="10"/>
      <c r="C1192" s="39"/>
    </row>
    <row r="1193" spans="2:3" ht="12.75" customHeight="1">
      <c r="B1193" s="10"/>
      <c r="C1193" s="39"/>
    </row>
    <row r="1194" spans="2:3" ht="12.75" customHeight="1">
      <c r="B1194" s="10"/>
      <c r="C1194" s="39"/>
    </row>
    <row r="1195" spans="2:3" ht="12.75" customHeight="1">
      <c r="B1195" s="10"/>
      <c r="C1195" s="39"/>
    </row>
    <row r="1196" spans="2:3" ht="12.75" customHeight="1">
      <c r="B1196" s="10"/>
      <c r="C1196" s="39"/>
    </row>
    <row r="1197" spans="2:3" ht="12.75" customHeight="1">
      <c r="B1197" s="10"/>
      <c r="C1197" s="39"/>
    </row>
    <row r="1198" spans="2:3" ht="12.75" customHeight="1">
      <c r="B1198" s="10"/>
      <c r="C1198" s="39"/>
    </row>
    <row r="1199" spans="2:3" ht="12.75" customHeight="1">
      <c r="B1199" s="10"/>
      <c r="C1199" s="39"/>
    </row>
    <row r="1200" spans="2:3" ht="12.75" customHeight="1">
      <c r="B1200" s="10"/>
      <c r="C1200" s="39"/>
    </row>
    <row r="1201" spans="2:3" ht="12.75" customHeight="1">
      <c r="B1201" s="10"/>
      <c r="C1201" s="39"/>
    </row>
    <row r="1202" spans="2:3" ht="12.75" customHeight="1">
      <c r="B1202" s="10"/>
      <c r="C1202" s="39"/>
    </row>
    <row r="1203" spans="2:3" ht="12.75" customHeight="1">
      <c r="B1203" s="10"/>
      <c r="C1203" s="39"/>
    </row>
    <row r="1204" spans="2:3" ht="12.75" customHeight="1">
      <c r="B1204" s="10"/>
      <c r="C1204" s="39"/>
    </row>
    <row r="1205" spans="2:3" ht="12.75" customHeight="1">
      <c r="B1205" s="10"/>
      <c r="C1205" s="39"/>
    </row>
    <row r="1206" spans="2:3" ht="12.75" customHeight="1">
      <c r="B1206" s="10"/>
      <c r="C1206" s="39"/>
    </row>
    <row r="1207" spans="2:3" ht="12.75" customHeight="1">
      <c r="B1207" s="10"/>
      <c r="C1207" s="39"/>
    </row>
    <row r="1208" spans="2:3" ht="12.75" customHeight="1">
      <c r="B1208" s="10"/>
      <c r="C1208" s="39"/>
    </row>
    <row r="1209" spans="2:3" ht="12.75" customHeight="1">
      <c r="B1209" s="10"/>
      <c r="C1209" s="39"/>
    </row>
    <row r="1210" spans="2:3" ht="12.75" customHeight="1">
      <c r="B1210" s="10"/>
      <c r="C1210" s="39"/>
    </row>
    <row r="1211" spans="2:3" ht="12.75" customHeight="1">
      <c r="B1211" s="10"/>
      <c r="C1211" s="39"/>
    </row>
    <row r="1212" spans="2:3" ht="12.75" customHeight="1">
      <c r="B1212" s="10"/>
      <c r="C1212" s="39"/>
    </row>
    <row r="1213" spans="2:3" ht="12.75" customHeight="1">
      <c r="B1213" s="10"/>
      <c r="C1213" s="39"/>
    </row>
    <row r="1214" spans="2:3" ht="12.75" customHeight="1">
      <c r="B1214" s="10"/>
      <c r="C1214" s="39"/>
    </row>
    <row r="1215" spans="2:3" ht="12.75" customHeight="1">
      <c r="B1215" s="10"/>
      <c r="C1215" s="39"/>
    </row>
    <row r="1216" spans="2:3" ht="12.75" customHeight="1">
      <c r="B1216" s="10"/>
      <c r="C1216" s="39"/>
    </row>
    <row r="1217" spans="2:3" ht="12.75" customHeight="1">
      <c r="B1217" s="10"/>
      <c r="C1217" s="39"/>
    </row>
    <row r="1218" spans="2:3" ht="12.75" customHeight="1">
      <c r="B1218" s="10"/>
      <c r="C1218" s="39"/>
    </row>
    <row r="1219" spans="2:3" ht="12.75" customHeight="1">
      <c r="B1219" s="10"/>
      <c r="C1219" s="39"/>
    </row>
    <row r="1220" spans="2:3" ht="12.75" customHeight="1">
      <c r="B1220" s="10"/>
      <c r="C1220" s="39"/>
    </row>
    <row r="1221" spans="2:3" ht="12.75" customHeight="1">
      <c r="B1221" s="10"/>
      <c r="C1221" s="39"/>
    </row>
    <row r="1222" spans="2:3" ht="12.75" customHeight="1">
      <c r="B1222" s="10"/>
      <c r="C1222" s="39"/>
    </row>
    <row r="1223" spans="2:3" ht="12.75" customHeight="1">
      <c r="B1223" s="10"/>
      <c r="C1223" s="39"/>
    </row>
    <row r="1224" spans="2:3" ht="12.75" customHeight="1">
      <c r="B1224" s="10"/>
      <c r="C1224" s="39"/>
    </row>
    <row r="1225" spans="2:3" ht="12.75" customHeight="1">
      <c r="B1225" s="10"/>
      <c r="C1225" s="39"/>
    </row>
    <row r="1226" spans="2:3" ht="12.75" customHeight="1">
      <c r="B1226" s="10"/>
      <c r="C1226" s="39"/>
    </row>
    <row r="1227" spans="2:3" ht="12.75" customHeight="1">
      <c r="B1227" s="10"/>
      <c r="C1227" s="39"/>
    </row>
    <row r="1228" spans="2:3" ht="12.75" customHeight="1">
      <c r="B1228" s="10"/>
      <c r="C1228" s="39"/>
    </row>
    <row r="1229" spans="2:3" ht="12.75" customHeight="1">
      <c r="B1229" s="10"/>
      <c r="C1229" s="39"/>
    </row>
    <row r="1230" spans="2:3" ht="12.75" customHeight="1">
      <c r="B1230" s="10"/>
      <c r="C1230" s="39"/>
    </row>
    <row r="1231" spans="2:3" ht="12.75" customHeight="1">
      <c r="B1231" s="10"/>
      <c r="C1231" s="39"/>
    </row>
    <row r="1232" spans="2:3" ht="12.75" customHeight="1">
      <c r="B1232" s="10"/>
      <c r="C1232" s="39"/>
    </row>
    <row r="1233" spans="2:3" ht="12.75" customHeight="1">
      <c r="B1233" s="10"/>
      <c r="C1233" s="39"/>
    </row>
    <row r="1234" spans="2:3" ht="12.75" customHeight="1">
      <c r="B1234" s="10"/>
      <c r="C1234" s="39"/>
    </row>
    <row r="1235" spans="2:3" ht="12.75" customHeight="1">
      <c r="B1235" s="10"/>
      <c r="C1235" s="39"/>
    </row>
    <row r="1236" spans="2:3" ht="12.75" customHeight="1">
      <c r="B1236" s="10"/>
      <c r="C1236" s="39"/>
    </row>
    <row r="1237" spans="2:3" ht="12.75" customHeight="1">
      <c r="B1237" s="10"/>
      <c r="C1237" s="39"/>
    </row>
    <row r="1238" spans="2:3" ht="12.75" customHeight="1">
      <c r="B1238" s="10"/>
      <c r="C1238" s="39"/>
    </row>
    <row r="1239" spans="2:3" ht="12.75" customHeight="1">
      <c r="B1239" s="10"/>
      <c r="C1239" s="39"/>
    </row>
    <row r="1240" spans="2:3" ht="12.75" customHeight="1">
      <c r="B1240" s="10"/>
      <c r="C1240" s="39"/>
    </row>
    <row r="1241" spans="2:3" ht="12.75" customHeight="1">
      <c r="B1241" s="10"/>
      <c r="C1241" s="39"/>
    </row>
    <row r="1242" spans="2:3" ht="12.75" customHeight="1">
      <c r="B1242" s="10"/>
      <c r="C1242" s="39"/>
    </row>
    <row r="1243" spans="2:3" ht="12.75" customHeight="1">
      <c r="B1243" s="10"/>
      <c r="C1243" s="39"/>
    </row>
    <row r="1244" spans="2:3" ht="12.75" customHeight="1">
      <c r="B1244" s="10"/>
      <c r="C1244" s="39"/>
    </row>
    <row r="1245" spans="2:3" ht="12.75" customHeight="1">
      <c r="B1245" s="10"/>
      <c r="C1245" s="39"/>
    </row>
    <row r="1246" spans="2:3" ht="12.75" customHeight="1">
      <c r="B1246" s="10"/>
      <c r="C1246" s="39"/>
    </row>
    <row r="1247" spans="2:3" ht="12.75" customHeight="1">
      <c r="B1247" s="10"/>
      <c r="C1247" s="39"/>
    </row>
    <row r="1248" spans="2:3" ht="12.75" customHeight="1">
      <c r="B1248" s="10"/>
      <c r="C1248" s="39"/>
    </row>
    <row r="1249" spans="2:3" ht="12.75" customHeight="1">
      <c r="B1249" s="10"/>
      <c r="C1249" s="39"/>
    </row>
    <row r="1250" spans="2:3" ht="12.75" customHeight="1">
      <c r="B1250" s="10"/>
      <c r="C1250" s="39"/>
    </row>
    <row r="1251" spans="2:3" ht="12.75" customHeight="1">
      <c r="B1251" s="10"/>
      <c r="C1251" s="39"/>
    </row>
    <row r="1252" spans="2:3" ht="12.75" customHeight="1">
      <c r="B1252" s="10"/>
      <c r="C1252" s="39"/>
    </row>
    <row r="1253" spans="2:3" ht="12.75" customHeight="1">
      <c r="B1253" s="10"/>
      <c r="C1253" s="39"/>
    </row>
    <row r="1254" spans="2:3" ht="12.75" customHeight="1">
      <c r="B1254" s="10"/>
      <c r="C1254" s="39"/>
    </row>
    <row r="1255" spans="2:3" ht="12.75" customHeight="1">
      <c r="B1255" s="10"/>
      <c r="C1255" s="39"/>
    </row>
    <row r="1256" spans="2:3" ht="12.75" customHeight="1">
      <c r="B1256" s="10"/>
      <c r="C1256" s="39"/>
    </row>
    <row r="1257" spans="2:3" ht="12.75" customHeight="1">
      <c r="B1257" s="10"/>
      <c r="C1257" s="39"/>
    </row>
    <row r="1258" spans="2:3" ht="12.75" customHeight="1">
      <c r="B1258" s="10"/>
      <c r="C1258" s="39"/>
    </row>
    <row r="1259" spans="2:3" ht="12.75" customHeight="1">
      <c r="B1259" s="10"/>
      <c r="C1259" s="39"/>
    </row>
    <row r="1260" spans="2:3" ht="12.75" customHeight="1">
      <c r="B1260" s="10"/>
      <c r="C1260" s="39"/>
    </row>
    <row r="1261" spans="2:3" ht="12.75" customHeight="1">
      <c r="B1261" s="10"/>
      <c r="C1261" s="39"/>
    </row>
    <row r="1262" spans="2:3" ht="12.75" customHeight="1">
      <c r="B1262" s="10"/>
      <c r="C1262" s="39"/>
    </row>
    <row r="1263" spans="2:3" ht="12.75" customHeight="1">
      <c r="B1263" s="10"/>
      <c r="C1263" s="39"/>
    </row>
    <row r="1264" spans="2:3" ht="12.75" customHeight="1">
      <c r="B1264" s="10"/>
      <c r="C1264" s="39"/>
    </row>
    <row r="1265" spans="2:3" ht="12.75" customHeight="1">
      <c r="B1265" s="10"/>
      <c r="C1265" s="39"/>
    </row>
    <row r="1266" spans="2:3" ht="12.75" customHeight="1">
      <c r="B1266" s="10"/>
      <c r="C1266" s="39"/>
    </row>
    <row r="1267" spans="2:3" ht="12.75" customHeight="1">
      <c r="B1267" s="10"/>
      <c r="C1267" s="39"/>
    </row>
    <row r="1268" spans="2:3" ht="12.75" customHeight="1">
      <c r="B1268" s="10"/>
      <c r="C1268" s="39"/>
    </row>
    <row r="1269" spans="2:3" ht="12.75" customHeight="1">
      <c r="B1269" s="10"/>
      <c r="C1269" s="39"/>
    </row>
    <row r="1270" spans="2:3" ht="12.75" customHeight="1">
      <c r="B1270" s="10"/>
      <c r="C1270" s="39"/>
    </row>
    <row r="1271" spans="2:3" ht="12.75" customHeight="1">
      <c r="B1271" s="10"/>
      <c r="C1271" s="39"/>
    </row>
    <row r="1272" spans="2:3" ht="12.75" customHeight="1">
      <c r="B1272" s="10"/>
      <c r="C1272" s="39"/>
    </row>
    <row r="1273" spans="2:3" ht="12.75" customHeight="1">
      <c r="B1273" s="10"/>
      <c r="C1273" s="39"/>
    </row>
    <row r="1274" spans="2:3" ht="12.75" customHeight="1">
      <c r="B1274" s="10"/>
      <c r="C1274" s="39"/>
    </row>
    <row r="1275" spans="2:3" ht="12.75" customHeight="1">
      <c r="B1275" s="10"/>
      <c r="C1275" s="39"/>
    </row>
    <row r="1276" spans="2:3" ht="12.75" customHeight="1">
      <c r="B1276" s="10"/>
      <c r="C1276" s="39"/>
    </row>
    <row r="1277" spans="2:3" ht="12.75" customHeight="1">
      <c r="B1277" s="10"/>
      <c r="C1277" s="39"/>
    </row>
    <row r="1278" spans="2:3" ht="12.75" customHeight="1">
      <c r="B1278" s="10"/>
      <c r="C1278" s="39"/>
    </row>
    <row r="1279" spans="2:3" ht="12.75" customHeight="1">
      <c r="B1279" s="10"/>
      <c r="C1279" s="39"/>
    </row>
    <row r="1280" spans="2:3" ht="12.75" customHeight="1">
      <c r="B1280" s="10"/>
      <c r="C1280" s="39"/>
    </row>
    <row r="1281" spans="2:3" ht="12.75" customHeight="1">
      <c r="B1281" s="10"/>
      <c r="C1281" s="39"/>
    </row>
    <row r="1282" spans="2:3" ht="12.75" customHeight="1">
      <c r="B1282" s="10"/>
      <c r="C1282" s="39"/>
    </row>
    <row r="1283" spans="2:3" ht="12.75" customHeight="1">
      <c r="B1283" s="10"/>
      <c r="C1283" s="39"/>
    </row>
    <row r="1284" spans="2:3" ht="12.75" customHeight="1">
      <c r="B1284" s="10"/>
      <c r="C1284" s="39"/>
    </row>
    <row r="1285" spans="2:3" ht="12.75" customHeight="1">
      <c r="B1285" s="10"/>
      <c r="C1285" s="39"/>
    </row>
    <row r="1286" spans="2:3" ht="12.75" customHeight="1">
      <c r="B1286" s="10"/>
      <c r="C1286" s="39"/>
    </row>
    <row r="1287" spans="2:3" ht="12.75" customHeight="1">
      <c r="B1287" s="10"/>
      <c r="C1287" s="39"/>
    </row>
    <row r="1288" spans="2:3" ht="12.75" customHeight="1">
      <c r="B1288" s="10"/>
      <c r="C1288" s="39"/>
    </row>
    <row r="1289" spans="2:3" ht="12.75" customHeight="1">
      <c r="B1289" s="10"/>
      <c r="C1289" s="39"/>
    </row>
    <row r="1290" spans="2:3" ht="12.75" customHeight="1">
      <c r="B1290" s="10"/>
      <c r="C1290" s="39"/>
    </row>
    <row r="1291" spans="2:3" ht="12.75" customHeight="1">
      <c r="B1291" s="10"/>
      <c r="C1291" s="39"/>
    </row>
    <row r="1292" spans="2:3" ht="12.75" customHeight="1">
      <c r="B1292" s="10"/>
      <c r="C1292" s="39"/>
    </row>
    <row r="1293" spans="2:3" ht="12.75" customHeight="1">
      <c r="B1293" s="10"/>
      <c r="C1293" s="39"/>
    </row>
    <row r="1294" spans="2:3" ht="12.75" customHeight="1">
      <c r="B1294" s="10"/>
      <c r="C1294" s="39"/>
    </row>
    <row r="1295" spans="2:3" ht="12.75" customHeight="1">
      <c r="B1295" s="10"/>
      <c r="C1295" s="39"/>
    </row>
    <row r="1296" spans="2:3" ht="12.75" customHeight="1">
      <c r="B1296" s="10"/>
      <c r="C1296" s="39"/>
    </row>
    <row r="1297" spans="2:3" ht="12.75" customHeight="1">
      <c r="B1297" s="10"/>
      <c r="C1297" s="39"/>
    </row>
    <row r="1298" spans="2:3" ht="12.75" customHeight="1">
      <c r="B1298" s="10"/>
      <c r="C1298" s="39"/>
    </row>
    <row r="1299" spans="2:3" ht="12.75" customHeight="1">
      <c r="B1299" s="10"/>
      <c r="C1299" s="39"/>
    </row>
    <row r="1300" spans="2:3" ht="12.75" customHeight="1">
      <c r="B1300" s="10"/>
      <c r="C1300" s="39"/>
    </row>
    <row r="1301" spans="2:3" ht="12.75" customHeight="1">
      <c r="B1301" s="10"/>
      <c r="C1301" s="39"/>
    </row>
    <row r="1302" spans="2:3" ht="12.75" customHeight="1">
      <c r="B1302" s="10"/>
      <c r="C1302" s="39"/>
    </row>
    <row r="1303" spans="2:3" ht="12.75" customHeight="1">
      <c r="B1303" s="10"/>
      <c r="C1303" s="39"/>
    </row>
    <row r="1304" spans="2:3" ht="12.75" customHeight="1">
      <c r="B1304" s="10"/>
      <c r="C1304" s="39"/>
    </row>
    <row r="1305" spans="2:3" ht="12.75" customHeight="1">
      <c r="B1305" s="10"/>
      <c r="C1305" s="39"/>
    </row>
    <row r="1306" spans="2:3" ht="12.75" customHeight="1">
      <c r="B1306" s="10"/>
      <c r="C1306" s="39"/>
    </row>
    <row r="1307" spans="2:3" ht="12.75" customHeight="1">
      <c r="B1307" s="10"/>
      <c r="C1307" s="39"/>
    </row>
    <row r="1308" spans="2:3" ht="12.75" customHeight="1">
      <c r="B1308" s="10"/>
      <c r="C1308" s="39"/>
    </row>
    <row r="1309" spans="2:3" ht="12.75" customHeight="1">
      <c r="B1309" s="10"/>
      <c r="C1309" s="39"/>
    </row>
    <row r="1310" spans="2:3" ht="12.75" customHeight="1">
      <c r="B1310" s="10"/>
      <c r="C1310" s="39"/>
    </row>
    <row r="1311" spans="2:3" ht="12.75" customHeight="1">
      <c r="B1311" s="10"/>
      <c r="C1311" s="39"/>
    </row>
    <row r="1312" spans="2:3" ht="12.75" customHeight="1">
      <c r="B1312" s="10"/>
      <c r="C1312" s="39"/>
    </row>
    <row r="1313" spans="2:3" ht="12.75" customHeight="1">
      <c r="B1313" s="10"/>
      <c r="C1313" s="39"/>
    </row>
    <row r="1314" spans="2:3" ht="12.75" customHeight="1">
      <c r="B1314" s="10"/>
      <c r="C1314" s="39"/>
    </row>
    <row r="1315" spans="2:3" ht="12.75" customHeight="1">
      <c r="B1315" s="10"/>
      <c r="C1315" s="39"/>
    </row>
    <row r="1316" spans="2:3" ht="12.75" customHeight="1">
      <c r="B1316" s="10"/>
      <c r="C1316" s="39"/>
    </row>
    <row r="1317" spans="2:3" ht="12.75" customHeight="1">
      <c r="B1317" s="10"/>
      <c r="C1317" s="39"/>
    </row>
    <row r="1318" spans="2:3" ht="12.75" customHeight="1">
      <c r="B1318" s="10"/>
      <c r="C1318" s="39"/>
    </row>
    <row r="1319" spans="2:3" ht="12.75" customHeight="1">
      <c r="B1319" s="10"/>
      <c r="C1319" s="39"/>
    </row>
    <row r="1320" spans="2:3" ht="12.75" customHeight="1">
      <c r="B1320" s="10"/>
      <c r="C1320" s="39"/>
    </row>
    <row r="1321" spans="2:3" ht="12.75" customHeight="1">
      <c r="B1321" s="10"/>
      <c r="C1321" s="39"/>
    </row>
    <row r="1322" spans="2:3" ht="12.75" customHeight="1">
      <c r="B1322" s="10"/>
      <c r="C1322" s="39"/>
    </row>
    <row r="1323" spans="2:3" ht="12.75" customHeight="1">
      <c r="B1323" s="10"/>
      <c r="C1323" s="39"/>
    </row>
    <row r="1324" spans="2:3" ht="12.75" customHeight="1">
      <c r="B1324" s="10"/>
      <c r="C1324" s="39"/>
    </row>
    <row r="1325" spans="2:3" ht="12.75" customHeight="1">
      <c r="B1325" s="10"/>
      <c r="C1325" s="39"/>
    </row>
    <row r="1326" spans="2:3" ht="12.75" customHeight="1">
      <c r="B1326" s="10"/>
      <c r="C1326" s="39"/>
    </row>
    <row r="1327" spans="2:3" ht="12.75" customHeight="1">
      <c r="B1327" s="10"/>
      <c r="C1327" s="39"/>
    </row>
    <row r="1328" spans="2:3" ht="12.75" customHeight="1">
      <c r="B1328" s="10"/>
      <c r="C1328" s="39"/>
    </row>
    <row r="1329" spans="2:3" ht="12.75" customHeight="1">
      <c r="B1329" s="10"/>
      <c r="C1329" s="39"/>
    </row>
    <row r="1330" spans="2:3" ht="12.75" customHeight="1">
      <c r="B1330" s="10"/>
      <c r="C1330" s="39"/>
    </row>
    <row r="1331" spans="2:3" ht="12.75" customHeight="1">
      <c r="B1331" s="10"/>
      <c r="C1331" s="39"/>
    </row>
    <row r="1332" spans="2:3" ht="12.75" customHeight="1">
      <c r="B1332" s="10"/>
      <c r="C1332" s="39"/>
    </row>
    <row r="1333" spans="2:3" ht="12.75" customHeight="1">
      <c r="B1333" s="10"/>
      <c r="C1333" s="39"/>
    </row>
    <row r="1334" spans="2:3" ht="12.75" customHeight="1">
      <c r="B1334" s="10"/>
      <c r="C1334" s="39"/>
    </row>
    <row r="1335" spans="2:3" ht="12.75" customHeight="1">
      <c r="B1335" s="10"/>
      <c r="C1335" s="39"/>
    </row>
    <row r="1336" spans="2:3" ht="12.75" customHeight="1">
      <c r="B1336" s="10"/>
      <c r="C1336" s="39"/>
    </row>
    <row r="1337" spans="2:3" ht="12.75" customHeight="1">
      <c r="B1337" s="10"/>
      <c r="C1337" s="39"/>
    </row>
    <row r="1338" spans="2:3" ht="12.75" customHeight="1">
      <c r="B1338" s="10"/>
      <c r="C1338" s="39"/>
    </row>
    <row r="1339" spans="2:3" ht="12.75" customHeight="1">
      <c r="B1339" s="10"/>
      <c r="C1339" s="39"/>
    </row>
    <row r="1340" spans="2:3" ht="12.75" customHeight="1">
      <c r="B1340" s="10"/>
      <c r="C1340" s="39"/>
    </row>
    <row r="1341" spans="2:3" ht="12.75" customHeight="1">
      <c r="B1341" s="10"/>
      <c r="C1341" s="39"/>
    </row>
    <row r="1342" spans="2:3" ht="12.75" customHeight="1">
      <c r="B1342" s="10"/>
      <c r="C1342" s="39"/>
    </row>
    <row r="1343" spans="2:3" ht="12.75" customHeight="1">
      <c r="B1343" s="10"/>
      <c r="C1343" s="39"/>
    </row>
    <row r="1344" spans="2:3" ht="12.75" customHeight="1">
      <c r="B1344" s="10"/>
      <c r="C1344" s="39"/>
    </row>
    <row r="1345" spans="2:3" ht="12.75" customHeight="1">
      <c r="B1345" s="10"/>
      <c r="C1345" s="39"/>
    </row>
    <row r="1346" spans="2:3" ht="12.75" customHeight="1">
      <c r="B1346" s="10"/>
      <c r="C1346" s="39"/>
    </row>
    <row r="1347" spans="2:3" ht="12.75" customHeight="1">
      <c r="B1347" s="10"/>
      <c r="C1347" s="39"/>
    </row>
    <row r="1348" spans="2:3" ht="12.75" customHeight="1">
      <c r="B1348" s="10"/>
      <c r="C1348" s="39"/>
    </row>
    <row r="1349" spans="2:3" ht="12.75" customHeight="1">
      <c r="B1349" s="10"/>
      <c r="C1349" s="39"/>
    </row>
    <row r="1350" spans="2:3" ht="12.75" customHeight="1">
      <c r="B1350" s="10"/>
      <c r="C1350" s="39"/>
    </row>
    <row r="1351" spans="2:3" ht="12.75" customHeight="1">
      <c r="B1351" s="10"/>
      <c r="C1351" s="39"/>
    </row>
    <row r="1352" spans="2:3" ht="12.75" customHeight="1">
      <c r="B1352" s="10"/>
      <c r="C1352" s="39"/>
    </row>
    <row r="1353" spans="2:3" ht="12.75" customHeight="1">
      <c r="B1353" s="10"/>
      <c r="C1353" s="39"/>
    </row>
    <row r="1354" spans="2:3" ht="12.75" customHeight="1">
      <c r="B1354" s="10"/>
      <c r="C1354" s="39"/>
    </row>
    <row r="1355" spans="2:3" ht="12.75" customHeight="1">
      <c r="B1355" s="10"/>
      <c r="C1355" s="39"/>
    </row>
    <row r="1356" spans="2:3" ht="12.75" customHeight="1">
      <c r="B1356" s="10"/>
      <c r="C1356" s="39"/>
    </row>
    <row r="1357" spans="2:3" ht="12.75" customHeight="1">
      <c r="B1357" s="10"/>
      <c r="C1357" s="39"/>
    </row>
    <row r="1358" spans="2:3" ht="12.75" customHeight="1">
      <c r="B1358" s="10"/>
      <c r="C1358" s="39"/>
    </row>
    <row r="1359" spans="2:3" ht="12.75" customHeight="1">
      <c r="B1359" s="10"/>
      <c r="C1359" s="39"/>
    </row>
    <row r="1360" spans="2:3" ht="12.75" customHeight="1">
      <c r="B1360" s="10"/>
      <c r="C1360" s="39"/>
    </row>
    <row r="1361" spans="2:3" ht="12.75" customHeight="1">
      <c r="B1361" s="10"/>
      <c r="C1361" s="39"/>
    </row>
    <row r="1362" spans="2:3" ht="12.75" customHeight="1">
      <c r="B1362" s="10"/>
      <c r="C1362" s="39"/>
    </row>
    <row r="1363" spans="2:3" ht="12.75" customHeight="1">
      <c r="B1363" s="10"/>
      <c r="C1363" s="39"/>
    </row>
    <row r="1364" spans="2:3" ht="12.75" customHeight="1">
      <c r="B1364" s="10"/>
      <c r="C1364" s="39"/>
    </row>
    <row r="1365" spans="2:3" ht="12.75" customHeight="1">
      <c r="B1365" s="10"/>
      <c r="C1365" s="39"/>
    </row>
    <row r="1366" spans="2:3" ht="12.75" customHeight="1">
      <c r="B1366" s="10"/>
      <c r="C1366" s="39"/>
    </row>
    <row r="1367" spans="2:3" ht="12.75" customHeight="1">
      <c r="B1367" s="10"/>
      <c r="C1367" s="39"/>
    </row>
    <row r="1368" spans="2:3" ht="12.75" customHeight="1">
      <c r="B1368" s="10"/>
      <c r="C1368" s="39"/>
    </row>
    <row r="1369" spans="2:3" ht="12.75" customHeight="1">
      <c r="B1369" s="10"/>
      <c r="C1369" s="39"/>
    </row>
    <row r="1370" spans="2:3" ht="12.75" customHeight="1">
      <c r="B1370" s="10"/>
      <c r="C1370" s="39"/>
    </row>
    <row r="1371" spans="2:3" ht="12.75" customHeight="1">
      <c r="B1371" s="10"/>
      <c r="C1371" s="39"/>
    </row>
    <row r="1372" spans="2:3" ht="12.75" customHeight="1">
      <c r="B1372" s="10"/>
      <c r="C1372" s="39"/>
    </row>
    <row r="1373" spans="2:3" ht="12.75" customHeight="1">
      <c r="B1373" s="10"/>
      <c r="C1373" s="39"/>
    </row>
    <row r="1374" spans="2:3" ht="12.75" customHeight="1">
      <c r="B1374" s="10"/>
      <c r="C1374" s="39"/>
    </row>
    <row r="1375" spans="2:3" ht="12.75" customHeight="1">
      <c r="B1375" s="10"/>
      <c r="C1375" s="39"/>
    </row>
    <row r="1376" spans="2:3" ht="12.75" customHeight="1">
      <c r="B1376" s="10"/>
      <c r="C1376" s="39"/>
    </row>
    <row r="1377" spans="2:3" ht="12.75" customHeight="1">
      <c r="B1377" s="10"/>
      <c r="C1377" s="39"/>
    </row>
    <row r="1378" spans="2:3" ht="12.75" customHeight="1">
      <c r="B1378" s="10"/>
      <c r="C1378" s="39"/>
    </row>
    <row r="1379" spans="2:3" ht="12.75" customHeight="1">
      <c r="B1379" s="10"/>
      <c r="C1379" s="39"/>
    </row>
    <row r="1380" spans="2:3" ht="12.75" customHeight="1">
      <c r="B1380" s="10"/>
      <c r="C1380" s="39"/>
    </row>
    <row r="1381" spans="2:3" ht="12.75" customHeight="1">
      <c r="B1381" s="10"/>
      <c r="C1381" s="39"/>
    </row>
    <row r="1382" spans="2:3" ht="12.75" customHeight="1">
      <c r="B1382" s="10"/>
      <c r="C1382" s="39"/>
    </row>
    <row r="1383" spans="2:3" ht="12.75" customHeight="1">
      <c r="B1383" s="10"/>
      <c r="C1383" s="39"/>
    </row>
    <row r="1384" spans="2:3" ht="12.75" customHeight="1">
      <c r="B1384" s="10"/>
      <c r="C1384" s="39"/>
    </row>
    <row r="1385" spans="2:3" ht="12.75" customHeight="1">
      <c r="B1385" s="10"/>
      <c r="C1385" s="39"/>
    </row>
    <row r="1386" spans="2:3" ht="12.75" customHeight="1">
      <c r="B1386" s="10"/>
      <c r="C1386" s="39"/>
    </row>
    <row r="1387" spans="2:3" ht="12.75" customHeight="1">
      <c r="B1387" s="10"/>
      <c r="C1387" s="39"/>
    </row>
    <row r="1388" spans="2:3" ht="12.75" customHeight="1">
      <c r="B1388" s="10"/>
      <c r="C1388" s="39"/>
    </row>
    <row r="1389" spans="2:3" ht="12.75" customHeight="1">
      <c r="B1389" s="10"/>
      <c r="C1389" s="39"/>
    </row>
    <row r="1390" spans="2:3" ht="12.75" customHeight="1">
      <c r="B1390" s="10"/>
      <c r="C1390" s="39"/>
    </row>
    <row r="1391" spans="2:3" ht="12.75" customHeight="1">
      <c r="B1391" s="10"/>
      <c r="C1391" s="39"/>
    </row>
    <row r="1392" spans="2:3" ht="12.75" customHeight="1">
      <c r="B1392" s="10"/>
      <c r="C1392" s="39"/>
    </row>
    <row r="1393" spans="2:3" ht="12.75" customHeight="1">
      <c r="B1393" s="10"/>
      <c r="C1393" s="39"/>
    </row>
    <row r="1394" spans="2:3" ht="12.75" customHeight="1">
      <c r="B1394" s="10"/>
      <c r="C1394" s="39"/>
    </row>
    <row r="1395" spans="2:3" ht="12.75" customHeight="1">
      <c r="B1395" s="10"/>
      <c r="C1395" s="39"/>
    </row>
    <row r="1396" spans="2:3" ht="12.75" customHeight="1">
      <c r="B1396" s="10"/>
      <c r="C1396" s="39"/>
    </row>
    <row r="1397" spans="2:3" ht="12.75" customHeight="1">
      <c r="B1397" s="10"/>
      <c r="C1397" s="39"/>
    </row>
    <row r="1398" spans="2:3" ht="12.75" customHeight="1">
      <c r="B1398" s="10"/>
      <c r="C1398" s="39"/>
    </row>
    <row r="1399" spans="2:3" ht="12.75" customHeight="1">
      <c r="B1399" s="10"/>
      <c r="C1399" s="39"/>
    </row>
    <row r="1400" spans="2:3" ht="12.75" customHeight="1">
      <c r="B1400" s="10"/>
      <c r="C1400" s="39"/>
    </row>
    <row r="1401" spans="2:3" ht="12.75" customHeight="1">
      <c r="B1401" s="10"/>
      <c r="C1401" s="39"/>
    </row>
    <row r="1402" spans="2:3" ht="12.75" customHeight="1">
      <c r="B1402" s="10"/>
      <c r="C1402" s="39"/>
    </row>
    <row r="1403" spans="2:3" ht="12.75" customHeight="1">
      <c r="B1403" s="10"/>
      <c r="C1403" s="39"/>
    </row>
    <row r="1404" spans="2:3" ht="12.75" customHeight="1">
      <c r="B1404" s="10"/>
      <c r="C1404" s="39"/>
    </row>
    <row r="1405" spans="2:3" ht="12.75" customHeight="1">
      <c r="B1405" s="10"/>
      <c r="C1405" s="39"/>
    </row>
    <row r="1406" spans="2:3" ht="12.75" customHeight="1">
      <c r="B1406" s="10"/>
      <c r="C1406" s="39"/>
    </row>
    <row r="1407" spans="2:3" ht="12.75" customHeight="1">
      <c r="B1407" s="10"/>
      <c r="C1407" s="39"/>
    </row>
    <row r="1408" spans="2:3" ht="12.75" customHeight="1">
      <c r="B1408" s="10"/>
      <c r="C1408" s="39"/>
    </row>
    <row r="1409" spans="2:3" ht="12.75" customHeight="1">
      <c r="B1409" s="10"/>
      <c r="C1409" s="39"/>
    </row>
    <row r="1410" spans="2:3" ht="12.75" customHeight="1">
      <c r="B1410" s="10"/>
      <c r="C1410" s="39"/>
    </row>
    <row r="1411" spans="2:3" ht="12.75" customHeight="1">
      <c r="B1411" s="10"/>
      <c r="C1411" s="39"/>
    </row>
    <row r="1412" spans="2:3" ht="12.75" customHeight="1">
      <c r="B1412" s="10"/>
      <c r="C1412" s="39"/>
    </row>
    <row r="1413" spans="2:3" ht="12.75" customHeight="1">
      <c r="B1413" s="10"/>
      <c r="C1413" s="39"/>
    </row>
    <row r="1414" spans="2:3" ht="12.75" customHeight="1">
      <c r="B1414" s="10"/>
      <c r="C1414" s="39"/>
    </row>
    <row r="1415" spans="2:3" ht="12.75" customHeight="1">
      <c r="B1415" s="10"/>
      <c r="C1415" s="39"/>
    </row>
    <row r="1416" spans="2:3" ht="12.75" customHeight="1">
      <c r="B1416" s="10"/>
      <c r="C1416" s="39"/>
    </row>
    <row r="1417" spans="2:3" ht="12.75" customHeight="1">
      <c r="B1417" s="10"/>
      <c r="C1417" s="39"/>
    </row>
    <row r="1418" spans="2:3" ht="12.75" customHeight="1">
      <c r="B1418" s="10"/>
      <c r="C1418" s="39"/>
    </row>
    <row r="1419" spans="2:3" ht="12.75" customHeight="1">
      <c r="B1419" s="10"/>
      <c r="C1419" s="39"/>
    </row>
    <row r="1420" spans="2:3" ht="12.75" customHeight="1">
      <c r="B1420" s="10"/>
      <c r="C1420" s="39"/>
    </row>
    <row r="1421" spans="2:3" ht="12.75" customHeight="1">
      <c r="B1421" s="10"/>
      <c r="C1421" s="39"/>
    </row>
    <row r="1422" spans="2:3" ht="12.75" customHeight="1">
      <c r="B1422" s="10"/>
      <c r="C1422" s="39"/>
    </row>
    <row r="1423" spans="2:3" ht="12.75" customHeight="1">
      <c r="B1423" s="10"/>
      <c r="C1423" s="39"/>
    </row>
    <row r="1424" spans="2:3" ht="12.75" customHeight="1">
      <c r="B1424" s="10"/>
      <c r="C1424" s="39"/>
    </row>
    <row r="1425" spans="2:3" ht="12.75" customHeight="1">
      <c r="B1425" s="10"/>
      <c r="C1425" s="39"/>
    </row>
    <row r="1426" spans="2:3" ht="12.75" customHeight="1">
      <c r="B1426" s="10"/>
      <c r="C1426" s="39"/>
    </row>
    <row r="1427" spans="2:3" ht="12.75" customHeight="1">
      <c r="B1427" s="10"/>
      <c r="C1427" s="39"/>
    </row>
    <row r="1428" spans="2:3" ht="12.75" customHeight="1">
      <c r="B1428" s="10"/>
      <c r="C1428" s="39"/>
    </row>
    <row r="1429" spans="2:3" ht="12.75" customHeight="1">
      <c r="B1429" s="10"/>
      <c r="C1429" s="39"/>
    </row>
    <row r="1430" spans="2:3" ht="12.75" customHeight="1">
      <c r="B1430" s="10"/>
      <c r="C1430" s="39"/>
    </row>
    <row r="1431" spans="2:3" ht="12.75" customHeight="1">
      <c r="B1431" s="10"/>
      <c r="C1431" s="39"/>
    </row>
    <row r="1432" spans="2:3" ht="12.75" customHeight="1">
      <c r="B1432" s="10"/>
      <c r="C1432" s="39"/>
    </row>
    <row r="1433" spans="2:3" ht="12.75" customHeight="1">
      <c r="B1433" s="10"/>
      <c r="C1433" s="39"/>
    </row>
    <row r="1434" spans="2:3" ht="12.75" customHeight="1">
      <c r="B1434" s="10"/>
      <c r="C1434" s="39"/>
    </row>
    <row r="1435" spans="2:3" ht="12.75" customHeight="1">
      <c r="B1435" s="10"/>
      <c r="C1435" s="39"/>
    </row>
    <row r="1436" spans="2:3" ht="12.75" customHeight="1">
      <c r="B1436" s="10"/>
      <c r="C1436" s="39"/>
    </row>
    <row r="1437" spans="2:3" ht="12.75" customHeight="1">
      <c r="B1437" s="10"/>
      <c r="C1437" s="39"/>
    </row>
    <row r="1438" spans="2:3" ht="12.75" customHeight="1">
      <c r="B1438" s="10"/>
      <c r="C1438" s="39"/>
    </row>
    <row r="1439" spans="2:3" ht="12.75" customHeight="1">
      <c r="B1439" s="10"/>
      <c r="C1439" s="39"/>
    </row>
    <row r="1440" spans="2:3" ht="12.75" customHeight="1">
      <c r="B1440" s="10"/>
      <c r="C1440" s="39"/>
    </row>
    <row r="1441" spans="2:3" ht="12.75" customHeight="1">
      <c r="B1441" s="10"/>
      <c r="C1441" s="39"/>
    </row>
    <row r="1442" spans="2:3" ht="12.75" customHeight="1">
      <c r="B1442" s="10"/>
      <c r="C1442" s="39"/>
    </row>
    <row r="1443" spans="2:3" ht="12.75" customHeight="1">
      <c r="B1443" s="10"/>
      <c r="C1443" s="39"/>
    </row>
    <row r="1444" spans="2:3" ht="12.75" customHeight="1">
      <c r="B1444" s="10"/>
      <c r="C1444" s="39"/>
    </row>
    <row r="1445" spans="2:3" ht="12.75" customHeight="1">
      <c r="B1445" s="10"/>
      <c r="C1445" s="39"/>
    </row>
    <row r="1446" spans="2:3" ht="12.75" customHeight="1">
      <c r="B1446" s="10"/>
      <c r="C1446" s="39"/>
    </row>
    <row r="1447" spans="2:3" ht="12.75" customHeight="1">
      <c r="B1447" s="10"/>
      <c r="C1447" s="39"/>
    </row>
    <row r="1448" spans="2:3" ht="12.75" customHeight="1">
      <c r="B1448" s="10"/>
      <c r="C1448" s="39"/>
    </row>
    <row r="1449" spans="2:3" ht="12.75" customHeight="1">
      <c r="B1449" s="10"/>
      <c r="C1449" s="39"/>
    </row>
    <row r="1450" spans="2:3" ht="12.75" customHeight="1">
      <c r="B1450" s="10"/>
      <c r="C1450" s="39"/>
    </row>
    <row r="1451" spans="2:3" ht="12.75" customHeight="1">
      <c r="B1451" s="10"/>
      <c r="C1451" s="39"/>
    </row>
    <row r="1452" spans="2:3" ht="12.75" customHeight="1">
      <c r="B1452" s="10"/>
      <c r="C1452" s="39"/>
    </row>
    <row r="1453" spans="2:3" ht="12.75" customHeight="1">
      <c r="B1453" s="10"/>
      <c r="C1453" s="39"/>
    </row>
    <row r="1454" spans="2:3" ht="12.75" customHeight="1">
      <c r="B1454" s="10"/>
      <c r="C1454" s="39"/>
    </row>
    <row r="1455" spans="2:3" ht="12.75" customHeight="1">
      <c r="B1455" s="10"/>
      <c r="C1455" s="39"/>
    </row>
    <row r="1456" spans="2:3" ht="12.75" customHeight="1">
      <c r="B1456" s="10"/>
      <c r="C1456" s="39"/>
    </row>
    <row r="1457" spans="2:3" ht="12.75" customHeight="1">
      <c r="B1457" s="10"/>
      <c r="C1457" s="39"/>
    </row>
    <row r="1458" spans="2:3" ht="12.75" customHeight="1">
      <c r="B1458" s="10"/>
      <c r="C1458" s="39"/>
    </row>
    <row r="1459" spans="2:3" ht="12.75" customHeight="1">
      <c r="B1459" s="10"/>
      <c r="C1459" s="39"/>
    </row>
    <row r="1460" spans="2:3" ht="12.75" customHeight="1">
      <c r="B1460" s="10"/>
      <c r="C1460" s="39"/>
    </row>
    <row r="1461" spans="2:3" ht="12.75" customHeight="1">
      <c r="B1461" s="10"/>
      <c r="C1461" s="39"/>
    </row>
    <row r="1462" spans="2:3" ht="12.75" customHeight="1">
      <c r="B1462" s="10"/>
      <c r="C1462" s="39"/>
    </row>
    <row r="1463" spans="2:3" ht="12.75" customHeight="1">
      <c r="B1463" s="10"/>
      <c r="C1463" s="39"/>
    </row>
    <row r="1464" spans="2:3" ht="12.75" customHeight="1">
      <c r="B1464" s="10"/>
      <c r="C1464" s="39"/>
    </row>
    <row r="1465" spans="2:3" ht="12.75" customHeight="1">
      <c r="B1465" s="10"/>
      <c r="C1465" s="39"/>
    </row>
    <row r="1466" spans="2:3" ht="12.75" customHeight="1">
      <c r="B1466" s="10"/>
      <c r="C1466" s="39"/>
    </row>
    <row r="1467" spans="2:3" ht="12.75" customHeight="1">
      <c r="B1467" s="10"/>
      <c r="C1467" s="39"/>
    </row>
    <row r="1468" spans="2:3" ht="12.75" customHeight="1">
      <c r="B1468" s="10"/>
      <c r="C1468" s="39"/>
    </row>
    <row r="1469" spans="2:3" ht="12.75" customHeight="1">
      <c r="B1469" s="10"/>
      <c r="C1469" s="39"/>
    </row>
    <row r="1470" spans="2:3" ht="12.75" customHeight="1">
      <c r="B1470" s="10"/>
      <c r="C1470" s="39"/>
    </row>
    <row r="1471" spans="2:3" ht="12.75" customHeight="1">
      <c r="B1471" s="10"/>
      <c r="C1471" s="39"/>
    </row>
    <row r="1472" spans="2:3" ht="12.75" customHeight="1">
      <c r="B1472" s="10"/>
      <c r="C1472" s="39"/>
    </row>
    <row r="1473" spans="2:3" ht="12.75" customHeight="1">
      <c r="B1473" s="10"/>
      <c r="C1473" s="39"/>
    </row>
    <row r="1474" spans="2:3" ht="12.75" customHeight="1">
      <c r="B1474" s="10"/>
      <c r="C1474" s="39"/>
    </row>
    <row r="1475" spans="2:3" ht="12.75" customHeight="1">
      <c r="B1475" s="10"/>
      <c r="C1475" s="39"/>
    </row>
    <row r="1476" spans="2:3" ht="12.75" customHeight="1">
      <c r="B1476" s="10"/>
      <c r="C1476" s="39"/>
    </row>
    <row r="1477" spans="2:3" ht="12.75" customHeight="1">
      <c r="B1477" s="10"/>
      <c r="C1477" s="39"/>
    </row>
    <row r="1478" spans="2:3" ht="12.75" customHeight="1">
      <c r="B1478" s="10"/>
      <c r="C1478" s="39"/>
    </row>
    <row r="1479" spans="2:3" ht="12.75" customHeight="1">
      <c r="B1479" s="10"/>
      <c r="C1479" s="39"/>
    </row>
    <row r="1480" spans="2:3" ht="12.75" customHeight="1">
      <c r="B1480" s="10"/>
      <c r="C1480" s="39"/>
    </row>
    <row r="1481" spans="2:3" ht="12.75" customHeight="1">
      <c r="B1481" s="10"/>
      <c r="C1481" s="39"/>
    </row>
    <row r="1482" spans="2:3" ht="12.75" customHeight="1">
      <c r="B1482" s="10"/>
      <c r="C1482" s="39"/>
    </row>
    <row r="1483" spans="2:3" ht="12.75" customHeight="1">
      <c r="B1483" s="10"/>
      <c r="C1483" s="39"/>
    </row>
    <row r="1484" spans="2:3" ht="12.75" customHeight="1">
      <c r="B1484" s="10"/>
      <c r="C1484" s="39"/>
    </row>
    <row r="1485" spans="2:3" ht="12.75" customHeight="1">
      <c r="B1485" s="10"/>
      <c r="C1485" s="39"/>
    </row>
    <row r="1486" spans="2:3" ht="12.75" customHeight="1">
      <c r="B1486" s="10"/>
      <c r="C1486" s="39"/>
    </row>
    <row r="1487" spans="2:3" ht="12.75" customHeight="1">
      <c r="B1487" s="10"/>
      <c r="C1487" s="39"/>
    </row>
    <row r="1488" spans="2:3" ht="12.75" customHeight="1">
      <c r="B1488" s="10"/>
      <c r="C1488" s="39"/>
    </row>
    <row r="1489" spans="2:3" ht="12.75" customHeight="1">
      <c r="B1489" s="10"/>
      <c r="C1489" s="39"/>
    </row>
    <row r="1490" spans="2:3" ht="12.75" customHeight="1">
      <c r="B1490" s="10"/>
      <c r="C1490" s="39"/>
    </row>
    <row r="1491" spans="2:3" ht="12.75" customHeight="1">
      <c r="B1491" s="10"/>
      <c r="C1491" s="39"/>
    </row>
    <row r="1492" spans="2:3" ht="12.75" customHeight="1">
      <c r="B1492" s="10"/>
      <c r="C1492" s="39"/>
    </row>
    <row r="1493" spans="2:3" ht="12.75" customHeight="1">
      <c r="B1493" s="10"/>
      <c r="C1493" s="39"/>
    </row>
    <row r="1494" spans="2:3" ht="12.75" customHeight="1">
      <c r="B1494" s="10"/>
      <c r="C1494" s="39"/>
    </row>
    <row r="1495" spans="2:3" ht="12.75" customHeight="1">
      <c r="B1495" s="10"/>
      <c r="C1495" s="39"/>
    </row>
    <row r="1496" spans="2:3" ht="12.75" customHeight="1">
      <c r="B1496" s="10"/>
      <c r="C1496" s="39"/>
    </row>
    <row r="1497" spans="2:3" ht="12.75" customHeight="1">
      <c r="B1497" s="10"/>
      <c r="C1497" s="39"/>
    </row>
    <row r="1498" spans="2:3" ht="12.75" customHeight="1">
      <c r="B1498" s="10"/>
      <c r="C1498" s="39"/>
    </row>
    <row r="1499" spans="2:3" ht="12.75" customHeight="1">
      <c r="B1499" s="10"/>
      <c r="C1499" s="39"/>
    </row>
    <row r="1500" spans="2:3" ht="12.75" customHeight="1">
      <c r="B1500" s="10"/>
      <c r="C1500" s="39"/>
    </row>
    <row r="1501" spans="2:3" ht="12.75" customHeight="1">
      <c r="B1501" s="10"/>
      <c r="C1501" s="39"/>
    </row>
    <row r="1502" spans="2:3" ht="12.75" customHeight="1">
      <c r="B1502" s="10"/>
      <c r="C1502" s="39"/>
    </row>
    <row r="1503" spans="2:3" ht="12.75" customHeight="1">
      <c r="B1503" s="10"/>
      <c r="C1503" s="39"/>
    </row>
    <row r="1504" spans="2:3" ht="12.75" customHeight="1">
      <c r="B1504" s="10"/>
      <c r="C1504" s="39"/>
    </row>
    <row r="1505" spans="2:3" ht="12.75" customHeight="1">
      <c r="B1505" s="10"/>
      <c r="C1505" s="39"/>
    </row>
    <row r="1506" spans="2:3" ht="12.75" customHeight="1">
      <c r="B1506" s="10"/>
      <c r="C1506" s="39"/>
    </row>
    <row r="1507" spans="2:3" ht="12.75" customHeight="1">
      <c r="B1507" s="10"/>
      <c r="C1507" s="39"/>
    </row>
    <row r="1508" spans="2:3" ht="12.75" customHeight="1">
      <c r="B1508" s="10"/>
      <c r="C1508" s="39"/>
    </row>
    <row r="1509" spans="2:3" ht="12.75" customHeight="1">
      <c r="B1509" s="10"/>
      <c r="C1509" s="39"/>
    </row>
    <row r="1510" spans="2:3" ht="12.75" customHeight="1">
      <c r="B1510" s="10"/>
      <c r="C1510" s="39"/>
    </row>
    <row r="1511" spans="2:3" ht="12.75" customHeight="1">
      <c r="B1511" s="10"/>
      <c r="C1511" s="39"/>
    </row>
    <row r="1512" spans="2:3" ht="12.75" customHeight="1">
      <c r="B1512" s="10"/>
      <c r="C1512" s="39"/>
    </row>
    <row r="1513" spans="2:3" ht="12.75" customHeight="1">
      <c r="B1513" s="10"/>
      <c r="C1513" s="39"/>
    </row>
    <row r="1514" spans="2:3" ht="12.75" customHeight="1">
      <c r="B1514" s="10"/>
      <c r="C1514" s="39"/>
    </row>
    <row r="1515" spans="2:3" ht="12.75" customHeight="1">
      <c r="B1515" s="10"/>
      <c r="C1515" s="39"/>
    </row>
    <row r="1516" spans="2:3" ht="12.75" customHeight="1">
      <c r="B1516" s="10"/>
      <c r="C1516" s="39"/>
    </row>
    <row r="1517" spans="2:3" ht="12.75" customHeight="1">
      <c r="B1517" s="10"/>
      <c r="C1517" s="39"/>
    </row>
    <row r="1518" spans="2:3" ht="12.75" customHeight="1">
      <c r="B1518" s="10"/>
      <c r="C1518" s="39"/>
    </row>
    <row r="1519" spans="2:3" ht="12.75" customHeight="1">
      <c r="B1519" s="10"/>
      <c r="C1519" s="39"/>
    </row>
    <row r="1520" spans="2:3" ht="12.75" customHeight="1">
      <c r="B1520" s="10"/>
      <c r="C1520" s="39"/>
    </row>
    <row r="1521" spans="2:3" ht="12.75" customHeight="1">
      <c r="B1521" s="10"/>
      <c r="C1521" s="39"/>
    </row>
    <row r="1522" spans="2:3" ht="12.75" customHeight="1">
      <c r="B1522" s="10"/>
      <c r="C1522" s="39"/>
    </row>
    <row r="1523" spans="2:3" ht="12.75" customHeight="1">
      <c r="B1523" s="10"/>
      <c r="C1523" s="39"/>
    </row>
    <row r="1524" spans="2:3" ht="12.75" customHeight="1">
      <c r="B1524" s="10"/>
      <c r="C1524" s="39"/>
    </row>
    <row r="1525" spans="2:3" ht="12.75" customHeight="1">
      <c r="B1525" s="10"/>
      <c r="C1525" s="39"/>
    </row>
    <row r="1526" spans="2:3" ht="12.75" customHeight="1">
      <c r="B1526" s="10"/>
      <c r="C1526" s="39"/>
    </row>
    <row r="1527" spans="2:3" ht="12.75" customHeight="1">
      <c r="B1527" s="10"/>
      <c r="C1527" s="39"/>
    </row>
    <row r="1528" spans="2:3" ht="12.75" customHeight="1">
      <c r="B1528" s="10"/>
      <c r="C1528" s="39"/>
    </row>
    <row r="1529" spans="2:3" ht="12.75" customHeight="1">
      <c r="B1529" s="10"/>
      <c r="C1529" s="39"/>
    </row>
    <row r="1530" spans="2:3" ht="12.75" customHeight="1">
      <c r="B1530" s="10"/>
      <c r="C1530" s="39"/>
    </row>
    <row r="1531" spans="2:3" ht="12.75" customHeight="1">
      <c r="B1531" s="10"/>
      <c r="C1531" s="39"/>
    </row>
    <row r="1532" spans="2:3" ht="12.75" customHeight="1">
      <c r="B1532" s="10"/>
      <c r="C1532" s="39"/>
    </row>
    <row r="1533" spans="2:3" ht="12.75" customHeight="1">
      <c r="B1533" s="10"/>
      <c r="C1533" s="39"/>
    </row>
    <row r="1534" spans="2:3" ht="12.75" customHeight="1">
      <c r="B1534" s="10"/>
      <c r="C1534" s="39"/>
    </row>
    <row r="1535" spans="2:3" ht="12.75" customHeight="1">
      <c r="B1535" s="10"/>
      <c r="C1535" s="39"/>
    </row>
    <row r="1536" spans="2:3" ht="12.75" customHeight="1">
      <c r="B1536" s="10"/>
      <c r="C1536" s="39"/>
    </row>
    <row r="1537" spans="2:3" ht="12.75" customHeight="1">
      <c r="B1537" s="10"/>
      <c r="C1537" s="39"/>
    </row>
    <row r="1538" spans="2:3" ht="12.75" customHeight="1">
      <c r="B1538" s="10"/>
      <c r="C1538" s="39"/>
    </row>
    <row r="1539" spans="2:3" ht="12.75" customHeight="1">
      <c r="B1539" s="10"/>
      <c r="C1539" s="39"/>
    </row>
    <row r="1540" spans="2:3" ht="12.75" customHeight="1">
      <c r="B1540" s="10"/>
      <c r="C1540" s="39"/>
    </row>
    <row r="1541" spans="2:3" ht="12.75" customHeight="1">
      <c r="B1541" s="10"/>
      <c r="C1541" s="39"/>
    </row>
    <row r="1542" spans="2:3" ht="12.75" customHeight="1">
      <c r="B1542" s="10"/>
      <c r="C1542" s="39"/>
    </row>
    <row r="1543" spans="2:3" ht="12.75" customHeight="1">
      <c r="B1543" s="10"/>
      <c r="C1543" s="39"/>
    </row>
    <row r="1544" spans="2:3" ht="12.75" customHeight="1">
      <c r="B1544" s="10"/>
      <c r="C1544" s="39"/>
    </row>
    <row r="1545" spans="2:3" ht="12.75" customHeight="1">
      <c r="B1545" s="10"/>
      <c r="C1545" s="39"/>
    </row>
    <row r="1546" spans="2:3" ht="12.75" customHeight="1">
      <c r="B1546" s="10"/>
      <c r="C1546" s="39"/>
    </row>
    <row r="1547" spans="2:3" ht="12.75" customHeight="1">
      <c r="B1547" s="10"/>
      <c r="C1547" s="39"/>
    </row>
    <row r="1548" spans="2:3" ht="12.75" customHeight="1">
      <c r="B1548" s="10"/>
      <c r="C1548" s="39"/>
    </row>
    <row r="1549" spans="2:3" ht="12.75" customHeight="1">
      <c r="B1549" s="10"/>
      <c r="C1549" s="39"/>
    </row>
    <row r="1550" spans="2:3" ht="12.75" customHeight="1">
      <c r="B1550" s="10"/>
      <c r="C1550" s="39"/>
    </row>
    <row r="1551" spans="2:3" ht="12.75" customHeight="1">
      <c r="B1551" s="10"/>
      <c r="C1551" s="39"/>
    </row>
    <row r="1552" spans="2:3" ht="12.75" customHeight="1">
      <c r="B1552" s="10"/>
      <c r="C1552" s="39"/>
    </row>
    <row r="1553" spans="2:3" ht="12.75" customHeight="1">
      <c r="B1553" s="10"/>
      <c r="C1553" s="39"/>
    </row>
    <row r="1554" spans="2:3" ht="12.75" customHeight="1">
      <c r="B1554" s="10"/>
      <c r="C1554" s="39"/>
    </row>
    <row r="1555" spans="2:3" ht="12.75" customHeight="1">
      <c r="B1555" s="10"/>
      <c r="C1555" s="39"/>
    </row>
    <row r="1556" spans="2:3" ht="12.75" customHeight="1">
      <c r="B1556" s="10"/>
      <c r="C1556" s="39"/>
    </row>
    <row r="1557" spans="2:3" ht="12.75" customHeight="1">
      <c r="B1557" s="10"/>
      <c r="C1557" s="39"/>
    </row>
    <row r="1558" spans="2:3" ht="12.75" customHeight="1">
      <c r="B1558" s="10"/>
      <c r="C1558" s="39"/>
    </row>
    <row r="1559" spans="2:3" ht="12.75" customHeight="1">
      <c r="B1559" s="10"/>
      <c r="C1559" s="39"/>
    </row>
    <row r="1560" spans="2:3" ht="12.75" customHeight="1">
      <c r="B1560" s="10"/>
      <c r="C1560" s="39"/>
    </row>
    <row r="1561" spans="2:3" ht="12.75" customHeight="1">
      <c r="B1561" s="10"/>
      <c r="C1561" s="39"/>
    </row>
    <row r="1562" spans="2:3" ht="12.75" customHeight="1">
      <c r="B1562" s="10"/>
      <c r="C1562" s="39"/>
    </row>
    <row r="1563" spans="2:3" ht="12.75" customHeight="1">
      <c r="B1563" s="10"/>
      <c r="C1563" s="39"/>
    </row>
    <row r="1564" spans="2:3" ht="12.75" customHeight="1">
      <c r="B1564" s="10"/>
      <c r="C1564" s="39"/>
    </row>
    <row r="1565" spans="2:3" ht="12.75" customHeight="1">
      <c r="B1565" s="10"/>
      <c r="C1565" s="39"/>
    </row>
    <row r="1566" spans="2:3" ht="12.75" customHeight="1">
      <c r="B1566" s="10"/>
      <c r="C1566" s="39"/>
    </row>
    <row r="1567" spans="2:3" ht="12.75" customHeight="1">
      <c r="B1567" s="10"/>
      <c r="C1567" s="39"/>
    </row>
    <row r="1568" spans="2:3" ht="12.75" customHeight="1">
      <c r="B1568" s="10"/>
      <c r="C1568" s="39"/>
    </row>
    <row r="1569" spans="2:3" ht="12.75" customHeight="1">
      <c r="B1569" s="10"/>
      <c r="C1569" s="39"/>
    </row>
    <row r="1570" spans="2:3" ht="12.75" customHeight="1">
      <c r="B1570" s="10"/>
      <c r="C1570" s="39"/>
    </row>
    <row r="1571" spans="2:3" ht="12.75" customHeight="1">
      <c r="B1571" s="10"/>
      <c r="C1571" s="39"/>
    </row>
    <row r="1572" spans="2:3" ht="12.75" customHeight="1">
      <c r="B1572" s="10"/>
      <c r="C1572" s="39"/>
    </row>
    <row r="1573" spans="2:3" ht="12.75" customHeight="1">
      <c r="B1573" s="10"/>
      <c r="C1573" s="39"/>
    </row>
    <row r="1574" spans="2:3" ht="12.75" customHeight="1">
      <c r="B1574" s="10"/>
      <c r="C1574" s="39"/>
    </row>
    <row r="1575" spans="2:3" ht="12.75" customHeight="1">
      <c r="B1575" s="10"/>
      <c r="C1575" s="39"/>
    </row>
    <row r="1576" spans="2:3" ht="12.75" customHeight="1">
      <c r="B1576" s="10"/>
      <c r="C1576" s="39"/>
    </row>
    <row r="1577" spans="2:3" ht="12.75" customHeight="1">
      <c r="B1577" s="10"/>
      <c r="C1577" s="39"/>
    </row>
    <row r="1578" spans="2:3" ht="12.75" customHeight="1">
      <c r="B1578" s="10"/>
      <c r="C1578" s="39"/>
    </row>
    <row r="1579" spans="2:3" ht="12.75" customHeight="1">
      <c r="B1579" s="10"/>
      <c r="C1579" s="39"/>
    </row>
    <row r="1580" spans="2:3" ht="12.75" customHeight="1">
      <c r="B1580" s="10"/>
      <c r="C1580" s="39"/>
    </row>
    <row r="1581" spans="2:3" ht="12.75" customHeight="1">
      <c r="B1581" s="10"/>
      <c r="C1581" s="39"/>
    </row>
    <row r="1582" spans="2:3" ht="12.75" customHeight="1">
      <c r="B1582" s="10"/>
      <c r="C1582" s="39"/>
    </row>
    <row r="1583" spans="2:3" ht="12.75" customHeight="1">
      <c r="B1583" s="10"/>
      <c r="C1583" s="39"/>
    </row>
    <row r="1584" spans="2:3" ht="12.75" customHeight="1">
      <c r="B1584" s="10"/>
      <c r="C1584" s="39"/>
    </row>
    <row r="1585" spans="2:3" ht="12.75" customHeight="1">
      <c r="B1585" s="10"/>
      <c r="C1585" s="39"/>
    </row>
    <row r="1586" spans="2:3" ht="12.75" customHeight="1">
      <c r="B1586" s="10"/>
      <c r="C1586" s="39"/>
    </row>
    <row r="1587" spans="2:3" ht="12.75" customHeight="1">
      <c r="B1587" s="10"/>
      <c r="C1587" s="39"/>
    </row>
    <row r="1588" spans="2:3" ht="12.75" customHeight="1">
      <c r="B1588" s="10"/>
      <c r="C1588" s="39"/>
    </row>
    <row r="1589" spans="2:3" ht="12.75" customHeight="1">
      <c r="B1589" s="10"/>
      <c r="C1589" s="39"/>
    </row>
    <row r="1590" spans="2:3" ht="12.75" customHeight="1">
      <c r="B1590" s="10"/>
      <c r="C1590" s="39"/>
    </row>
    <row r="1591" spans="2:3" ht="12.75" customHeight="1">
      <c r="B1591" s="10"/>
      <c r="C1591" s="39"/>
    </row>
    <row r="1592" spans="2:3" ht="12.75" customHeight="1">
      <c r="B1592" s="10"/>
      <c r="C1592" s="39"/>
    </row>
    <row r="1593" spans="2:3" ht="12.75" customHeight="1">
      <c r="B1593" s="10"/>
      <c r="C1593" s="39"/>
    </row>
    <row r="1594" spans="2:3" ht="12.75" customHeight="1">
      <c r="B1594" s="10"/>
      <c r="C1594" s="39"/>
    </row>
    <row r="1595" spans="2:3" ht="12.75" customHeight="1">
      <c r="B1595" s="10"/>
      <c r="C1595" s="39"/>
    </row>
    <row r="1596" spans="2:3" ht="12.75" customHeight="1">
      <c r="B1596" s="10"/>
      <c r="C1596" s="39"/>
    </row>
    <row r="1597" spans="2:3" ht="12.75" customHeight="1">
      <c r="B1597" s="10"/>
      <c r="C1597" s="39"/>
    </row>
    <row r="1598" spans="2:3" ht="12.75" customHeight="1">
      <c r="B1598" s="10"/>
      <c r="C1598" s="39"/>
    </row>
    <row r="1599" spans="2:3" ht="12.75" customHeight="1">
      <c r="B1599" s="10"/>
      <c r="C1599" s="39"/>
    </row>
    <row r="1600" spans="2:3" ht="12.75" customHeight="1">
      <c r="B1600" s="10"/>
      <c r="C1600" s="39"/>
    </row>
    <row r="1601" spans="2:3" ht="12.75" customHeight="1">
      <c r="B1601" s="10"/>
      <c r="C1601" s="39"/>
    </row>
    <row r="1602" spans="2:3" ht="12.75" customHeight="1">
      <c r="B1602" s="10"/>
      <c r="C1602" s="39"/>
    </row>
    <row r="1603" spans="2:3" ht="12.75" customHeight="1">
      <c r="B1603" s="10"/>
      <c r="C1603" s="39"/>
    </row>
    <row r="1604" spans="2:3" ht="12.75" customHeight="1">
      <c r="B1604" s="10"/>
      <c r="C1604" s="39"/>
    </row>
    <row r="1605" spans="2:3" ht="12.75" customHeight="1">
      <c r="B1605" s="10"/>
      <c r="C1605" s="39"/>
    </row>
    <row r="1606" spans="2:3" ht="12.75" customHeight="1">
      <c r="B1606" s="10"/>
      <c r="C1606" s="39"/>
    </row>
    <row r="1607" spans="2:3" ht="12.75" customHeight="1">
      <c r="B1607" s="10"/>
      <c r="C1607" s="39"/>
    </row>
    <row r="1608" spans="2:3" ht="12.75" customHeight="1">
      <c r="B1608" s="10"/>
      <c r="C1608" s="39"/>
    </row>
    <row r="1609" spans="2:3" ht="12.75" customHeight="1">
      <c r="B1609" s="10"/>
      <c r="C1609" s="39"/>
    </row>
    <row r="1610" spans="2:3" ht="12.75" customHeight="1">
      <c r="B1610" s="10"/>
      <c r="C1610" s="39"/>
    </row>
    <row r="1611" spans="2:3" ht="12.75" customHeight="1">
      <c r="B1611" s="10"/>
      <c r="C1611" s="39"/>
    </row>
    <row r="1612" spans="2:3" ht="12.75" customHeight="1">
      <c r="B1612" s="10"/>
      <c r="C1612" s="39"/>
    </row>
    <row r="1613" spans="2:3" ht="12.75" customHeight="1">
      <c r="B1613" s="10"/>
      <c r="C1613" s="39"/>
    </row>
    <row r="1614" spans="2:3" ht="12.75" customHeight="1">
      <c r="B1614" s="10"/>
      <c r="C1614" s="39"/>
    </row>
    <row r="1615" spans="2:3" ht="12.75" customHeight="1">
      <c r="B1615" s="10"/>
      <c r="C1615" s="39"/>
    </row>
    <row r="1616" spans="2:3" ht="12.75" customHeight="1">
      <c r="B1616" s="10"/>
      <c r="C1616" s="39"/>
    </row>
    <row r="1617" spans="2:3" ht="12.75" customHeight="1">
      <c r="B1617" s="10"/>
      <c r="C1617" s="39"/>
    </row>
    <row r="1618" spans="2:3" ht="12.75" customHeight="1">
      <c r="B1618" s="10"/>
      <c r="C1618" s="39"/>
    </row>
    <row r="1619" spans="2:3" ht="12.75" customHeight="1">
      <c r="B1619" s="10"/>
      <c r="C1619" s="39"/>
    </row>
    <row r="1620" spans="2:3" ht="12.75" customHeight="1">
      <c r="B1620" s="10"/>
      <c r="C1620" s="39"/>
    </row>
    <row r="1621" spans="2:3" ht="12.75" customHeight="1">
      <c r="B1621" s="10"/>
      <c r="C1621" s="39"/>
    </row>
    <row r="1622" spans="2:3" ht="12.75" customHeight="1">
      <c r="B1622" s="10"/>
      <c r="C1622" s="39"/>
    </row>
    <row r="1623" spans="2:3" ht="12.75" customHeight="1">
      <c r="B1623" s="10"/>
      <c r="C1623" s="39"/>
    </row>
    <row r="1624" spans="2:3" ht="12.75" customHeight="1">
      <c r="B1624" s="10"/>
      <c r="C1624" s="39"/>
    </row>
    <row r="1625" spans="2:3" ht="12.75" customHeight="1">
      <c r="B1625" s="10"/>
      <c r="C1625" s="39"/>
    </row>
    <row r="1626" spans="2:3" ht="12.75" customHeight="1">
      <c r="B1626" s="10"/>
      <c r="C1626" s="39"/>
    </row>
    <row r="1627" spans="2:3" ht="12.75" customHeight="1">
      <c r="B1627" s="10"/>
      <c r="C1627" s="39"/>
    </row>
    <row r="1628" spans="2:3" ht="12.75" customHeight="1">
      <c r="B1628" s="10"/>
      <c r="C1628" s="39"/>
    </row>
    <row r="1629" spans="2:3" ht="12.75" customHeight="1">
      <c r="B1629" s="10"/>
      <c r="C1629" s="39"/>
    </row>
    <row r="1630" spans="2:3" ht="12.75" customHeight="1">
      <c r="B1630" s="10"/>
      <c r="C1630" s="39"/>
    </row>
    <row r="1631" spans="2:3" ht="12.75" customHeight="1">
      <c r="B1631" s="10"/>
      <c r="C1631" s="39"/>
    </row>
    <row r="1632" spans="2:3" ht="12.75" customHeight="1">
      <c r="B1632" s="10"/>
      <c r="C1632" s="39"/>
    </row>
    <row r="1633" spans="2:3" ht="12.75" customHeight="1">
      <c r="B1633" s="10"/>
      <c r="C1633" s="39"/>
    </row>
    <row r="1634" spans="2:3" ht="12.75" customHeight="1">
      <c r="B1634" s="10"/>
      <c r="C1634" s="39"/>
    </row>
    <row r="1635" spans="2:3" ht="12.75" customHeight="1">
      <c r="B1635" s="10"/>
      <c r="C1635" s="39"/>
    </row>
    <row r="1636" spans="2:3" ht="12.75" customHeight="1">
      <c r="B1636" s="10"/>
      <c r="C1636" s="39"/>
    </row>
    <row r="1637" spans="2:3" ht="12.75" customHeight="1">
      <c r="B1637" s="10"/>
      <c r="C1637" s="39"/>
    </row>
    <row r="1638" spans="2:3" ht="12.75" customHeight="1">
      <c r="B1638" s="10"/>
      <c r="C1638" s="39"/>
    </row>
    <row r="1639" spans="2:3" ht="12.75" customHeight="1">
      <c r="B1639" s="10"/>
      <c r="C1639" s="39"/>
    </row>
    <row r="1640" spans="2:3" ht="12.75" customHeight="1">
      <c r="B1640" s="10"/>
      <c r="C1640" s="39"/>
    </row>
    <row r="1641" spans="2:3" ht="12.75" customHeight="1">
      <c r="B1641" s="10"/>
      <c r="C1641" s="39"/>
    </row>
    <row r="1642" spans="2:3" ht="12.75" customHeight="1">
      <c r="B1642" s="10"/>
      <c r="C1642" s="39"/>
    </row>
    <row r="1643" spans="2:3" ht="12.75" customHeight="1">
      <c r="B1643" s="10"/>
      <c r="C1643" s="39"/>
    </row>
    <row r="1644" spans="2:3" ht="12.75" customHeight="1">
      <c r="B1644" s="10"/>
      <c r="C1644" s="39"/>
    </row>
    <row r="1645" spans="2:3" ht="12.75" customHeight="1">
      <c r="B1645" s="10"/>
      <c r="C1645" s="39"/>
    </row>
    <row r="1646" spans="2:3" ht="12.75" customHeight="1">
      <c r="B1646" s="10"/>
      <c r="C1646" s="39"/>
    </row>
    <row r="1647" spans="2:3" ht="12.75" customHeight="1">
      <c r="B1647" s="10"/>
      <c r="C1647" s="39"/>
    </row>
    <row r="1648" spans="2:3" ht="12.75" customHeight="1">
      <c r="B1648" s="10"/>
      <c r="C1648" s="39"/>
    </row>
    <row r="1649" spans="2:3" ht="12.75" customHeight="1">
      <c r="B1649" s="10"/>
      <c r="C1649" s="39"/>
    </row>
    <row r="1650" spans="2:3" ht="12.75" customHeight="1">
      <c r="B1650" s="10"/>
      <c r="C1650" s="39"/>
    </row>
    <row r="1651" spans="2:3" ht="12.75" customHeight="1">
      <c r="B1651" s="10"/>
      <c r="C1651" s="39"/>
    </row>
    <row r="1652" spans="2:3" ht="12.75" customHeight="1">
      <c r="B1652" s="10"/>
      <c r="C1652" s="39"/>
    </row>
    <row r="1653" spans="2:3" ht="12.75" customHeight="1">
      <c r="B1653" s="10"/>
      <c r="C1653" s="39"/>
    </row>
    <row r="1654" spans="2:3" ht="12.75" customHeight="1">
      <c r="B1654" s="10"/>
      <c r="C1654" s="39"/>
    </row>
    <row r="1655" spans="2:3" ht="12.75" customHeight="1">
      <c r="B1655" s="10"/>
      <c r="C1655" s="39"/>
    </row>
    <row r="1656" spans="2:3" ht="12.75" customHeight="1">
      <c r="B1656" s="10"/>
      <c r="C1656" s="39"/>
    </row>
    <row r="1657" spans="2:3" ht="12.75" customHeight="1">
      <c r="B1657" s="10"/>
      <c r="C1657" s="39"/>
    </row>
    <row r="1658" spans="2:3" ht="12.75" customHeight="1">
      <c r="B1658" s="10"/>
      <c r="C1658" s="39"/>
    </row>
    <row r="1659" spans="2:3" ht="12.75" customHeight="1">
      <c r="B1659" s="10"/>
      <c r="C1659" s="39"/>
    </row>
    <row r="1660" spans="2:3" ht="12.75" customHeight="1">
      <c r="B1660" s="10"/>
      <c r="C1660" s="39"/>
    </row>
    <row r="1661" spans="2:3" ht="12.75" customHeight="1">
      <c r="B1661" s="10"/>
      <c r="C1661" s="39"/>
    </row>
    <row r="1662" spans="2:3" ht="12.75" customHeight="1">
      <c r="B1662" s="10"/>
      <c r="C1662" s="39"/>
    </row>
    <row r="1663" spans="2:3" ht="12.75" customHeight="1">
      <c r="B1663" s="10"/>
      <c r="C1663" s="39"/>
    </row>
    <row r="1664" spans="2:3" ht="12.75" customHeight="1">
      <c r="B1664" s="10"/>
      <c r="C1664" s="39"/>
    </row>
    <row r="1665" spans="2:3" ht="12.75" customHeight="1">
      <c r="B1665" s="10"/>
      <c r="C1665" s="39"/>
    </row>
    <row r="1666" spans="2:3" ht="12.75" customHeight="1">
      <c r="B1666" s="10"/>
      <c r="C1666" s="39"/>
    </row>
    <row r="1667" spans="2:3" ht="12.75" customHeight="1">
      <c r="B1667" s="10"/>
      <c r="C1667" s="39"/>
    </row>
    <row r="1668" spans="2:3" ht="12.75" customHeight="1">
      <c r="B1668" s="10"/>
      <c r="C1668" s="39"/>
    </row>
    <row r="1669" spans="2:3" ht="12.75" customHeight="1">
      <c r="B1669" s="10"/>
      <c r="C1669" s="39"/>
    </row>
    <row r="1670" spans="2:3" ht="12.75" customHeight="1">
      <c r="B1670" s="10"/>
      <c r="C1670" s="39"/>
    </row>
    <row r="1671" spans="2:3" ht="12.75" customHeight="1">
      <c r="B1671" s="10"/>
      <c r="C1671" s="39"/>
    </row>
    <row r="1672" spans="2:3" ht="12.75" customHeight="1">
      <c r="B1672" s="10"/>
      <c r="C1672" s="39"/>
    </row>
    <row r="1673" spans="2:3" ht="12.75" customHeight="1">
      <c r="B1673" s="10"/>
      <c r="C1673" s="39"/>
    </row>
    <row r="1674" spans="2:3" ht="12.75" customHeight="1">
      <c r="B1674" s="10"/>
      <c r="C1674" s="39"/>
    </row>
    <row r="1675" spans="2:3" ht="12.75" customHeight="1">
      <c r="B1675" s="10"/>
      <c r="C1675" s="39"/>
    </row>
    <row r="1676" spans="2:3" ht="12.75" customHeight="1">
      <c r="B1676" s="10"/>
      <c r="C1676" s="39"/>
    </row>
    <row r="1677" spans="2:3" ht="12.75" customHeight="1">
      <c r="B1677" s="10"/>
      <c r="C1677" s="39"/>
    </row>
    <row r="1678" spans="2:3" ht="12.75" customHeight="1">
      <c r="B1678" s="10"/>
      <c r="C1678" s="39"/>
    </row>
    <row r="1679" spans="2:3" ht="12.75" customHeight="1">
      <c r="B1679" s="10"/>
      <c r="C1679" s="39"/>
    </row>
    <row r="1680" spans="2:3" ht="12.75" customHeight="1">
      <c r="B1680" s="10"/>
      <c r="C1680" s="39"/>
    </row>
    <row r="1681" spans="2:3" ht="12.75" customHeight="1">
      <c r="B1681" s="10"/>
      <c r="C1681" s="39"/>
    </row>
    <row r="1682" spans="2:3" ht="12.75" customHeight="1">
      <c r="B1682" s="10"/>
      <c r="C1682" s="39"/>
    </row>
    <row r="1683" spans="2:3" ht="12.75" customHeight="1">
      <c r="B1683" s="10"/>
      <c r="C1683" s="39"/>
    </row>
    <row r="1684" spans="2:3" ht="12.75" customHeight="1">
      <c r="B1684" s="10"/>
      <c r="C1684" s="39"/>
    </row>
    <row r="1685" spans="2:3" ht="12.75" customHeight="1">
      <c r="B1685" s="10"/>
      <c r="C1685" s="39"/>
    </row>
    <row r="1686" spans="2:3" ht="12.75" customHeight="1">
      <c r="B1686" s="10"/>
      <c r="C1686" s="39"/>
    </row>
    <row r="1687" spans="2:3" ht="12.75" customHeight="1">
      <c r="B1687" s="10"/>
      <c r="C1687" s="39"/>
    </row>
    <row r="1688" spans="2:3" ht="12.75" customHeight="1">
      <c r="B1688" s="10"/>
      <c r="C1688" s="39"/>
    </row>
    <row r="1689" spans="2:3" ht="12.75" customHeight="1">
      <c r="B1689" s="10"/>
      <c r="C1689" s="39"/>
    </row>
    <row r="1690" spans="2:3" ht="12.75" customHeight="1">
      <c r="B1690" s="10"/>
      <c r="C1690" s="39"/>
    </row>
    <row r="1691" spans="2:3" ht="12.75" customHeight="1">
      <c r="B1691" s="10"/>
      <c r="C1691" s="39"/>
    </row>
    <row r="1692" spans="2:3" ht="12.75" customHeight="1">
      <c r="B1692" s="10"/>
      <c r="C1692" s="39"/>
    </row>
    <row r="1693" spans="2:3" ht="12.75" customHeight="1">
      <c r="B1693" s="10"/>
      <c r="C1693" s="39"/>
    </row>
    <row r="1694" spans="2:3" ht="12.75" customHeight="1">
      <c r="B1694" s="10"/>
      <c r="C1694" s="39"/>
    </row>
    <row r="1695" spans="2:3" ht="12.75" customHeight="1">
      <c r="B1695" s="10"/>
      <c r="C1695" s="39"/>
    </row>
    <row r="1696" spans="2:3" ht="12.75" customHeight="1">
      <c r="B1696" s="10"/>
      <c r="C1696" s="39"/>
    </row>
    <row r="1697" spans="2:3" ht="12.75" customHeight="1">
      <c r="B1697" s="10"/>
      <c r="C1697" s="39"/>
    </row>
    <row r="1698" spans="2:3" ht="12.75" customHeight="1">
      <c r="B1698" s="10"/>
      <c r="C1698" s="39"/>
    </row>
    <row r="1699" spans="2:3" ht="12.75" customHeight="1">
      <c r="B1699" s="10"/>
      <c r="C1699" s="39"/>
    </row>
    <row r="1700" spans="2:3" ht="12.75" customHeight="1">
      <c r="B1700" s="10"/>
      <c r="C1700" s="39"/>
    </row>
    <row r="1701" spans="2:3" ht="12.75" customHeight="1">
      <c r="B1701" s="10"/>
      <c r="C1701" s="39"/>
    </row>
    <row r="1702" spans="2:3" ht="12.75" customHeight="1">
      <c r="B1702" s="10"/>
      <c r="C1702" s="39"/>
    </row>
    <row r="1703" spans="2:3" ht="12.75" customHeight="1">
      <c r="B1703" s="10"/>
      <c r="C1703" s="39"/>
    </row>
    <row r="1704" spans="2:3" ht="12.75" customHeight="1">
      <c r="B1704" s="10"/>
      <c r="C1704" s="39"/>
    </row>
    <row r="1705" spans="2:3" ht="12.75" customHeight="1">
      <c r="B1705" s="10"/>
      <c r="C1705" s="39"/>
    </row>
    <row r="1706" spans="2:3" ht="12.75" customHeight="1">
      <c r="B1706" s="10"/>
      <c r="C1706" s="39"/>
    </row>
    <row r="1707" spans="2:3" ht="12.75" customHeight="1">
      <c r="B1707" s="10"/>
      <c r="C1707" s="39"/>
    </row>
    <row r="1708" spans="2:3" ht="12.75" customHeight="1">
      <c r="B1708" s="10"/>
      <c r="C1708" s="39"/>
    </row>
    <row r="1709" spans="2:3" ht="12.75" customHeight="1">
      <c r="B1709" s="10"/>
      <c r="C1709" s="39"/>
    </row>
    <row r="1710" spans="2:3" ht="12.75" customHeight="1">
      <c r="B1710" s="10"/>
      <c r="C1710" s="39"/>
    </row>
    <row r="1711" spans="2:3" ht="12.75" customHeight="1">
      <c r="B1711" s="10"/>
      <c r="C1711" s="39"/>
    </row>
    <row r="1712" spans="2:3" ht="12.75" customHeight="1">
      <c r="B1712" s="10"/>
      <c r="C1712" s="39"/>
    </row>
    <row r="1713" spans="2:3" ht="12.75" customHeight="1">
      <c r="B1713" s="10"/>
      <c r="C1713" s="39"/>
    </row>
    <row r="1714" spans="2:3" ht="12.75" customHeight="1">
      <c r="B1714" s="10"/>
      <c r="C1714" s="39"/>
    </row>
    <row r="1715" spans="2:3" ht="12.75" customHeight="1">
      <c r="B1715" s="10"/>
      <c r="C1715" s="39"/>
    </row>
    <row r="1716" spans="2:3" ht="12.75" customHeight="1">
      <c r="B1716" s="10"/>
      <c r="C1716" s="39"/>
    </row>
    <row r="1717" spans="2:3" ht="12.75" customHeight="1">
      <c r="B1717" s="10"/>
      <c r="C1717" s="39"/>
    </row>
    <row r="1718" spans="2:3" ht="12.75" customHeight="1">
      <c r="B1718" s="10"/>
      <c r="C1718" s="39"/>
    </row>
    <row r="1719" spans="2:3" ht="12.75" customHeight="1">
      <c r="B1719" s="10"/>
      <c r="C1719" s="39"/>
    </row>
    <row r="1720" spans="2:3" ht="12.75" customHeight="1">
      <c r="B1720" s="10"/>
      <c r="C1720" s="39"/>
    </row>
    <row r="1721" spans="2:3" ht="12.75" customHeight="1">
      <c r="B1721" s="10"/>
      <c r="C1721" s="39"/>
    </row>
    <row r="1722" spans="2:3" ht="12.75" customHeight="1">
      <c r="B1722" s="10"/>
      <c r="C1722" s="39"/>
    </row>
    <row r="1723" spans="2:3" ht="12.75" customHeight="1">
      <c r="B1723" s="10"/>
      <c r="C1723" s="39"/>
    </row>
    <row r="1724" spans="2:3" ht="12.75" customHeight="1">
      <c r="B1724" s="10"/>
      <c r="C1724" s="39"/>
    </row>
    <row r="1725" spans="2:3" ht="12.75" customHeight="1">
      <c r="B1725" s="10"/>
      <c r="C1725" s="39"/>
    </row>
    <row r="1726" spans="2:3" ht="12.75" customHeight="1">
      <c r="B1726" s="10"/>
      <c r="C1726" s="39"/>
    </row>
    <row r="1727" spans="2:3" ht="12.75" customHeight="1">
      <c r="B1727" s="10"/>
      <c r="C1727" s="39"/>
    </row>
    <row r="1728" spans="2:3" ht="12.75" customHeight="1">
      <c r="B1728" s="10"/>
      <c r="C1728" s="39"/>
    </row>
    <row r="1729" spans="2:3" ht="12.75" customHeight="1">
      <c r="B1729" s="10"/>
      <c r="C1729" s="39"/>
    </row>
    <row r="1730" spans="2:3" ht="12.75" customHeight="1">
      <c r="B1730" s="10"/>
      <c r="C1730" s="39"/>
    </row>
    <row r="1731" spans="2:3" ht="12.75" customHeight="1">
      <c r="B1731" s="10"/>
      <c r="C1731" s="39"/>
    </row>
    <row r="1732" spans="2:3" ht="12.75" customHeight="1">
      <c r="B1732" s="10"/>
      <c r="C1732" s="39"/>
    </row>
    <row r="1733" spans="2:3" ht="12.75" customHeight="1">
      <c r="B1733" s="10"/>
      <c r="C1733" s="39"/>
    </row>
    <row r="1734" spans="2:3" ht="12.75" customHeight="1">
      <c r="B1734" s="10"/>
      <c r="C1734" s="39"/>
    </row>
    <row r="1735" spans="2:3" ht="12.75" customHeight="1">
      <c r="B1735" s="10"/>
      <c r="C1735" s="39"/>
    </row>
    <row r="1736" spans="2:3" ht="12.75" customHeight="1">
      <c r="B1736" s="10"/>
      <c r="C1736" s="39"/>
    </row>
    <row r="1737" spans="2:3" ht="12.75" customHeight="1">
      <c r="B1737" s="10"/>
      <c r="C1737" s="39"/>
    </row>
    <row r="1738" spans="2:3" ht="12.75" customHeight="1">
      <c r="B1738" s="10"/>
      <c r="C1738" s="39"/>
    </row>
    <row r="1739" spans="2:3" ht="12.75" customHeight="1">
      <c r="B1739" s="10"/>
      <c r="C1739" s="39"/>
    </row>
    <row r="1740" spans="2:3" ht="12.75" customHeight="1">
      <c r="B1740" s="10"/>
      <c r="C1740" s="39"/>
    </row>
    <row r="1741" spans="2:3" ht="12.75" customHeight="1">
      <c r="B1741" s="10"/>
      <c r="C1741" s="39"/>
    </row>
    <row r="1742" spans="2:3" ht="12.75" customHeight="1">
      <c r="B1742" s="10"/>
      <c r="C1742" s="39"/>
    </row>
    <row r="1743" spans="2:3" ht="12.75" customHeight="1">
      <c r="B1743" s="10"/>
      <c r="C1743" s="39"/>
    </row>
    <row r="1744" spans="2:3" ht="12.75" customHeight="1">
      <c r="B1744" s="10"/>
      <c r="C1744" s="39"/>
    </row>
    <row r="1745" spans="2:3" ht="12.75" customHeight="1">
      <c r="B1745" s="10"/>
      <c r="C1745" s="39"/>
    </row>
    <row r="1746" spans="2:3" ht="12.75" customHeight="1">
      <c r="B1746" s="10"/>
      <c r="C1746" s="39"/>
    </row>
    <row r="1747" spans="2:3" ht="12.75" customHeight="1">
      <c r="B1747" s="10"/>
      <c r="C1747" s="39"/>
    </row>
    <row r="1748" spans="2:3" ht="12.75" customHeight="1">
      <c r="B1748" s="10"/>
      <c r="C1748" s="39"/>
    </row>
    <row r="1749" spans="2:3" ht="12.75" customHeight="1">
      <c r="B1749" s="10"/>
      <c r="C1749" s="39"/>
    </row>
    <row r="1750" spans="2:3" ht="12.75" customHeight="1">
      <c r="B1750" s="10"/>
      <c r="C1750" s="39"/>
    </row>
    <row r="1751" spans="2:3" ht="12.75" customHeight="1">
      <c r="B1751" s="10"/>
      <c r="C1751" s="39"/>
    </row>
    <row r="1752" spans="2:3" ht="12.75" customHeight="1">
      <c r="B1752" s="10"/>
      <c r="C1752" s="39"/>
    </row>
    <row r="1753" spans="2:3" ht="12.75" customHeight="1">
      <c r="B1753" s="10"/>
      <c r="C1753" s="39"/>
    </row>
    <row r="1754" spans="2:3" ht="12.75" customHeight="1">
      <c r="B1754" s="10"/>
      <c r="C1754" s="39"/>
    </row>
    <row r="1755" spans="2:3" ht="12.75" customHeight="1">
      <c r="B1755" s="10"/>
      <c r="C1755" s="39"/>
    </row>
    <row r="1756" spans="2:3" ht="12.75" customHeight="1">
      <c r="B1756" s="10"/>
      <c r="C1756" s="39"/>
    </row>
    <row r="1757" spans="2:3" ht="12.75" customHeight="1">
      <c r="B1757" s="10"/>
      <c r="C1757" s="39"/>
    </row>
    <row r="1758" spans="2:3" ht="12.75" customHeight="1">
      <c r="B1758" s="10"/>
      <c r="C1758" s="39"/>
    </row>
    <row r="1759" spans="2:3" ht="12.75" customHeight="1">
      <c r="B1759" s="10"/>
      <c r="C1759" s="39"/>
    </row>
    <row r="1760" spans="2:3" ht="12.75" customHeight="1">
      <c r="B1760" s="10"/>
      <c r="C1760" s="39"/>
    </row>
    <row r="1761" spans="2:3" ht="12.75" customHeight="1">
      <c r="B1761" s="10"/>
      <c r="C1761" s="39"/>
    </row>
    <row r="1762" spans="2:3" ht="12.75" customHeight="1">
      <c r="B1762" s="10"/>
      <c r="C1762" s="39"/>
    </row>
    <row r="1763" spans="2:3" ht="12.75" customHeight="1">
      <c r="B1763" s="10"/>
      <c r="C1763" s="39"/>
    </row>
    <row r="1764" spans="2:3" ht="12.75" customHeight="1">
      <c r="B1764" s="10"/>
      <c r="C1764" s="39"/>
    </row>
    <row r="1765" spans="2:3" ht="12.75" customHeight="1">
      <c r="B1765" s="10"/>
      <c r="C1765" s="39"/>
    </row>
    <row r="1766" spans="2:3" ht="12.75" customHeight="1">
      <c r="B1766" s="10"/>
      <c r="C1766" s="39"/>
    </row>
    <row r="1767" spans="2:3" ht="12.75" customHeight="1">
      <c r="B1767" s="10"/>
      <c r="C1767" s="39"/>
    </row>
    <row r="1768" spans="2:3" ht="12.75" customHeight="1">
      <c r="B1768" s="10"/>
      <c r="C1768" s="39"/>
    </row>
    <row r="1769" spans="2:3" ht="12.75" customHeight="1">
      <c r="B1769" s="10"/>
      <c r="C1769" s="39"/>
    </row>
    <row r="1770" spans="2:3" ht="12.75" customHeight="1">
      <c r="B1770" s="10"/>
      <c r="C1770" s="39"/>
    </row>
    <row r="1771" spans="2:3" ht="12.75" customHeight="1">
      <c r="B1771" s="10"/>
      <c r="C1771" s="39"/>
    </row>
    <row r="1772" spans="2:3" ht="12.75" customHeight="1">
      <c r="B1772" s="10"/>
      <c r="C1772" s="39"/>
    </row>
    <row r="1773" spans="2:3" ht="12.75" customHeight="1">
      <c r="B1773" s="10"/>
      <c r="C1773" s="39"/>
    </row>
    <row r="1774" spans="2:3" ht="12.75" customHeight="1">
      <c r="B1774" s="10"/>
      <c r="C1774" s="39"/>
    </row>
    <row r="1775" spans="2:3" ht="12.75" customHeight="1">
      <c r="B1775" s="10"/>
      <c r="C1775" s="39"/>
    </row>
    <row r="1776" spans="2:3" ht="12.75" customHeight="1">
      <c r="B1776" s="10"/>
      <c r="C1776" s="39"/>
    </row>
    <row r="1777" spans="2:3" ht="12.75" customHeight="1">
      <c r="B1777" s="10"/>
      <c r="C1777" s="39"/>
    </row>
    <row r="1778" spans="2:3" ht="12.75" customHeight="1">
      <c r="B1778" s="10"/>
      <c r="C1778" s="39"/>
    </row>
    <row r="1779" spans="2:3" ht="12.75" customHeight="1">
      <c r="B1779" s="10"/>
      <c r="C1779" s="39"/>
    </row>
    <row r="1780" spans="2:3" ht="12.75" customHeight="1">
      <c r="B1780" s="10"/>
      <c r="C1780" s="39"/>
    </row>
    <row r="1781" spans="2:3" ht="12.75" customHeight="1">
      <c r="B1781" s="10"/>
      <c r="C1781" s="39"/>
    </row>
    <row r="1782" spans="2:3" ht="12.75" customHeight="1">
      <c r="B1782" s="10"/>
      <c r="C1782" s="39"/>
    </row>
    <row r="1783" spans="2:3" ht="12.75" customHeight="1">
      <c r="B1783" s="10"/>
      <c r="C1783" s="39"/>
    </row>
    <row r="1784" spans="2:3" ht="12.75" customHeight="1">
      <c r="B1784" s="10"/>
      <c r="C1784" s="39"/>
    </row>
    <row r="1785" spans="2:3" ht="12.75" customHeight="1">
      <c r="B1785" s="10"/>
      <c r="C1785" s="39"/>
    </row>
    <row r="1786" spans="2:3" ht="12.75" customHeight="1">
      <c r="B1786" s="10"/>
      <c r="C1786" s="39"/>
    </row>
    <row r="1787" spans="2:3" ht="12.75" customHeight="1">
      <c r="B1787" s="10"/>
      <c r="C1787" s="39"/>
    </row>
    <row r="1788" spans="2:3" ht="12.75" customHeight="1">
      <c r="B1788" s="10"/>
      <c r="C1788" s="39"/>
    </row>
    <row r="1789" spans="2:3" ht="12.75" customHeight="1">
      <c r="B1789" s="10"/>
      <c r="C1789" s="39"/>
    </row>
    <row r="1790" spans="2:3" ht="12.75" customHeight="1">
      <c r="B1790" s="10"/>
      <c r="C1790" s="39"/>
    </row>
    <row r="1791" spans="2:3" ht="12.75" customHeight="1">
      <c r="B1791" s="10"/>
      <c r="C1791" s="39"/>
    </row>
    <row r="1792" spans="2:3" ht="12.75" customHeight="1">
      <c r="B1792" s="10"/>
      <c r="C1792" s="39"/>
    </row>
    <row r="1793" spans="2:3" ht="12.75" customHeight="1">
      <c r="B1793" s="10"/>
      <c r="C1793" s="39"/>
    </row>
    <row r="1794" spans="2:3" ht="12.75" customHeight="1">
      <c r="B1794" s="10"/>
      <c r="C1794" s="39"/>
    </row>
    <row r="1795" spans="2:3" ht="12.75" customHeight="1">
      <c r="B1795" s="10"/>
      <c r="C1795" s="39"/>
    </row>
    <row r="1796" spans="2:3" ht="12.75" customHeight="1">
      <c r="B1796" s="10"/>
      <c r="C1796" s="39"/>
    </row>
    <row r="1797" spans="2:3" ht="12.75" customHeight="1">
      <c r="B1797" s="10"/>
      <c r="C1797" s="39"/>
    </row>
    <row r="1798" spans="2:3" ht="12.75" customHeight="1">
      <c r="B1798" s="10"/>
      <c r="C1798" s="39"/>
    </row>
    <row r="1799" spans="2:3" ht="12.75" customHeight="1">
      <c r="B1799" s="10"/>
      <c r="C1799" s="39"/>
    </row>
    <row r="1800" spans="2:3" ht="12.75" customHeight="1">
      <c r="B1800" s="10"/>
      <c r="C1800" s="39"/>
    </row>
    <row r="1801" spans="2:3" ht="12.75" customHeight="1">
      <c r="B1801" s="10"/>
      <c r="C1801" s="39"/>
    </row>
    <row r="1802" spans="2:3" ht="12.75" customHeight="1">
      <c r="B1802" s="10"/>
      <c r="C1802" s="39"/>
    </row>
    <row r="1803" spans="2:3" ht="12.75" customHeight="1">
      <c r="B1803" s="10"/>
      <c r="C1803" s="39"/>
    </row>
    <row r="1804" spans="2:3" ht="12.75" customHeight="1">
      <c r="B1804" s="10"/>
      <c r="C1804" s="39"/>
    </row>
    <row r="1805" spans="2:3" ht="12.75" customHeight="1">
      <c r="B1805" s="10"/>
      <c r="C1805" s="39"/>
    </row>
    <row r="1806" spans="2:3" ht="12.75" customHeight="1">
      <c r="B1806" s="10"/>
      <c r="C1806" s="39"/>
    </row>
    <row r="1807" spans="2:3" ht="12.75" customHeight="1">
      <c r="B1807" s="10"/>
      <c r="C1807" s="39"/>
    </row>
    <row r="1808" spans="2:3" ht="12.75" customHeight="1">
      <c r="B1808" s="10"/>
      <c r="C1808" s="39"/>
    </row>
    <row r="1809" spans="2:3" ht="12.75" customHeight="1">
      <c r="B1809" s="10"/>
      <c r="C1809" s="39"/>
    </row>
    <row r="1810" spans="2:3" ht="12.75" customHeight="1">
      <c r="B1810" s="10"/>
      <c r="C1810" s="39"/>
    </row>
    <row r="1811" spans="2:3" ht="12.75" customHeight="1">
      <c r="B1811" s="10"/>
      <c r="C1811" s="39"/>
    </row>
    <row r="1812" spans="2:3" ht="12.75" customHeight="1">
      <c r="B1812" s="10"/>
      <c r="C1812" s="39"/>
    </row>
    <row r="1813" spans="2:3" ht="12.75" customHeight="1">
      <c r="B1813" s="10"/>
      <c r="C1813" s="39"/>
    </row>
    <row r="1814" spans="2:3" ht="12.75" customHeight="1">
      <c r="B1814" s="10"/>
      <c r="C1814" s="39"/>
    </row>
    <row r="1815" spans="2:3" ht="12.75" customHeight="1">
      <c r="B1815" s="10"/>
      <c r="C1815" s="39"/>
    </row>
    <row r="1816" spans="2:3" ht="12.75" customHeight="1">
      <c r="B1816" s="10"/>
      <c r="C1816" s="39"/>
    </row>
    <row r="1817" spans="2:3" ht="12.75" customHeight="1">
      <c r="B1817" s="10"/>
      <c r="C1817" s="39"/>
    </row>
    <row r="1818" spans="2:3" ht="12.75" customHeight="1">
      <c r="B1818" s="10"/>
      <c r="C1818" s="39"/>
    </row>
    <row r="1819" spans="2:3" ht="12.75" customHeight="1">
      <c r="B1819" s="10"/>
      <c r="C1819" s="39"/>
    </row>
    <row r="1820" spans="2:3" ht="12.75" customHeight="1">
      <c r="B1820" s="10"/>
      <c r="C1820" s="39"/>
    </row>
    <row r="1821" spans="2:3" ht="12.75" customHeight="1">
      <c r="B1821" s="10"/>
      <c r="C1821" s="39"/>
    </row>
    <row r="1822" spans="2:3" ht="12.75" customHeight="1">
      <c r="B1822" s="10"/>
      <c r="C1822" s="39"/>
    </row>
    <row r="1823" spans="2:3" ht="12.75" customHeight="1">
      <c r="B1823" s="10"/>
      <c r="C1823" s="39"/>
    </row>
    <row r="1824" spans="2:3" ht="12.75" customHeight="1">
      <c r="B1824" s="10"/>
      <c r="C1824" s="39"/>
    </row>
    <row r="1825" spans="2:3" ht="12.75" customHeight="1">
      <c r="B1825" s="10"/>
      <c r="C1825" s="39"/>
    </row>
    <row r="1826" spans="2:3" ht="12.75" customHeight="1">
      <c r="B1826" s="10"/>
      <c r="C1826" s="39"/>
    </row>
    <row r="1827" spans="2:3" ht="12.75" customHeight="1">
      <c r="B1827" s="10"/>
      <c r="C1827" s="39"/>
    </row>
    <row r="1828" spans="2:3" ht="12.75" customHeight="1">
      <c r="B1828" s="10"/>
      <c r="C1828" s="39"/>
    </row>
    <row r="1829" spans="2:3" ht="12.75" customHeight="1">
      <c r="B1829" s="10"/>
      <c r="C1829" s="39"/>
    </row>
    <row r="1830" spans="2:3" ht="12.75" customHeight="1">
      <c r="B1830" s="10"/>
      <c r="C1830" s="39"/>
    </row>
    <row r="1831" spans="2:3" ht="12.75" customHeight="1">
      <c r="B1831" s="10"/>
      <c r="C1831" s="39"/>
    </row>
    <row r="1832" spans="2:3" ht="12.75" customHeight="1">
      <c r="B1832" s="10"/>
      <c r="C1832" s="39"/>
    </row>
    <row r="1833" spans="2:3" ht="12.75" customHeight="1">
      <c r="B1833" s="10"/>
      <c r="C1833" s="39"/>
    </row>
    <row r="1834" spans="2:3" ht="12.75" customHeight="1">
      <c r="B1834" s="10"/>
      <c r="C1834" s="39"/>
    </row>
    <row r="1835" spans="2:3" ht="12.75" customHeight="1">
      <c r="B1835" s="10"/>
      <c r="C1835" s="39"/>
    </row>
    <row r="1836" spans="2:3" ht="12.75" customHeight="1">
      <c r="B1836" s="10"/>
      <c r="C1836" s="39"/>
    </row>
    <row r="1837" spans="2:3" ht="12.75" customHeight="1">
      <c r="B1837" s="10"/>
      <c r="C1837" s="39"/>
    </row>
    <row r="1838" spans="2:3" ht="12.75" customHeight="1">
      <c r="B1838" s="10"/>
      <c r="C1838" s="39"/>
    </row>
    <row r="1839" spans="2:3" ht="12.75" customHeight="1">
      <c r="B1839" s="10"/>
      <c r="C1839" s="39"/>
    </row>
    <row r="1840" spans="2:3" ht="12.75" customHeight="1">
      <c r="B1840" s="10"/>
      <c r="C1840" s="39"/>
    </row>
    <row r="1841" spans="2:3" ht="12.75" customHeight="1">
      <c r="B1841" s="10"/>
      <c r="C1841" s="39"/>
    </row>
    <row r="1842" spans="2:3" ht="12.75" customHeight="1">
      <c r="B1842" s="10"/>
      <c r="C1842" s="39"/>
    </row>
    <row r="1843" spans="2:3" ht="12.75" customHeight="1">
      <c r="B1843" s="10"/>
      <c r="C1843" s="39"/>
    </row>
    <row r="1844" spans="2:3" ht="12.75" customHeight="1">
      <c r="B1844" s="10"/>
      <c r="C1844" s="39"/>
    </row>
    <row r="1845" spans="2:3" ht="12.75" customHeight="1">
      <c r="B1845" s="10"/>
      <c r="C1845" s="39"/>
    </row>
    <row r="1846" spans="2:3" ht="12.75" customHeight="1">
      <c r="B1846" s="10"/>
      <c r="C1846" s="39"/>
    </row>
    <row r="1847" spans="2:3" ht="12.75" customHeight="1">
      <c r="B1847" s="10"/>
      <c r="C1847" s="39"/>
    </row>
    <row r="1848" spans="2:3" ht="12.75" customHeight="1">
      <c r="B1848" s="10"/>
      <c r="C1848" s="39"/>
    </row>
    <row r="1849" spans="2:3" ht="12.75" customHeight="1">
      <c r="B1849" s="10"/>
      <c r="C1849" s="39"/>
    </row>
    <row r="1850" spans="2:3" ht="12.75" customHeight="1">
      <c r="B1850" s="10"/>
      <c r="C1850" s="39"/>
    </row>
    <row r="1851" spans="2:3" ht="12.75" customHeight="1">
      <c r="B1851" s="10"/>
      <c r="C1851" s="39"/>
    </row>
    <row r="1852" spans="2:3" ht="12.75" customHeight="1">
      <c r="B1852" s="10"/>
      <c r="C1852" s="39"/>
    </row>
    <row r="1853" spans="2:3" ht="12.75" customHeight="1">
      <c r="B1853" s="10"/>
      <c r="C1853" s="39"/>
    </row>
    <row r="1854" spans="2:3" ht="12.75" customHeight="1">
      <c r="B1854" s="10"/>
      <c r="C1854" s="39"/>
    </row>
    <row r="1855" spans="2:3" ht="12.75" customHeight="1">
      <c r="B1855" s="10"/>
      <c r="C1855" s="39"/>
    </row>
    <row r="1856" spans="2:3" ht="12.75" customHeight="1">
      <c r="B1856" s="10"/>
      <c r="C1856" s="39"/>
    </row>
    <row r="1857" spans="2:3" ht="12.75" customHeight="1">
      <c r="B1857" s="10"/>
      <c r="C1857" s="39"/>
    </row>
    <row r="1858" spans="2:3" ht="12.75" customHeight="1">
      <c r="B1858" s="10"/>
      <c r="C1858" s="39"/>
    </row>
    <row r="1859" spans="2:3" ht="12.75" customHeight="1">
      <c r="B1859" s="10"/>
      <c r="C1859" s="39"/>
    </row>
    <row r="1860" spans="2:3" ht="12.75" customHeight="1">
      <c r="B1860" s="10"/>
      <c r="C1860" s="39"/>
    </row>
    <row r="1861" spans="2:3" ht="12.75" customHeight="1">
      <c r="B1861" s="10"/>
      <c r="C1861" s="39"/>
    </row>
    <row r="1862" spans="2:3" ht="12.75" customHeight="1">
      <c r="B1862" s="10"/>
      <c r="C1862" s="39"/>
    </row>
    <row r="1863" spans="2:3" ht="12.75" customHeight="1">
      <c r="B1863" s="10"/>
      <c r="C1863" s="39"/>
    </row>
    <row r="1864" spans="2:3" ht="12.75" customHeight="1">
      <c r="B1864" s="10"/>
      <c r="C1864" s="39"/>
    </row>
    <row r="1865" spans="2:3" ht="12.75" customHeight="1">
      <c r="B1865" s="10"/>
      <c r="C1865" s="39"/>
    </row>
    <row r="1866" spans="2:3" ht="12.75" customHeight="1">
      <c r="B1866" s="10"/>
      <c r="C1866" s="39"/>
    </row>
    <row r="1867" spans="2:3" ht="12.75" customHeight="1">
      <c r="B1867" s="10"/>
      <c r="C1867" s="39"/>
    </row>
    <row r="1868" spans="2:3" ht="12.75" customHeight="1">
      <c r="B1868" s="10"/>
      <c r="C1868" s="39"/>
    </row>
    <row r="1869" spans="2:3" ht="12.75" customHeight="1">
      <c r="B1869" s="10"/>
      <c r="C1869" s="39"/>
    </row>
    <row r="1870" spans="2:3" ht="12.75" customHeight="1">
      <c r="B1870" s="10"/>
      <c r="C1870" s="39"/>
    </row>
    <row r="1871" spans="2:3" ht="12.75" customHeight="1">
      <c r="B1871" s="10"/>
      <c r="C1871" s="39"/>
    </row>
    <row r="1872" spans="2:3" ht="12.75" customHeight="1">
      <c r="B1872" s="10"/>
      <c r="C1872" s="39"/>
    </row>
    <row r="1873" spans="2:3" ht="12.75" customHeight="1">
      <c r="B1873" s="10"/>
      <c r="C1873" s="39"/>
    </row>
    <row r="1874" spans="2:3" ht="12.75" customHeight="1">
      <c r="B1874" s="10"/>
      <c r="C1874" s="39"/>
    </row>
    <row r="1875" spans="2:3" ht="12.75" customHeight="1">
      <c r="B1875" s="10"/>
      <c r="C1875" s="39"/>
    </row>
    <row r="1876" spans="2:3" ht="12.75" customHeight="1">
      <c r="B1876" s="10"/>
      <c r="C1876" s="39"/>
    </row>
    <row r="1877" spans="2:3" ht="12.75" customHeight="1">
      <c r="B1877" s="10"/>
      <c r="C1877" s="39"/>
    </row>
    <row r="1878" spans="2:3" ht="12.75" customHeight="1">
      <c r="B1878" s="10"/>
      <c r="C1878" s="39"/>
    </row>
    <row r="1879" spans="2:3" ht="12.75" customHeight="1">
      <c r="B1879" s="10"/>
      <c r="C1879" s="39"/>
    </row>
    <row r="1880" spans="2:3" ht="12.75" customHeight="1">
      <c r="B1880" s="10"/>
      <c r="C1880" s="39"/>
    </row>
    <row r="1881" spans="2:3" ht="12.75" customHeight="1">
      <c r="B1881" s="10"/>
      <c r="C1881" s="39"/>
    </row>
    <row r="1882" spans="2:3" ht="12.75" customHeight="1">
      <c r="B1882" s="10"/>
      <c r="C1882" s="39"/>
    </row>
    <row r="1883" spans="2:3" ht="12.75" customHeight="1">
      <c r="B1883" s="10"/>
      <c r="C1883" s="39"/>
    </row>
    <row r="1884" spans="2:3" ht="12.75" customHeight="1">
      <c r="B1884" s="10"/>
      <c r="C1884" s="39"/>
    </row>
    <row r="1885" spans="2:3" ht="12.75" customHeight="1">
      <c r="B1885" s="10"/>
      <c r="C1885" s="39"/>
    </row>
    <row r="1886" spans="2:3" ht="12.75" customHeight="1">
      <c r="B1886" s="10"/>
      <c r="C1886" s="39"/>
    </row>
    <row r="1887" spans="2:3" ht="12.75" customHeight="1">
      <c r="B1887" s="10"/>
      <c r="C1887" s="39"/>
    </row>
    <row r="1888" spans="2:3" ht="12.75" customHeight="1">
      <c r="B1888" s="10"/>
      <c r="C1888" s="39"/>
    </row>
    <row r="1889" spans="2:3" ht="12.75" customHeight="1">
      <c r="B1889" s="10"/>
      <c r="C1889" s="39"/>
    </row>
    <row r="1890" spans="2:3" ht="12.75" customHeight="1">
      <c r="B1890" s="10"/>
      <c r="C1890" s="39"/>
    </row>
    <row r="1891" spans="2:3" ht="12.75" customHeight="1">
      <c r="B1891" s="10"/>
      <c r="C1891" s="39"/>
    </row>
    <row r="1892" spans="2:3" ht="12.75" customHeight="1">
      <c r="B1892" s="10"/>
      <c r="C1892" s="39"/>
    </row>
    <row r="1893" spans="2:3" ht="12.75" customHeight="1">
      <c r="B1893" s="10"/>
      <c r="C1893" s="39"/>
    </row>
    <row r="1894" spans="2:3" ht="12.75" customHeight="1">
      <c r="B1894" s="10"/>
      <c r="C1894" s="39"/>
    </row>
    <row r="1895" spans="2:3" ht="12.75" customHeight="1">
      <c r="B1895" s="10"/>
      <c r="C1895" s="39"/>
    </row>
    <row r="1896" spans="2:3" ht="12.75" customHeight="1">
      <c r="B1896" s="10"/>
      <c r="C1896" s="39"/>
    </row>
    <row r="1897" spans="2:3" ht="12.75" customHeight="1">
      <c r="B1897" s="10"/>
      <c r="C1897" s="39"/>
    </row>
    <row r="1898" spans="2:3" ht="12.75" customHeight="1">
      <c r="B1898" s="10"/>
      <c r="C1898" s="39"/>
    </row>
    <row r="1899" spans="2:3" ht="12.75" customHeight="1">
      <c r="B1899" s="10"/>
      <c r="C1899" s="39"/>
    </row>
    <row r="1900" spans="2:3" ht="12.75" customHeight="1">
      <c r="B1900" s="10"/>
      <c r="C1900" s="39"/>
    </row>
    <row r="1901" spans="2:3" ht="12.75" customHeight="1">
      <c r="B1901" s="10"/>
      <c r="C1901" s="39"/>
    </row>
    <row r="1902" spans="2:3" ht="12.75" customHeight="1">
      <c r="B1902" s="10"/>
      <c r="C1902" s="39"/>
    </row>
    <row r="1903" spans="2:3" ht="12.75" customHeight="1">
      <c r="B1903" s="10"/>
      <c r="C1903" s="39"/>
    </row>
    <row r="1904" spans="2:3" ht="12.75" customHeight="1">
      <c r="B1904" s="10"/>
      <c r="C1904" s="39"/>
    </row>
    <row r="1905" spans="2:3" ht="12.75" customHeight="1">
      <c r="B1905" s="10"/>
      <c r="C1905" s="39"/>
    </row>
    <row r="1906" spans="2:3" ht="12.75" customHeight="1">
      <c r="B1906" s="10"/>
      <c r="C1906" s="39"/>
    </row>
    <row r="1907" spans="2:3" ht="12.75" customHeight="1">
      <c r="B1907" s="10"/>
      <c r="C1907" s="39"/>
    </row>
    <row r="1908" spans="2:3" ht="12.75" customHeight="1">
      <c r="B1908" s="10"/>
      <c r="C1908" s="39"/>
    </row>
    <row r="1909" spans="2:3" ht="12.75" customHeight="1">
      <c r="B1909" s="10"/>
      <c r="C1909" s="39"/>
    </row>
    <row r="1910" spans="2:3" ht="12.75" customHeight="1">
      <c r="B1910" s="10"/>
      <c r="C1910" s="39"/>
    </row>
    <row r="1911" spans="2:3" ht="12.75" customHeight="1">
      <c r="B1911" s="10"/>
      <c r="C1911" s="39"/>
    </row>
    <row r="1912" spans="2:3" ht="12.75" customHeight="1">
      <c r="B1912" s="10"/>
      <c r="C1912" s="39"/>
    </row>
    <row r="1913" spans="2:3" ht="12.75" customHeight="1">
      <c r="B1913" s="10"/>
      <c r="C1913" s="39"/>
    </row>
    <row r="1914" spans="2:3" ht="12.75" customHeight="1">
      <c r="B1914" s="10"/>
      <c r="C1914" s="39"/>
    </row>
    <row r="1915" spans="2:3" ht="12.75" customHeight="1">
      <c r="B1915" s="10"/>
      <c r="C1915" s="39"/>
    </row>
    <row r="1916" spans="2:3" ht="12.75" customHeight="1">
      <c r="B1916" s="10"/>
      <c r="C1916" s="39"/>
    </row>
    <row r="1917" spans="2:3" ht="12.75" customHeight="1">
      <c r="B1917" s="10"/>
      <c r="C1917" s="39"/>
    </row>
    <row r="1918" spans="2:3" ht="12.75" customHeight="1">
      <c r="B1918" s="10"/>
      <c r="C1918" s="39"/>
    </row>
    <row r="1919" spans="2:3" ht="12.75" customHeight="1">
      <c r="B1919" s="10"/>
      <c r="C1919" s="39"/>
    </row>
    <row r="1920" spans="2:3" ht="12.75" customHeight="1">
      <c r="B1920" s="10"/>
      <c r="C1920" s="39"/>
    </row>
    <row r="1921" spans="2:3" ht="12.75" customHeight="1">
      <c r="B1921" s="10"/>
      <c r="C1921" s="39"/>
    </row>
    <row r="1922" spans="2:3" ht="12.75" customHeight="1">
      <c r="B1922" s="10"/>
      <c r="C1922" s="39"/>
    </row>
    <row r="1923" spans="2:3" ht="12.75" customHeight="1">
      <c r="B1923" s="10"/>
      <c r="C1923" s="39"/>
    </row>
    <row r="1924" spans="2:3" ht="12.75" customHeight="1">
      <c r="B1924" s="10"/>
      <c r="C1924" s="39"/>
    </row>
    <row r="1925" spans="2:3" ht="12.75" customHeight="1">
      <c r="B1925" s="10"/>
      <c r="C1925" s="39"/>
    </row>
    <row r="1926" spans="2:3" ht="12.75" customHeight="1">
      <c r="B1926" s="10"/>
      <c r="C1926" s="39"/>
    </row>
    <row r="1927" spans="2:3" ht="12.75" customHeight="1">
      <c r="B1927" s="10"/>
      <c r="C1927" s="39"/>
    </row>
    <row r="1928" spans="2:3" ht="12.75" customHeight="1">
      <c r="B1928" s="10"/>
      <c r="C1928" s="39"/>
    </row>
    <row r="1929" spans="2:3" ht="12.75" customHeight="1">
      <c r="B1929" s="10"/>
      <c r="C1929" s="39"/>
    </row>
    <row r="1930" spans="2:3" ht="12.75" customHeight="1">
      <c r="B1930" s="10"/>
      <c r="C1930" s="39"/>
    </row>
    <row r="1931" spans="2:3" ht="12.75" customHeight="1">
      <c r="B1931" s="10"/>
      <c r="C1931" s="39"/>
    </row>
    <row r="1932" spans="2:3" ht="12.75" customHeight="1">
      <c r="B1932" s="10"/>
      <c r="C1932" s="39"/>
    </row>
    <row r="1933" spans="2:3" ht="12.75" customHeight="1">
      <c r="B1933" s="10"/>
      <c r="C1933" s="39"/>
    </row>
    <row r="1934" spans="2:3" ht="12.75" customHeight="1">
      <c r="B1934" s="10"/>
      <c r="C1934" s="39"/>
    </row>
    <row r="1935" spans="2:3" ht="12.75" customHeight="1">
      <c r="B1935" s="10"/>
      <c r="C1935" s="39"/>
    </row>
    <row r="1936" spans="2:3" ht="12.75" customHeight="1">
      <c r="B1936" s="10"/>
      <c r="C1936" s="39"/>
    </row>
    <row r="1937" spans="2:3" ht="12.75" customHeight="1">
      <c r="B1937" s="10"/>
      <c r="C1937" s="39"/>
    </row>
    <row r="1938" spans="2:3" ht="12.75" customHeight="1">
      <c r="B1938" s="10"/>
      <c r="C1938" s="39"/>
    </row>
    <row r="1939" spans="2:3" ht="12.75" customHeight="1">
      <c r="B1939" s="10"/>
      <c r="C1939" s="39"/>
    </row>
    <row r="1940" spans="2:3" ht="12.75" customHeight="1">
      <c r="B1940" s="10"/>
      <c r="C1940" s="39"/>
    </row>
    <row r="1941" spans="2:3" ht="12.75" customHeight="1">
      <c r="B1941" s="10"/>
      <c r="C1941" s="39"/>
    </row>
    <row r="1942" spans="2:3" ht="12.75" customHeight="1">
      <c r="B1942" s="10"/>
      <c r="C1942" s="39"/>
    </row>
    <row r="1943" spans="2:3" ht="12.75" customHeight="1">
      <c r="B1943" s="10"/>
      <c r="C1943" s="39"/>
    </row>
    <row r="1944" spans="2:3" ht="12.75" customHeight="1">
      <c r="B1944" s="10"/>
      <c r="C1944" s="39"/>
    </row>
    <row r="1945" spans="2:3" ht="12.75" customHeight="1">
      <c r="B1945" s="10"/>
      <c r="C1945" s="39"/>
    </row>
    <row r="1946" spans="2:3" ht="12.75" customHeight="1">
      <c r="B1946" s="10"/>
      <c r="C1946" s="39"/>
    </row>
    <row r="1947" spans="2:3" ht="12.75" customHeight="1">
      <c r="B1947" s="10"/>
      <c r="C1947" s="39"/>
    </row>
    <row r="1948" spans="2:3" ht="12.75" customHeight="1">
      <c r="B1948" s="10"/>
      <c r="C1948" s="39"/>
    </row>
    <row r="1949" spans="2:3" ht="12.75" customHeight="1">
      <c r="B1949" s="10"/>
      <c r="C1949" s="39"/>
    </row>
    <row r="1950" spans="2:3" ht="12.75" customHeight="1">
      <c r="B1950" s="10"/>
      <c r="C1950" s="39"/>
    </row>
    <row r="1951" spans="2:3" ht="12.75" customHeight="1">
      <c r="B1951" s="10"/>
      <c r="C1951" s="39"/>
    </row>
    <row r="1952" spans="2:3" ht="12.75" customHeight="1">
      <c r="B1952" s="10"/>
      <c r="C1952" s="39"/>
    </row>
    <row r="1953" spans="2:3" ht="12.75" customHeight="1">
      <c r="B1953" s="10"/>
      <c r="C1953" s="39"/>
    </row>
    <row r="1954" spans="2:3" ht="12.75" customHeight="1">
      <c r="B1954" s="10"/>
      <c r="C1954" s="39"/>
    </row>
    <row r="1955" spans="2:3" ht="12.75" customHeight="1">
      <c r="B1955" s="10"/>
      <c r="C1955" s="39"/>
    </row>
    <row r="1956" spans="2:3" ht="12.75" customHeight="1">
      <c r="B1956" s="10"/>
      <c r="C1956" s="39"/>
    </row>
    <row r="1957" spans="2:3" ht="12.75" customHeight="1">
      <c r="B1957" s="10"/>
      <c r="C1957" s="39"/>
    </row>
    <row r="1958" spans="2:3" ht="12.75" customHeight="1">
      <c r="B1958" s="10"/>
      <c r="C1958" s="39"/>
    </row>
    <row r="1959" spans="2:3" ht="12.75" customHeight="1">
      <c r="B1959" s="10"/>
      <c r="C1959" s="39"/>
    </row>
    <row r="1960" spans="2:3" ht="12.75" customHeight="1">
      <c r="B1960" s="10"/>
      <c r="C1960" s="39"/>
    </row>
    <row r="1961" spans="2:3" ht="12.75" customHeight="1">
      <c r="B1961" s="10"/>
      <c r="C1961" s="39"/>
    </row>
    <row r="1962" spans="2:3" ht="12.75" customHeight="1">
      <c r="B1962" s="10"/>
      <c r="C1962" s="39"/>
    </row>
    <row r="1963" spans="2:3" ht="12.75" customHeight="1">
      <c r="B1963" s="10"/>
      <c r="C1963" s="39"/>
    </row>
    <row r="1964" spans="2:3" ht="12.75" customHeight="1">
      <c r="B1964" s="10"/>
      <c r="C1964" s="39"/>
    </row>
    <row r="1965" spans="2:3" ht="12.75" customHeight="1">
      <c r="B1965" s="10"/>
      <c r="C1965" s="39"/>
    </row>
    <row r="1966" spans="2:3" ht="12.75" customHeight="1">
      <c r="B1966" s="10"/>
      <c r="C1966" s="39"/>
    </row>
    <row r="1967" spans="2:3" ht="12.75" customHeight="1">
      <c r="B1967" s="10"/>
      <c r="C1967" s="39"/>
    </row>
    <row r="1968" spans="2:3" ht="12.75" customHeight="1">
      <c r="B1968" s="10"/>
      <c r="C1968" s="39"/>
    </row>
    <row r="1969" spans="2:3" ht="12.75" customHeight="1">
      <c r="B1969" s="10"/>
      <c r="C1969" s="39"/>
    </row>
    <row r="1970" spans="2:3" ht="12.75" customHeight="1">
      <c r="B1970" s="10"/>
      <c r="C1970" s="39"/>
    </row>
    <row r="1971" spans="2:3" ht="12.75" customHeight="1">
      <c r="B1971" s="10"/>
      <c r="C1971" s="39"/>
    </row>
    <row r="1972" spans="2:3" ht="12.75" customHeight="1">
      <c r="B1972" s="10"/>
      <c r="C1972" s="39"/>
    </row>
    <row r="1973" spans="2:3" ht="12.75" customHeight="1">
      <c r="B1973" s="10"/>
      <c r="C1973" s="39"/>
    </row>
    <row r="1974" spans="2:3" ht="12.75" customHeight="1">
      <c r="B1974" s="10"/>
      <c r="C1974" s="39"/>
    </row>
    <row r="1975" spans="2:3" ht="12.75" customHeight="1">
      <c r="B1975" s="10"/>
      <c r="C1975" s="39"/>
    </row>
    <row r="1976" spans="2:3" ht="12.75" customHeight="1">
      <c r="B1976" s="10"/>
      <c r="C1976" s="39"/>
    </row>
    <row r="1977" spans="2:3" ht="12.75" customHeight="1">
      <c r="B1977" s="10"/>
      <c r="C1977" s="39"/>
    </row>
    <row r="1978" spans="2:3" ht="12.75" customHeight="1">
      <c r="B1978" s="10"/>
      <c r="C1978" s="39"/>
    </row>
    <row r="1979" spans="2:3" ht="12.75" customHeight="1">
      <c r="B1979" s="10"/>
      <c r="C1979" s="39"/>
    </row>
    <row r="1980" spans="2:3" ht="12.75" customHeight="1">
      <c r="B1980" s="10"/>
      <c r="C1980" s="39"/>
    </row>
    <row r="1981" spans="2:3" ht="12.75" customHeight="1">
      <c r="B1981" s="10"/>
      <c r="C1981" s="39"/>
    </row>
    <row r="1982" spans="2:3" ht="12.75" customHeight="1">
      <c r="B1982" s="10"/>
      <c r="C1982" s="39"/>
    </row>
    <row r="1983" spans="2:3" ht="12.75" customHeight="1">
      <c r="B1983" s="10"/>
      <c r="C1983" s="39"/>
    </row>
    <row r="1984" spans="2:3" ht="12.75" customHeight="1">
      <c r="B1984" s="10"/>
      <c r="C1984" s="39"/>
    </row>
    <row r="1985" spans="2:3" ht="12.75" customHeight="1">
      <c r="B1985" s="10"/>
      <c r="C1985" s="39"/>
    </row>
    <row r="1986" spans="2:3" ht="12.75" customHeight="1">
      <c r="B1986" s="10"/>
      <c r="C1986" s="39"/>
    </row>
    <row r="1987" spans="2:3" ht="12.75" customHeight="1">
      <c r="B1987" s="10"/>
      <c r="C1987" s="39"/>
    </row>
    <row r="1988" spans="2:3" ht="12.75" customHeight="1">
      <c r="B1988" s="10"/>
      <c r="C1988" s="39"/>
    </row>
    <row r="1989" spans="2:3" ht="12.75" customHeight="1">
      <c r="B1989" s="10"/>
      <c r="C1989" s="39"/>
    </row>
    <row r="1990" spans="2:3" ht="12.75" customHeight="1">
      <c r="B1990" s="10"/>
      <c r="C1990" s="39"/>
    </row>
    <row r="1991" spans="2:3" ht="12.75" customHeight="1">
      <c r="B1991" s="10"/>
      <c r="C1991" s="39"/>
    </row>
    <row r="1992" spans="2:3" ht="12.75" customHeight="1">
      <c r="B1992" s="10"/>
      <c r="C1992" s="39"/>
    </row>
    <row r="1993" spans="2:3" ht="12.75" customHeight="1">
      <c r="B1993" s="10"/>
      <c r="C1993" s="39"/>
    </row>
    <row r="1994" spans="2:3" ht="12.75" customHeight="1">
      <c r="B1994" s="10"/>
      <c r="C1994" s="39"/>
    </row>
    <row r="1995" spans="2:3" ht="12.75" customHeight="1">
      <c r="B1995" s="10"/>
      <c r="C1995" s="39"/>
    </row>
    <row r="1996" spans="2:3" ht="12.75" customHeight="1">
      <c r="B1996" s="10"/>
      <c r="C1996" s="39"/>
    </row>
    <row r="1997" spans="2:3" ht="12.75" customHeight="1">
      <c r="B1997" s="10"/>
      <c r="C1997" s="39"/>
    </row>
    <row r="1998" spans="2:3" ht="12.75" customHeight="1">
      <c r="B1998" s="10"/>
      <c r="C1998" s="39"/>
    </row>
    <row r="1999" spans="2:3" ht="12.75" customHeight="1">
      <c r="B1999" s="10"/>
      <c r="C1999" s="39"/>
    </row>
    <row r="2000" spans="2:3" ht="12.75" customHeight="1">
      <c r="B2000" s="10"/>
      <c r="C2000" s="39"/>
    </row>
    <row r="2001" spans="2:3" ht="12.75" customHeight="1">
      <c r="B2001" s="10"/>
      <c r="C2001" s="39"/>
    </row>
    <row r="2002" spans="2:3" ht="12.75" customHeight="1">
      <c r="B2002" s="10"/>
      <c r="C2002" s="39"/>
    </row>
    <row r="2003" spans="2:3" ht="12.75" customHeight="1">
      <c r="B2003" s="10"/>
      <c r="C2003" s="39"/>
    </row>
    <row r="2004" spans="2:3" ht="12.75" customHeight="1">
      <c r="B2004" s="10"/>
      <c r="C2004" s="39"/>
    </row>
    <row r="2005" spans="2:3" ht="12.75" customHeight="1">
      <c r="B2005" s="10"/>
      <c r="C2005" s="39"/>
    </row>
    <row r="2006" spans="2:3" ht="12.75" customHeight="1">
      <c r="B2006" s="10"/>
      <c r="C2006" s="39"/>
    </row>
    <row r="2007" spans="2:3" ht="12.75" customHeight="1">
      <c r="B2007" s="10"/>
      <c r="C2007" s="39"/>
    </row>
    <row r="2008" spans="2:3" ht="12.75" customHeight="1">
      <c r="B2008" s="10"/>
      <c r="C2008" s="39"/>
    </row>
    <row r="2009" spans="2:3" ht="12.75" customHeight="1">
      <c r="B2009" s="10"/>
      <c r="C2009" s="39"/>
    </row>
    <row r="2010" spans="2:3" ht="12.75" customHeight="1">
      <c r="B2010" s="10"/>
      <c r="C2010" s="39"/>
    </row>
    <row r="2011" spans="2:3" ht="12.75" customHeight="1">
      <c r="B2011" s="10"/>
      <c r="C2011" s="39"/>
    </row>
    <row r="2012" spans="2:3" ht="12.75" customHeight="1">
      <c r="B2012" s="10"/>
      <c r="C2012" s="39"/>
    </row>
    <row r="2013" spans="2:3" ht="12.75" customHeight="1">
      <c r="B2013" s="10"/>
      <c r="C2013" s="39"/>
    </row>
    <row r="2014" spans="2:3" ht="12.75" customHeight="1">
      <c r="B2014" s="10"/>
      <c r="C2014" s="39"/>
    </row>
    <row r="2015" spans="2:3" ht="12.75" customHeight="1">
      <c r="B2015" s="10"/>
      <c r="C2015" s="39"/>
    </row>
  </sheetData>
  <sheetProtection password="CDFF" sheet="1" objects="1" scenarios="1"/>
  <mergeCells count="9">
    <mergeCell ref="A128:D128"/>
    <mergeCell ref="A95:B95"/>
    <mergeCell ref="A45:F45"/>
    <mergeCell ref="A89:F89"/>
    <mergeCell ref="A51:B51"/>
    <mergeCell ref="O3:P3"/>
    <mergeCell ref="M3:N3"/>
    <mergeCell ref="C44:D44"/>
    <mergeCell ref="A6:B6"/>
  </mergeCells>
  <conditionalFormatting sqref="C13:D43 C10:D10 C7 C53:D87 C98:D126">
    <cfRule type="expression" priority="1" dxfId="0" stopIfTrue="1">
      <formula>$B$3=TRUE</formula>
    </cfRule>
  </conditionalFormatting>
  <conditionalFormatting sqref="A6 A51 A95">
    <cfRule type="expression" priority="2" dxfId="1" stopIfTrue="1">
      <formula>$B$1&gt;0</formula>
    </cfRule>
  </conditionalFormatting>
  <conditionalFormatting sqref="A96 C96:F96">
    <cfRule type="expression" priority="3" dxfId="1" stopIfTrue="1">
      <formula>$A$90=20</formula>
    </cfRule>
  </conditionalFormatting>
  <printOptions/>
  <pageMargins left="0.5511811023622047" right="0.5511811023622047" top="0.5118110236220472" bottom="0.3937007874015748" header="0.5118110236220472" footer="0.5118110236220472"/>
  <pageSetup horizontalDpi="600" verticalDpi="600" orientation="landscape" paperSize="9" scale="91" r:id="rId5"/>
  <rowBreaks count="3" manualBreakCount="3">
    <brk id="45" max="5" man="1"/>
    <brk id="89" max="5" man="1"/>
    <brk id="128" max="6" man="1"/>
  </rowBreaks>
  <ignoredErrors>
    <ignoredError sqref="D5:E5 D50:E50 D94:E94 E39:F39" formula="1"/>
  </ignoredErrors>
  <legacyDrawing r:id="rId4"/>
  <oleObjects>
    <oleObject progId="MSPhotoEd.3" shapeId="1361597" r:id="rId1"/>
    <oleObject progId="MSPhotoEd.3" shapeId="1362386" r:id="rId2"/>
    <oleObject progId="MSPhotoEd.3" shapeId="2073695" r:id="rId3"/>
  </oleObjects>
</worksheet>
</file>

<file path=xl/worksheets/sheet4.xml><?xml version="1.0" encoding="utf-8"?>
<worksheet xmlns="http://schemas.openxmlformats.org/spreadsheetml/2006/main" xmlns:r="http://schemas.openxmlformats.org/officeDocument/2006/relationships">
  <sheetPr codeName="Blad9"/>
  <dimension ref="A1:Q67"/>
  <sheetViews>
    <sheetView showGridLines="0" showZeros="0" showOutlineSymbols="0" zoomScaleSheetLayoutView="100" workbookViewId="0" topLeftCell="A1">
      <selection activeCell="B38" sqref="B38"/>
    </sheetView>
  </sheetViews>
  <sheetFormatPr defaultColWidth="9.140625" defaultRowHeight="12.75" customHeight="1"/>
  <cols>
    <col min="1" max="1" width="7.28125" style="17" customWidth="1"/>
    <col min="2" max="2" width="79.00390625" style="5" bestFit="1" customWidth="1"/>
    <col min="3" max="6" width="15.7109375" style="35" customWidth="1"/>
    <col min="7" max="7" width="12.7109375" style="35" customWidth="1"/>
    <col min="8" max="8" width="17.00390625" style="39" bestFit="1" customWidth="1"/>
    <col min="9" max="9" width="7.8515625" style="2" bestFit="1" customWidth="1"/>
    <col min="10" max="10" width="24.00390625" style="2" bestFit="1" customWidth="1"/>
    <col min="11" max="11" width="7.8515625" style="2" bestFit="1" customWidth="1"/>
    <col min="12" max="12" width="12.7109375" style="2" hidden="1" customWidth="1"/>
    <col min="13" max="13" width="9.8515625" style="2" bestFit="1" customWidth="1"/>
    <col min="14" max="15" width="7.8515625" style="2" bestFit="1" customWidth="1"/>
    <col min="16" max="16" width="5.57421875" style="2" bestFit="1" customWidth="1"/>
    <col min="17" max="17" width="6.7109375" style="2" bestFit="1" customWidth="1"/>
    <col min="18" max="19" width="0" style="2" hidden="1" customWidth="1"/>
    <col min="20" max="16384" width="9.140625" style="5" customWidth="1"/>
  </cols>
  <sheetData>
    <row r="1" spans="1:2" ht="12" customHeight="1">
      <c r="A1" s="495" t="str">
        <f>Voorblad!E7</f>
        <v>020</v>
      </c>
      <c r="B1" s="343">
        <f>Voorblad!F7</f>
        <v>0</v>
      </c>
    </row>
    <row r="2" spans="1:16" ht="18.75" customHeight="1">
      <c r="A2" s="3" t="str">
        <f>+inhoudsopgave!A1</f>
        <v>Productieafspraken 2011, voorlopige nacalculatie 2010</v>
      </c>
      <c r="B2" s="3"/>
      <c r="C2" s="34"/>
      <c r="D2" s="34"/>
      <c r="E2" s="34"/>
      <c r="F2" s="34">
        <f>'prod. afspraken en realisatie'!F91+1</f>
        <v>6</v>
      </c>
      <c r="G2" s="34"/>
      <c r="H2" s="121"/>
      <c r="I2" s="124"/>
      <c r="J2" s="124"/>
      <c r="K2" s="124"/>
      <c r="L2" s="124"/>
      <c r="M2" s="121"/>
      <c r="N2" s="121"/>
      <c r="O2" s="121"/>
      <c r="P2" s="121"/>
    </row>
    <row r="3" spans="2:17" ht="12.75" customHeight="1">
      <c r="B3" s="46" t="b">
        <f>Voorblad!D18</f>
        <v>1</v>
      </c>
      <c r="H3" s="165"/>
      <c r="I3" s="121"/>
      <c r="J3" s="121"/>
      <c r="K3" s="121"/>
      <c r="L3" s="121"/>
      <c r="M3" s="166" t="s">
        <v>255</v>
      </c>
      <c r="N3" s="167">
        <f>'prod. afspraken en realisatie'!R5</f>
        <v>1.0175</v>
      </c>
      <c r="O3" s="167">
        <f>'prod. afspraken en realisatie'!S5</f>
        <v>0.9969</v>
      </c>
      <c r="P3" s="167">
        <f>'prod. afspraken en realisatie'!T5</f>
        <v>0</v>
      </c>
      <c r="Q3" s="10">
        <f>'prod. afspraken en realisatie'!U5</f>
        <v>0</v>
      </c>
    </row>
    <row r="4" spans="1:17" ht="12.75" customHeight="1">
      <c r="A4" s="17" t="s">
        <v>132</v>
      </c>
      <c r="B4" s="608" t="str">
        <f>CONCATENATE("Productieafspraken eerstelijnsvoorzieningen ",Voorblad!E2," en realisatie ",Voorblad!E2-1)</f>
        <v>Productieafspraken eerstelijnsvoorzieningen 2011 en realisatie 2010</v>
      </c>
      <c r="C4" s="36" t="s">
        <v>16</v>
      </c>
      <c r="D4" s="347" t="s">
        <v>51</v>
      </c>
      <c r="E4" s="36" t="s">
        <v>71</v>
      </c>
      <c r="F4" s="348" t="s">
        <v>71</v>
      </c>
      <c r="G4" s="5"/>
      <c r="H4" s="168" t="str">
        <f>CONCATENATE("Nacalculatie ",Voorblad!E2-1)</f>
        <v>Nacalculatie 2010</v>
      </c>
      <c r="I4" s="169"/>
      <c r="J4" s="168" t="str">
        <f>CONCATENATE("Productieafspraken ",Voorblad!E2)</f>
        <v>Productieafspraken 2011</v>
      </c>
      <c r="K4" s="169"/>
      <c r="L4" s="121"/>
      <c r="M4" s="166" t="s">
        <v>290</v>
      </c>
      <c r="N4" s="121"/>
      <c r="O4" s="121"/>
      <c r="P4" s="167">
        <f>beleidsregelwaarden!D5</f>
        <v>1.0125</v>
      </c>
      <c r="Q4" s="167">
        <f>beleidsregelwaarden!E5</f>
        <v>1.01</v>
      </c>
    </row>
    <row r="5" spans="2:16" ht="12.75" customHeight="1">
      <c r="B5" s="609"/>
      <c r="C5" s="38">
        <f>Voorblad!$E$2-1</f>
        <v>2010</v>
      </c>
      <c r="D5" s="349">
        <f>Voorblad!$E$2</f>
        <v>2011</v>
      </c>
      <c r="E5" s="38">
        <f>Voorblad!$E$2-1</f>
        <v>2010</v>
      </c>
      <c r="F5" s="350">
        <f>Voorblad!$E$2</f>
        <v>2011</v>
      </c>
      <c r="G5" s="5"/>
      <c r="H5" s="602" t="s">
        <v>59</v>
      </c>
      <c r="I5" s="603"/>
      <c r="J5" s="170" t="s">
        <v>59</v>
      </c>
      <c r="K5" s="170"/>
      <c r="L5" s="121"/>
      <c r="M5" s="121"/>
      <c r="N5" s="121"/>
      <c r="O5" s="121"/>
      <c r="P5" s="121"/>
    </row>
    <row r="6" spans="1:16" ht="12.75" customHeight="1">
      <c r="A6" s="7" t="str">
        <f>CONCATENATE("U wordt verzocht afspraken ",Voorblad!E2," op basis van tarieven ",Voorblad!E2-1," te maken.")</f>
        <v>U wordt verzocht afspraken 2011 op basis van tarieven 2010 te maken.</v>
      </c>
      <c r="B6" s="346"/>
      <c r="C6" s="67"/>
      <c r="D6" s="67"/>
      <c r="E6" s="67"/>
      <c r="F6" s="67"/>
      <c r="G6" s="5"/>
      <c r="H6" s="170"/>
      <c r="I6" s="337"/>
      <c r="J6" s="170"/>
      <c r="K6" s="170"/>
      <c r="L6" s="121"/>
      <c r="M6" s="121"/>
      <c r="N6" s="121"/>
      <c r="O6" s="121"/>
      <c r="P6" s="121"/>
    </row>
    <row r="7" spans="1:16" ht="13.5" customHeight="1">
      <c r="A7" s="594" t="s">
        <v>296</v>
      </c>
      <c r="B7" s="595"/>
      <c r="C7" s="52"/>
      <c r="D7" s="51"/>
      <c r="E7" s="53"/>
      <c r="F7" s="53"/>
      <c r="G7" s="5"/>
      <c r="H7" s="169" t="s">
        <v>27</v>
      </c>
      <c r="I7" s="169" t="s">
        <v>28</v>
      </c>
      <c r="J7" s="169" t="s">
        <v>27</v>
      </c>
      <c r="K7" s="169" t="s">
        <v>28</v>
      </c>
      <c r="L7" s="121"/>
      <c r="M7" s="121"/>
      <c r="N7" s="121"/>
      <c r="O7" s="121"/>
      <c r="P7" s="121"/>
    </row>
    <row r="8" spans="1:16" ht="12.75" customHeight="1">
      <c r="A8" s="49">
        <f>F2*100+1</f>
        <v>601</v>
      </c>
      <c r="B8" s="54" t="s">
        <v>254</v>
      </c>
      <c r="C8" s="81"/>
      <c r="D8" s="81"/>
      <c r="E8" s="82">
        <f>'prod. afspraken en realisatie'!E127</f>
        <v>0</v>
      </c>
      <c r="F8" s="82">
        <f>'prod. afspraken en realisatie'!F127</f>
        <v>0</v>
      </c>
      <c r="G8" s="5"/>
      <c r="H8" s="125" t="s">
        <v>245</v>
      </c>
      <c r="I8" s="125"/>
      <c r="J8" s="125"/>
      <c r="K8" s="125"/>
      <c r="L8" s="121"/>
      <c r="M8" s="121"/>
      <c r="N8" s="121"/>
      <c r="O8" s="121"/>
      <c r="P8" s="121"/>
    </row>
    <row r="9" spans="1:16" ht="12.75" customHeight="1">
      <c r="A9" s="98" t="s">
        <v>9</v>
      </c>
      <c r="C9" s="79"/>
      <c r="D9" s="84"/>
      <c r="E9" s="83"/>
      <c r="F9" s="83"/>
      <c r="G9" s="5"/>
      <c r="H9" s="123"/>
      <c r="I9" s="123"/>
      <c r="J9" s="127"/>
      <c r="K9" s="127"/>
      <c r="L9" s="121"/>
      <c r="M9" s="121"/>
      <c r="N9" s="121"/>
      <c r="O9" s="121"/>
      <c r="P9" s="121"/>
    </row>
    <row r="10" spans="1:16" ht="12.75" customHeight="1">
      <c r="A10" s="49">
        <f>A8+1</f>
        <v>602</v>
      </c>
      <c r="B10" s="22" t="s">
        <v>214</v>
      </c>
      <c r="C10" s="8"/>
      <c r="D10" s="8"/>
      <c r="E10" s="83"/>
      <c r="F10" s="83"/>
      <c r="G10" s="5"/>
      <c r="H10" s="126"/>
      <c r="I10" s="123"/>
      <c r="J10" s="127"/>
      <c r="K10" s="127"/>
      <c r="L10" s="121"/>
      <c r="M10" s="121"/>
      <c r="N10" s="121"/>
      <c r="O10" s="121"/>
      <c r="P10" s="121"/>
    </row>
    <row r="11" spans="1:16" ht="12.75" customHeight="1">
      <c r="A11" s="49">
        <f>A10+1</f>
        <v>603</v>
      </c>
      <c r="B11" s="22" t="s">
        <v>215</v>
      </c>
      <c r="C11" s="8"/>
      <c r="D11" s="8"/>
      <c r="E11" s="83"/>
      <c r="F11" s="84"/>
      <c r="G11" s="5"/>
      <c r="H11" s="123"/>
      <c r="I11" s="123"/>
      <c r="J11" s="127"/>
      <c r="K11" s="127"/>
      <c r="L11" s="121"/>
      <c r="M11" s="121"/>
      <c r="N11" s="121"/>
      <c r="O11" s="121"/>
      <c r="P11" s="121"/>
    </row>
    <row r="12" spans="1:16" ht="12.75" customHeight="1">
      <c r="A12" s="49">
        <f>A11+1</f>
        <v>604</v>
      </c>
      <c r="B12" s="22" t="s">
        <v>216</v>
      </c>
      <c r="C12" s="8"/>
      <c r="D12" s="8"/>
      <c r="E12" s="76">
        <f>ROUND(C12*(H12*'prod. afspraken en realisatie'!R$5),0)+ROUND(C12*(I12*'prod. afspraken en realisatie'!S$5),0)</f>
        <v>0</v>
      </c>
      <c r="F12" s="75">
        <f>ROUND(D12*(J12*$P$4),0)+ROUND(D12*(K12*$Q$4),0)</f>
        <v>0</v>
      </c>
      <c r="G12" s="5"/>
      <c r="H12" s="171">
        <f>+beleidsregelwaarden!B132</f>
        <v>6.75</v>
      </c>
      <c r="I12" s="171">
        <f>+beleidsregelwaarden!C132</f>
        <v>2.37</v>
      </c>
      <c r="J12" s="171">
        <f>+beleidsregelwaarden!D132</f>
        <v>6.868125000000001</v>
      </c>
      <c r="K12" s="171">
        <f>+beleidsregelwaarden!E132</f>
        <v>2.3626530000000003</v>
      </c>
      <c r="L12" s="121"/>
      <c r="M12" s="121"/>
      <c r="N12" s="121"/>
      <c r="O12" s="121"/>
      <c r="P12" s="121"/>
    </row>
    <row r="13" spans="1:16" ht="12.75" customHeight="1">
      <c r="A13" s="49">
        <f>A12+1</f>
        <v>605</v>
      </c>
      <c r="B13" s="22" t="s">
        <v>217</v>
      </c>
      <c r="C13" s="74">
        <f>SUM(C10:C12)</f>
        <v>0</v>
      </c>
      <c r="D13" s="74">
        <f>SUM(D10:D12)</f>
        <v>0</v>
      </c>
      <c r="E13" s="76">
        <f>ROUND(C13*(H13*'prod. afspraken en realisatie'!R$5),0)+ROUND(C13*(I13*'prod. afspraken en realisatie'!S$5),0)</f>
        <v>0</v>
      </c>
      <c r="F13" s="75">
        <f>ROUND(D13*(J13*$P$4),0)+ROUND(D13*(K13*$Q$4),0)</f>
        <v>0</v>
      </c>
      <c r="G13" s="5"/>
      <c r="H13" s="172">
        <f>ROUND(IF(eerstelijn!C$15&lt;=15,beleidsregelwaarden!B133,IF(eerstelijn!C$15&gt;=76,beleidsregelwaarden!B134,ROUND((eerstelijn!C$15-15)*((beleidsregelwaarden!B134-beleidsregelwaarden!B133)/61),2)+beleidsregelwaarden!B133)),2)</f>
        <v>4.24</v>
      </c>
      <c r="I13" s="172">
        <f>ROUND(IF(eerstelijn!C$15&lt;=15,beleidsregelwaarden!C133,IF(eerstelijn!C$15&gt;=76,beleidsregelwaarden!C134,ROUND((eerstelijn!C$15-15)*((beleidsregelwaarden!C134-beleidsregelwaarden!C133)/61),2)+beleidsregelwaarden!C133)),2)</f>
        <v>1.49</v>
      </c>
      <c r="J13" s="172">
        <f>ROUND(IF(D$15&lt;=15,beleidsregelwaarden!D133,IF(D$15&gt;=76,beleidsregelwaarden!D134,ROUND((D$15-15)*((beleidsregelwaarden!D134-beleidsregelwaarden!D133)/61),2)+beleidsregelwaarden!D133)),2)</f>
        <v>4.31</v>
      </c>
      <c r="K13" s="172">
        <f>ROUND(IF(eerstelijn!D$15&lt;=15,beleidsregelwaarden!E133,IF(eerstelijn!D$15&gt;=76,beleidsregelwaarden!E134,ROUND((eerstelijn!D$15-15)*((beleidsregelwaarden!E134-beleidsregelwaarden!E133)/61),2)+beleidsregelwaarden!E133)),2)</f>
        <v>1.49</v>
      </c>
      <c r="L13" s="121"/>
      <c r="M13" s="121"/>
      <c r="N13" s="121"/>
      <c r="O13" s="121"/>
      <c r="P13" s="121"/>
    </row>
    <row r="14" spans="1:16" ht="12.75" customHeight="1">
      <c r="A14" s="49">
        <f>A13+1</f>
        <v>606</v>
      </c>
      <c r="B14" s="22" t="s">
        <v>260</v>
      </c>
      <c r="C14" s="8"/>
      <c r="D14" s="8"/>
      <c r="E14" s="86">
        <f>ROUND($C14*(H14+I14),0)</f>
        <v>0</v>
      </c>
      <c r="F14" s="86">
        <f>ROUND($D14*(H14+I14),0)</f>
        <v>0</v>
      </c>
      <c r="G14" s="5"/>
      <c r="H14" s="173">
        <f>+beleidsregelwaarden!B135</f>
        <v>0.49</v>
      </c>
      <c r="I14" s="173">
        <f>+beleidsregelwaarden!C135</f>
        <v>0.51</v>
      </c>
      <c r="J14" s="173">
        <f>+beleidsregelwaarden!D135</f>
        <v>0.49</v>
      </c>
      <c r="K14" s="173">
        <f>+beleidsregelwaarden!E135</f>
        <v>0.51</v>
      </c>
      <c r="L14" s="121"/>
      <c r="M14" s="121"/>
      <c r="N14" s="121"/>
      <c r="O14" s="121"/>
      <c r="P14" s="121"/>
    </row>
    <row r="15" spans="1:16" ht="12.75" customHeight="1">
      <c r="A15" s="49">
        <f>A14+1</f>
        <v>607</v>
      </c>
      <c r="B15" s="22" t="s">
        <v>218</v>
      </c>
      <c r="C15" s="71">
        <f>IF(C10+C11&lt;&gt;0,ROUND((C11/(C10+C11))*100,0),0)</f>
        <v>0</v>
      </c>
      <c r="D15" s="72">
        <f>IF(D10+D11&lt;&gt;0,ROUND((D11/(D10+D11))*100,0),0)</f>
        <v>0</v>
      </c>
      <c r="E15" s="83"/>
      <c r="F15" s="84"/>
      <c r="G15" s="5"/>
      <c r="H15" s="123"/>
      <c r="I15" s="123"/>
      <c r="J15" s="123"/>
      <c r="K15" s="123"/>
      <c r="L15" s="121"/>
      <c r="M15" s="121"/>
      <c r="N15" s="121"/>
      <c r="O15" s="121"/>
      <c r="P15" s="121"/>
    </row>
    <row r="16" spans="1:16" ht="12.75" customHeight="1">
      <c r="A16" s="98" t="s">
        <v>8</v>
      </c>
      <c r="C16" s="79"/>
      <c r="D16" s="84"/>
      <c r="E16" s="83"/>
      <c r="F16" s="83"/>
      <c r="G16" s="5"/>
      <c r="H16" s="123"/>
      <c r="I16" s="123"/>
      <c r="J16" s="123"/>
      <c r="K16" s="123"/>
      <c r="L16" s="121"/>
      <c r="M16" s="121"/>
      <c r="N16" s="121"/>
      <c r="O16" s="121"/>
      <c r="P16" s="121"/>
    </row>
    <row r="17" spans="1:16" ht="12.75" customHeight="1">
      <c r="A17" s="49">
        <f>A15+1</f>
        <v>608</v>
      </c>
      <c r="B17" s="22" t="s">
        <v>10</v>
      </c>
      <c r="C17" s="8"/>
      <c r="D17" s="8"/>
      <c r="E17" s="76">
        <f>ROUND(C17*H17,0)+ROUND(C17*I17,0)</f>
        <v>0</v>
      </c>
      <c r="F17" s="75">
        <f>ROUND(D17*(J17),0)+ROUND(D17*(K17),0)</f>
        <v>0</v>
      </c>
      <c r="G17" s="5"/>
      <c r="H17" s="174">
        <f>+beleidsregelwaarden!B139</f>
        <v>0.413</v>
      </c>
      <c r="I17" s="174">
        <f>+beleidsregelwaarden!C139</f>
        <v>0.085</v>
      </c>
      <c r="J17" s="174">
        <f>+beleidsregelwaarden!D139</f>
        <v>0.413</v>
      </c>
      <c r="K17" s="174">
        <f>+beleidsregelwaarden!E139</f>
        <v>0.085</v>
      </c>
      <c r="L17" s="121"/>
      <c r="M17" s="121"/>
      <c r="N17" s="121"/>
      <c r="O17" s="121"/>
      <c r="P17" s="121"/>
    </row>
    <row r="18" spans="1:16" ht="12.75" customHeight="1">
      <c r="A18" s="49">
        <f aca="true" t="shared" si="0" ref="A18:A24">A17+1</f>
        <v>609</v>
      </c>
      <c r="B18" s="22" t="s">
        <v>11</v>
      </c>
      <c r="C18" s="8"/>
      <c r="D18" s="8"/>
      <c r="E18" s="76">
        <f>ROUND(C18*H18,0)+ROUND(C18*I18,0)</f>
        <v>0</v>
      </c>
      <c r="F18" s="75">
        <f>ROUND(D18*(J18),0)+ROUND(D18*(K18),0)</f>
        <v>0</v>
      </c>
      <c r="G18" s="5"/>
      <c r="H18" s="174">
        <f>+beleidsregelwaarden!B140</f>
        <v>0.463</v>
      </c>
      <c r="I18" s="174">
        <f>+beleidsregelwaarden!C140</f>
        <v>0.108</v>
      </c>
      <c r="J18" s="174">
        <f>+beleidsregelwaarden!D140</f>
        <v>0.463</v>
      </c>
      <c r="K18" s="174">
        <f>+beleidsregelwaarden!E140</f>
        <v>0.108</v>
      </c>
      <c r="L18" s="121"/>
      <c r="M18" s="121"/>
      <c r="N18" s="121"/>
      <c r="O18" s="121"/>
      <c r="P18" s="121"/>
    </row>
    <row r="19" spans="1:16" ht="12.75" customHeight="1">
      <c r="A19" s="49">
        <f t="shared" si="0"/>
        <v>610</v>
      </c>
      <c r="B19" s="22" t="s">
        <v>291</v>
      </c>
      <c r="C19" s="8"/>
      <c r="D19" s="8"/>
      <c r="E19" s="76">
        <f>ROUND(C19*H19,0)+ROUND(C19*I19,0)</f>
        <v>0</v>
      </c>
      <c r="F19" s="75">
        <f>ROUND(D19*(J19),0)+ROUND(D19*(K19),0)</f>
        <v>0</v>
      </c>
      <c r="G19" s="5"/>
      <c r="H19" s="174">
        <f>+beleidsregelwaarden!B142</f>
        <v>0.849</v>
      </c>
      <c r="I19" s="174">
        <f>+beleidsregelwaarden!C142</f>
        <v>0.17</v>
      </c>
      <c r="J19" s="174">
        <f>+beleidsregelwaarden!D142</f>
        <v>0.849</v>
      </c>
      <c r="K19" s="174">
        <f>+beleidsregelwaarden!E142</f>
        <v>0.17</v>
      </c>
      <c r="L19" s="121"/>
      <c r="M19" s="121"/>
      <c r="N19" s="121"/>
      <c r="O19" s="121"/>
      <c r="P19" s="121"/>
    </row>
    <row r="20" spans="1:16" ht="12.75" customHeight="1">
      <c r="A20" s="49">
        <f t="shared" si="0"/>
        <v>611</v>
      </c>
      <c r="B20" s="22" t="s">
        <v>282</v>
      </c>
      <c r="C20" s="8"/>
      <c r="D20" s="8"/>
      <c r="E20" s="76">
        <f>ROUND(C20*H20,0)+ROUND(C20*I20,0)</f>
        <v>0</v>
      </c>
      <c r="F20" s="75">
        <f>ROUND(D20*(J20),0)+ROUND(D20*(K20),0)</f>
        <v>0</v>
      </c>
      <c r="G20" s="5"/>
      <c r="H20" s="174">
        <f>+beleidsregelwaarden!B141</f>
        <v>0.849</v>
      </c>
      <c r="I20" s="174">
        <f>+beleidsregelwaarden!C141</f>
        <v>0.17</v>
      </c>
      <c r="J20" s="174">
        <f>+beleidsregelwaarden!D141</f>
        <v>0.849</v>
      </c>
      <c r="K20" s="174">
        <f>+beleidsregelwaarden!E141</f>
        <v>0.17</v>
      </c>
      <c r="L20" s="121"/>
      <c r="M20" s="121"/>
      <c r="N20" s="121"/>
      <c r="O20" s="121"/>
      <c r="P20" s="121"/>
    </row>
    <row r="21" spans="1:16" ht="12.75" customHeight="1">
      <c r="A21" s="49">
        <f t="shared" si="0"/>
        <v>612</v>
      </c>
      <c r="B21" s="22" t="s">
        <v>12</v>
      </c>
      <c r="C21" s="8"/>
      <c r="D21" s="8"/>
      <c r="E21" s="76">
        <f>ROUND(C21*(H21*'prod. afspraken en realisatie'!R$5),0)+ROUND(C21*(I21*'prod. afspraken en realisatie'!S$5),0)</f>
        <v>0</v>
      </c>
      <c r="F21" s="75">
        <f>ROUND(D21*(J21*$P$4),0)+ROUND(D21*(K21*$Q$4),0)</f>
        <v>0</v>
      </c>
      <c r="G21" s="5"/>
      <c r="H21" s="171">
        <f>+beleidsregelwaarden!B131</f>
        <v>11.01</v>
      </c>
      <c r="I21" s="171">
        <f>+beleidsregelwaarden!C131</f>
        <v>5.8</v>
      </c>
      <c r="J21" s="171">
        <f>+beleidsregelwaarden!D131</f>
        <v>11.202675000000001</v>
      </c>
      <c r="K21" s="171">
        <f>+beleidsregelwaarden!E131</f>
        <v>5.78202</v>
      </c>
      <c r="L21" s="121"/>
      <c r="M21" s="121"/>
      <c r="N21" s="121"/>
      <c r="O21" s="121"/>
      <c r="P21" s="121"/>
    </row>
    <row r="22" spans="1:16" ht="12.75" customHeight="1">
      <c r="A22" s="49">
        <f t="shared" si="0"/>
        <v>613</v>
      </c>
      <c r="B22" s="22" t="s">
        <v>13</v>
      </c>
      <c r="C22" s="8"/>
      <c r="D22" s="8"/>
      <c r="E22" s="76">
        <f>ROUND(C22*(H22*'prod. afspraken en realisatie'!R$5),0)+ROUND(C22*(I22*'prod. afspraken en realisatie'!S$5),0)</f>
        <v>0</v>
      </c>
      <c r="F22" s="75">
        <f>ROUND(D22*(J22*$P$4),0)+ROUND(D22*(K22*$Q$4),0)</f>
        <v>0</v>
      </c>
      <c r="G22" s="5"/>
      <c r="H22" s="171">
        <f>+beleidsregelwaarden!B136</f>
        <v>7.97</v>
      </c>
      <c r="I22" s="171">
        <f>+beleidsregelwaarden!C136</f>
        <v>2.16</v>
      </c>
      <c r="J22" s="171">
        <f>+beleidsregelwaarden!D136</f>
        <v>8.109475</v>
      </c>
      <c r="K22" s="171">
        <f>+beleidsregelwaarden!E136</f>
        <v>2.1533040000000003</v>
      </c>
      <c r="L22" s="121"/>
      <c r="M22" s="121"/>
      <c r="N22" s="121"/>
      <c r="O22" s="121"/>
      <c r="P22" s="121"/>
    </row>
    <row r="23" spans="1:16" ht="12.75" customHeight="1">
      <c r="A23" s="49">
        <f t="shared" si="0"/>
        <v>614</v>
      </c>
      <c r="B23" s="22" t="s">
        <v>204</v>
      </c>
      <c r="C23" s="8"/>
      <c r="D23" s="8"/>
      <c r="E23" s="76">
        <f>ROUND(C23*(H23*'prod. afspraken en realisatie'!R$5),0)+ROUND(C23*(I23*'prod. afspraken en realisatie'!S$5),0)</f>
        <v>0</v>
      </c>
      <c r="F23" s="75">
        <f>ROUND(D23*(J23*$P$4),0)+ROUND(D23*(K23*$Q$4),0)</f>
        <v>0</v>
      </c>
      <c r="G23" s="5"/>
      <c r="H23" s="171">
        <f>+beleidsregelwaarden!B137</f>
        <v>270.13</v>
      </c>
      <c r="I23" s="171">
        <f>+beleidsregelwaarden!C137</f>
        <v>219.01</v>
      </c>
      <c r="J23" s="171">
        <f>+beleidsregelwaarden!D137</f>
        <v>274.857275</v>
      </c>
      <c r="K23" s="171">
        <f>+beleidsregelwaarden!E137</f>
        <v>218.33106899999999</v>
      </c>
      <c r="L23" s="121"/>
      <c r="M23" s="121"/>
      <c r="N23" s="121"/>
      <c r="O23" s="121"/>
      <c r="P23" s="121"/>
    </row>
    <row r="24" spans="1:16" ht="12.75" customHeight="1">
      <c r="A24" s="49">
        <f t="shared" si="0"/>
        <v>615</v>
      </c>
      <c r="B24" s="22" t="s">
        <v>205</v>
      </c>
      <c r="C24" s="8"/>
      <c r="D24" s="8"/>
      <c r="E24" s="76">
        <f>ROUND(C24*(H24*'prod. afspraken en realisatie'!R$5),0)+ROUND(C24*(I24*'prod. afspraken en realisatie'!S$5),0)</f>
        <v>0</v>
      </c>
      <c r="F24" s="75">
        <f>ROUND(D24*(J24*$P$4),0)+ROUND(D24*(K24*$Q$4),0)</f>
        <v>0</v>
      </c>
      <c r="G24" s="5"/>
      <c r="H24" s="171">
        <f>+beleidsregelwaarden!B138</f>
        <v>229.69</v>
      </c>
      <c r="I24" s="171">
        <f>+beleidsregelwaarden!C138</f>
        <v>690.69</v>
      </c>
      <c r="J24" s="171">
        <f>+beleidsregelwaarden!D138</f>
        <v>233.709575</v>
      </c>
      <c r="K24" s="171">
        <f>+beleidsregelwaarden!E138</f>
        <v>688.5488610000001</v>
      </c>
      <c r="L24" s="121"/>
      <c r="M24" s="121"/>
      <c r="N24" s="121"/>
      <c r="O24" s="121"/>
      <c r="P24" s="121"/>
    </row>
    <row r="25" spans="1:16" ht="12.75" customHeight="1">
      <c r="A25" s="23" t="s">
        <v>256</v>
      </c>
      <c r="B25" s="2"/>
      <c r="C25" s="79"/>
      <c r="D25" s="79"/>
      <c r="E25" s="87"/>
      <c r="F25" s="87"/>
      <c r="G25" s="2"/>
      <c r="H25" s="123"/>
      <c r="I25" s="123"/>
      <c r="J25" s="127"/>
      <c r="K25" s="127"/>
      <c r="L25" s="121"/>
      <c r="M25" s="121"/>
      <c r="N25" s="121"/>
      <c r="O25" s="121"/>
      <c r="P25" s="121"/>
    </row>
    <row r="26" spans="1:16" ht="12.75" customHeight="1">
      <c r="A26" s="49">
        <f>A24+1</f>
        <v>616</v>
      </c>
      <c r="B26" s="22" t="s">
        <v>257</v>
      </c>
      <c r="C26" s="8"/>
      <c r="D26" s="8"/>
      <c r="E26" s="76">
        <f>ROUND(C26*(H26*'prod. afspraken en realisatie'!R$5),0)+ROUND(C26*(I26*'prod. afspraken en realisatie'!S$5),0)</f>
        <v>0</v>
      </c>
      <c r="F26" s="75">
        <f>ROUND(D26*(J26*$P$4),0)+ROUND(D26*(K26*$Q$4),0)</f>
        <v>0</v>
      </c>
      <c r="G26" s="5"/>
      <c r="H26" s="171">
        <f>'prod. afspraken en realisatie'!H13</f>
        <v>0</v>
      </c>
      <c r="I26" s="171">
        <f>'prod. afspraken en realisatie'!I13</f>
        <v>0</v>
      </c>
      <c r="J26" s="171">
        <f>'prod. afspraken en realisatie'!J13</f>
        <v>0</v>
      </c>
      <c r="K26" s="171">
        <f>'prod. afspraken en realisatie'!K13</f>
        <v>0</v>
      </c>
      <c r="L26" s="121"/>
      <c r="M26" s="121"/>
      <c r="N26" s="121"/>
      <c r="O26" s="121"/>
      <c r="P26" s="121"/>
    </row>
    <row r="27" spans="1:16" ht="12.75" customHeight="1">
      <c r="A27" s="49">
        <f>A26+1</f>
        <v>617</v>
      </c>
      <c r="B27" s="22" t="s">
        <v>139</v>
      </c>
      <c r="C27" s="8"/>
      <c r="D27" s="8"/>
      <c r="E27" s="76">
        <f>ROUND(C27*(H27*'prod. afspraken en realisatie'!R$5),0)+ROUND(C27*(I27*'prod. afspraken en realisatie'!S$5),0)</f>
        <v>0</v>
      </c>
      <c r="F27" s="75">
        <f>ROUND(D27*(J27*$P$4),0)+ROUND(D27*(K27*$Q$4),0)</f>
        <v>0</v>
      </c>
      <c r="G27" s="5"/>
      <c r="H27" s="175">
        <v>1</v>
      </c>
      <c r="I27" s="123"/>
      <c r="J27" s="175">
        <v>1</v>
      </c>
      <c r="K27" s="123"/>
      <c r="L27" s="121"/>
      <c r="M27" s="121"/>
      <c r="N27" s="121"/>
      <c r="O27" s="121"/>
      <c r="P27" s="121"/>
    </row>
    <row r="28" spans="1:16" ht="12.75" customHeight="1">
      <c r="A28" s="49">
        <f>A27+1</f>
        <v>618</v>
      </c>
      <c r="B28" s="22" t="s">
        <v>140</v>
      </c>
      <c r="C28" s="8"/>
      <c r="D28" s="8"/>
      <c r="E28" s="76">
        <f>ROUND(C28*(H28*'prod. afspraken en realisatie'!R$5),0)+ROUND(C28*(I28*'prod. afspraken en realisatie'!S$5),0)</f>
        <v>0</v>
      </c>
      <c r="F28" s="75">
        <f>ROUND(D28*(J28*$P$4),0)+ROUND(D28*(K28*$Q$4),0)</f>
        <v>0</v>
      </c>
      <c r="G28" s="5"/>
      <c r="H28" s="123"/>
      <c r="I28" s="175">
        <v>1</v>
      </c>
      <c r="J28" s="123"/>
      <c r="K28" s="175">
        <v>1</v>
      </c>
      <c r="L28" s="121"/>
      <c r="M28" s="121"/>
      <c r="N28" s="121"/>
      <c r="O28" s="121"/>
      <c r="P28" s="121"/>
    </row>
    <row r="29" spans="1:16" ht="12.75" customHeight="1">
      <c r="A29" s="49">
        <f>A28+1</f>
        <v>619</v>
      </c>
      <c r="B29" s="50" t="s">
        <v>557</v>
      </c>
      <c r="C29" s="80"/>
      <c r="D29" s="80"/>
      <c r="E29" s="78">
        <f>SUM(E8:E28)</f>
        <v>0</v>
      </c>
      <c r="F29" s="78">
        <f>SUM(F8:F28)</f>
        <v>0</v>
      </c>
      <c r="G29" s="5"/>
      <c r="H29" s="167"/>
      <c r="I29" s="167"/>
      <c r="J29" s="123"/>
      <c r="K29" s="123"/>
      <c r="L29" s="121"/>
      <c r="M29" s="121"/>
      <c r="N29" s="121"/>
      <c r="O29" s="121"/>
      <c r="P29" s="121"/>
    </row>
    <row r="30" spans="1:14" ht="51.75" customHeight="1">
      <c r="A30" s="604" t="s">
        <v>7</v>
      </c>
      <c r="B30" s="605"/>
      <c r="C30" s="605"/>
      <c r="D30" s="605"/>
      <c r="E30" s="605"/>
      <c r="F30" s="605"/>
      <c r="G30" s="5"/>
      <c r="H30" s="123"/>
      <c r="I30" s="123"/>
      <c r="J30" s="121"/>
      <c r="K30" s="121"/>
      <c r="L30" s="121"/>
      <c r="M30" s="121"/>
      <c r="N30" s="121"/>
    </row>
    <row r="31" spans="1:16" ht="12.75" customHeight="1">
      <c r="A31" s="606" t="s">
        <v>261</v>
      </c>
      <c r="B31" s="607"/>
      <c r="C31" s="607"/>
      <c r="D31" s="607"/>
      <c r="E31" s="607"/>
      <c r="F31" s="607"/>
      <c r="G31" s="118"/>
      <c r="H31" s="176"/>
      <c r="I31" s="176"/>
      <c r="J31" s="176"/>
      <c r="K31" s="176"/>
      <c r="L31" s="177"/>
      <c r="M31" s="121"/>
      <c r="N31" s="121"/>
      <c r="O31" s="121"/>
      <c r="P31" s="121"/>
    </row>
    <row r="32" spans="1:16" ht="29.25" customHeight="1">
      <c r="A32" s="607"/>
      <c r="B32" s="607"/>
      <c r="C32" s="607"/>
      <c r="D32" s="607"/>
      <c r="E32" s="607"/>
      <c r="F32" s="607"/>
      <c r="G32" s="118"/>
      <c r="H32" s="176"/>
      <c r="I32" s="176"/>
      <c r="J32" s="176"/>
      <c r="K32" s="176"/>
      <c r="L32" s="177"/>
      <c r="M32" s="121"/>
      <c r="N32" s="121"/>
      <c r="O32" s="121"/>
      <c r="P32" s="121"/>
    </row>
    <row r="33" spans="1:16" ht="18.75" customHeight="1">
      <c r="A33" s="607"/>
      <c r="B33" s="607"/>
      <c r="C33" s="607"/>
      <c r="D33" s="607"/>
      <c r="E33" s="607"/>
      <c r="F33" s="607"/>
      <c r="G33" s="93"/>
      <c r="H33" s="177"/>
      <c r="I33" s="177"/>
      <c r="J33" s="177"/>
      <c r="K33" s="177"/>
      <c r="L33" s="177"/>
      <c r="M33" s="177"/>
      <c r="N33" s="177"/>
      <c r="O33" s="177"/>
      <c r="P33" s="177"/>
    </row>
    <row r="34" spans="1:16" ht="24" customHeight="1">
      <c r="A34" s="601" t="s">
        <v>292</v>
      </c>
      <c r="B34" s="601"/>
      <c r="C34" s="601"/>
      <c r="D34" s="601"/>
      <c r="E34" s="601"/>
      <c r="F34" s="601"/>
      <c r="G34" s="93"/>
      <c r="H34" s="177"/>
      <c r="I34" s="177"/>
      <c r="J34" s="177"/>
      <c r="K34" s="177"/>
      <c r="L34" s="177"/>
      <c r="M34" s="177"/>
      <c r="N34" s="177"/>
      <c r="O34" s="177"/>
      <c r="P34" s="177"/>
    </row>
    <row r="35" spans="1:8" ht="12.75" customHeight="1">
      <c r="A35" s="5" t="s">
        <v>73</v>
      </c>
      <c r="C35" s="56"/>
      <c r="D35" s="56"/>
      <c r="E35" s="57"/>
      <c r="F35" s="57"/>
      <c r="G35" s="57"/>
      <c r="H35" s="56"/>
    </row>
    <row r="36" spans="1:8" ht="12.75" customHeight="1">
      <c r="A36" s="5"/>
      <c r="C36" s="42"/>
      <c r="D36" s="56"/>
      <c r="E36" s="57"/>
      <c r="F36" s="57"/>
      <c r="G36" s="57"/>
      <c r="H36" s="56"/>
    </row>
    <row r="37" spans="3:8" ht="12.75" customHeight="1">
      <c r="C37" s="42"/>
      <c r="D37" s="42"/>
      <c r="E37" s="55"/>
      <c r="F37" s="55"/>
      <c r="G37" s="57"/>
      <c r="H37" s="56"/>
    </row>
    <row r="38" spans="3:8" ht="12.75" customHeight="1">
      <c r="C38" s="42"/>
      <c r="D38" s="42"/>
      <c r="E38" s="55"/>
      <c r="F38" s="55"/>
      <c r="G38" s="57"/>
      <c r="H38" s="56"/>
    </row>
    <row r="39" spans="2:8" ht="12.75" customHeight="1">
      <c r="B39" s="10"/>
      <c r="C39" s="42"/>
      <c r="D39" s="42"/>
      <c r="E39" s="55"/>
      <c r="F39" s="55"/>
      <c r="G39" s="55"/>
      <c r="H39" s="42"/>
    </row>
    <row r="40" spans="2:8" ht="12.75" customHeight="1">
      <c r="B40" s="10"/>
      <c r="C40" s="42"/>
      <c r="D40" s="42"/>
      <c r="E40" s="55"/>
      <c r="F40" s="55"/>
      <c r="G40" s="55"/>
      <c r="H40" s="42"/>
    </row>
    <row r="41" spans="2:8" ht="12.75" customHeight="1">
      <c r="B41" s="10"/>
      <c r="C41" s="42"/>
      <c r="D41" s="42"/>
      <c r="E41" s="55"/>
      <c r="F41" s="55"/>
      <c r="G41" s="55"/>
      <c r="H41" s="42"/>
    </row>
    <row r="42" spans="2:8" ht="12.75" customHeight="1">
      <c r="B42" s="2"/>
      <c r="C42" s="39"/>
      <c r="D42" s="42"/>
      <c r="E42" s="55"/>
      <c r="F42" s="55"/>
      <c r="G42" s="55"/>
      <c r="H42" s="42"/>
    </row>
    <row r="43" spans="2:8" ht="12.75" customHeight="1">
      <c r="B43" s="2"/>
      <c r="C43" s="39"/>
      <c r="D43" s="39"/>
      <c r="G43" s="55"/>
      <c r="H43" s="42"/>
    </row>
    <row r="44" spans="2:8" ht="12.75" customHeight="1">
      <c r="B44" s="2"/>
      <c r="C44" s="39"/>
      <c r="D44" s="39"/>
      <c r="G44" s="55"/>
      <c r="H44" s="42"/>
    </row>
    <row r="45" spans="2:4" ht="12.75" customHeight="1">
      <c r="B45" s="2"/>
      <c r="C45" s="39"/>
      <c r="D45" s="39"/>
    </row>
    <row r="46" spans="2:4" ht="12.75" customHeight="1">
      <c r="B46" s="2"/>
      <c r="C46" s="39"/>
      <c r="D46" s="39"/>
    </row>
    <row r="47" spans="2:4" ht="12.75" customHeight="1">
      <c r="B47" s="2"/>
      <c r="C47" s="39"/>
      <c r="D47" s="39"/>
    </row>
    <row r="48" spans="2:4" ht="12.75" customHeight="1">
      <c r="B48" s="2"/>
      <c r="C48" s="39"/>
      <c r="D48" s="39"/>
    </row>
    <row r="49" spans="2:4" ht="12.75" customHeight="1">
      <c r="B49" s="2"/>
      <c r="C49" s="39"/>
      <c r="D49" s="39"/>
    </row>
    <row r="50" spans="2:4" ht="12.75" customHeight="1">
      <c r="B50" s="2"/>
      <c r="C50" s="39"/>
      <c r="D50" s="39"/>
    </row>
    <row r="51" spans="2:4" ht="12.75" customHeight="1">
      <c r="B51" s="2"/>
      <c r="C51" s="39"/>
      <c r="D51" s="39"/>
    </row>
    <row r="52" spans="2:4" ht="12.75" customHeight="1">
      <c r="B52" s="2"/>
      <c r="C52" s="39"/>
      <c r="D52" s="39"/>
    </row>
    <row r="53" spans="2:4" ht="12.75" customHeight="1">
      <c r="B53" s="2"/>
      <c r="C53" s="39"/>
      <c r="D53" s="39"/>
    </row>
    <row r="54" spans="2:4" ht="12.75" customHeight="1">
      <c r="B54" s="2"/>
      <c r="C54" s="39"/>
      <c r="D54" s="39"/>
    </row>
    <row r="55" spans="2:4" ht="12.75" customHeight="1">
      <c r="B55" s="2"/>
      <c r="C55" s="39"/>
      <c r="D55" s="39"/>
    </row>
    <row r="56" spans="2:4" ht="12.75" customHeight="1">
      <c r="B56" s="2"/>
      <c r="C56" s="39"/>
      <c r="D56" s="39"/>
    </row>
    <row r="57" spans="2:4" ht="12.75" customHeight="1">
      <c r="B57" s="2"/>
      <c r="C57" s="39"/>
      <c r="D57" s="39"/>
    </row>
    <row r="58" spans="2:4" ht="12.75" customHeight="1">
      <c r="B58" s="2"/>
      <c r="C58" s="39"/>
      <c r="D58" s="39"/>
    </row>
    <row r="59" spans="2:4" ht="12.75" customHeight="1">
      <c r="B59" s="2"/>
      <c r="C59" s="39"/>
      <c r="D59" s="39"/>
    </row>
    <row r="60" spans="2:4" ht="12.75" customHeight="1">
      <c r="B60" s="2"/>
      <c r="C60" s="39"/>
      <c r="D60" s="39"/>
    </row>
    <row r="61" spans="2:4" ht="12.75" customHeight="1">
      <c r="B61" s="2"/>
      <c r="C61" s="39"/>
      <c r="D61" s="39"/>
    </row>
    <row r="62" spans="2:4" ht="12.75" customHeight="1">
      <c r="B62" s="2"/>
      <c r="C62" s="39"/>
      <c r="D62" s="39"/>
    </row>
    <row r="63" spans="2:4" ht="12.75" customHeight="1">
      <c r="B63" s="2"/>
      <c r="C63" s="39"/>
      <c r="D63" s="39"/>
    </row>
    <row r="64" spans="2:4" ht="12.75" customHeight="1">
      <c r="B64" s="2"/>
      <c r="C64" s="39"/>
      <c r="D64" s="39"/>
    </row>
    <row r="65" spans="2:4" ht="12.75" customHeight="1">
      <c r="B65" s="2"/>
      <c r="C65" s="39"/>
      <c r="D65" s="39"/>
    </row>
    <row r="66" spans="2:4" ht="12.75" customHeight="1">
      <c r="B66" s="2"/>
      <c r="C66" s="39"/>
      <c r="D66" s="39"/>
    </row>
    <row r="67" spans="2:4" ht="12.75" customHeight="1">
      <c r="B67" s="2"/>
      <c r="C67" s="39"/>
      <c r="D67" s="39"/>
    </row>
  </sheetData>
  <sheetProtection password="CDFF" sheet="1" objects="1" scenarios="1"/>
  <mergeCells count="6">
    <mergeCell ref="A7:B7"/>
    <mergeCell ref="A34:F34"/>
    <mergeCell ref="H5:I5"/>
    <mergeCell ref="A30:F30"/>
    <mergeCell ref="A31:F33"/>
    <mergeCell ref="B4:B5"/>
  </mergeCells>
  <conditionalFormatting sqref="C26:D28 C10:D12 C14:D14 C17:D24">
    <cfRule type="expression" priority="1" dxfId="0" stopIfTrue="1">
      <formula>$B$3=TRUE</formula>
    </cfRule>
  </conditionalFormatting>
  <conditionalFormatting sqref="A7">
    <cfRule type="expression" priority="2" dxfId="1" stopIfTrue="1">
      <formula>$B$1&gt;0</formula>
    </cfRule>
  </conditionalFormatting>
  <printOptions/>
  <pageMargins left="0.35433070866141736" right="0.3937007874015748" top="0.4724409448818898" bottom="0.5905511811023623" header="0.5118110236220472" footer="0.5118110236220472"/>
  <pageSetup horizontalDpi="600" verticalDpi="600" orientation="landscape" paperSize="9" scale="95" r:id="rId3"/>
  <ignoredErrors>
    <ignoredError sqref="D5:E5" formula="1"/>
  </ignoredErrors>
  <legacyDrawing r:id="rId2"/>
  <oleObjects>
    <oleObject progId="MSPhotoEd.3" shapeId="2077042" r:id="rId1"/>
  </oleObjects>
</worksheet>
</file>

<file path=xl/worksheets/sheet5.xml><?xml version="1.0" encoding="utf-8"?>
<worksheet xmlns="http://schemas.openxmlformats.org/spreadsheetml/2006/main" xmlns:r="http://schemas.openxmlformats.org/officeDocument/2006/relationships">
  <sheetPr codeName="Blad2"/>
  <dimension ref="A1:I97"/>
  <sheetViews>
    <sheetView showGridLines="0" showZeros="0" showOutlineSymbols="0" zoomScaleSheetLayoutView="100" workbookViewId="0" topLeftCell="A1">
      <selection activeCell="D8" sqref="D8"/>
    </sheetView>
  </sheetViews>
  <sheetFormatPr defaultColWidth="9.140625" defaultRowHeight="12.75"/>
  <cols>
    <col min="1" max="1" width="6.57421875" style="357" customWidth="1"/>
    <col min="2" max="2" width="7.8515625" style="397" customWidth="1"/>
    <col min="3" max="3" width="84.140625" style="357" customWidth="1"/>
    <col min="4" max="7" width="12.7109375" style="357" customWidth="1"/>
    <col min="8" max="9" width="13.7109375" style="357" customWidth="1"/>
    <col min="10" max="10" width="6.7109375" style="357" customWidth="1"/>
    <col min="11" max="16384" width="9.140625" style="357" customWidth="1"/>
  </cols>
  <sheetData>
    <row r="1" spans="1:2" ht="11.25">
      <c r="A1" s="496" t="str">
        <f>Voorblad!E7</f>
        <v>020</v>
      </c>
      <c r="B1" s="398">
        <f>Voorblad!F7</f>
        <v>0</v>
      </c>
    </row>
    <row r="2" spans="1:7" s="355" customFormat="1" ht="12.75" customHeight="1">
      <c r="A2" s="353" t="str">
        <f>inhoudsopgave!A1</f>
        <v>Productieafspraken 2011, voorlopige nacalculatie 2010</v>
      </c>
      <c r="B2" s="354"/>
      <c r="F2" s="356"/>
      <c r="G2" s="355">
        <f>eerstelijn!F2+1</f>
        <v>7</v>
      </c>
    </row>
    <row r="3" ht="6.75" customHeight="1">
      <c r="B3" s="358" t="b">
        <f>Voorblad!D18</f>
        <v>1</v>
      </c>
    </row>
    <row r="4" spans="1:7" ht="12.75">
      <c r="A4" s="359" t="s">
        <v>306</v>
      </c>
      <c r="B4" s="359" t="s">
        <v>372</v>
      </c>
      <c r="D4" s="360" t="s">
        <v>309</v>
      </c>
      <c r="E4" s="361" t="s">
        <v>308</v>
      </c>
      <c r="F4" s="360" t="s">
        <v>309</v>
      </c>
      <c r="G4" s="361" t="s">
        <v>308</v>
      </c>
    </row>
    <row r="5" spans="2:7" ht="11.25">
      <c r="B5" s="362"/>
      <c r="D5" s="363" t="s">
        <v>23</v>
      </c>
      <c r="E5" s="438">
        <v>0.8</v>
      </c>
      <c r="F5" s="363" t="s">
        <v>23</v>
      </c>
      <c r="G5" s="438">
        <v>0.8</v>
      </c>
    </row>
    <row r="6" spans="1:7" ht="11.25">
      <c r="A6" s="23" t="s">
        <v>310</v>
      </c>
      <c r="B6" s="362"/>
      <c r="C6" s="364"/>
      <c r="D6" s="365">
        <f>Voorblad!E3</f>
        <v>2010</v>
      </c>
      <c r="E6" s="365">
        <f>D6</f>
        <v>2010</v>
      </c>
      <c r="F6" s="365">
        <f>Voorblad!E2</f>
        <v>2011</v>
      </c>
      <c r="G6" s="365">
        <f>F6</f>
        <v>2011</v>
      </c>
    </row>
    <row r="7" spans="1:7" ht="12.75" customHeight="1">
      <c r="A7" s="594" t="s">
        <v>296</v>
      </c>
      <c r="B7" s="595"/>
      <c r="C7" s="595"/>
      <c r="D7" s="355"/>
      <c r="E7" s="355"/>
      <c r="F7" s="366"/>
      <c r="G7" s="366"/>
    </row>
    <row r="8" spans="1:7" ht="12.75" customHeight="1">
      <c r="A8" s="367">
        <f>G2*100+1</f>
        <v>701</v>
      </c>
      <c r="B8" s="368">
        <v>191501</v>
      </c>
      <c r="C8" s="369" t="s">
        <v>311</v>
      </c>
      <c r="D8" s="417"/>
      <c r="E8" s="370">
        <f>ROUND(D8*80%,0)</f>
        <v>0</v>
      </c>
      <c r="F8" s="418"/>
      <c r="G8" s="370">
        <f>ROUND(F8*80%,0)</f>
        <v>0</v>
      </c>
    </row>
    <row r="9" spans="1:7" ht="12.75" customHeight="1">
      <c r="A9" s="367">
        <f aca="true" t="shared" si="0" ref="A9:A42">A8+1</f>
        <v>702</v>
      </c>
      <c r="B9" s="368">
        <v>191502</v>
      </c>
      <c r="C9" s="369" t="s">
        <v>312</v>
      </c>
      <c r="D9" s="417"/>
      <c r="E9" s="370">
        <f>ROUND(D9*80%,0)</f>
        <v>0</v>
      </c>
      <c r="F9" s="418"/>
      <c r="G9" s="370">
        <f aca="true" t="shared" si="1" ref="G9:G42">ROUND(F9*80%,0)</f>
        <v>0</v>
      </c>
    </row>
    <row r="10" spans="1:7" ht="12.75" customHeight="1">
      <c r="A10" s="367">
        <f t="shared" si="0"/>
        <v>703</v>
      </c>
      <c r="B10" s="368">
        <v>191503</v>
      </c>
      <c r="C10" s="369" t="s">
        <v>313</v>
      </c>
      <c r="D10" s="417"/>
      <c r="E10" s="370">
        <f aca="true" t="shared" si="2" ref="E10:E42">ROUND(D10*80%,0)</f>
        <v>0</v>
      </c>
      <c r="F10" s="418"/>
      <c r="G10" s="370">
        <f t="shared" si="1"/>
        <v>0</v>
      </c>
    </row>
    <row r="11" spans="1:7" ht="12.75" customHeight="1">
      <c r="A11" s="367">
        <f t="shared" si="0"/>
        <v>704</v>
      </c>
      <c r="B11" s="368">
        <v>191504</v>
      </c>
      <c r="C11" s="369" t="s">
        <v>314</v>
      </c>
      <c r="D11" s="417"/>
      <c r="E11" s="370">
        <f t="shared" si="2"/>
        <v>0</v>
      </c>
      <c r="F11" s="418"/>
      <c r="G11" s="370">
        <f t="shared" si="1"/>
        <v>0</v>
      </c>
    </row>
    <row r="12" spans="1:7" ht="12.75" customHeight="1">
      <c r="A12" s="367">
        <f t="shared" si="0"/>
        <v>705</v>
      </c>
      <c r="B12" s="368">
        <v>191505</v>
      </c>
      <c r="C12" s="369" t="s">
        <v>315</v>
      </c>
      <c r="D12" s="417"/>
      <c r="E12" s="370">
        <f t="shared" si="2"/>
        <v>0</v>
      </c>
      <c r="F12" s="418"/>
      <c r="G12" s="370">
        <f t="shared" si="1"/>
        <v>0</v>
      </c>
    </row>
    <row r="13" spans="1:7" ht="12.75" customHeight="1">
      <c r="A13" s="367">
        <f t="shared" si="0"/>
        <v>706</v>
      </c>
      <c r="B13" s="414" t="s">
        <v>320</v>
      </c>
      <c r="C13" s="414" t="s">
        <v>357</v>
      </c>
      <c r="D13" s="417"/>
      <c r="E13" s="370">
        <f t="shared" si="2"/>
        <v>0</v>
      </c>
      <c r="F13" s="418"/>
      <c r="G13" s="370">
        <f t="shared" si="1"/>
        <v>0</v>
      </c>
    </row>
    <row r="14" spans="1:7" ht="12.75" customHeight="1">
      <c r="A14" s="367">
        <f t="shared" si="0"/>
        <v>707</v>
      </c>
      <c r="B14" s="368">
        <v>191508</v>
      </c>
      <c r="C14" s="369" t="s">
        <v>316</v>
      </c>
      <c r="D14" s="417"/>
      <c r="E14" s="370">
        <f t="shared" si="2"/>
        <v>0</v>
      </c>
      <c r="F14" s="418"/>
      <c r="G14" s="370">
        <f t="shared" si="1"/>
        <v>0</v>
      </c>
    </row>
    <row r="15" spans="1:7" ht="12.75" customHeight="1">
      <c r="A15" s="367">
        <f t="shared" si="0"/>
        <v>708</v>
      </c>
      <c r="B15" s="610" t="s">
        <v>539</v>
      </c>
      <c r="C15" s="611"/>
      <c r="D15" s="417"/>
      <c r="E15" s="370">
        <f t="shared" si="2"/>
        <v>0</v>
      </c>
      <c r="F15" s="418"/>
      <c r="G15" s="370">
        <f t="shared" si="1"/>
        <v>0</v>
      </c>
    </row>
    <row r="16" spans="1:7" ht="12.75" customHeight="1">
      <c r="A16" s="367">
        <f t="shared" si="0"/>
        <v>709</v>
      </c>
      <c r="B16" s="368">
        <v>191510</v>
      </c>
      <c r="C16" s="369" t="s">
        <v>317</v>
      </c>
      <c r="D16" s="417"/>
      <c r="E16" s="370">
        <f t="shared" si="2"/>
        <v>0</v>
      </c>
      <c r="F16" s="418"/>
      <c r="G16" s="370">
        <f t="shared" si="1"/>
        <v>0</v>
      </c>
    </row>
    <row r="17" spans="1:7" ht="12.75" customHeight="1">
      <c r="A17" s="367">
        <f t="shared" si="0"/>
        <v>710</v>
      </c>
      <c r="B17" s="368">
        <v>191511</v>
      </c>
      <c r="C17" s="369" t="s">
        <v>318</v>
      </c>
      <c r="D17" s="417"/>
      <c r="E17" s="370">
        <f t="shared" si="2"/>
        <v>0</v>
      </c>
      <c r="F17" s="418"/>
      <c r="G17" s="370">
        <f t="shared" si="1"/>
        <v>0</v>
      </c>
    </row>
    <row r="18" spans="1:7" ht="12.75" customHeight="1">
      <c r="A18" s="367">
        <f t="shared" si="0"/>
        <v>711</v>
      </c>
      <c r="B18" s="368">
        <v>191512</v>
      </c>
      <c r="C18" s="369" t="s">
        <v>319</v>
      </c>
      <c r="D18" s="417"/>
      <c r="E18" s="370">
        <f t="shared" si="2"/>
        <v>0</v>
      </c>
      <c r="F18" s="418"/>
      <c r="G18" s="370">
        <f t="shared" si="1"/>
        <v>0</v>
      </c>
    </row>
    <row r="19" spans="1:7" ht="12.75" customHeight="1">
      <c r="A19" s="367">
        <f t="shared" si="0"/>
        <v>712</v>
      </c>
      <c r="B19" s="372" t="s">
        <v>358</v>
      </c>
      <c r="C19" s="369" t="s">
        <v>321</v>
      </c>
      <c r="D19" s="417"/>
      <c r="E19" s="370">
        <f t="shared" si="2"/>
        <v>0</v>
      </c>
      <c r="F19" s="418"/>
      <c r="G19" s="370">
        <f t="shared" si="1"/>
        <v>0</v>
      </c>
    </row>
    <row r="20" spans="1:7" ht="12.75" customHeight="1">
      <c r="A20" s="367">
        <f t="shared" si="0"/>
        <v>713</v>
      </c>
      <c r="B20" s="368">
        <v>191517</v>
      </c>
      <c r="C20" s="420" t="s">
        <v>322</v>
      </c>
      <c r="D20" s="417"/>
      <c r="E20" s="370">
        <f t="shared" si="2"/>
        <v>0</v>
      </c>
      <c r="F20" s="418"/>
      <c r="G20" s="370">
        <f t="shared" si="1"/>
        <v>0</v>
      </c>
    </row>
    <row r="21" spans="1:7" ht="12.75" customHeight="1">
      <c r="A21" s="367">
        <f t="shared" si="0"/>
        <v>714</v>
      </c>
      <c r="B21" s="368">
        <v>191518</v>
      </c>
      <c r="C21" s="369" t="s">
        <v>359</v>
      </c>
      <c r="D21" s="417"/>
      <c r="E21" s="370">
        <f t="shared" si="2"/>
        <v>0</v>
      </c>
      <c r="F21" s="418"/>
      <c r="G21" s="370">
        <f t="shared" si="1"/>
        <v>0</v>
      </c>
    </row>
    <row r="22" spans="1:7" ht="12.75" customHeight="1">
      <c r="A22" s="367">
        <f t="shared" si="0"/>
        <v>715</v>
      </c>
      <c r="B22" s="368">
        <v>191519</v>
      </c>
      <c r="C22" s="369" t="s">
        <v>323</v>
      </c>
      <c r="D22" s="417"/>
      <c r="E22" s="370">
        <f t="shared" si="2"/>
        <v>0</v>
      </c>
      <c r="F22" s="418"/>
      <c r="G22" s="370">
        <f t="shared" si="1"/>
        <v>0</v>
      </c>
    </row>
    <row r="23" spans="1:7" ht="12.75" customHeight="1">
      <c r="A23" s="367">
        <f t="shared" si="0"/>
        <v>716</v>
      </c>
      <c r="B23" s="368">
        <v>191520</v>
      </c>
      <c r="C23" s="369" t="s">
        <v>324</v>
      </c>
      <c r="D23" s="417"/>
      <c r="E23" s="370">
        <f t="shared" si="2"/>
        <v>0</v>
      </c>
      <c r="F23" s="418"/>
      <c r="G23" s="370">
        <f t="shared" si="1"/>
        <v>0</v>
      </c>
    </row>
    <row r="24" spans="1:7" ht="12.75" customHeight="1">
      <c r="A24" s="367">
        <f t="shared" si="0"/>
        <v>717</v>
      </c>
      <c r="B24" s="368">
        <v>191521</v>
      </c>
      <c r="C24" s="369" t="s">
        <v>325</v>
      </c>
      <c r="D24" s="417"/>
      <c r="E24" s="370">
        <f t="shared" si="2"/>
        <v>0</v>
      </c>
      <c r="F24" s="418"/>
      <c r="G24" s="370">
        <f t="shared" si="1"/>
        <v>0</v>
      </c>
    </row>
    <row r="25" spans="1:7" ht="12.75" customHeight="1">
      <c r="A25" s="367">
        <f t="shared" si="0"/>
        <v>718</v>
      </c>
      <c r="B25" s="368">
        <v>191523</v>
      </c>
      <c r="C25" s="421" t="s">
        <v>542</v>
      </c>
      <c r="D25" s="417"/>
      <c r="E25" s="370">
        <f t="shared" si="2"/>
        <v>0</v>
      </c>
      <c r="F25" s="418"/>
      <c r="G25" s="370">
        <f t="shared" si="1"/>
        <v>0</v>
      </c>
    </row>
    <row r="26" spans="1:7" ht="12.75" customHeight="1">
      <c r="A26" s="367">
        <f t="shared" si="0"/>
        <v>719</v>
      </c>
      <c r="B26" s="368">
        <v>191525</v>
      </c>
      <c r="C26" s="369" t="s">
        <v>326</v>
      </c>
      <c r="D26" s="417"/>
      <c r="E26" s="370">
        <f t="shared" si="2"/>
        <v>0</v>
      </c>
      <c r="F26" s="418"/>
      <c r="G26" s="370">
        <f t="shared" si="1"/>
        <v>0</v>
      </c>
    </row>
    <row r="27" spans="1:9" ht="12.75" customHeight="1">
      <c r="A27" s="367">
        <f t="shared" si="0"/>
        <v>720</v>
      </c>
      <c r="B27" s="368">
        <v>191526</v>
      </c>
      <c r="C27" s="369" t="s">
        <v>327</v>
      </c>
      <c r="D27" s="417"/>
      <c r="E27" s="370">
        <f t="shared" si="2"/>
        <v>0</v>
      </c>
      <c r="F27" s="418"/>
      <c r="G27" s="370">
        <f t="shared" si="1"/>
        <v>0</v>
      </c>
      <c r="I27" s="373"/>
    </row>
    <row r="28" spans="1:9" ht="12.75" customHeight="1">
      <c r="A28" s="367">
        <f t="shared" si="0"/>
        <v>721</v>
      </c>
      <c r="B28" s="368">
        <v>191527</v>
      </c>
      <c r="C28" s="369" t="s">
        <v>328</v>
      </c>
      <c r="D28" s="417"/>
      <c r="E28" s="370">
        <f t="shared" si="2"/>
        <v>0</v>
      </c>
      <c r="F28" s="418"/>
      <c r="G28" s="370">
        <f t="shared" si="1"/>
        <v>0</v>
      </c>
      <c r="I28" s="373"/>
    </row>
    <row r="29" spans="1:7" ht="12.75" customHeight="1">
      <c r="A29" s="367">
        <f t="shared" si="0"/>
        <v>722</v>
      </c>
      <c r="B29" s="368">
        <v>191530</v>
      </c>
      <c r="C29" s="369" t="s">
        <v>329</v>
      </c>
      <c r="D29" s="417"/>
      <c r="E29" s="370">
        <f t="shared" si="2"/>
        <v>0</v>
      </c>
      <c r="F29" s="418"/>
      <c r="G29" s="370">
        <f t="shared" si="1"/>
        <v>0</v>
      </c>
    </row>
    <row r="30" spans="1:9" ht="12.75" customHeight="1">
      <c r="A30" s="367">
        <f t="shared" si="0"/>
        <v>723</v>
      </c>
      <c r="B30" s="368">
        <v>191532</v>
      </c>
      <c r="C30" s="369" t="s">
        <v>330</v>
      </c>
      <c r="D30" s="417"/>
      <c r="E30" s="370">
        <f t="shared" si="2"/>
        <v>0</v>
      </c>
      <c r="F30" s="418"/>
      <c r="G30" s="370">
        <f t="shared" si="1"/>
        <v>0</v>
      </c>
      <c r="I30" s="373"/>
    </row>
    <row r="31" spans="1:9" ht="12.75" customHeight="1">
      <c r="A31" s="367">
        <f t="shared" si="0"/>
        <v>724</v>
      </c>
      <c r="B31" s="397" t="s">
        <v>360</v>
      </c>
      <c r="C31" s="422" t="s">
        <v>361</v>
      </c>
      <c r="D31" s="417"/>
      <c r="E31" s="370">
        <f t="shared" si="2"/>
        <v>0</v>
      </c>
      <c r="F31" s="418"/>
      <c r="G31" s="370">
        <f t="shared" si="1"/>
        <v>0</v>
      </c>
      <c r="I31" s="373"/>
    </row>
    <row r="32" spans="1:9" ht="12.75" customHeight="1">
      <c r="A32" s="367">
        <f t="shared" si="0"/>
        <v>725</v>
      </c>
      <c r="B32" s="368">
        <v>191534</v>
      </c>
      <c r="C32" s="369" t="s">
        <v>331</v>
      </c>
      <c r="D32" s="417"/>
      <c r="E32" s="370">
        <f t="shared" si="2"/>
        <v>0</v>
      </c>
      <c r="F32" s="418"/>
      <c r="G32" s="370">
        <f t="shared" si="1"/>
        <v>0</v>
      </c>
      <c r="I32" s="373"/>
    </row>
    <row r="33" spans="1:9" ht="12.75" customHeight="1">
      <c r="A33" s="367">
        <f t="shared" si="0"/>
        <v>726</v>
      </c>
      <c r="B33" s="368">
        <v>191535</v>
      </c>
      <c r="C33" s="369" t="s">
        <v>332</v>
      </c>
      <c r="D33" s="417"/>
      <c r="E33" s="370">
        <f t="shared" si="2"/>
        <v>0</v>
      </c>
      <c r="F33" s="418"/>
      <c r="G33" s="370">
        <f t="shared" si="1"/>
        <v>0</v>
      </c>
      <c r="I33" s="373"/>
    </row>
    <row r="34" spans="1:9" ht="12.75" customHeight="1">
      <c r="A34" s="367">
        <f t="shared" si="0"/>
        <v>727</v>
      </c>
      <c r="B34" s="374">
        <v>191538</v>
      </c>
      <c r="C34" s="375" t="s">
        <v>333</v>
      </c>
      <c r="D34" s="417"/>
      <c r="E34" s="370">
        <f t="shared" si="2"/>
        <v>0</v>
      </c>
      <c r="F34" s="418"/>
      <c r="G34" s="370">
        <f t="shared" si="1"/>
        <v>0</v>
      </c>
      <c r="I34" s="373"/>
    </row>
    <row r="35" spans="1:9" ht="12.75" customHeight="1">
      <c r="A35" s="367">
        <f t="shared" si="0"/>
        <v>728</v>
      </c>
      <c r="B35" s="374">
        <v>191540</v>
      </c>
      <c r="C35" s="375" t="s">
        <v>540</v>
      </c>
      <c r="D35" s="417"/>
      <c r="E35" s="370">
        <f t="shared" si="2"/>
        <v>0</v>
      </c>
      <c r="F35" s="418"/>
      <c r="G35" s="370">
        <f t="shared" si="1"/>
        <v>0</v>
      </c>
      <c r="I35" s="373"/>
    </row>
    <row r="36" spans="1:9" ht="12.75" customHeight="1">
      <c r="A36" s="367">
        <f t="shared" si="0"/>
        <v>729</v>
      </c>
      <c r="B36" s="374">
        <v>191541</v>
      </c>
      <c r="C36" s="375" t="s">
        <v>362</v>
      </c>
      <c r="D36" s="417"/>
      <c r="E36" s="370">
        <f t="shared" si="2"/>
        <v>0</v>
      </c>
      <c r="F36" s="418"/>
      <c r="G36" s="370">
        <f t="shared" si="1"/>
        <v>0</v>
      </c>
      <c r="I36" s="373"/>
    </row>
    <row r="37" spans="1:9" ht="12.75" customHeight="1">
      <c r="A37" s="367">
        <f t="shared" si="0"/>
        <v>730</v>
      </c>
      <c r="B37" s="374">
        <v>191542</v>
      </c>
      <c r="C37" s="375" t="s">
        <v>363</v>
      </c>
      <c r="D37" s="417"/>
      <c r="E37" s="370">
        <f t="shared" si="2"/>
        <v>0</v>
      </c>
      <c r="F37" s="418"/>
      <c r="G37" s="370">
        <f t="shared" si="1"/>
        <v>0</v>
      </c>
      <c r="I37" s="373"/>
    </row>
    <row r="38" spans="1:9" ht="12.75" customHeight="1">
      <c r="A38" s="367">
        <f t="shared" si="0"/>
        <v>731</v>
      </c>
      <c r="B38" s="374">
        <v>191545</v>
      </c>
      <c r="C38" s="423" t="s">
        <v>364</v>
      </c>
      <c r="D38" s="417"/>
      <c r="E38" s="370">
        <f t="shared" si="2"/>
        <v>0</v>
      </c>
      <c r="F38" s="418"/>
      <c r="G38" s="370">
        <f t="shared" si="1"/>
        <v>0</v>
      </c>
      <c r="I38" s="373"/>
    </row>
    <row r="39" spans="1:9" ht="12.75" customHeight="1">
      <c r="A39" s="367">
        <f t="shared" si="0"/>
        <v>732</v>
      </c>
      <c r="B39" s="374">
        <v>191544</v>
      </c>
      <c r="C39" s="376" t="s">
        <v>365</v>
      </c>
      <c r="D39" s="417"/>
      <c r="E39" s="370">
        <f t="shared" si="2"/>
        <v>0</v>
      </c>
      <c r="F39" s="418"/>
      <c r="G39" s="370">
        <f t="shared" si="1"/>
        <v>0</v>
      </c>
      <c r="I39" s="373"/>
    </row>
    <row r="40" spans="1:9" ht="12.75" customHeight="1">
      <c r="A40" s="367">
        <f t="shared" si="0"/>
        <v>733</v>
      </c>
      <c r="B40" s="374">
        <v>191543</v>
      </c>
      <c r="C40" s="376" t="s">
        <v>366</v>
      </c>
      <c r="D40" s="417"/>
      <c r="E40" s="370">
        <f t="shared" si="2"/>
        <v>0</v>
      </c>
      <c r="F40" s="418"/>
      <c r="G40" s="370">
        <f t="shared" si="1"/>
        <v>0</v>
      </c>
      <c r="I40" s="373"/>
    </row>
    <row r="41" spans="1:9" ht="12.75" customHeight="1">
      <c r="A41" s="367">
        <f t="shared" si="0"/>
        <v>734</v>
      </c>
      <c r="B41" s="374">
        <v>191548</v>
      </c>
      <c r="C41" s="424" t="s">
        <v>541</v>
      </c>
      <c r="D41" s="417"/>
      <c r="E41" s="370">
        <f t="shared" si="2"/>
        <v>0</v>
      </c>
      <c r="F41" s="418"/>
      <c r="G41" s="370">
        <f t="shared" si="1"/>
        <v>0</v>
      </c>
      <c r="I41" s="373"/>
    </row>
    <row r="42" spans="1:9" ht="12.75" customHeight="1">
      <c r="A42" s="367">
        <f t="shared" si="0"/>
        <v>735</v>
      </c>
      <c r="B42" s="374">
        <v>191551</v>
      </c>
      <c r="C42" s="376" t="s">
        <v>545</v>
      </c>
      <c r="D42" s="417"/>
      <c r="E42" s="370">
        <f t="shared" si="2"/>
        <v>0</v>
      </c>
      <c r="F42" s="417"/>
      <c r="G42" s="370">
        <f t="shared" si="1"/>
        <v>0</v>
      </c>
      <c r="I42" s="373"/>
    </row>
    <row r="43" spans="1:9" ht="12.75" customHeight="1" hidden="1">
      <c r="A43" s="367"/>
      <c r="B43" s="374"/>
      <c r="C43" s="376"/>
      <c r="D43" s="417"/>
      <c r="E43" s="451"/>
      <c r="F43" s="417"/>
      <c r="G43" s="370"/>
      <c r="I43" s="373"/>
    </row>
    <row r="44" spans="1:9" ht="12.75" customHeight="1" hidden="1">
      <c r="A44" s="367"/>
      <c r="B44" s="374"/>
      <c r="C44" s="376"/>
      <c r="D44" s="417"/>
      <c r="E44" s="451"/>
      <c r="F44" s="417"/>
      <c r="G44" s="370"/>
      <c r="I44" s="373"/>
    </row>
    <row r="45" spans="1:9" ht="12.75" customHeight="1" hidden="1">
      <c r="A45" s="367"/>
      <c r="B45" s="374"/>
      <c r="C45" s="376"/>
      <c r="D45" s="417"/>
      <c r="E45" s="451"/>
      <c r="F45" s="417"/>
      <c r="G45" s="370"/>
      <c r="I45" s="373"/>
    </row>
    <row r="46" spans="1:9" ht="12.75" customHeight="1" hidden="1">
      <c r="A46" s="367"/>
      <c r="B46" s="374"/>
      <c r="C46" s="376"/>
      <c r="D46" s="417"/>
      <c r="E46" s="451"/>
      <c r="F46" s="417"/>
      <c r="G46" s="370"/>
      <c r="I46" s="373"/>
    </row>
    <row r="47" spans="1:9" ht="12.75" customHeight="1" hidden="1">
      <c r="A47" s="367"/>
      <c r="B47" s="374"/>
      <c r="C47" s="376"/>
      <c r="D47" s="417"/>
      <c r="E47" s="451"/>
      <c r="F47" s="417"/>
      <c r="G47" s="370"/>
      <c r="I47" s="373"/>
    </row>
    <row r="48" spans="1:7" ht="12.75" customHeight="1">
      <c r="A48" s="367">
        <f>A41+1</f>
        <v>735</v>
      </c>
      <c r="B48" s="377" t="s">
        <v>335</v>
      </c>
      <c r="C48" s="378"/>
      <c r="D48" s="425">
        <f>SUM(D8:D42)</f>
        <v>0</v>
      </c>
      <c r="E48" s="425">
        <f>SUM(E8:E42)</f>
        <v>0</v>
      </c>
      <c r="F48" s="425">
        <f>SUM(F8:F42)</f>
        <v>0</v>
      </c>
      <c r="G48" s="425">
        <f>SUM(G8:G42)</f>
        <v>0</v>
      </c>
    </row>
    <row r="49" spans="1:7" s="355" customFormat="1" ht="12.75" customHeight="1">
      <c r="A49" s="426" t="s">
        <v>320</v>
      </c>
      <c r="B49" s="612" t="s">
        <v>367</v>
      </c>
      <c r="C49" s="613"/>
      <c r="D49" s="613"/>
      <c r="E49" s="613"/>
      <c r="F49" s="613"/>
      <c r="G49" s="614"/>
    </row>
    <row r="50" spans="1:7" s="355" customFormat="1" ht="21" customHeight="1">
      <c r="A50" s="427" t="s">
        <v>358</v>
      </c>
      <c r="B50" s="615" t="s">
        <v>368</v>
      </c>
      <c r="C50" s="615"/>
      <c r="D50" s="615"/>
      <c r="E50" s="615"/>
      <c r="F50" s="615"/>
      <c r="G50" s="616"/>
    </row>
    <row r="51" spans="1:7" s="355" customFormat="1" ht="22.5" customHeight="1">
      <c r="A51" s="426" t="s">
        <v>360</v>
      </c>
      <c r="B51" s="621" t="s">
        <v>377</v>
      </c>
      <c r="C51" s="622"/>
      <c r="D51" s="622"/>
      <c r="E51" s="622"/>
      <c r="F51" s="622"/>
      <c r="G51" s="623"/>
    </row>
    <row r="52" spans="1:7" ht="11.25">
      <c r="A52" s="620" t="s">
        <v>543</v>
      </c>
      <c r="B52" s="620"/>
      <c r="C52" s="620"/>
      <c r="D52" s="620"/>
      <c r="E52" s="620"/>
      <c r="F52" s="620"/>
      <c r="G52" s="620"/>
    </row>
    <row r="53" spans="1:7" ht="11.25" customHeight="1">
      <c r="A53" s="617"/>
      <c r="B53" s="617"/>
      <c r="C53" s="617"/>
      <c r="D53" s="617"/>
      <c r="E53" s="617"/>
      <c r="F53" s="617"/>
      <c r="G53" s="617"/>
    </row>
    <row r="54" spans="1:7" ht="11.25" customHeight="1">
      <c r="A54" s="624" t="s">
        <v>544</v>
      </c>
      <c r="B54" s="624"/>
      <c r="C54" s="624"/>
      <c r="D54" s="624"/>
      <c r="E54" s="624"/>
      <c r="F54" s="624"/>
      <c r="G54" s="624"/>
    </row>
    <row r="55" spans="1:7" ht="11.25" customHeight="1">
      <c r="A55" s="428"/>
      <c r="B55" s="429"/>
      <c r="C55" s="429"/>
      <c r="D55" s="429"/>
      <c r="E55" s="429"/>
      <c r="F55" s="429"/>
      <c r="G55" s="429"/>
    </row>
    <row r="56" spans="1:7" ht="12.75" customHeight="1">
      <c r="A56" s="357" t="str">
        <f>A2</f>
        <v>Productieafspraken 2011, voorlopige nacalculatie 2010</v>
      </c>
      <c r="B56" s="358"/>
      <c r="G56" s="355">
        <f>G2+1</f>
        <v>8</v>
      </c>
    </row>
    <row r="57" spans="1:7" ht="13.5" customHeight="1">
      <c r="A57" s="380"/>
      <c r="B57" s="381"/>
      <c r="C57" s="382"/>
      <c r="D57" s="382"/>
      <c r="E57" s="382"/>
      <c r="F57" s="383"/>
      <c r="G57" s="383"/>
    </row>
    <row r="58" spans="1:7" ht="12.75">
      <c r="A58" s="430" t="s">
        <v>373</v>
      </c>
      <c r="B58" s="359"/>
      <c r="D58" s="360" t="s">
        <v>309</v>
      </c>
      <c r="E58" s="361" t="s">
        <v>308</v>
      </c>
      <c r="F58" s="360" t="s">
        <v>309</v>
      </c>
      <c r="G58" s="361" t="s">
        <v>308</v>
      </c>
    </row>
    <row r="59" spans="2:7" ht="11.25">
      <c r="B59" s="362"/>
      <c r="D59" s="363" t="s">
        <v>23</v>
      </c>
      <c r="E59" s="438">
        <v>1</v>
      </c>
      <c r="F59" s="363" t="s">
        <v>23</v>
      </c>
      <c r="G59" s="438">
        <v>1</v>
      </c>
    </row>
    <row r="60" spans="2:7" ht="11.25">
      <c r="B60" s="362"/>
      <c r="C60" s="355"/>
      <c r="D60" s="365">
        <f>D6</f>
        <v>2010</v>
      </c>
      <c r="E60" s="365">
        <f>E6</f>
        <v>2010</v>
      </c>
      <c r="F60" s="365">
        <f>F6</f>
        <v>2011</v>
      </c>
      <c r="G60" s="365">
        <f>G6</f>
        <v>2011</v>
      </c>
    </row>
    <row r="61" spans="2:7" ht="12.75" customHeight="1">
      <c r="B61" s="362"/>
      <c r="C61" s="355"/>
      <c r="D61" s="355"/>
      <c r="E61" s="355"/>
      <c r="F61" s="366"/>
      <c r="G61" s="366"/>
    </row>
    <row r="62" spans="1:7" ht="12.75" customHeight="1">
      <c r="A62" s="384">
        <f>G56*100+1</f>
        <v>801</v>
      </c>
      <c r="B62" s="385">
        <v>192501</v>
      </c>
      <c r="C62" s="419" t="s">
        <v>336</v>
      </c>
      <c r="D62" s="371"/>
      <c r="E62" s="370">
        <f>ROUND(D62*100%,0)</f>
        <v>0</v>
      </c>
      <c r="F62" s="371"/>
      <c r="G62" s="370">
        <f>ROUND(F62*100%,0)</f>
        <v>0</v>
      </c>
    </row>
    <row r="63" spans="1:7" ht="12.75" customHeight="1">
      <c r="A63" s="384">
        <f>A62+1</f>
        <v>802</v>
      </c>
      <c r="B63" s="385">
        <v>191513</v>
      </c>
      <c r="C63" s="419" t="s">
        <v>369</v>
      </c>
      <c r="D63" s="371"/>
      <c r="E63" s="370">
        <f>ROUND(D63*100%,0)</f>
        <v>0</v>
      </c>
      <c r="F63" s="371"/>
      <c r="G63" s="370">
        <f>ROUND(F63*100%,0)</f>
        <v>0</v>
      </c>
    </row>
    <row r="64" spans="1:7" ht="12.75" customHeight="1">
      <c r="A64" s="384">
        <f>A63+1</f>
        <v>803</v>
      </c>
      <c r="B64" s="618" t="s">
        <v>337</v>
      </c>
      <c r="C64" s="619"/>
      <c r="D64" s="425">
        <f>SUM(D62:D63)</f>
        <v>0</v>
      </c>
      <c r="E64" s="425">
        <f>SUM(E62:E63)</f>
        <v>0</v>
      </c>
      <c r="F64" s="425">
        <f>SUM(F62:F63)</f>
        <v>0</v>
      </c>
      <c r="G64" s="425">
        <f>SUM(G62:G63)</f>
        <v>0</v>
      </c>
    </row>
    <row r="65" spans="1:7" s="398" customFormat="1" ht="10.5">
      <c r="A65" s="398" t="s">
        <v>338</v>
      </c>
      <c r="B65" s="439"/>
      <c r="C65" s="440"/>
      <c r="D65" s="440"/>
      <c r="E65" s="440"/>
      <c r="F65" s="440"/>
      <c r="G65" s="440"/>
    </row>
    <row r="66" spans="1:7" s="398" customFormat="1" ht="10.5">
      <c r="A66" s="398" t="s">
        <v>339</v>
      </c>
      <c r="B66" s="439"/>
      <c r="F66" s="441"/>
      <c r="G66" s="441"/>
    </row>
    <row r="67" spans="2:7" ht="11.25">
      <c r="B67" s="362"/>
      <c r="F67" s="387"/>
      <c r="G67" s="387"/>
    </row>
    <row r="68" spans="2:7" ht="11.25">
      <c r="B68" s="362"/>
      <c r="F68" s="387"/>
      <c r="G68" s="387"/>
    </row>
    <row r="69" spans="1:7" ht="12.75">
      <c r="A69" s="430" t="s">
        <v>374</v>
      </c>
      <c r="B69" s="362"/>
      <c r="D69" s="360" t="s">
        <v>309</v>
      </c>
      <c r="E69" s="361" t="s">
        <v>308</v>
      </c>
      <c r="F69" s="360" t="s">
        <v>309</v>
      </c>
      <c r="G69" s="361" t="s">
        <v>308</v>
      </c>
    </row>
    <row r="70" spans="2:7" ht="11.25">
      <c r="B70" s="362"/>
      <c r="D70" s="363" t="s">
        <v>23</v>
      </c>
      <c r="E70" s="431" t="s">
        <v>370</v>
      </c>
      <c r="F70" s="432" t="s">
        <v>23</v>
      </c>
      <c r="G70" s="431" t="s">
        <v>370</v>
      </c>
    </row>
    <row r="71" spans="2:7" ht="11.25">
      <c r="B71" s="362"/>
      <c r="D71" s="433">
        <v>2010</v>
      </c>
      <c r="E71" s="433">
        <v>2010</v>
      </c>
      <c r="F71" s="433">
        <v>2011</v>
      </c>
      <c r="G71" s="433">
        <v>2011</v>
      </c>
    </row>
    <row r="72" spans="2:7" ht="11.25">
      <c r="B72" s="362"/>
      <c r="G72" s="355"/>
    </row>
    <row r="73" spans="1:7" ht="12.75">
      <c r="A73" s="367">
        <f>A64+1</f>
        <v>804</v>
      </c>
      <c r="B73" s="368">
        <v>190550</v>
      </c>
      <c r="C73" s="369" t="s">
        <v>376</v>
      </c>
      <c r="D73" s="417"/>
      <c r="E73" s="370">
        <f>ROUND(D73*80%*0.92,0)</f>
        <v>0</v>
      </c>
      <c r="F73" s="418"/>
      <c r="G73" s="370">
        <f>ROUND(F73*80%*0.92,0)</f>
        <v>0</v>
      </c>
    </row>
    <row r="74" spans="1:7" ht="11.25">
      <c r="A74" s="384">
        <f>A73+1</f>
        <v>805</v>
      </c>
      <c r="B74" s="434" t="s">
        <v>371</v>
      </c>
      <c r="C74" s="435"/>
      <c r="D74" s="436">
        <f>SUM(D73)</f>
        <v>0</v>
      </c>
      <c r="E74" s="436">
        <f>SUM(E73)</f>
        <v>0</v>
      </c>
      <c r="F74" s="436">
        <f>SUM(F73)</f>
        <v>0</v>
      </c>
      <c r="G74" s="436">
        <f>SUM(G73)</f>
        <v>0</v>
      </c>
    </row>
    <row r="75" ht="12.75" customHeight="1">
      <c r="B75" s="357"/>
    </row>
    <row r="76" spans="1:7" ht="12.75" customHeight="1">
      <c r="A76" s="430" t="s">
        <v>375</v>
      </c>
      <c r="B76" s="437"/>
      <c r="C76" s="437"/>
      <c r="D76" s="360" t="s">
        <v>309</v>
      </c>
      <c r="E76" s="361" t="s">
        <v>308</v>
      </c>
      <c r="F76" s="360" t="s">
        <v>309</v>
      </c>
      <c r="G76" s="361" t="s">
        <v>308</v>
      </c>
    </row>
    <row r="77" spans="2:7" ht="12.75" customHeight="1">
      <c r="B77" s="362"/>
      <c r="D77" s="363" t="s">
        <v>23</v>
      </c>
      <c r="E77" s="438">
        <v>1</v>
      </c>
      <c r="F77" s="363" t="s">
        <v>23</v>
      </c>
      <c r="G77" s="438">
        <v>1</v>
      </c>
    </row>
    <row r="78" spans="2:7" ht="12.75" customHeight="1">
      <c r="B78" s="362"/>
      <c r="C78" s="364"/>
      <c r="D78" s="365">
        <f>D60</f>
        <v>2010</v>
      </c>
      <c r="E78" s="365">
        <f>D78</f>
        <v>2010</v>
      </c>
      <c r="F78" s="365">
        <f>F60</f>
        <v>2011</v>
      </c>
      <c r="G78" s="365">
        <f>F78</f>
        <v>2011</v>
      </c>
    </row>
    <row r="79" spans="1:7" s="390" customFormat="1" ht="12" customHeight="1">
      <c r="A79" s="357"/>
      <c r="B79" s="362"/>
      <c r="C79" s="355"/>
      <c r="D79" s="355"/>
      <c r="E79" s="355"/>
      <c r="F79" s="366"/>
      <c r="G79" s="366"/>
    </row>
    <row r="80" spans="1:9" s="392" customFormat="1" ht="12" customHeight="1">
      <c r="A80" s="367">
        <f>A74+1</f>
        <v>806</v>
      </c>
      <c r="B80" s="368">
        <v>191560</v>
      </c>
      <c r="C80" s="369" t="s">
        <v>340</v>
      </c>
      <c r="D80" s="388"/>
      <c r="E80" s="389">
        <f aca="true" t="shared" si="3" ref="E80:E86">ROUND(D80*100%,0)</f>
        <v>0</v>
      </c>
      <c r="F80" s="388"/>
      <c r="G80" s="389">
        <f aca="true" t="shared" si="4" ref="G80:G86">ROUND(F80*100%,0)</f>
        <v>0</v>
      </c>
      <c r="H80" s="391"/>
      <c r="I80" s="391"/>
    </row>
    <row r="81" spans="1:9" s="390" customFormat="1" ht="12" customHeight="1">
      <c r="A81" s="367">
        <f aca="true" t="shared" si="5" ref="A81:A88">A80+1</f>
        <v>807</v>
      </c>
      <c r="B81" s="368">
        <v>191561</v>
      </c>
      <c r="C81" s="369" t="s">
        <v>341</v>
      </c>
      <c r="D81" s="388"/>
      <c r="E81" s="389">
        <f t="shared" si="3"/>
        <v>0</v>
      </c>
      <c r="F81" s="388"/>
      <c r="G81" s="389">
        <f t="shared" si="4"/>
        <v>0</v>
      </c>
      <c r="H81" s="393"/>
      <c r="I81" s="393"/>
    </row>
    <row r="82" spans="1:8" s="390" customFormat="1" ht="12" customHeight="1">
      <c r="A82" s="367">
        <f t="shared" si="5"/>
        <v>808</v>
      </c>
      <c r="B82" s="368">
        <v>191562</v>
      </c>
      <c r="C82" s="369" t="s">
        <v>342</v>
      </c>
      <c r="D82" s="388"/>
      <c r="E82" s="389">
        <f t="shared" si="3"/>
        <v>0</v>
      </c>
      <c r="F82" s="388"/>
      <c r="G82" s="389">
        <f t="shared" si="4"/>
        <v>0</v>
      </c>
      <c r="H82" s="394"/>
    </row>
    <row r="83" spans="1:7" s="390" customFormat="1" ht="12" customHeight="1">
      <c r="A83" s="367">
        <f t="shared" si="5"/>
        <v>809</v>
      </c>
      <c r="B83" s="368">
        <v>191563</v>
      </c>
      <c r="C83" s="369" t="s">
        <v>343</v>
      </c>
      <c r="D83" s="388"/>
      <c r="E83" s="389">
        <f t="shared" si="3"/>
        <v>0</v>
      </c>
      <c r="F83" s="388"/>
      <c r="G83" s="389">
        <f t="shared" si="4"/>
        <v>0</v>
      </c>
    </row>
    <row r="84" spans="1:7" s="390" customFormat="1" ht="12" customHeight="1">
      <c r="A84" s="367">
        <f t="shared" si="5"/>
        <v>810</v>
      </c>
      <c r="B84" s="368">
        <v>191564</v>
      </c>
      <c r="C84" s="369" t="s">
        <v>344</v>
      </c>
      <c r="D84" s="388"/>
      <c r="E84" s="389">
        <f t="shared" si="3"/>
        <v>0</v>
      </c>
      <c r="F84" s="388"/>
      <c r="G84" s="389">
        <f t="shared" si="4"/>
        <v>0</v>
      </c>
    </row>
    <row r="85" spans="1:7" s="390" customFormat="1" ht="12" customHeight="1">
      <c r="A85" s="367">
        <f t="shared" si="5"/>
        <v>811</v>
      </c>
      <c r="B85" s="368">
        <v>191565</v>
      </c>
      <c r="C85" s="369" t="s">
        <v>345</v>
      </c>
      <c r="D85" s="388"/>
      <c r="E85" s="389">
        <f t="shared" si="3"/>
        <v>0</v>
      </c>
      <c r="F85" s="388"/>
      <c r="G85" s="389">
        <f t="shared" si="4"/>
        <v>0</v>
      </c>
    </row>
    <row r="86" spans="1:8" ht="11.25">
      <c r="A86" s="367">
        <f t="shared" si="5"/>
        <v>812</v>
      </c>
      <c r="B86" s="368">
        <v>191567</v>
      </c>
      <c r="C86" s="369" t="s">
        <v>346</v>
      </c>
      <c r="D86" s="388"/>
      <c r="E86" s="389">
        <f t="shared" si="3"/>
        <v>0</v>
      </c>
      <c r="F86" s="388"/>
      <c r="G86" s="389">
        <f t="shared" si="4"/>
        <v>0</v>
      </c>
      <c r="H86" s="355"/>
    </row>
    <row r="87" spans="1:8" ht="12.75">
      <c r="A87" s="367">
        <f t="shared" si="5"/>
        <v>813</v>
      </c>
      <c r="B87" s="480">
        <v>191568</v>
      </c>
      <c r="C87" s="481" t="s">
        <v>546</v>
      </c>
      <c r="D87" s="388"/>
      <c r="E87" s="389"/>
      <c r="F87" s="388"/>
      <c r="G87" s="389"/>
      <c r="H87" s="355"/>
    </row>
    <row r="88" spans="1:8" ht="11.25">
      <c r="A88" s="367">
        <f t="shared" si="5"/>
        <v>814</v>
      </c>
      <c r="B88" s="377" t="s">
        <v>347</v>
      </c>
      <c r="C88" s="378"/>
      <c r="D88" s="379">
        <f>SUM(D80:D87)</f>
        <v>0</v>
      </c>
      <c r="E88" s="379">
        <f>SUM(E80:E87)</f>
        <v>0</v>
      </c>
      <c r="F88" s="379">
        <f>SUM(F80:F87)</f>
        <v>0</v>
      </c>
      <c r="G88" s="379">
        <f>SUM(G80:G87)</f>
        <v>0</v>
      </c>
      <c r="H88" s="355"/>
    </row>
    <row r="89" spans="2:8" ht="11.25">
      <c r="B89" s="395"/>
      <c r="C89" s="356"/>
      <c r="D89" s="396"/>
      <c r="E89" s="396"/>
      <c r="F89" s="396"/>
      <c r="G89" s="396"/>
      <c r="H89" s="355"/>
    </row>
    <row r="90" spans="1:8" ht="11.25">
      <c r="A90" s="386">
        <f>A88+1</f>
        <v>815</v>
      </c>
      <c r="B90" s="377" t="s">
        <v>348</v>
      </c>
      <c r="C90" s="378"/>
      <c r="D90" s="379">
        <f>D48+D64+D88+D74</f>
        <v>0</v>
      </c>
      <c r="E90" s="379">
        <f>E48+E64+E88+E74</f>
        <v>0</v>
      </c>
      <c r="F90" s="379">
        <f>F48+F64+F88+F74</f>
        <v>0</v>
      </c>
      <c r="G90" s="379">
        <f>G48+G64+G88+G74</f>
        <v>0</v>
      </c>
      <c r="H90" s="355"/>
    </row>
    <row r="91" spans="1:8" ht="11.25">
      <c r="A91" s="620" t="s">
        <v>543</v>
      </c>
      <c r="B91" s="620"/>
      <c r="C91" s="620"/>
      <c r="D91" s="620"/>
      <c r="E91" s="620"/>
      <c r="F91" s="620"/>
      <c r="G91" s="620"/>
      <c r="H91" s="355"/>
    </row>
    <row r="92" spans="1:7" s="398" customFormat="1" ht="10.5">
      <c r="A92" s="617"/>
      <c r="B92" s="617"/>
      <c r="C92" s="617"/>
      <c r="D92" s="617"/>
      <c r="E92" s="617"/>
      <c r="F92" s="617"/>
      <c r="G92" s="617"/>
    </row>
    <row r="93" spans="1:7" s="398" customFormat="1" ht="10.5">
      <c r="A93" s="617" t="s">
        <v>547</v>
      </c>
      <c r="B93" s="617"/>
      <c r="C93" s="617"/>
      <c r="D93" s="617"/>
      <c r="E93" s="617"/>
      <c r="F93" s="617"/>
      <c r="G93" s="617"/>
    </row>
    <row r="94" spans="2:7" ht="11.25">
      <c r="B94" s="357"/>
      <c r="F94" s="356"/>
      <c r="G94" s="355"/>
    </row>
    <row r="95" spans="2:7" ht="11.25">
      <c r="B95" s="357"/>
      <c r="F95" s="356"/>
      <c r="G95" s="355"/>
    </row>
    <row r="96" spans="2:7" ht="11.25">
      <c r="B96" s="357"/>
      <c r="C96" s="397"/>
      <c r="F96" s="355"/>
      <c r="G96" s="355"/>
    </row>
    <row r="97" spans="6:7" ht="11.25">
      <c r="F97" s="355"/>
      <c r="G97" s="355"/>
    </row>
  </sheetData>
  <sheetProtection password="CDFF" sheet="1" objects="1" scenarios="1"/>
  <mergeCells count="10">
    <mergeCell ref="A93:G93"/>
    <mergeCell ref="B64:C64"/>
    <mergeCell ref="A91:G92"/>
    <mergeCell ref="B51:G51"/>
    <mergeCell ref="A54:G54"/>
    <mergeCell ref="A52:G53"/>
    <mergeCell ref="A7:C7"/>
    <mergeCell ref="B15:C15"/>
    <mergeCell ref="B49:G49"/>
    <mergeCell ref="B50:G50"/>
  </mergeCells>
  <conditionalFormatting sqref="F80:F87 D80:D87 F62:F63 D62:D63 D73 F73 F8:F47 D8:D47">
    <cfRule type="expression" priority="1" dxfId="0" stopIfTrue="1">
      <formula>$B$3=TRUE</formula>
    </cfRule>
  </conditionalFormatting>
  <conditionalFormatting sqref="A7:C7">
    <cfRule type="expression" priority="2" dxfId="1" stopIfTrue="1">
      <formula>$B$1&gt;0</formula>
    </cfRule>
  </conditionalFormatting>
  <conditionalFormatting sqref="A93:G93">
    <cfRule type="expression" priority="3" dxfId="5" stopIfTrue="1">
      <formula>#REF!="nee"</formula>
    </cfRule>
  </conditionalFormatting>
  <printOptions/>
  <pageMargins left="0.3937007874015748" right="0.3937007874015748" top="0.3937007874015748" bottom="0.3937007874015748" header="0.35433070866141736" footer="0.5118110236220472"/>
  <pageSetup cellComments="asDisplayed" horizontalDpi="600" verticalDpi="600" orientation="landscape" paperSize="9" scale="89" r:id="rId5"/>
  <rowBreaks count="1" manualBreakCount="1">
    <brk id="54" max="6" man="1"/>
  </rowBreaks>
  <drawing r:id="rId4"/>
  <legacyDrawing r:id="rId3"/>
  <oleObjects>
    <oleObject progId="MSPhotoEd.3" shapeId="771385" r:id="rId1"/>
    <oleObject progId="MSPhotoEd.3" shapeId="771386" r:id="rId2"/>
  </oleObjects>
</worksheet>
</file>

<file path=xl/worksheets/sheet6.xml><?xml version="1.0" encoding="utf-8"?>
<worksheet xmlns="http://schemas.openxmlformats.org/spreadsheetml/2006/main" xmlns:r="http://schemas.openxmlformats.org/officeDocument/2006/relationships">
  <dimension ref="A2:H229"/>
  <sheetViews>
    <sheetView workbookViewId="0" topLeftCell="A61">
      <selection activeCell="E64" sqref="E64"/>
    </sheetView>
  </sheetViews>
  <sheetFormatPr defaultColWidth="9.140625" defaultRowHeight="12.75"/>
  <cols>
    <col min="1" max="1" width="49.140625" style="459" customWidth="1"/>
    <col min="2" max="16384" width="9.140625" style="459" customWidth="1"/>
  </cols>
  <sheetData>
    <row r="2" spans="3:4" ht="12.75">
      <c r="C2" s="459">
        <v>2010</v>
      </c>
      <c r="D2" s="459">
        <v>2011</v>
      </c>
    </row>
    <row r="3" spans="1:4" ht="12.75">
      <c r="A3" s="132" t="s">
        <v>267</v>
      </c>
      <c r="B3" s="459" t="s">
        <v>388</v>
      </c>
      <c r="C3" s="459">
        <f>'prod. afspraken en realisatie'!C9</f>
        <v>0</v>
      </c>
      <c r="D3" s="459">
        <f>'prod. afspraken en realisatie'!D9</f>
        <v>0</v>
      </c>
    </row>
    <row r="4" spans="1:4" ht="12.75">
      <c r="A4" s="132" t="s">
        <v>268</v>
      </c>
      <c r="B4" s="459" t="s">
        <v>389</v>
      </c>
      <c r="C4" s="459">
        <f>'prod. afspraken en realisatie'!C10</f>
        <v>0</v>
      </c>
      <c r="D4" s="459">
        <f>'prod. afspraken en realisatie'!D10</f>
        <v>0</v>
      </c>
    </row>
    <row r="5" spans="1:4" ht="12.75">
      <c r="A5" s="132" t="s">
        <v>155</v>
      </c>
      <c r="B5" s="459" t="s">
        <v>390</v>
      </c>
      <c r="C5" s="459">
        <f>'prod. afspraken en realisatie'!C12</f>
        <v>0</v>
      </c>
      <c r="D5" s="459">
        <f>'prod. afspraken en realisatie'!D12</f>
        <v>0</v>
      </c>
    </row>
    <row r="6" spans="1:4" ht="12.75">
      <c r="A6" s="132" t="s">
        <v>269</v>
      </c>
      <c r="B6" s="459" t="s">
        <v>391</v>
      </c>
      <c r="C6" s="459">
        <f>'prod. afspraken en realisatie'!C13</f>
        <v>0</v>
      </c>
      <c r="D6" s="459">
        <f>'prod. afspraken en realisatie'!D13</f>
        <v>0</v>
      </c>
    </row>
    <row r="7" spans="1:4" ht="12.75">
      <c r="A7" s="132" t="s">
        <v>270</v>
      </c>
      <c r="B7" s="459" t="s">
        <v>392</v>
      </c>
      <c r="C7" s="459">
        <f>'prod. afspraken en realisatie'!C14</f>
        <v>0</v>
      </c>
      <c r="D7" s="459">
        <f>'prod. afspraken en realisatie'!D14</f>
        <v>0</v>
      </c>
    </row>
    <row r="8" spans="1:4" ht="12.75">
      <c r="A8" s="132" t="s">
        <v>130</v>
      </c>
      <c r="B8" s="459" t="s">
        <v>393</v>
      </c>
      <c r="C8" s="459">
        <f>'prod. afspraken en realisatie'!C15</f>
        <v>0</v>
      </c>
      <c r="D8" s="459">
        <f>'prod. afspraken en realisatie'!D15</f>
        <v>0</v>
      </c>
    </row>
    <row r="9" spans="1:4" ht="12.75">
      <c r="A9" s="132" t="s">
        <v>143</v>
      </c>
      <c r="B9" s="459" t="s">
        <v>394</v>
      </c>
      <c r="C9" s="459">
        <f>'prod. afspraken en realisatie'!C16</f>
        <v>0</v>
      </c>
      <c r="D9" s="459">
        <f>'prod. afspraken en realisatie'!D16</f>
        <v>0</v>
      </c>
    </row>
    <row r="10" spans="1:4" ht="12.75">
      <c r="A10" s="132" t="s">
        <v>144</v>
      </c>
      <c r="B10" s="459" t="s">
        <v>395</v>
      </c>
      <c r="C10" s="459">
        <f>'prod. afspraken en realisatie'!C17</f>
        <v>0</v>
      </c>
      <c r="D10" s="459">
        <f>'prod. afspraken en realisatie'!D17</f>
        <v>0</v>
      </c>
    </row>
    <row r="11" spans="1:4" ht="12.75">
      <c r="A11" s="132" t="s">
        <v>129</v>
      </c>
      <c r="B11" s="459" t="s">
        <v>396</v>
      </c>
      <c r="C11" s="459">
        <f>'prod. afspraken en realisatie'!C18</f>
        <v>0</v>
      </c>
      <c r="D11" s="459">
        <f>'prod. afspraken en realisatie'!D18</f>
        <v>0</v>
      </c>
    </row>
    <row r="12" spans="1:4" ht="12.75">
      <c r="A12" s="132" t="s">
        <v>171</v>
      </c>
      <c r="B12" s="459" t="s">
        <v>397</v>
      </c>
      <c r="C12" s="459">
        <f>'prod. afspraken en realisatie'!C19</f>
        <v>0</v>
      </c>
      <c r="D12" s="459">
        <f>'prod. afspraken en realisatie'!D19</f>
        <v>0</v>
      </c>
    </row>
    <row r="13" spans="1:4" ht="12.75">
      <c r="A13" s="132" t="s">
        <v>277</v>
      </c>
      <c r="B13" s="459" t="s">
        <v>398</v>
      </c>
      <c r="C13" s="459">
        <f>'prod. afspraken en realisatie'!C20</f>
        <v>0</v>
      </c>
      <c r="D13" s="459">
        <f>'prod. afspraken en realisatie'!D20</f>
        <v>0</v>
      </c>
    </row>
    <row r="14" spans="1:4" ht="12.75">
      <c r="A14" s="132" t="s">
        <v>278</v>
      </c>
      <c r="B14" s="459" t="s">
        <v>399</v>
      </c>
      <c r="C14" s="459">
        <f>'prod. afspraken en realisatie'!C21</f>
        <v>0</v>
      </c>
      <c r="D14" s="459">
        <f>'prod. afspraken en realisatie'!D21</f>
        <v>0</v>
      </c>
    </row>
    <row r="15" spans="1:4" ht="12.75">
      <c r="A15" s="132" t="s">
        <v>352</v>
      </c>
      <c r="B15" s="459" t="s">
        <v>400</v>
      </c>
      <c r="C15" s="459">
        <f>'prod. afspraken en realisatie'!C22</f>
        <v>0</v>
      </c>
      <c r="D15" s="459">
        <f>'prod. afspraken en realisatie'!D22</f>
        <v>0</v>
      </c>
    </row>
    <row r="16" spans="1:4" ht="12.75">
      <c r="A16" s="132" t="s">
        <v>172</v>
      </c>
      <c r="B16" s="459" t="s">
        <v>401</v>
      </c>
      <c r="C16" s="459">
        <f>'prod. afspraken en realisatie'!C23</f>
        <v>0</v>
      </c>
      <c r="D16" s="459">
        <f>'prod. afspraken en realisatie'!D23</f>
        <v>0</v>
      </c>
    </row>
    <row r="17" spans="1:4" ht="12.75">
      <c r="A17" s="132" t="s">
        <v>76</v>
      </c>
      <c r="B17" s="459" t="s">
        <v>402</v>
      </c>
      <c r="C17" s="459">
        <f>'prod. afspraken en realisatie'!C24</f>
        <v>0</v>
      </c>
      <c r="D17" s="459">
        <f>'prod. afspraken en realisatie'!D24</f>
        <v>0</v>
      </c>
    </row>
    <row r="18" spans="1:4" ht="12.75">
      <c r="A18" s="132" t="s">
        <v>158</v>
      </c>
      <c r="B18" s="459" t="s">
        <v>403</v>
      </c>
      <c r="C18" s="459">
        <f>'prod. afspraken en realisatie'!C25</f>
        <v>0</v>
      </c>
      <c r="D18" s="459">
        <f>'prod. afspraken en realisatie'!D25</f>
        <v>0</v>
      </c>
    </row>
    <row r="19" spans="1:4" ht="12.75">
      <c r="A19" s="132" t="s">
        <v>175</v>
      </c>
      <c r="B19" s="459" t="s">
        <v>404</v>
      </c>
      <c r="C19" s="459">
        <f>'prod. afspraken en realisatie'!C26</f>
        <v>0</v>
      </c>
      <c r="D19" s="459">
        <f>'prod. afspraken en realisatie'!D26</f>
        <v>0</v>
      </c>
    </row>
    <row r="20" spans="1:4" ht="12.75">
      <c r="A20" s="132" t="s">
        <v>176</v>
      </c>
      <c r="B20" s="459" t="s">
        <v>405</v>
      </c>
      <c r="C20" s="459">
        <f>'prod. afspraken en realisatie'!C27</f>
        <v>0</v>
      </c>
      <c r="D20" s="459">
        <f>'prod. afspraken en realisatie'!D27</f>
        <v>0</v>
      </c>
    </row>
    <row r="21" spans="1:4" ht="12.75">
      <c r="A21" s="132" t="s">
        <v>177</v>
      </c>
      <c r="B21" s="459" t="s">
        <v>406</v>
      </c>
      <c r="C21" s="459">
        <f>'prod. afspraken en realisatie'!C28</f>
        <v>0</v>
      </c>
      <c r="D21" s="459">
        <f>'prod. afspraken en realisatie'!D28</f>
        <v>0</v>
      </c>
    </row>
    <row r="22" spans="1:4" ht="12.75">
      <c r="A22" s="132" t="s">
        <v>178</v>
      </c>
      <c r="B22" s="459" t="s">
        <v>407</v>
      </c>
      <c r="C22" s="459">
        <f>'prod. afspraken en realisatie'!C29</f>
        <v>0</v>
      </c>
      <c r="D22" s="459">
        <f>'prod. afspraken en realisatie'!D29</f>
        <v>0</v>
      </c>
    </row>
    <row r="23" spans="1:4" ht="12.75">
      <c r="A23" s="132" t="s">
        <v>288</v>
      </c>
      <c r="B23" s="459" t="s">
        <v>408</v>
      </c>
      <c r="C23" s="459">
        <f>'prod. afspraken en realisatie'!C30</f>
        <v>0</v>
      </c>
      <c r="D23" s="459">
        <f>'prod. afspraken en realisatie'!D30</f>
        <v>0</v>
      </c>
    </row>
    <row r="24" spans="1:4" ht="12.75">
      <c r="A24" s="132" t="s">
        <v>289</v>
      </c>
      <c r="B24" s="459" t="s">
        <v>409</v>
      </c>
      <c r="C24" s="459">
        <f>'prod. afspraken en realisatie'!C31</f>
        <v>0</v>
      </c>
      <c r="D24" s="459">
        <f>'prod. afspraken en realisatie'!D31</f>
        <v>0</v>
      </c>
    </row>
    <row r="25" spans="1:4" ht="12.75">
      <c r="A25" s="132" t="s">
        <v>148</v>
      </c>
      <c r="B25" s="459" t="s">
        <v>410</v>
      </c>
      <c r="C25" s="459">
        <f>'prod. afspraken en realisatie'!C32</f>
        <v>0</v>
      </c>
      <c r="D25" s="459">
        <f>'prod. afspraken en realisatie'!D32</f>
        <v>0</v>
      </c>
    </row>
    <row r="26" spans="1:4" ht="12.75">
      <c r="A26" s="132" t="s">
        <v>149</v>
      </c>
      <c r="B26" s="459" t="s">
        <v>411</v>
      </c>
      <c r="C26" s="459">
        <f>'prod. afspraken en realisatie'!C33</f>
        <v>0</v>
      </c>
      <c r="D26" s="459">
        <f>'prod. afspraken en realisatie'!D33</f>
        <v>0</v>
      </c>
    </row>
    <row r="27" spans="1:4" ht="12.75">
      <c r="A27" s="132" t="s">
        <v>150</v>
      </c>
      <c r="B27" s="459" t="s">
        <v>412</v>
      </c>
      <c r="C27" s="459">
        <f>'prod. afspraken en realisatie'!C34</f>
        <v>0</v>
      </c>
      <c r="D27" s="459">
        <f>'prod. afspraken en realisatie'!D34</f>
        <v>0</v>
      </c>
    </row>
    <row r="28" spans="1:4" ht="12.75">
      <c r="A28" s="132" t="s">
        <v>151</v>
      </c>
      <c r="B28" s="459" t="s">
        <v>413</v>
      </c>
      <c r="C28" s="459">
        <f>'prod. afspraken en realisatie'!C35</f>
        <v>0</v>
      </c>
      <c r="D28" s="459">
        <f>'prod. afspraken en realisatie'!D35</f>
        <v>0</v>
      </c>
    </row>
    <row r="29" spans="1:4" ht="12.75">
      <c r="A29" s="132" t="s">
        <v>152</v>
      </c>
      <c r="B29" s="459" t="s">
        <v>414</v>
      </c>
      <c r="C29" s="459">
        <f>'prod. afspraken en realisatie'!C36</f>
        <v>0</v>
      </c>
      <c r="D29" s="459">
        <f>'prod. afspraken en realisatie'!D36</f>
        <v>0</v>
      </c>
    </row>
    <row r="30" spans="1:4" ht="12.75">
      <c r="A30" s="132" t="s">
        <v>115</v>
      </c>
      <c r="B30" s="459" t="s">
        <v>415</v>
      </c>
      <c r="C30" s="459">
        <f>'prod. afspraken en realisatie'!C37</f>
        <v>0</v>
      </c>
      <c r="D30" s="459">
        <f>'prod. afspraken en realisatie'!D37</f>
        <v>0</v>
      </c>
    </row>
    <row r="31" spans="1:4" ht="12.75">
      <c r="A31" s="132" t="s">
        <v>116</v>
      </c>
      <c r="B31" s="459" t="s">
        <v>416</v>
      </c>
      <c r="C31" s="459">
        <f>'prod. afspraken en realisatie'!C38</f>
        <v>0</v>
      </c>
      <c r="D31" s="459">
        <f>'prod. afspraken en realisatie'!D38</f>
        <v>0</v>
      </c>
    </row>
    <row r="32" spans="1:4" ht="12.75">
      <c r="A32" s="132" t="s">
        <v>159</v>
      </c>
      <c r="B32" s="459" t="s">
        <v>417</v>
      </c>
      <c r="C32" s="459">
        <f>'prod. afspraken en realisatie'!C39</f>
        <v>0</v>
      </c>
      <c r="D32" s="459">
        <f>'prod. afspraken en realisatie'!D39</f>
        <v>0</v>
      </c>
    </row>
    <row r="33" spans="1:4" ht="12.75">
      <c r="A33" s="132" t="s">
        <v>118</v>
      </c>
      <c r="B33" s="459" t="s">
        <v>418</v>
      </c>
      <c r="C33" s="459">
        <f>'prod. afspraken en realisatie'!C40</f>
        <v>0</v>
      </c>
      <c r="D33" s="459">
        <f>'prod. afspraken en realisatie'!D40</f>
        <v>0</v>
      </c>
    </row>
    <row r="34" spans="1:4" ht="12.75">
      <c r="A34" s="132" t="s">
        <v>179</v>
      </c>
      <c r="B34" s="459" t="s">
        <v>419</v>
      </c>
      <c r="C34" s="459">
        <f>'prod. afspraken en realisatie'!C41</f>
        <v>0</v>
      </c>
      <c r="D34" s="459">
        <f>'prod. afspraken en realisatie'!D41</f>
        <v>0</v>
      </c>
    </row>
    <row r="35" spans="1:4" ht="12.75">
      <c r="A35" s="132" t="s">
        <v>180</v>
      </c>
      <c r="B35" s="459" t="s">
        <v>420</v>
      </c>
      <c r="C35" s="459">
        <f>'prod. afspraken en realisatie'!C42</f>
        <v>0</v>
      </c>
      <c r="D35" s="459">
        <f>'prod. afspraken en realisatie'!D42</f>
        <v>0</v>
      </c>
    </row>
    <row r="36" spans="1:4" ht="13.5" thickBot="1">
      <c r="A36" s="460" t="s">
        <v>153</v>
      </c>
      <c r="B36" s="461" t="s">
        <v>421</v>
      </c>
      <c r="C36" s="461">
        <f>'prod. afspraken en realisatie'!C43</f>
        <v>0</v>
      </c>
      <c r="D36" s="461">
        <f>'prod. afspraken en realisatie'!D43</f>
        <v>0</v>
      </c>
    </row>
    <row r="37" spans="1:4" ht="12.75">
      <c r="A37" s="459" t="s">
        <v>280</v>
      </c>
      <c r="B37" s="459" t="s">
        <v>422</v>
      </c>
      <c r="C37" s="459">
        <f>'prod. afspraken en realisatie'!C53</f>
        <v>0</v>
      </c>
      <c r="D37" s="459">
        <f>'prod. afspraken en realisatie'!D53</f>
        <v>0</v>
      </c>
    </row>
    <row r="38" spans="1:4" ht="12.75">
      <c r="A38" s="459" t="s">
        <v>264</v>
      </c>
      <c r="B38" s="459" t="s">
        <v>423</v>
      </c>
      <c r="C38" s="459">
        <f>'prod. afspraken en realisatie'!C54</f>
        <v>0</v>
      </c>
      <c r="D38" s="459">
        <f>'prod. afspraken en realisatie'!D54</f>
        <v>0</v>
      </c>
    </row>
    <row r="39" spans="1:4" ht="12.75">
      <c r="A39" s="459" t="s">
        <v>160</v>
      </c>
      <c r="B39" s="459" t="s">
        <v>424</v>
      </c>
      <c r="C39" s="459">
        <f>'prod. afspraken en realisatie'!C55</f>
        <v>0</v>
      </c>
      <c r="D39" s="459">
        <f>'prod. afspraken en realisatie'!D55</f>
        <v>0</v>
      </c>
    </row>
    <row r="40" spans="1:4" ht="12.75">
      <c r="A40" s="459" t="s">
        <v>161</v>
      </c>
      <c r="B40" s="459" t="s">
        <v>425</v>
      </c>
      <c r="C40" s="459">
        <f>'prod. afspraken en realisatie'!C56</f>
        <v>0</v>
      </c>
      <c r="D40" s="459">
        <f>'prod. afspraken en realisatie'!D56</f>
        <v>0</v>
      </c>
    </row>
    <row r="41" spans="1:4" ht="12.75">
      <c r="A41" s="459" t="s">
        <v>162</v>
      </c>
      <c r="B41" s="459" t="s">
        <v>426</v>
      </c>
      <c r="C41" s="459">
        <f>'prod. afspraken en realisatie'!C57</f>
        <v>0</v>
      </c>
      <c r="D41" s="459">
        <f>'prod. afspraken en realisatie'!D57</f>
        <v>0</v>
      </c>
    </row>
    <row r="42" spans="1:4" ht="12.75">
      <c r="A42" s="459" t="s">
        <v>163</v>
      </c>
      <c r="B42" s="459" t="s">
        <v>427</v>
      </c>
      <c r="C42" s="459">
        <f>'prod. afspraken en realisatie'!C58</f>
        <v>0</v>
      </c>
      <c r="D42" s="459">
        <f>'prod. afspraken en realisatie'!D58</f>
        <v>0</v>
      </c>
    </row>
    <row r="43" spans="1:4" ht="12.75">
      <c r="A43" s="459" t="s">
        <v>164</v>
      </c>
      <c r="B43" s="459" t="s">
        <v>428</v>
      </c>
      <c r="C43" s="459">
        <f>'prod. afspraken en realisatie'!C59</f>
        <v>0</v>
      </c>
      <c r="D43" s="459">
        <f>'prod. afspraken en realisatie'!D59</f>
        <v>0</v>
      </c>
    </row>
    <row r="44" spans="1:4" ht="12.75">
      <c r="A44" s="459" t="s">
        <v>165</v>
      </c>
      <c r="B44" s="459" t="s">
        <v>429</v>
      </c>
      <c r="C44" s="459">
        <f>'prod. afspraken en realisatie'!C60</f>
        <v>0</v>
      </c>
      <c r="D44" s="459">
        <f>'prod. afspraken en realisatie'!D60</f>
        <v>0</v>
      </c>
    </row>
    <row r="45" spans="1:4" ht="12.75">
      <c r="A45" s="459" t="s">
        <v>166</v>
      </c>
      <c r="B45" s="459" t="s">
        <v>430</v>
      </c>
      <c r="C45" s="459">
        <f>'prod. afspraken en realisatie'!C61</f>
        <v>0</v>
      </c>
      <c r="D45" s="459">
        <f>'prod. afspraken en realisatie'!D61</f>
        <v>0</v>
      </c>
    </row>
    <row r="46" spans="1:4" ht="12.75">
      <c r="A46" s="459" t="s">
        <v>167</v>
      </c>
      <c r="B46" s="459" t="s">
        <v>431</v>
      </c>
      <c r="C46" s="459">
        <f>'prod. afspraken en realisatie'!C62</f>
        <v>0</v>
      </c>
      <c r="D46" s="459">
        <f>'prod. afspraken en realisatie'!D62</f>
        <v>0</v>
      </c>
    </row>
    <row r="47" spans="1:4" ht="12.75">
      <c r="A47" s="459" t="s">
        <v>168</v>
      </c>
      <c r="B47" s="459" t="s">
        <v>432</v>
      </c>
      <c r="C47" s="459">
        <f>'prod. afspraken en realisatie'!C63</f>
        <v>0</v>
      </c>
      <c r="D47" s="459">
        <f>'prod. afspraken en realisatie'!D63</f>
        <v>0</v>
      </c>
    </row>
    <row r="48" spans="1:4" ht="12.75">
      <c r="A48" s="459" t="s">
        <v>169</v>
      </c>
      <c r="B48" s="459" t="s">
        <v>433</v>
      </c>
      <c r="C48" s="459">
        <f>'prod. afspraken en realisatie'!C64</f>
        <v>0</v>
      </c>
      <c r="D48" s="459">
        <f>'prod. afspraken en realisatie'!D64</f>
        <v>0</v>
      </c>
    </row>
    <row r="49" spans="1:4" ht="12.75">
      <c r="A49" s="459" t="s">
        <v>181</v>
      </c>
      <c r="B49" s="459" t="s">
        <v>434</v>
      </c>
      <c r="C49" s="459">
        <f>'prod. afspraken en realisatie'!C65</f>
        <v>0</v>
      </c>
      <c r="D49" s="459">
        <f>'prod. afspraken en realisatie'!D65</f>
        <v>0</v>
      </c>
    </row>
    <row r="50" spans="1:4" ht="12.75">
      <c r="A50" s="459" t="s">
        <v>3</v>
      </c>
      <c r="B50" s="459" t="s">
        <v>435</v>
      </c>
      <c r="C50" s="459">
        <f>'prod. afspraken en realisatie'!C66</f>
        <v>0</v>
      </c>
      <c r="D50" s="459">
        <f>'prod. afspraken en realisatie'!D66</f>
        <v>0</v>
      </c>
    </row>
    <row r="51" spans="1:4" ht="12.75">
      <c r="A51" s="459" t="s">
        <v>4</v>
      </c>
      <c r="B51" s="459" t="s">
        <v>436</v>
      </c>
      <c r="C51" s="459">
        <f>'prod. afspraken en realisatie'!C67</f>
        <v>0</v>
      </c>
      <c r="D51" s="459">
        <f>'prod. afspraken en realisatie'!D67</f>
        <v>0</v>
      </c>
    </row>
    <row r="52" spans="1:4" ht="12.75">
      <c r="A52" s="459" t="s">
        <v>5</v>
      </c>
      <c r="B52" s="459" t="s">
        <v>437</v>
      </c>
      <c r="C52" s="459">
        <f>'prod. afspraken en realisatie'!C68</f>
        <v>0</v>
      </c>
      <c r="D52" s="459">
        <f>'prod. afspraken en realisatie'!D68</f>
        <v>0</v>
      </c>
    </row>
    <row r="53" spans="1:4" ht="12.75">
      <c r="A53" s="459" t="s">
        <v>6</v>
      </c>
      <c r="B53" s="459" t="s">
        <v>438</v>
      </c>
      <c r="C53" s="459">
        <f>'prod. afspraken en realisatie'!C69</f>
        <v>0</v>
      </c>
      <c r="D53" s="459">
        <f>'prod. afspraken en realisatie'!D69</f>
        <v>0</v>
      </c>
    </row>
    <row r="54" spans="1:4" ht="12.75">
      <c r="A54" s="459" t="s">
        <v>141</v>
      </c>
      <c r="B54" s="459" t="s">
        <v>439</v>
      </c>
      <c r="C54" s="459">
        <f>'prod. afspraken en realisatie'!C70</f>
        <v>0</v>
      </c>
      <c r="D54" s="459">
        <f>'prod. afspraken en realisatie'!D70</f>
        <v>0</v>
      </c>
    </row>
    <row r="55" spans="1:4" ht="12.75">
      <c r="A55" s="459" t="s">
        <v>142</v>
      </c>
      <c r="B55" s="459" t="s">
        <v>440</v>
      </c>
      <c r="C55" s="459">
        <f>'prod. afspraken en realisatie'!C71</f>
        <v>0</v>
      </c>
      <c r="D55" s="459">
        <f>'prod. afspraken en realisatie'!D71</f>
        <v>0</v>
      </c>
    </row>
    <row r="56" spans="1:4" ht="12.75">
      <c r="A56" s="459" t="s">
        <v>186</v>
      </c>
      <c r="B56" s="459" t="s">
        <v>441</v>
      </c>
      <c r="C56" s="459">
        <f>'prod. afspraken en realisatie'!C72</f>
        <v>0</v>
      </c>
      <c r="D56" s="459">
        <f>'prod. afspraken en realisatie'!D72</f>
        <v>0</v>
      </c>
    </row>
    <row r="57" spans="1:4" ht="12.75">
      <c r="A57" s="459" t="s">
        <v>31</v>
      </c>
      <c r="B57" s="459" t="s">
        <v>442</v>
      </c>
      <c r="C57" s="459">
        <f>'prod. afspraken en realisatie'!C73</f>
        <v>0</v>
      </c>
      <c r="D57" s="459">
        <f>'prod. afspraken en realisatie'!D73</f>
        <v>0</v>
      </c>
    </row>
    <row r="58" spans="1:4" ht="12.75">
      <c r="A58" s="459" t="s">
        <v>187</v>
      </c>
      <c r="B58" s="459" t="s">
        <v>443</v>
      </c>
      <c r="C58" s="459">
        <f>'prod. afspraken en realisatie'!C74</f>
        <v>0</v>
      </c>
      <c r="D58" s="459">
        <f>'prod. afspraken en realisatie'!D74</f>
        <v>0</v>
      </c>
    </row>
    <row r="59" spans="1:4" ht="12.75">
      <c r="A59" s="459" t="s">
        <v>32</v>
      </c>
      <c r="B59" s="459" t="s">
        <v>444</v>
      </c>
      <c r="C59" s="459">
        <f>'prod. afspraken en realisatie'!C75</f>
        <v>0</v>
      </c>
      <c r="D59" s="459">
        <f>'prod. afspraken en realisatie'!D75</f>
        <v>0</v>
      </c>
    </row>
    <row r="60" spans="1:4" ht="12.75">
      <c r="A60" s="459" t="s">
        <v>33</v>
      </c>
      <c r="B60" s="459" t="s">
        <v>445</v>
      </c>
      <c r="C60" s="459">
        <f>'prod. afspraken en realisatie'!C76</f>
        <v>0</v>
      </c>
      <c r="D60" s="459">
        <f>'prod. afspraken en realisatie'!D76</f>
        <v>0</v>
      </c>
    </row>
    <row r="61" spans="1:4" ht="12.75">
      <c r="A61" s="459" t="s">
        <v>34</v>
      </c>
      <c r="B61" s="459" t="s">
        <v>446</v>
      </c>
      <c r="C61" s="459">
        <f>'prod. afspraken en realisatie'!C77</f>
        <v>0</v>
      </c>
      <c r="D61" s="459">
        <f>'prod. afspraken en realisatie'!D77</f>
        <v>0</v>
      </c>
    </row>
    <row r="62" spans="1:4" ht="12.75">
      <c r="A62" s="459" t="s">
        <v>35</v>
      </c>
      <c r="B62" s="459" t="s">
        <v>447</v>
      </c>
      <c r="C62" s="459">
        <f>'prod. afspraken en realisatie'!C78</f>
        <v>0</v>
      </c>
      <c r="D62" s="459">
        <f>'prod. afspraken en realisatie'!D78</f>
        <v>0</v>
      </c>
    </row>
    <row r="63" spans="1:4" ht="12.75">
      <c r="A63" s="459" t="s">
        <v>36</v>
      </c>
      <c r="B63" s="459" t="s">
        <v>448</v>
      </c>
      <c r="C63" s="459">
        <f>'prod. afspraken en realisatie'!C79</f>
        <v>0</v>
      </c>
      <c r="D63" s="459">
        <f>'prod. afspraken en realisatie'!D79</f>
        <v>0</v>
      </c>
    </row>
    <row r="64" spans="1:4" ht="12.75">
      <c r="A64" s="459" t="s">
        <v>37</v>
      </c>
      <c r="B64" s="459" t="s">
        <v>449</v>
      </c>
      <c r="C64" s="459">
        <f>'prod. afspraken en realisatie'!C80</f>
        <v>0</v>
      </c>
      <c r="D64" s="459">
        <f>'prod. afspraken en realisatie'!D80</f>
        <v>0</v>
      </c>
    </row>
    <row r="65" spans="1:4" ht="12.75">
      <c r="A65" s="459" t="s">
        <v>38</v>
      </c>
      <c r="B65" s="459" t="s">
        <v>450</v>
      </c>
      <c r="C65" s="459">
        <f>'prod. afspraken en realisatie'!C81</f>
        <v>0</v>
      </c>
      <c r="D65" s="459">
        <f>'prod. afspraken en realisatie'!D81</f>
        <v>0</v>
      </c>
    </row>
    <row r="66" spans="1:4" ht="12.75">
      <c r="A66" s="459" t="s">
        <v>17</v>
      </c>
      <c r="B66" s="459" t="s">
        <v>451</v>
      </c>
      <c r="C66" s="459">
        <f>'prod. afspraken en realisatie'!C82</f>
        <v>0</v>
      </c>
      <c r="D66" s="459">
        <f>'prod. afspraken en realisatie'!D82</f>
        <v>0</v>
      </c>
    </row>
    <row r="67" spans="1:4" ht="12.75">
      <c r="A67" s="459" t="s">
        <v>122</v>
      </c>
      <c r="B67" s="459" t="s">
        <v>452</v>
      </c>
      <c r="C67" s="459">
        <f>'prod. afspraken en realisatie'!C83</f>
        <v>0</v>
      </c>
      <c r="D67" s="459">
        <f>'prod. afspraken en realisatie'!D83</f>
        <v>0</v>
      </c>
    </row>
    <row r="68" spans="1:4" ht="12.75">
      <c r="A68" s="459" t="s">
        <v>123</v>
      </c>
      <c r="B68" s="459" t="s">
        <v>453</v>
      </c>
      <c r="C68" s="459">
        <f>'prod. afspraken en realisatie'!C84</f>
        <v>0</v>
      </c>
      <c r="D68" s="459">
        <f>'prod. afspraken en realisatie'!D84</f>
        <v>0</v>
      </c>
    </row>
    <row r="69" spans="1:4" ht="12.75">
      <c r="A69" s="459" t="s">
        <v>124</v>
      </c>
      <c r="B69" s="459" t="s">
        <v>454</v>
      </c>
      <c r="C69" s="459">
        <f>'prod. afspraken en realisatie'!C85</f>
        <v>0</v>
      </c>
      <c r="D69" s="459">
        <f>'prod. afspraken en realisatie'!D85</f>
        <v>0</v>
      </c>
    </row>
    <row r="70" spans="1:4" ht="12.75">
      <c r="A70" s="459" t="s">
        <v>125</v>
      </c>
      <c r="B70" s="459" t="s">
        <v>455</v>
      </c>
      <c r="C70" s="459">
        <f>'prod. afspraken en realisatie'!C86</f>
        <v>0</v>
      </c>
      <c r="D70" s="459">
        <f>'prod. afspraken en realisatie'!D86</f>
        <v>0</v>
      </c>
    </row>
    <row r="71" spans="1:4" s="461" customFormat="1" ht="13.5" thickBot="1">
      <c r="A71" s="461" t="s">
        <v>126</v>
      </c>
      <c r="B71" s="461" t="s">
        <v>456</v>
      </c>
      <c r="C71" s="461">
        <f>'prod. afspraken en realisatie'!C87</f>
        <v>0</v>
      </c>
      <c r="D71" s="461">
        <f>'prod. afspraken en realisatie'!D87</f>
        <v>0</v>
      </c>
    </row>
    <row r="72" spans="1:4" s="476" customFormat="1" ht="12.75">
      <c r="A72" s="459" t="s">
        <v>263</v>
      </c>
      <c r="B72" s="464"/>
      <c r="C72" s="478">
        <f>'prod. afspraken en realisatie'!C98</f>
        <v>0</v>
      </c>
      <c r="D72" s="478">
        <f>'prod. afspraken en realisatie'!D98</f>
        <v>0</v>
      </c>
    </row>
    <row r="73" spans="1:4" s="476" customFormat="1" ht="12.75">
      <c r="A73" s="459" t="s">
        <v>120</v>
      </c>
      <c r="B73" s="464"/>
      <c r="C73" s="478">
        <f>'prod. afspraken en realisatie'!C99</f>
        <v>0</v>
      </c>
      <c r="D73" s="478">
        <f>'prod. afspraken en realisatie'!D99</f>
        <v>0</v>
      </c>
    </row>
    <row r="74" spans="1:4" ht="12.75">
      <c r="A74" s="459" t="s">
        <v>121</v>
      </c>
      <c r="B74" s="464"/>
      <c r="C74" s="478">
        <f>'prod. afspraken en realisatie'!C100</f>
        <v>0</v>
      </c>
      <c r="D74" s="478">
        <f>'prod. afspraken en realisatie'!D100</f>
        <v>0</v>
      </c>
    </row>
    <row r="75" spans="1:4" ht="12.75">
      <c r="A75" s="459" t="s">
        <v>279</v>
      </c>
      <c r="B75" s="464"/>
      <c r="C75" s="478">
        <f>'prod. afspraken en realisatie'!C101</f>
        <v>0</v>
      </c>
      <c r="D75" s="478">
        <f>'prod. afspraken en realisatie'!D101</f>
        <v>0</v>
      </c>
    </row>
    <row r="76" spans="1:4" ht="12.75">
      <c r="A76" s="459" t="s">
        <v>111</v>
      </c>
      <c r="B76" s="464"/>
      <c r="C76" s="478">
        <f>'prod. afspraken en realisatie'!C102</f>
        <v>0</v>
      </c>
      <c r="D76" s="478">
        <f>'prod. afspraken en realisatie'!D102</f>
        <v>0</v>
      </c>
    </row>
    <row r="77" spans="1:4" ht="12.75">
      <c r="A77" s="459" t="s">
        <v>112</v>
      </c>
      <c r="B77" s="464"/>
      <c r="C77" s="478">
        <f>'prod. afspraken en realisatie'!C103</f>
        <v>0</v>
      </c>
      <c r="D77" s="478">
        <f>'prod. afspraken en realisatie'!D103</f>
        <v>0</v>
      </c>
    </row>
    <row r="78" spans="1:4" ht="12.75">
      <c r="A78" s="459" t="s">
        <v>113</v>
      </c>
      <c r="B78" s="464"/>
      <c r="C78" s="478">
        <f>'prod. afspraken en realisatie'!C104</f>
        <v>0</v>
      </c>
      <c r="D78" s="478">
        <f>'prod. afspraken en realisatie'!D104</f>
        <v>0</v>
      </c>
    </row>
    <row r="79" spans="1:4" ht="12.75">
      <c r="A79" s="459" t="s">
        <v>114</v>
      </c>
      <c r="B79" s="464"/>
      <c r="C79" s="478">
        <f>'prod. afspraken en realisatie'!C105</f>
        <v>0</v>
      </c>
      <c r="D79" s="478">
        <f>'prod. afspraken en realisatie'!D105</f>
        <v>0</v>
      </c>
    </row>
    <row r="80" spans="1:4" ht="12.75">
      <c r="A80" s="459" t="s">
        <v>145</v>
      </c>
      <c r="B80" s="464"/>
      <c r="C80" s="478">
        <f>'prod. afspraken en realisatie'!C106</f>
        <v>0</v>
      </c>
      <c r="D80" s="478">
        <f>'prod. afspraken en realisatie'!D106</f>
        <v>0</v>
      </c>
    </row>
    <row r="81" spans="1:4" ht="12.75">
      <c r="A81" s="459" t="s">
        <v>146</v>
      </c>
      <c r="B81" s="464"/>
      <c r="C81" s="478">
        <f>'prod. afspraken en realisatie'!C107</f>
        <v>0</v>
      </c>
      <c r="D81" s="478">
        <f>'prod. afspraken en realisatie'!D107</f>
        <v>0</v>
      </c>
    </row>
    <row r="82" spans="1:4" ht="12.75">
      <c r="A82" s="459" t="s">
        <v>147</v>
      </c>
      <c r="B82" s="464"/>
      <c r="C82" s="478">
        <f>'prod. afspraken en realisatie'!C108</f>
        <v>0</v>
      </c>
      <c r="D82" s="478">
        <f>'prod. afspraken en realisatie'!D108</f>
        <v>0</v>
      </c>
    </row>
    <row r="83" spans="1:4" ht="12.75">
      <c r="A83" s="459" t="s">
        <v>77</v>
      </c>
      <c r="B83" s="464"/>
      <c r="C83" s="478">
        <f>'prod. afspraken en realisatie'!C109</f>
        <v>0</v>
      </c>
      <c r="D83" s="478">
        <f>'prod. afspraken en realisatie'!D109</f>
        <v>0</v>
      </c>
    </row>
    <row r="84" spans="1:4" ht="12.75">
      <c r="A84" s="459" t="s">
        <v>100</v>
      </c>
      <c r="B84" s="464"/>
      <c r="C84" s="478">
        <f>'prod. afspraken en realisatie'!C110</f>
        <v>0</v>
      </c>
      <c r="D84" s="478">
        <f>'prod. afspraken en realisatie'!D110</f>
        <v>0</v>
      </c>
    </row>
    <row r="85" spans="1:4" ht="12.75">
      <c r="A85" s="459" t="s">
        <v>101</v>
      </c>
      <c r="B85" s="464"/>
      <c r="C85" s="478">
        <f>'prod. afspraken en realisatie'!C111</f>
        <v>0</v>
      </c>
      <c r="D85" s="478">
        <f>'prod. afspraken en realisatie'!D111</f>
        <v>0</v>
      </c>
    </row>
    <row r="86" spans="1:4" ht="12.75">
      <c r="A86" s="459" t="s">
        <v>102</v>
      </c>
      <c r="B86" s="464"/>
      <c r="C86" s="478">
        <f>'prod. afspraken en realisatie'!C112</f>
        <v>0</v>
      </c>
      <c r="D86" s="478">
        <f>'prod. afspraken en realisatie'!D112</f>
        <v>0</v>
      </c>
    </row>
    <row r="87" spans="1:4" ht="12.75">
      <c r="A87" s="459" t="s">
        <v>103</v>
      </c>
      <c r="B87" s="464"/>
      <c r="C87" s="478">
        <f>'prod. afspraken en realisatie'!C113</f>
        <v>0</v>
      </c>
      <c r="D87" s="478">
        <f>'prod. afspraken en realisatie'!D113</f>
        <v>0</v>
      </c>
    </row>
    <row r="88" spans="1:4" ht="12.75">
      <c r="A88" s="459" t="s">
        <v>104</v>
      </c>
      <c r="B88" s="464"/>
      <c r="C88" s="478">
        <f>'prod. afspraken en realisatie'!C114</f>
        <v>0</v>
      </c>
      <c r="D88" s="478">
        <f>'prod. afspraken en realisatie'!D114</f>
        <v>0</v>
      </c>
    </row>
    <row r="89" spans="1:4" ht="12.75">
      <c r="A89" s="459" t="s">
        <v>105</v>
      </c>
      <c r="B89" s="464"/>
      <c r="C89" s="478">
        <f>'prod. afspraken en realisatie'!C115</f>
        <v>0</v>
      </c>
      <c r="D89" s="478">
        <f>'prod. afspraken en realisatie'!D115</f>
        <v>0</v>
      </c>
    </row>
    <row r="90" spans="1:4" ht="12.75">
      <c r="A90" s="459" t="s">
        <v>106</v>
      </c>
      <c r="B90" s="464"/>
      <c r="C90" s="478">
        <f>'prod. afspraken en realisatie'!C116</f>
        <v>0</v>
      </c>
      <c r="D90" s="478">
        <f>'prod. afspraken en realisatie'!D116</f>
        <v>0</v>
      </c>
    </row>
    <row r="91" spans="1:4" ht="12.75">
      <c r="A91" s="459" t="s">
        <v>107</v>
      </c>
      <c r="B91" s="464"/>
      <c r="C91" s="478">
        <f>'prod. afspraken en realisatie'!C117</f>
        <v>0</v>
      </c>
      <c r="D91" s="478">
        <f>'prod. afspraken en realisatie'!D117</f>
        <v>0</v>
      </c>
    </row>
    <row r="92" spans="1:4" ht="12.75">
      <c r="A92" s="459" t="s">
        <v>108</v>
      </c>
      <c r="B92" s="464"/>
      <c r="C92" s="478">
        <f>'prod. afspraken en realisatie'!C118</f>
        <v>0</v>
      </c>
      <c r="D92" s="478">
        <f>'prod. afspraken en realisatie'!D118</f>
        <v>0</v>
      </c>
    </row>
    <row r="93" spans="1:4" ht="12.75">
      <c r="A93" s="459" t="s">
        <v>109</v>
      </c>
      <c r="B93" s="464"/>
      <c r="C93" s="478">
        <f>'prod. afspraken en realisatie'!C119</f>
        <v>0</v>
      </c>
      <c r="D93" s="478">
        <f>'prod. afspraken en realisatie'!D119</f>
        <v>0</v>
      </c>
    </row>
    <row r="94" spans="1:4" ht="12.75">
      <c r="A94" s="459" t="s">
        <v>174</v>
      </c>
      <c r="B94" s="464"/>
      <c r="C94" s="478">
        <f>'prod. afspraken en realisatie'!C120</f>
        <v>0</v>
      </c>
      <c r="D94" s="478">
        <f>'prod. afspraken en realisatie'!D120</f>
        <v>0</v>
      </c>
    </row>
    <row r="95" spans="1:4" ht="12.75">
      <c r="A95" s="459" t="s">
        <v>110</v>
      </c>
      <c r="B95" s="464"/>
      <c r="C95" s="478">
        <f>'prod. afspraken en realisatie'!C121</f>
        <v>0</v>
      </c>
      <c r="D95" s="478">
        <f>'prod. afspraken en realisatie'!D121</f>
        <v>0</v>
      </c>
    </row>
    <row r="96" spans="1:4" ht="12.75">
      <c r="A96" s="459" t="s">
        <v>173</v>
      </c>
      <c r="B96" s="464"/>
      <c r="C96" s="478">
        <f>'prod. afspraken en realisatie'!C122</f>
        <v>0</v>
      </c>
      <c r="D96" s="478">
        <f>'prod. afspraken en realisatie'!D122</f>
        <v>0</v>
      </c>
    </row>
    <row r="97" spans="1:4" ht="12.75">
      <c r="A97" s="459" t="s">
        <v>156</v>
      </c>
      <c r="B97" s="464"/>
      <c r="C97" s="478">
        <f>'prod. afspraken en realisatie'!C123</f>
        <v>0</v>
      </c>
      <c r="D97" s="478">
        <f>'prod. afspraken en realisatie'!D123</f>
        <v>0</v>
      </c>
    </row>
    <row r="98" spans="1:4" ht="12.75">
      <c r="A98" s="459" t="s">
        <v>157</v>
      </c>
      <c r="B98" s="464"/>
      <c r="C98" s="478">
        <f>'prod. afspraken en realisatie'!C124</f>
        <v>0</v>
      </c>
      <c r="D98" s="478">
        <f>'prod. afspraken en realisatie'!D124</f>
        <v>0</v>
      </c>
    </row>
    <row r="99" spans="1:4" ht="12.75">
      <c r="A99" s="476" t="s">
        <v>253</v>
      </c>
      <c r="B99" s="478"/>
      <c r="C99" s="478">
        <f>'prod. afspraken en realisatie'!C125</f>
        <v>0</v>
      </c>
      <c r="D99" s="478">
        <f>'prod. afspraken en realisatie'!D125</f>
        <v>0</v>
      </c>
    </row>
    <row r="100" spans="1:8" ht="13.5" thickBot="1">
      <c r="A100" s="522" t="s">
        <v>562</v>
      </c>
      <c r="B100" s="479"/>
      <c r="C100" s="479">
        <f>'prod. afspraken en realisatie'!C126</f>
        <v>0</v>
      </c>
      <c r="D100" s="479">
        <f>'prod. afspraken en realisatie'!D126</f>
        <v>0</v>
      </c>
      <c r="H100" s="10"/>
    </row>
    <row r="101" spans="1:4" ht="12.75">
      <c r="A101" s="477" t="s">
        <v>216</v>
      </c>
      <c r="B101" s="459" t="s">
        <v>457</v>
      </c>
      <c r="C101" s="459">
        <f>eerstelijn!C12</f>
        <v>0</v>
      </c>
      <c r="D101" s="459">
        <f>eerstelijn!D12</f>
        <v>0</v>
      </c>
    </row>
    <row r="102" spans="1:4" ht="12.75">
      <c r="A102" s="459" t="s">
        <v>217</v>
      </c>
      <c r="B102" s="459" t="s">
        <v>458</v>
      </c>
      <c r="C102" s="459">
        <f>eerstelijn!C13</f>
        <v>0</v>
      </c>
      <c r="D102" s="459">
        <f>eerstelijn!D13</f>
        <v>0</v>
      </c>
    </row>
    <row r="103" spans="1:4" ht="12.75">
      <c r="A103" s="459" t="s">
        <v>260</v>
      </c>
      <c r="B103" s="459" t="s">
        <v>459</v>
      </c>
      <c r="C103" s="459">
        <f>eerstelijn!C14</f>
        <v>0</v>
      </c>
      <c r="D103" s="459">
        <f>eerstelijn!D14</f>
        <v>0</v>
      </c>
    </row>
    <row r="104" spans="1:4" ht="12.75">
      <c r="A104" s="459" t="s">
        <v>218</v>
      </c>
      <c r="B104" s="459" t="s">
        <v>460</v>
      </c>
      <c r="C104" s="459">
        <f>eerstelijn!C15</f>
        <v>0</v>
      </c>
      <c r="D104" s="459">
        <f>eerstelijn!D15</f>
        <v>0</v>
      </c>
    </row>
    <row r="105" spans="1:4" ht="12.75">
      <c r="A105" s="459" t="s">
        <v>10</v>
      </c>
      <c r="B105" s="459" t="s">
        <v>461</v>
      </c>
      <c r="C105" s="459">
        <f>eerstelijn!C17</f>
        <v>0</v>
      </c>
      <c r="D105" s="459">
        <f>eerstelijn!D17</f>
        <v>0</v>
      </c>
    </row>
    <row r="106" spans="1:4" ht="12.75">
      <c r="A106" s="459" t="s">
        <v>11</v>
      </c>
      <c r="B106" s="459" t="s">
        <v>462</v>
      </c>
      <c r="C106" s="459">
        <f>eerstelijn!C18</f>
        <v>0</v>
      </c>
      <c r="D106" s="459">
        <f>eerstelijn!D18</f>
        <v>0</v>
      </c>
    </row>
    <row r="107" spans="1:4" ht="12.75">
      <c r="A107" s="459" t="s">
        <v>291</v>
      </c>
      <c r="B107" s="459" t="s">
        <v>463</v>
      </c>
      <c r="C107" s="459">
        <f>eerstelijn!C19</f>
        <v>0</v>
      </c>
      <c r="D107" s="459">
        <f>eerstelijn!D19</f>
        <v>0</v>
      </c>
    </row>
    <row r="108" spans="1:4" ht="12.75">
      <c r="A108" s="459" t="s">
        <v>282</v>
      </c>
      <c r="B108" s="459" t="s">
        <v>464</v>
      </c>
      <c r="C108" s="459">
        <f>eerstelijn!C20</f>
        <v>0</v>
      </c>
      <c r="D108" s="459">
        <f>eerstelijn!D20</f>
        <v>0</v>
      </c>
    </row>
    <row r="109" spans="1:4" ht="12.75">
      <c r="A109" s="459" t="s">
        <v>12</v>
      </c>
      <c r="B109" s="459" t="s">
        <v>465</v>
      </c>
      <c r="C109" s="459">
        <f>eerstelijn!C21</f>
        <v>0</v>
      </c>
      <c r="D109" s="459">
        <f>eerstelijn!D21</f>
        <v>0</v>
      </c>
    </row>
    <row r="110" spans="1:4" ht="12.75">
      <c r="A110" s="459" t="s">
        <v>13</v>
      </c>
      <c r="B110" s="459" t="s">
        <v>466</v>
      </c>
      <c r="C110" s="459">
        <f>eerstelijn!C22</f>
        <v>0</v>
      </c>
      <c r="D110" s="459">
        <f>eerstelijn!D22</f>
        <v>0</v>
      </c>
    </row>
    <row r="111" spans="1:4" ht="12.75">
      <c r="A111" s="459" t="s">
        <v>204</v>
      </c>
      <c r="B111" s="459" t="s">
        <v>467</v>
      </c>
      <c r="C111" s="459">
        <f>eerstelijn!C23</f>
        <v>0</v>
      </c>
      <c r="D111" s="459">
        <f>eerstelijn!D23</f>
        <v>0</v>
      </c>
    </row>
    <row r="112" spans="1:4" ht="12.75">
      <c r="A112" s="459" t="s">
        <v>205</v>
      </c>
      <c r="B112" s="459" t="s">
        <v>468</v>
      </c>
      <c r="C112" s="459">
        <f>eerstelijn!C24</f>
        <v>0</v>
      </c>
      <c r="D112" s="459">
        <f>eerstelijn!D24</f>
        <v>0</v>
      </c>
    </row>
    <row r="113" spans="1:4" ht="12.75">
      <c r="A113" s="459" t="s">
        <v>257</v>
      </c>
      <c r="B113" s="459" t="s">
        <v>469</v>
      </c>
      <c r="C113" s="459">
        <f>eerstelijn!C26</f>
        <v>0</v>
      </c>
      <c r="D113" s="459">
        <f>eerstelijn!D26</f>
        <v>0</v>
      </c>
    </row>
    <row r="114" spans="1:4" ht="12.75">
      <c r="A114" s="459" t="s">
        <v>139</v>
      </c>
      <c r="B114" s="459" t="s">
        <v>470</v>
      </c>
      <c r="C114" s="459">
        <f>eerstelijn!C27</f>
        <v>0</v>
      </c>
      <c r="D114" s="459">
        <f>eerstelijn!D27</f>
        <v>0</v>
      </c>
    </row>
    <row r="115" spans="1:4" ht="13.5" thickBot="1">
      <c r="A115" s="461" t="s">
        <v>140</v>
      </c>
      <c r="B115" s="461" t="s">
        <v>471</v>
      </c>
      <c r="C115" s="461">
        <f>eerstelijn!C28</f>
        <v>0</v>
      </c>
      <c r="D115" s="461">
        <f>eerstelijn!D28</f>
        <v>0</v>
      </c>
    </row>
    <row r="116" spans="1:4" ht="12.75">
      <c r="A116" s="459" t="s">
        <v>472</v>
      </c>
      <c r="B116" s="463" t="s">
        <v>473</v>
      </c>
      <c r="C116" s="459">
        <f>'diverse budgetmutaties'!C9</f>
        <v>0</v>
      </c>
      <c r="D116" s="459">
        <f>'diverse budgetmutaties'!C12</f>
        <v>0</v>
      </c>
    </row>
    <row r="117" spans="1:3" ht="12.75">
      <c r="A117" s="459" t="s">
        <v>474</v>
      </c>
      <c r="C117" s="459">
        <f>'diverse budgetmutaties'!C15</f>
        <v>0</v>
      </c>
    </row>
    <row r="118" spans="1:3" ht="12.75">
      <c r="A118" s="459" t="s">
        <v>475</v>
      </c>
      <c r="C118" s="459">
        <f>'diverse budgetmutaties'!C16</f>
        <v>0</v>
      </c>
    </row>
    <row r="119" spans="1:4" ht="12.75">
      <c r="A119" s="459" t="s">
        <v>476</v>
      </c>
      <c r="B119" s="464" t="s">
        <v>477</v>
      </c>
      <c r="D119" s="459">
        <f>'diverse budgetmutaties'!C21</f>
        <v>0</v>
      </c>
    </row>
    <row r="120" spans="1:4" ht="12.75">
      <c r="A120" s="459" t="s">
        <v>478</v>
      </c>
      <c r="B120" s="459" t="s">
        <v>479</v>
      </c>
      <c r="C120" s="459">
        <f>'diverse budgetmutaties'!C27</f>
        <v>0</v>
      </c>
      <c r="D120" s="459">
        <f>'diverse budgetmutaties'!C28</f>
        <v>0</v>
      </c>
    </row>
    <row r="121" spans="1:3" ht="12.75">
      <c r="A121" s="459" t="s">
        <v>480</v>
      </c>
      <c r="B121" s="465" t="s">
        <v>481</v>
      </c>
      <c r="C121" s="459">
        <f>'diverse budgetmutaties'!C34+'diverse budgetmutaties'!C35</f>
        <v>0</v>
      </c>
    </row>
    <row r="122" spans="1:3" ht="12.75">
      <c r="A122" s="459" t="s">
        <v>274</v>
      </c>
      <c r="B122" s="459" t="s">
        <v>482</v>
      </c>
      <c r="C122" s="459">
        <f>'diverse budgetmutaties'!C38</f>
        <v>0</v>
      </c>
    </row>
    <row r="123" spans="1:3" ht="12.75">
      <c r="A123" s="459" t="s">
        <v>273</v>
      </c>
      <c r="B123" s="459" t="s">
        <v>483</v>
      </c>
      <c r="C123" s="459">
        <f>'diverse budgetmutaties'!C39</f>
        <v>0</v>
      </c>
    </row>
    <row r="125" spans="1:4" ht="12.75">
      <c r="A125" s="459" t="s">
        <v>311</v>
      </c>
      <c r="B125" s="466" t="s">
        <v>484</v>
      </c>
      <c r="C125" s="467">
        <f>'dure- en weesgeneesmiddelen'!E8</f>
        <v>0</v>
      </c>
      <c r="D125" s="467">
        <f>'dure- en weesgeneesmiddelen'!G8</f>
        <v>0</v>
      </c>
    </row>
    <row r="126" spans="1:4" ht="12.75">
      <c r="A126" s="459" t="s">
        <v>312</v>
      </c>
      <c r="B126" s="466" t="s">
        <v>485</v>
      </c>
      <c r="C126" s="467">
        <f>'dure- en weesgeneesmiddelen'!E9</f>
        <v>0</v>
      </c>
      <c r="D126" s="467">
        <f>'dure- en weesgeneesmiddelen'!G9</f>
        <v>0</v>
      </c>
    </row>
    <row r="127" spans="1:4" ht="12.75">
      <c r="A127" s="459" t="s">
        <v>313</v>
      </c>
      <c r="B127" s="466" t="s">
        <v>486</v>
      </c>
      <c r="C127" s="467">
        <f>'dure- en weesgeneesmiddelen'!E10</f>
        <v>0</v>
      </c>
      <c r="D127" s="467">
        <f>'dure- en weesgeneesmiddelen'!G10</f>
        <v>0</v>
      </c>
    </row>
    <row r="128" spans="1:4" ht="12.75">
      <c r="A128" s="459" t="s">
        <v>314</v>
      </c>
      <c r="B128" s="466" t="s">
        <v>487</v>
      </c>
      <c r="C128" s="467">
        <f>'dure- en weesgeneesmiddelen'!E11</f>
        <v>0</v>
      </c>
      <c r="D128" s="467">
        <f>'dure- en weesgeneesmiddelen'!G11</f>
        <v>0</v>
      </c>
    </row>
    <row r="129" spans="1:4" ht="12.75">
      <c r="A129" s="459" t="s">
        <v>315</v>
      </c>
      <c r="B129" s="468" t="s">
        <v>488</v>
      </c>
      <c r="C129" s="467">
        <f>'dure- en weesgeneesmiddelen'!E12</f>
        <v>0</v>
      </c>
      <c r="D129" s="467">
        <f>'dure- en weesgeneesmiddelen'!G12</f>
        <v>0</v>
      </c>
    </row>
    <row r="130" spans="1:4" ht="12.75">
      <c r="A130" s="459" t="s">
        <v>357</v>
      </c>
      <c r="B130" s="468" t="s">
        <v>489</v>
      </c>
      <c r="C130" s="467">
        <f>'dure- en weesgeneesmiddelen'!E13</f>
        <v>0</v>
      </c>
      <c r="D130" s="467">
        <f>'dure- en weesgeneesmiddelen'!G13</f>
        <v>0</v>
      </c>
    </row>
    <row r="131" spans="1:4" ht="12.75">
      <c r="A131" s="459" t="s">
        <v>316</v>
      </c>
      <c r="B131" s="468" t="s">
        <v>490</v>
      </c>
      <c r="C131" s="467">
        <f>'dure- en weesgeneesmiddelen'!E14</f>
        <v>0</v>
      </c>
      <c r="D131" s="467">
        <f>'dure- en weesgeneesmiddelen'!G14</f>
        <v>0</v>
      </c>
    </row>
    <row r="132" spans="1:4" ht="12.75">
      <c r="A132" s="459" t="s">
        <v>491</v>
      </c>
      <c r="B132" s="468" t="s">
        <v>492</v>
      </c>
      <c r="C132" s="467">
        <f>'dure- en weesgeneesmiddelen'!E15</f>
        <v>0</v>
      </c>
      <c r="D132" s="467">
        <f>'dure- en weesgeneesmiddelen'!G15</f>
        <v>0</v>
      </c>
    </row>
    <row r="133" spans="1:4" ht="12.75">
      <c r="A133" s="459" t="s">
        <v>317</v>
      </c>
      <c r="B133" s="468" t="s">
        <v>493</v>
      </c>
      <c r="C133" s="467">
        <f>'dure- en weesgeneesmiddelen'!E16</f>
        <v>0</v>
      </c>
      <c r="D133" s="467">
        <f>'dure- en weesgeneesmiddelen'!G16</f>
        <v>0</v>
      </c>
    </row>
    <row r="134" spans="1:4" ht="12.75">
      <c r="A134" s="459" t="s">
        <v>318</v>
      </c>
      <c r="B134" s="469" t="s">
        <v>494</v>
      </c>
      <c r="C134" s="467">
        <f>'dure- en weesgeneesmiddelen'!E17</f>
        <v>0</v>
      </c>
      <c r="D134" s="467">
        <f>'dure- en weesgeneesmiddelen'!G17</f>
        <v>0</v>
      </c>
    </row>
    <row r="135" spans="1:4" ht="12.75">
      <c r="A135" s="459" t="s">
        <v>319</v>
      </c>
      <c r="B135" s="468" t="s">
        <v>495</v>
      </c>
      <c r="C135" s="467">
        <f>'dure- en weesgeneesmiddelen'!E18</f>
        <v>0</v>
      </c>
      <c r="D135" s="467">
        <f>'dure- en weesgeneesmiddelen'!G18</f>
        <v>0</v>
      </c>
    </row>
    <row r="136" spans="1:4" ht="12.75">
      <c r="A136" s="470" t="s">
        <v>321</v>
      </c>
      <c r="B136" s="468" t="s">
        <v>496</v>
      </c>
      <c r="C136" s="467">
        <f>'dure- en weesgeneesmiddelen'!E19</f>
        <v>0</v>
      </c>
      <c r="D136" s="467">
        <f>'dure- en weesgeneesmiddelen'!G19</f>
        <v>0</v>
      </c>
    </row>
    <row r="137" spans="1:4" ht="12.75">
      <c r="A137" s="459" t="s">
        <v>322</v>
      </c>
      <c r="B137" s="468" t="s">
        <v>497</v>
      </c>
      <c r="C137" s="467">
        <f>'dure- en weesgeneesmiddelen'!E20</f>
        <v>0</v>
      </c>
      <c r="D137" s="467">
        <f>'dure- en weesgeneesmiddelen'!G20</f>
        <v>0</v>
      </c>
    </row>
    <row r="138" spans="1:4" ht="12.75">
      <c r="A138" s="459" t="s">
        <v>359</v>
      </c>
      <c r="B138" s="468" t="s">
        <v>498</v>
      </c>
      <c r="C138" s="467">
        <f>'dure- en weesgeneesmiddelen'!E21</f>
        <v>0</v>
      </c>
      <c r="D138" s="467">
        <f>'dure- en weesgeneesmiddelen'!G21</f>
        <v>0</v>
      </c>
    </row>
    <row r="139" spans="1:4" ht="12.75">
      <c r="A139" s="459" t="s">
        <v>323</v>
      </c>
      <c r="B139" s="468" t="s">
        <v>499</v>
      </c>
      <c r="C139" s="467">
        <f>'dure- en weesgeneesmiddelen'!E22</f>
        <v>0</v>
      </c>
      <c r="D139" s="467">
        <f>'dure- en weesgeneesmiddelen'!G22</f>
        <v>0</v>
      </c>
    </row>
    <row r="140" spans="1:4" ht="12.75">
      <c r="A140" s="459" t="s">
        <v>324</v>
      </c>
      <c r="B140" s="468" t="s">
        <v>500</v>
      </c>
      <c r="C140" s="467">
        <f>'dure- en weesgeneesmiddelen'!E23</f>
        <v>0</v>
      </c>
      <c r="D140" s="467">
        <f>'dure- en weesgeneesmiddelen'!G23</f>
        <v>0</v>
      </c>
    </row>
    <row r="141" spans="1:4" ht="12.75">
      <c r="A141" s="459" t="s">
        <v>325</v>
      </c>
      <c r="B141" s="469" t="s">
        <v>501</v>
      </c>
      <c r="C141" s="467">
        <f>'dure- en weesgeneesmiddelen'!E24</f>
        <v>0</v>
      </c>
      <c r="D141" s="467">
        <f>'dure- en weesgeneesmiddelen'!G24</f>
        <v>0</v>
      </c>
    </row>
    <row r="142" spans="1:4" ht="12.75">
      <c r="A142" s="459" t="s">
        <v>502</v>
      </c>
      <c r="B142" s="468" t="s">
        <v>503</v>
      </c>
      <c r="C142" s="467">
        <f>'dure- en weesgeneesmiddelen'!E25</f>
        <v>0</v>
      </c>
      <c r="D142" s="467">
        <f>'dure- en weesgeneesmiddelen'!G25</f>
        <v>0</v>
      </c>
    </row>
    <row r="143" spans="1:4" ht="12.75">
      <c r="A143" s="459" t="s">
        <v>326</v>
      </c>
      <c r="B143" s="468" t="s">
        <v>504</v>
      </c>
      <c r="C143" s="467">
        <f>'dure- en weesgeneesmiddelen'!E26</f>
        <v>0</v>
      </c>
      <c r="D143" s="467">
        <f>'dure- en weesgeneesmiddelen'!G26</f>
        <v>0</v>
      </c>
    </row>
    <row r="144" spans="1:4" ht="12.75">
      <c r="A144" s="459" t="s">
        <v>327</v>
      </c>
      <c r="B144" s="468" t="s">
        <v>505</v>
      </c>
      <c r="C144" s="467">
        <f>'dure- en weesgeneesmiddelen'!E27</f>
        <v>0</v>
      </c>
      <c r="D144" s="467">
        <f>'dure- en weesgeneesmiddelen'!G27</f>
        <v>0</v>
      </c>
    </row>
    <row r="145" spans="1:4" ht="12.75">
      <c r="A145" s="459" t="s">
        <v>328</v>
      </c>
      <c r="B145" s="468" t="s">
        <v>506</v>
      </c>
      <c r="C145" s="467">
        <f>'dure- en weesgeneesmiddelen'!E28</f>
        <v>0</v>
      </c>
      <c r="D145" s="467">
        <f>'dure- en weesgeneesmiddelen'!G28</f>
        <v>0</v>
      </c>
    </row>
    <row r="146" spans="1:4" ht="13.5">
      <c r="A146" s="459" t="s">
        <v>329</v>
      </c>
      <c r="B146" s="471" t="s">
        <v>507</v>
      </c>
      <c r="C146" s="467">
        <f>'dure- en weesgeneesmiddelen'!E29</f>
        <v>0</v>
      </c>
      <c r="D146" s="467">
        <f>'dure- en weesgeneesmiddelen'!G29</f>
        <v>0</v>
      </c>
    </row>
    <row r="147" spans="1:4" ht="12.75">
      <c r="A147" s="459" t="s">
        <v>330</v>
      </c>
      <c r="B147" s="468" t="s">
        <v>508</v>
      </c>
      <c r="C147" s="467">
        <f>'dure- en weesgeneesmiddelen'!E30</f>
        <v>0</v>
      </c>
      <c r="D147" s="467">
        <f>'dure- en weesgeneesmiddelen'!G30</f>
        <v>0</v>
      </c>
    </row>
    <row r="148" spans="1:4" ht="12.75">
      <c r="A148" s="462" t="s">
        <v>361</v>
      </c>
      <c r="B148" s="472" t="s">
        <v>509</v>
      </c>
      <c r="C148" s="473">
        <f>'dure- en weesgeneesmiddelen'!E31+'dure- en weesgeneesmiddelen'!E73</f>
        <v>0</v>
      </c>
      <c r="D148" s="473">
        <f>'dure- en weesgeneesmiddelen'!G31+'dure- en weesgeneesmiddelen'!G73</f>
        <v>0</v>
      </c>
    </row>
    <row r="149" spans="1:4" ht="12.75">
      <c r="A149" s="459" t="s">
        <v>331</v>
      </c>
      <c r="B149" s="468" t="s">
        <v>510</v>
      </c>
      <c r="C149" s="467">
        <f>'dure- en weesgeneesmiddelen'!E32</f>
        <v>0</v>
      </c>
      <c r="D149" s="467">
        <f>'dure- en weesgeneesmiddelen'!G32</f>
        <v>0</v>
      </c>
    </row>
    <row r="150" spans="1:4" ht="12.75">
      <c r="A150" s="459" t="s">
        <v>332</v>
      </c>
      <c r="B150" s="474" t="s">
        <v>511</v>
      </c>
      <c r="C150" s="467">
        <f>'dure- en weesgeneesmiddelen'!E33</f>
        <v>0</v>
      </c>
      <c r="D150" s="467">
        <f>'dure- en weesgeneesmiddelen'!G33</f>
        <v>0</v>
      </c>
    </row>
    <row r="151" spans="1:4" ht="12.75">
      <c r="A151" s="459" t="s">
        <v>333</v>
      </c>
      <c r="B151" s="468" t="s">
        <v>512</v>
      </c>
      <c r="C151" s="467">
        <f>'dure- en weesgeneesmiddelen'!E34</f>
        <v>0</v>
      </c>
      <c r="D151" s="467">
        <f>'dure- en weesgeneesmiddelen'!G34</f>
        <v>0</v>
      </c>
    </row>
    <row r="152" spans="1:4" ht="12.75">
      <c r="A152" s="459" t="s">
        <v>334</v>
      </c>
      <c r="B152" s="468" t="s">
        <v>513</v>
      </c>
      <c r="C152" s="467">
        <f>'dure- en weesgeneesmiddelen'!E35</f>
        <v>0</v>
      </c>
      <c r="D152" s="467">
        <f>'dure- en weesgeneesmiddelen'!G35</f>
        <v>0</v>
      </c>
    </row>
    <row r="153" spans="1:4" ht="12.75">
      <c r="A153" s="459" t="s">
        <v>362</v>
      </c>
      <c r="B153" s="468" t="s">
        <v>514</v>
      </c>
      <c r="C153" s="467">
        <f>'dure- en weesgeneesmiddelen'!E36</f>
        <v>0</v>
      </c>
      <c r="D153" s="467">
        <f>'dure- en weesgeneesmiddelen'!G36</f>
        <v>0</v>
      </c>
    </row>
    <row r="154" spans="1:4" ht="12.75">
      <c r="A154" s="459" t="s">
        <v>363</v>
      </c>
      <c r="B154" s="468" t="s">
        <v>515</v>
      </c>
      <c r="C154" s="467">
        <f>'dure- en weesgeneesmiddelen'!E37</f>
        <v>0</v>
      </c>
      <c r="D154" s="467">
        <f>'dure- en weesgeneesmiddelen'!G37</f>
        <v>0</v>
      </c>
    </row>
    <row r="155" spans="1:4" ht="12.75">
      <c r="A155" s="459" t="s">
        <v>364</v>
      </c>
      <c r="B155" s="468" t="s">
        <v>516</v>
      </c>
      <c r="C155" s="467">
        <f>'dure- en weesgeneesmiddelen'!E38</f>
        <v>0</v>
      </c>
      <c r="D155" s="467">
        <f>'dure- en weesgeneesmiddelen'!G38</f>
        <v>0</v>
      </c>
    </row>
    <row r="156" spans="1:4" ht="12.75">
      <c r="A156" s="459" t="s">
        <v>365</v>
      </c>
      <c r="B156" s="468" t="s">
        <v>517</v>
      </c>
      <c r="C156" s="467">
        <f>'dure- en weesgeneesmiddelen'!E39</f>
        <v>0</v>
      </c>
      <c r="D156" s="467">
        <f>'dure- en weesgeneesmiddelen'!G39</f>
        <v>0</v>
      </c>
    </row>
    <row r="157" spans="1:4" ht="12.75">
      <c r="A157" s="459" t="s">
        <v>366</v>
      </c>
      <c r="B157" s="475" t="s">
        <v>518</v>
      </c>
      <c r="C157" s="467">
        <f>'dure- en weesgeneesmiddelen'!E40</f>
        <v>0</v>
      </c>
      <c r="D157" s="467">
        <f>'dure- en weesgeneesmiddelen'!G40</f>
        <v>0</v>
      </c>
    </row>
    <row r="158" spans="1:4" ht="12.75">
      <c r="A158" s="459" t="s">
        <v>519</v>
      </c>
      <c r="B158" s="356" t="s">
        <v>520</v>
      </c>
      <c r="C158" s="467">
        <f>'dure- en weesgeneesmiddelen'!E41</f>
        <v>0</v>
      </c>
      <c r="D158" s="467">
        <f>'dure- en weesgeneesmiddelen'!G41</f>
        <v>0</v>
      </c>
    </row>
    <row r="159" spans="1:4" ht="12.75">
      <c r="A159" s="459" t="s">
        <v>378</v>
      </c>
      <c r="B159" s="468" t="s">
        <v>521</v>
      </c>
      <c r="C159" s="467">
        <f>'dure- en weesgeneesmiddelen'!E42</f>
        <v>0</v>
      </c>
      <c r="D159" s="467">
        <f>'dure- en weesgeneesmiddelen'!G42</f>
        <v>0</v>
      </c>
    </row>
    <row r="164" spans="1:4" ht="12.75">
      <c r="A164" s="459" t="s">
        <v>336</v>
      </c>
      <c r="B164" s="459" t="s">
        <v>522</v>
      </c>
      <c r="C164" s="467">
        <f>'dure- en weesgeneesmiddelen'!E62</f>
        <v>0</v>
      </c>
      <c r="D164" s="467">
        <f>'dure- en weesgeneesmiddelen'!G62</f>
        <v>0</v>
      </c>
    </row>
    <row r="165" spans="1:4" ht="12.75">
      <c r="A165" s="470" t="s">
        <v>369</v>
      </c>
      <c r="B165" s="459" t="s">
        <v>523</v>
      </c>
      <c r="C165" s="467">
        <f>'dure- en weesgeneesmiddelen'!E63</f>
        <v>0</v>
      </c>
      <c r="D165" s="467">
        <f>'dure- en weesgeneesmiddelen'!G63</f>
        <v>0</v>
      </c>
    </row>
    <row r="167" spans="1:4" ht="12.75">
      <c r="A167" s="369" t="s">
        <v>340</v>
      </c>
      <c r="B167" s="459" t="s">
        <v>525</v>
      </c>
      <c r="C167" s="467">
        <f>'dure- en weesgeneesmiddelen'!E80</f>
        <v>0</v>
      </c>
      <c r="D167" s="467">
        <f>'dure- en weesgeneesmiddelen'!G80</f>
        <v>0</v>
      </c>
    </row>
    <row r="168" spans="1:4" ht="12.75">
      <c r="A168" s="369" t="s">
        <v>341</v>
      </c>
      <c r="B168" s="459" t="s">
        <v>526</v>
      </c>
      <c r="C168" s="467">
        <f>'dure- en weesgeneesmiddelen'!E81</f>
        <v>0</v>
      </c>
      <c r="D168" s="467">
        <f>'dure- en weesgeneesmiddelen'!G81</f>
        <v>0</v>
      </c>
    </row>
    <row r="169" spans="1:4" ht="12.75">
      <c r="A169" s="369" t="s">
        <v>342</v>
      </c>
      <c r="B169" s="459" t="s">
        <v>527</v>
      </c>
      <c r="C169" s="467">
        <f>'dure- en weesgeneesmiddelen'!E82</f>
        <v>0</v>
      </c>
      <c r="D169" s="467">
        <f>'dure- en weesgeneesmiddelen'!G82</f>
        <v>0</v>
      </c>
    </row>
    <row r="170" spans="1:4" ht="12.75">
      <c r="A170" s="369" t="s">
        <v>343</v>
      </c>
      <c r="B170" s="459" t="s">
        <v>528</v>
      </c>
      <c r="C170" s="467">
        <f>'dure- en weesgeneesmiddelen'!E83</f>
        <v>0</v>
      </c>
      <c r="D170" s="467">
        <f>'dure- en weesgeneesmiddelen'!G83</f>
        <v>0</v>
      </c>
    </row>
    <row r="171" spans="1:4" ht="12.75">
      <c r="A171" s="369" t="s">
        <v>344</v>
      </c>
      <c r="B171" s="459" t="s">
        <v>529</v>
      </c>
      <c r="C171" s="467">
        <f>'dure- en weesgeneesmiddelen'!E84</f>
        <v>0</v>
      </c>
      <c r="D171" s="467">
        <f>'dure- en weesgeneesmiddelen'!G84</f>
        <v>0</v>
      </c>
    </row>
    <row r="172" spans="1:4" ht="12.75">
      <c r="A172" s="369" t="s">
        <v>345</v>
      </c>
      <c r="B172" s="459" t="s">
        <v>530</v>
      </c>
      <c r="C172" s="467">
        <f>'dure- en weesgeneesmiddelen'!E85</f>
        <v>0</v>
      </c>
      <c r="D172" s="467">
        <f>'dure- en weesgeneesmiddelen'!G85</f>
        <v>0</v>
      </c>
    </row>
    <row r="173" spans="1:4" ht="12.75">
      <c r="A173" s="369" t="s">
        <v>346</v>
      </c>
      <c r="B173" s="459" t="s">
        <v>531</v>
      </c>
      <c r="C173" s="467">
        <f>'dure- en weesgeneesmiddelen'!E86</f>
        <v>0</v>
      </c>
      <c r="D173" s="467">
        <f>'dure- en weesgeneesmiddelen'!G86</f>
        <v>0</v>
      </c>
    </row>
    <row r="174" spans="1:4" ht="12.75">
      <c r="A174" s="481" t="s">
        <v>524</v>
      </c>
      <c r="B174" s="459" t="s">
        <v>532</v>
      </c>
      <c r="C174" s="467">
        <f>'dure- en weesgeneesmiddelen'!E87</f>
        <v>0</v>
      </c>
      <c r="D174" s="467">
        <f>'dure- en weesgeneesmiddelen'!G87</f>
        <v>0</v>
      </c>
    </row>
    <row r="175" ht="12.75">
      <c r="A175" s="468"/>
    </row>
    <row r="177" spans="1:4" ht="12.75">
      <c r="A177" s="86" t="s">
        <v>220</v>
      </c>
      <c r="C177" s="459">
        <f>'opnamen, epb'!F10</f>
        <v>0</v>
      </c>
      <c r="D177" s="459">
        <f>'opnamen, epb'!G10</f>
        <v>0</v>
      </c>
    </row>
    <row r="178" spans="1:4" ht="12.75">
      <c r="A178" s="86" t="s">
        <v>221</v>
      </c>
      <c r="C178" s="459">
        <f>'opnamen, epb'!F11</f>
        <v>0</v>
      </c>
      <c r="D178" s="459">
        <f>'opnamen, epb'!G11</f>
        <v>0</v>
      </c>
    </row>
    <row r="179" spans="1:4" ht="12.75">
      <c r="A179" s="86" t="s">
        <v>222</v>
      </c>
      <c r="C179" s="459">
        <f>'opnamen, epb'!F12</f>
        <v>0</v>
      </c>
      <c r="D179" s="459">
        <f>'opnamen, epb'!G12</f>
        <v>0</v>
      </c>
    </row>
    <row r="180" spans="1:4" ht="12.75">
      <c r="A180" s="86" t="s">
        <v>223</v>
      </c>
      <c r="C180" s="459">
        <f>'opnamen, epb'!F13</f>
        <v>0</v>
      </c>
      <c r="D180" s="459">
        <f>'opnamen, epb'!G13</f>
        <v>0</v>
      </c>
    </row>
    <row r="181" spans="1:4" ht="12.75">
      <c r="A181" s="86" t="s">
        <v>224</v>
      </c>
      <c r="C181" s="459">
        <f>'opnamen, epb'!F14</f>
        <v>0</v>
      </c>
      <c r="D181" s="459">
        <f>'opnamen, epb'!G14</f>
        <v>0</v>
      </c>
    </row>
    <row r="182" spans="1:4" ht="12.75">
      <c r="A182" s="86" t="s">
        <v>225</v>
      </c>
      <c r="C182" s="459">
        <f>'opnamen, epb'!F15</f>
        <v>0</v>
      </c>
      <c r="D182" s="459">
        <f>'opnamen, epb'!G15</f>
        <v>0</v>
      </c>
    </row>
    <row r="183" spans="1:4" ht="12.75">
      <c r="A183" s="86" t="s">
        <v>226</v>
      </c>
      <c r="C183" s="459">
        <f>'opnamen, epb'!F16</f>
        <v>0</v>
      </c>
      <c r="D183" s="459">
        <f>'opnamen, epb'!G16</f>
        <v>0</v>
      </c>
    </row>
    <row r="184" spans="1:4" ht="12.75">
      <c r="A184" s="86" t="s">
        <v>227</v>
      </c>
      <c r="C184" s="459">
        <f>'opnamen, epb'!F17</f>
        <v>0</v>
      </c>
      <c r="D184" s="459">
        <f>'opnamen, epb'!G17</f>
        <v>0</v>
      </c>
    </row>
    <row r="185" spans="1:4" ht="12.75">
      <c r="A185" s="86" t="s">
        <v>228</v>
      </c>
      <c r="C185" s="459">
        <f>'opnamen, epb'!F18</f>
        <v>0</v>
      </c>
      <c r="D185" s="459">
        <f>'opnamen, epb'!G18</f>
        <v>0</v>
      </c>
    </row>
    <row r="186" spans="1:4" ht="12.75">
      <c r="A186" s="86" t="s">
        <v>229</v>
      </c>
      <c r="C186" s="459">
        <f>'opnamen, epb'!F19</f>
        <v>0</v>
      </c>
      <c r="D186" s="459">
        <f>'opnamen, epb'!G19</f>
        <v>0</v>
      </c>
    </row>
    <row r="187" spans="1:4" ht="12.75">
      <c r="A187" s="86" t="s">
        <v>230</v>
      </c>
      <c r="C187" s="459">
        <f>'opnamen, epb'!F20</f>
        <v>0</v>
      </c>
      <c r="D187" s="459">
        <f>'opnamen, epb'!G20</f>
        <v>0</v>
      </c>
    </row>
    <row r="188" spans="1:4" ht="12.75">
      <c r="A188" s="86" t="s">
        <v>231</v>
      </c>
      <c r="C188" s="459">
        <f>'opnamen, epb'!F21</f>
        <v>0</v>
      </c>
      <c r="D188" s="459">
        <f>'opnamen, epb'!G21</f>
        <v>0</v>
      </c>
    </row>
    <row r="189" spans="1:4" ht="12.75">
      <c r="A189" s="86" t="s">
        <v>232</v>
      </c>
      <c r="C189" s="459">
        <f>'opnamen, epb'!F22</f>
        <v>0</v>
      </c>
      <c r="D189" s="459">
        <f>'opnamen, epb'!G22</f>
        <v>0</v>
      </c>
    </row>
    <row r="190" spans="1:4" ht="12.75">
      <c r="A190" s="86" t="s">
        <v>233</v>
      </c>
      <c r="C190" s="459">
        <f>'opnamen, epb'!F23</f>
        <v>0</v>
      </c>
      <c r="D190" s="459">
        <f>'opnamen, epb'!G23</f>
        <v>0</v>
      </c>
    </row>
    <row r="191" spans="1:4" ht="12.75">
      <c r="A191" s="86" t="s">
        <v>234</v>
      </c>
      <c r="C191" s="459">
        <f>'opnamen, epb'!F24</f>
        <v>0</v>
      </c>
      <c r="D191" s="459">
        <f>'opnamen, epb'!G24</f>
        <v>0</v>
      </c>
    </row>
    <row r="192" spans="1:4" ht="12.75">
      <c r="A192" s="86" t="s">
        <v>235</v>
      </c>
      <c r="C192" s="459">
        <f>'opnamen, epb'!F25</f>
        <v>0</v>
      </c>
      <c r="D192" s="459">
        <f>'opnamen, epb'!G25</f>
        <v>0</v>
      </c>
    </row>
    <row r="193" spans="1:4" ht="12.75">
      <c r="A193" s="86" t="s">
        <v>21</v>
      </c>
      <c r="C193" s="459">
        <f>'opnamen, epb'!F26</f>
        <v>0</v>
      </c>
      <c r="D193" s="459">
        <f>'opnamen, epb'!G26</f>
        <v>0</v>
      </c>
    </row>
    <row r="194" spans="1:4" ht="12.75">
      <c r="A194" s="86" t="s">
        <v>236</v>
      </c>
      <c r="C194" s="459">
        <f>'opnamen, epb'!F27</f>
        <v>0</v>
      </c>
      <c r="D194" s="459">
        <f>'opnamen, epb'!G27</f>
        <v>0</v>
      </c>
    </row>
    <row r="195" spans="1:4" ht="12.75">
      <c r="A195" s="86" t="s">
        <v>237</v>
      </c>
      <c r="C195" s="459">
        <f>'opnamen, epb'!F28</f>
        <v>0</v>
      </c>
      <c r="D195" s="459">
        <f>'opnamen, epb'!G28</f>
        <v>0</v>
      </c>
    </row>
    <row r="196" spans="1:4" ht="12.75">
      <c r="A196" s="86" t="s">
        <v>238</v>
      </c>
      <c r="C196" s="459">
        <f>'opnamen, epb'!F29</f>
        <v>0</v>
      </c>
      <c r="D196" s="459">
        <f>'opnamen, epb'!G29</f>
        <v>0</v>
      </c>
    </row>
    <row r="197" spans="1:4" ht="12.75">
      <c r="A197" s="86" t="s">
        <v>239</v>
      </c>
      <c r="C197" s="459">
        <f>'opnamen, epb'!F30</f>
        <v>0</v>
      </c>
      <c r="D197" s="459">
        <f>'opnamen, epb'!G30</f>
        <v>0</v>
      </c>
    </row>
    <row r="198" spans="1:4" ht="12.75">
      <c r="A198" s="86" t="s">
        <v>244</v>
      </c>
      <c r="C198" s="459">
        <f>'opnamen, epb'!F31</f>
        <v>0</v>
      </c>
      <c r="D198" s="459">
        <f>'opnamen, epb'!G31</f>
        <v>0</v>
      </c>
    </row>
    <row r="199" spans="1:4" ht="12.75">
      <c r="A199" s="86" t="s">
        <v>240</v>
      </c>
      <c r="C199" s="459">
        <f>'opnamen, epb'!F32</f>
        <v>0</v>
      </c>
      <c r="D199" s="459">
        <f>'opnamen, epb'!G32</f>
        <v>0</v>
      </c>
    </row>
    <row r="200" spans="1:4" ht="12.75">
      <c r="A200" s="86" t="s">
        <v>250</v>
      </c>
      <c r="C200" s="459">
        <f>'opnamen, epb'!F33</f>
        <v>0</v>
      </c>
      <c r="D200" s="459">
        <f>'opnamen, epb'!G33</f>
        <v>0</v>
      </c>
    </row>
    <row r="201" spans="1:4" ht="12.75">
      <c r="A201" s="86" t="s">
        <v>241</v>
      </c>
      <c r="C201" s="459">
        <f>'opnamen, epb'!F34</f>
        <v>0</v>
      </c>
      <c r="D201" s="459">
        <f>'opnamen, epb'!G34</f>
        <v>0</v>
      </c>
    </row>
    <row r="202" spans="1:4" ht="12.75">
      <c r="A202" s="86" t="s">
        <v>242</v>
      </c>
      <c r="C202" s="459">
        <f>'opnamen, epb'!F35</f>
        <v>0</v>
      </c>
      <c r="D202" s="459">
        <f>'opnamen, epb'!G35</f>
        <v>0</v>
      </c>
    </row>
    <row r="203" spans="1:4" ht="12.75">
      <c r="A203" s="86" t="s">
        <v>243</v>
      </c>
      <c r="C203" s="459">
        <f>'opnamen, epb'!F36</f>
        <v>0</v>
      </c>
      <c r="D203" s="459">
        <f>'opnamen, epb'!G36</f>
        <v>0</v>
      </c>
    </row>
    <row r="204" spans="1:4" ht="12.75">
      <c r="A204" s="86" t="s">
        <v>220</v>
      </c>
      <c r="C204" s="459">
        <f>'opnamen, epb'!J10</f>
        <v>0</v>
      </c>
      <c r="D204" s="459">
        <f>'opnamen, epb'!K10</f>
        <v>0</v>
      </c>
    </row>
    <row r="205" spans="1:4" ht="12.75">
      <c r="A205" s="86" t="s">
        <v>221</v>
      </c>
      <c r="C205" s="459">
        <f>'opnamen, epb'!J11</f>
        <v>0</v>
      </c>
      <c r="D205" s="459">
        <f>'opnamen, epb'!K11</f>
        <v>0</v>
      </c>
    </row>
    <row r="206" spans="1:4" ht="12.75">
      <c r="A206" s="86" t="s">
        <v>222</v>
      </c>
      <c r="C206" s="459">
        <f>'opnamen, epb'!J12</f>
        <v>0</v>
      </c>
      <c r="D206" s="459">
        <f>'opnamen, epb'!K12</f>
        <v>0</v>
      </c>
    </row>
    <row r="207" spans="1:4" ht="12.75">
      <c r="A207" s="86" t="s">
        <v>223</v>
      </c>
      <c r="C207" s="459">
        <f>'opnamen, epb'!J13</f>
        <v>0</v>
      </c>
      <c r="D207" s="459">
        <f>'opnamen, epb'!K13</f>
        <v>0</v>
      </c>
    </row>
    <row r="208" spans="1:4" ht="12.75">
      <c r="A208" s="86" t="s">
        <v>224</v>
      </c>
      <c r="C208" s="459">
        <f>'opnamen, epb'!J14</f>
        <v>0</v>
      </c>
      <c r="D208" s="459">
        <f>'opnamen, epb'!K14</f>
        <v>0</v>
      </c>
    </row>
    <row r="209" spans="1:4" ht="12.75">
      <c r="A209" s="86" t="s">
        <v>225</v>
      </c>
      <c r="C209" s="459">
        <f>'opnamen, epb'!J15</f>
        <v>0</v>
      </c>
      <c r="D209" s="459">
        <f>'opnamen, epb'!K15</f>
        <v>0</v>
      </c>
    </row>
    <row r="210" spans="1:4" ht="12.75">
      <c r="A210" s="86" t="s">
        <v>226</v>
      </c>
      <c r="C210" s="459">
        <f>'opnamen, epb'!J16</f>
        <v>0</v>
      </c>
      <c r="D210" s="459">
        <f>'opnamen, epb'!K16</f>
        <v>0</v>
      </c>
    </row>
    <row r="211" spans="1:4" ht="12.75">
      <c r="A211" s="86" t="s">
        <v>227</v>
      </c>
      <c r="C211" s="459">
        <f>'opnamen, epb'!J17</f>
        <v>0</v>
      </c>
      <c r="D211" s="459">
        <f>'opnamen, epb'!K17</f>
        <v>0</v>
      </c>
    </row>
    <row r="212" spans="1:4" ht="12.75">
      <c r="A212" s="86" t="s">
        <v>228</v>
      </c>
      <c r="C212" s="459">
        <f>'opnamen, epb'!J18</f>
        <v>0</v>
      </c>
      <c r="D212" s="459">
        <f>'opnamen, epb'!K18</f>
        <v>0</v>
      </c>
    </row>
    <row r="213" spans="1:4" ht="12.75">
      <c r="A213" s="86" t="s">
        <v>229</v>
      </c>
      <c r="C213" s="459">
        <f>'opnamen, epb'!J19</f>
        <v>0</v>
      </c>
      <c r="D213" s="459">
        <f>'opnamen, epb'!K19</f>
        <v>0</v>
      </c>
    </row>
    <row r="214" spans="1:4" ht="12.75">
      <c r="A214" s="86" t="s">
        <v>230</v>
      </c>
      <c r="C214" s="459">
        <f>'opnamen, epb'!J20</f>
        <v>0</v>
      </c>
      <c r="D214" s="459">
        <f>'opnamen, epb'!K20</f>
        <v>0</v>
      </c>
    </row>
    <row r="215" spans="1:4" ht="12.75">
      <c r="A215" s="86" t="s">
        <v>231</v>
      </c>
      <c r="C215" s="459">
        <f>'opnamen, epb'!J21</f>
        <v>0</v>
      </c>
      <c r="D215" s="459">
        <f>'opnamen, epb'!K21</f>
        <v>0</v>
      </c>
    </row>
    <row r="216" spans="1:4" ht="12.75">
      <c r="A216" s="86" t="s">
        <v>232</v>
      </c>
      <c r="C216" s="459">
        <f>'opnamen, epb'!J22</f>
        <v>0</v>
      </c>
      <c r="D216" s="459">
        <f>'opnamen, epb'!K22</f>
        <v>0</v>
      </c>
    </row>
    <row r="217" spans="1:4" ht="12.75">
      <c r="A217" s="86" t="s">
        <v>233</v>
      </c>
      <c r="C217" s="459">
        <f>'opnamen, epb'!J23</f>
        <v>0</v>
      </c>
      <c r="D217" s="459">
        <f>'opnamen, epb'!K23</f>
        <v>0</v>
      </c>
    </row>
    <row r="218" spans="1:4" ht="12.75">
      <c r="A218" s="86" t="s">
        <v>234</v>
      </c>
      <c r="C218" s="459">
        <f>'opnamen, epb'!J24</f>
        <v>0</v>
      </c>
      <c r="D218" s="459">
        <f>'opnamen, epb'!K24</f>
        <v>0</v>
      </c>
    </row>
    <row r="219" spans="1:4" ht="12.75">
      <c r="A219" s="86" t="s">
        <v>235</v>
      </c>
      <c r="C219" s="459">
        <f>'opnamen, epb'!J25</f>
        <v>0</v>
      </c>
      <c r="D219" s="459">
        <f>'opnamen, epb'!K25</f>
        <v>0</v>
      </c>
    </row>
    <row r="220" spans="1:4" ht="12.75">
      <c r="A220" s="86" t="s">
        <v>21</v>
      </c>
      <c r="C220" s="459">
        <f>'opnamen, epb'!J26</f>
        <v>0</v>
      </c>
      <c r="D220" s="459">
        <f>'opnamen, epb'!K26</f>
        <v>0</v>
      </c>
    </row>
    <row r="221" spans="1:4" ht="12.75">
      <c r="A221" s="86" t="s">
        <v>236</v>
      </c>
      <c r="C221" s="459">
        <f>'opnamen, epb'!J27</f>
        <v>0</v>
      </c>
      <c r="D221" s="459">
        <f>'opnamen, epb'!K27</f>
        <v>0</v>
      </c>
    </row>
    <row r="222" spans="1:4" ht="12.75">
      <c r="A222" s="86" t="s">
        <v>237</v>
      </c>
      <c r="C222" s="459">
        <f>'opnamen, epb'!J28</f>
        <v>0</v>
      </c>
      <c r="D222" s="459">
        <f>'opnamen, epb'!K28</f>
        <v>0</v>
      </c>
    </row>
    <row r="223" spans="1:4" ht="12.75">
      <c r="A223" s="86" t="s">
        <v>238</v>
      </c>
      <c r="C223" s="459">
        <f>'opnamen, epb'!J29</f>
        <v>0</v>
      </c>
      <c r="D223" s="459">
        <f>'opnamen, epb'!K29</f>
        <v>0</v>
      </c>
    </row>
    <row r="224" spans="1:4" ht="12.75">
      <c r="A224" s="86" t="s">
        <v>239</v>
      </c>
      <c r="C224" s="459">
        <f>'opnamen, epb'!J30</f>
        <v>0</v>
      </c>
      <c r="D224" s="459">
        <f>'opnamen, epb'!K30</f>
        <v>0</v>
      </c>
    </row>
    <row r="225" spans="1:4" ht="12.75">
      <c r="A225" s="86" t="s">
        <v>244</v>
      </c>
      <c r="C225" s="459">
        <f>'opnamen, epb'!J31</f>
        <v>0</v>
      </c>
      <c r="D225" s="459">
        <f>'opnamen, epb'!K31</f>
        <v>0</v>
      </c>
    </row>
    <row r="226" spans="1:4" ht="12.75">
      <c r="A226" s="86" t="s">
        <v>240</v>
      </c>
      <c r="C226" s="459">
        <f>'opnamen, epb'!J32</f>
        <v>0</v>
      </c>
      <c r="D226" s="459">
        <f>'opnamen, epb'!K32</f>
        <v>0</v>
      </c>
    </row>
    <row r="227" spans="1:4" ht="12.75">
      <c r="A227" s="86" t="s">
        <v>241</v>
      </c>
      <c r="C227" s="459">
        <f>'opnamen, epb'!J34</f>
        <v>0</v>
      </c>
      <c r="D227" s="459">
        <f>'opnamen, epb'!K34</f>
        <v>0</v>
      </c>
    </row>
    <row r="228" spans="1:4" ht="12.75">
      <c r="A228" s="86" t="s">
        <v>242</v>
      </c>
      <c r="C228" s="459">
        <f>'opnamen, epb'!J35</f>
        <v>0</v>
      </c>
      <c r="D228" s="459">
        <f>'opnamen, epb'!K35</f>
        <v>0</v>
      </c>
    </row>
    <row r="229" spans="1:4" ht="12.75">
      <c r="A229" s="86" t="s">
        <v>243</v>
      </c>
      <c r="C229" s="459">
        <f>'opnamen, epb'!J36</f>
        <v>0</v>
      </c>
      <c r="D229" s="459">
        <f>'opnamen, epb'!K36</f>
        <v>0</v>
      </c>
    </row>
  </sheetData>
  <sheetProtection password="CDFF" sheet="1" objects="1" scenario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Blad4"/>
  <dimension ref="A1:N87"/>
  <sheetViews>
    <sheetView showGridLines="0" showZeros="0" showOutlineSymbols="0" zoomScaleSheetLayoutView="100" workbookViewId="0" topLeftCell="A1">
      <selection activeCell="E33" sqref="E33"/>
    </sheetView>
  </sheetViews>
  <sheetFormatPr defaultColWidth="9.140625" defaultRowHeight="12.75"/>
  <cols>
    <col min="1" max="1" width="6.7109375" style="5" customWidth="1"/>
    <col min="2" max="2" width="29.57421875" style="5" customWidth="1"/>
    <col min="3" max="3" width="9.8515625" style="5" customWidth="1"/>
    <col min="4" max="5" width="12.7109375" style="35" customWidth="1"/>
    <col min="6" max="6" width="12.7109375" style="5" customWidth="1"/>
    <col min="7" max="9" width="12.7109375" style="35" customWidth="1"/>
    <col min="10" max="10" width="10.28125" style="5" bestFit="1" customWidth="1"/>
    <col min="11" max="11" width="9.57421875" style="5" bestFit="1" customWidth="1"/>
    <col min="12" max="12" width="10.00390625" style="5" hidden="1" customWidth="1"/>
    <col min="13" max="13" width="7.8515625" style="5" hidden="1" customWidth="1"/>
    <col min="14" max="14" width="4.421875" style="5" hidden="1" customWidth="1"/>
    <col min="15" max="15" width="0" style="5" hidden="1" customWidth="1"/>
    <col min="16" max="16384" width="9.140625" style="5" customWidth="1"/>
  </cols>
  <sheetData>
    <row r="1" spans="1:2" ht="11.25">
      <c r="A1" s="493" t="str">
        <f>Voorblad!E7</f>
        <v>020</v>
      </c>
      <c r="B1" s="343">
        <f>Voorblad!F7</f>
        <v>0</v>
      </c>
    </row>
    <row r="2" spans="1:11" s="2" customFormat="1" ht="12.75" customHeight="1">
      <c r="A2" s="3" t="str">
        <f>+inhoudsopgave!A1</f>
        <v>Productieafspraken 2011, voorlopige nacalculatie 2010</v>
      </c>
      <c r="B2" s="3"/>
      <c r="C2" s="3"/>
      <c r="D2" s="34"/>
      <c r="E2" s="34"/>
      <c r="F2" s="3"/>
      <c r="G2" s="34"/>
      <c r="H2" s="34"/>
      <c r="I2" s="34"/>
      <c r="K2" s="3">
        <f>'dure- en weesgeneesmiddelen'!G56+1</f>
        <v>9</v>
      </c>
    </row>
    <row r="3" spans="1:3" ht="12.75" customHeight="1">
      <c r="A3" s="17"/>
      <c r="B3" s="21" t="b">
        <f>+Voorblad!D18</f>
        <v>1</v>
      </c>
      <c r="C3" s="119"/>
    </row>
    <row r="4" spans="1:11" ht="12.75" customHeight="1">
      <c r="A4" s="103">
        <v>2</v>
      </c>
      <c r="B4" s="639" t="s">
        <v>265</v>
      </c>
      <c r="C4" s="120"/>
      <c r="D4" s="645" t="s">
        <v>26</v>
      </c>
      <c r="E4" s="646"/>
      <c r="F4" s="646"/>
      <c r="G4" s="647"/>
      <c r="H4" s="648" t="s">
        <v>248</v>
      </c>
      <c r="I4" s="646"/>
      <c r="J4" s="646"/>
      <c r="K4" s="647"/>
    </row>
    <row r="5" spans="2:11" ht="12.75" customHeight="1">
      <c r="B5" s="609"/>
      <c r="C5" s="43"/>
      <c r="D5" s="643" t="s">
        <v>247</v>
      </c>
      <c r="E5" s="644"/>
      <c r="F5" s="643" t="s">
        <v>246</v>
      </c>
      <c r="G5" s="644"/>
      <c r="H5" s="643" t="s">
        <v>247</v>
      </c>
      <c r="I5" s="644"/>
      <c r="J5" s="643" t="s">
        <v>246</v>
      </c>
      <c r="K5" s="644"/>
    </row>
    <row r="6" spans="2:11" ht="12.75" customHeight="1">
      <c r="B6" s="609"/>
      <c r="C6" s="37" t="s">
        <v>24</v>
      </c>
      <c r="D6" s="36" t="s">
        <v>22</v>
      </c>
      <c r="E6" s="36" t="s">
        <v>20</v>
      </c>
      <c r="F6" s="36" t="s">
        <v>22</v>
      </c>
      <c r="G6" s="36" t="s">
        <v>23</v>
      </c>
      <c r="H6" s="36" t="s">
        <v>22</v>
      </c>
      <c r="I6" s="36" t="s">
        <v>23</v>
      </c>
      <c r="J6" s="36" t="s">
        <v>22</v>
      </c>
      <c r="K6" s="36" t="s">
        <v>23</v>
      </c>
    </row>
    <row r="7" spans="2:11" ht="12.75" customHeight="1">
      <c r="B7" s="44"/>
      <c r="C7" s="38" t="s">
        <v>25</v>
      </c>
      <c r="D7" s="38">
        <f>Voorblad!$E$2-1</f>
        <v>2010</v>
      </c>
      <c r="E7" s="38">
        <f>Voorblad!$E$2</f>
        <v>2011</v>
      </c>
      <c r="F7" s="38">
        <f>Voorblad!$E$2-1</f>
        <v>2010</v>
      </c>
      <c r="G7" s="38">
        <f>Voorblad!$E$2</f>
        <v>2011</v>
      </c>
      <c r="H7" s="38">
        <f>Voorblad!$E$2-1</f>
        <v>2010</v>
      </c>
      <c r="I7" s="38">
        <f>Voorblad!$E$2</f>
        <v>2011</v>
      </c>
      <c r="J7" s="38">
        <f>Voorblad!$E$2-1</f>
        <v>2010</v>
      </c>
      <c r="K7" s="38">
        <f>Voorblad!$E$2</f>
        <v>2011</v>
      </c>
    </row>
    <row r="8" spans="2:11" ht="12.75" customHeight="1">
      <c r="B8" s="2"/>
      <c r="C8" s="67"/>
      <c r="D8" s="67"/>
      <c r="E8" s="67"/>
      <c r="F8" s="67"/>
      <c r="G8" s="67"/>
      <c r="H8" s="67"/>
      <c r="I8" s="67"/>
      <c r="J8" s="67"/>
      <c r="K8" s="67"/>
    </row>
    <row r="9" spans="1:11" ht="12.75" customHeight="1">
      <c r="A9" s="594" t="s">
        <v>296</v>
      </c>
      <c r="B9" s="595"/>
      <c r="C9" s="595"/>
      <c r="D9" s="39"/>
      <c r="E9" s="40"/>
      <c r="F9" s="42"/>
      <c r="G9" s="40"/>
      <c r="H9" s="42"/>
      <c r="I9" s="40"/>
      <c r="J9" s="42"/>
      <c r="K9" s="40"/>
    </row>
    <row r="10" spans="1:11" ht="12.75" customHeight="1">
      <c r="A10" s="14">
        <f>K2*100+1</f>
        <v>901</v>
      </c>
      <c r="B10" s="18" t="s">
        <v>220</v>
      </c>
      <c r="C10" s="91">
        <v>1.26</v>
      </c>
      <c r="D10" s="9"/>
      <c r="E10" s="9"/>
      <c r="F10" s="74">
        <f aca="true" t="shared" si="0" ref="F10:F36">ROUND(D10*C10,0)</f>
        <v>0</v>
      </c>
      <c r="G10" s="74">
        <f aca="true" t="shared" si="1" ref="G10:G36">E10*C10</f>
        <v>0</v>
      </c>
      <c r="H10" s="9"/>
      <c r="I10" s="9"/>
      <c r="J10" s="74">
        <f>ROUND(H10*C10,0)</f>
        <v>0</v>
      </c>
      <c r="K10" s="74">
        <f>I10*C10</f>
        <v>0</v>
      </c>
    </row>
    <row r="11" spans="1:11" ht="12.75" customHeight="1">
      <c r="A11" s="14">
        <f>A10+1</f>
        <v>902</v>
      </c>
      <c r="B11" s="18" t="s">
        <v>221</v>
      </c>
      <c r="C11" s="91">
        <v>1.75</v>
      </c>
      <c r="D11" s="9"/>
      <c r="E11" s="9"/>
      <c r="F11" s="74">
        <f t="shared" si="0"/>
        <v>0</v>
      </c>
      <c r="G11" s="74">
        <f t="shared" si="1"/>
        <v>0</v>
      </c>
      <c r="H11" s="9"/>
      <c r="I11" s="9"/>
      <c r="J11" s="74">
        <f aca="true" t="shared" si="2" ref="J11:J36">ROUND(H11*C11,0)</f>
        <v>0</v>
      </c>
      <c r="K11" s="74">
        <f aca="true" t="shared" si="3" ref="K11:K36">I11*C11</f>
        <v>0</v>
      </c>
    </row>
    <row r="12" spans="1:11" ht="12.75" customHeight="1">
      <c r="A12" s="14">
        <f aca="true" t="shared" si="4" ref="A12:A36">A11+1</f>
        <v>903</v>
      </c>
      <c r="B12" s="18" t="s">
        <v>222</v>
      </c>
      <c r="C12" s="91">
        <v>1.52</v>
      </c>
      <c r="D12" s="9"/>
      <c r="E12" s="9"/>
      <c r="F12" s="74">
        <f t="shared" si="0"/>
        <v>0</v>
      </c>
      <c r="G12" s="74">
        <f t="shared" si="1"/>
        <v>0</v>
      </c>
      <c r="H12" s="9"/>
      <c r="I12" s="9"/>
      <c r="J12" s="74">
        <f t="shared" si="2"/>
        <v>0</v>
      </c>
      <c r="K12" s="74">
        <f t="shared" si="3"/>
        <v>0</v>
      </c>
    </row>
    <row r="13" spans="1:11" ht="12.75" customHeight="1">
      <c r="A13" s="14">
        <f t="shared" si="4"/>
        <v>904</v>
      </c>
      <c r="B13" s="18" t="s">
        <v>223</v>
      </c>
      <c r="C13" s="91">
        <v>1.23</v>
      </c>
      <c r="D13" s="9"/>
      <c r="E13" s="9"/>
      <c r="F13" s="74">
        <f t="shared" si="0"/>
        <v>0</v>
      </c>
      <c r="G13" s="74">
        <f t="shared" si="1"/>
        <v>0</v>
      </c>
      <c r="H13" s="9"/>
      <c r="I13" s="9"/>
      <c r="J13" s="74">
        <f t="shared" si="2"/>
        <v>0</v>
      </c>
      <c r="K13" s="74">
        <f t="shared" si="3"/>
        <v>0</v>
      </c>
    </row>
    <row r="14" spans="1:11" ht="12.75" customHeight="1">
      <c r="A14" s="14">
        <f t="shared" si="4"/>
        <v>905</v>
      </c>
      <c r="B14" s="18" t="s">
        <v>224</v>
      </c>
      <c r="C14" s="91">
        <v>0.88</v>
      </c>
      <c r="D14" s="9"/>
      <c r="E14" s="9"/>
      <c r="F14" s="74">
        <f t="shared" si="0"/>
        <v>0</v>
      </c>
      <c r="G14" s="74">
        <f t="shared" si="1"/>
        <v>0</v>
      </c>
      <c r="H14" s="9"/>
      <c r="I14" s="9"/>
      <c r="J14" s="74">
        <f t="shared" si="2"/>
        <v>0</v>
      </c>
      <c r="K14" s="74">
        <f t="shared" si="3"/>
        <v>0</v>
      </c>
    </row>
    <row r="15" spans="1:11" ht="12.75" customHeight="1">
      <c r="A15" s="14">
        <f t="shared" si="4"/>
        <v>906</v>
      </c>
      <c r="B15" s="18" t="s">
        <v>225</v>
      </c>
      <c r="C15" s="91">
        <v>1.26</v>
      </c>
      <c r="D15" s="9"/>
      <c r="E15" s="9"/>
      <c r="F15" s="74">
        <f t="shared" si="0"/>
        <v>0</v>
      </c>
      <c r="G15" s="74">
        <f t="shared" si="1"/>
        <v>0</v>
      </c>
      <c r="H15" s="9"/>
      <c r="I15" s="9"/>
      <c r="J15" s="74">
        <f t="shared" si="2"/>
        <v>0</v>
      </c>
      <c r="K15" s="74">
        <f t="shared" si="3"/>
        <v>0</v>
      </c>
    </row>
    <row r="16" spans="1:11" ht="12.75" customHeight="1">
      <c r="A16" s="14">
        <f t="shared" si="4"/>
        <v>907</v>
      </c>
      <c r="B16" s="18" t="s">
        <v>226</v>
      </c>
      <c r="C16" s="91">
        <v>0.2</v>
      </c>
      <c r="D16" s="9"/>
      <c r="E16" s="9"/>
      <c r="F16" s="74">
        <f t="shared" si="0"/>
        <v>0</v>
      </c>
      <c r="G16" s="74">
        <f t="shared" si="1"/>
        <v>0</v>
      </c>
      <c r="H16" s="9"/>
      <c r="I16" s="9"/>
      <c r="J16" s="74">
        <f t="shared" si="2"/>
        <v>0</v>
      </c>
      <c r="K16" s="74">
        <f t="shared" si="3"/>
        <v>0</v>
      </c>
    </row>
    <row r="17" spans="1:11" ht="12.75" customHeight="1">
      <c r="A17" s="14">
        <f t="shared" si="4"/>
        <v>908</v>
      </c>
      <c r="B17" s="18" t="s">
        <v>227</v>
      </c>
      <c r="C17" s="91">
        <v>0.73</v>
      </c>
      <c r="D17" s="9"/>
      <c r="E17" s="9"/>
      <c r="F17" s="74">
        <f t="shared" si="0"/>
        <v>0</v>
      </c>
      <c r="G17" s="74">
        <f t="shared" si="1"/>
        <v>0</v>
      </c>
      <c r="H17" s="9"/>
      <c r="I17" s="9"/>
      <c r="J17" s="74">
        <f t="shared" si="2"/>
        <v>0</v>
      </c>
      <c r="K17" s="74">
        <f t="shared" si="3"/>
        <v>0</v>
      </c>
    </row>
    <row r="18" spans="1:11" ht="12.75" customHeight="1">
      <c r="A18" s="14">
        <f t="shared" si="4"/>
        <v>909</v>
      </c>
      <c r="B18" s="18" t="s">
        <v>228</v>
      </c>
      <c r="C18" s="91">
        <v>1.47</v>
      </c>
      <c r="D18" s="9"/>
      <c r="E18" s="9"/>
      <c r="F18" s="74">
        <f t="shared" si="0"/>
        <v>0</v>
      </c>
      <c r="G18" s="74">
        <f t="shared" si="1"/>
        <v>0</v>
      </c>
      <c r="H18" s="9"/>
      <c r="I18" s="9"/>
      <c r="J18" s="74">
        <f t="shared" si="2"/>
        <v>0</v>
      </c>
      <c r="K18" s="74">
        <f t="shared" si="3"/>
        <v>0</v>
      </c>
    </row>
    <row r="19" spans="1:11" ht="12.75" customHeight="1">
      <c r="A19" s="14">
        <f t="shared" si="4"/>
        <v>910</v>
      </c>
      <c r="B19" s="18" t="s">
        <v>229</v>
      </c>
      <c r="C19" s="91">
        <v>1.45</v>
      </c>
      <c r="D19" s="9"/>
      <c r="E19" s="9"/>
      <c r="F19" s="74">
        <f t="shared" si="0"/>
        <v>0</v>
      </c>
      <c r="G19" s="74">
        <f t="shared" si="1"/>
        <v>0</v>
      </c>
      <c r="H19" s="9"/>
      <c r="I19" s="9"/>
      <c r="J19" s="74">
        <f t="shared" si="2"/>
        <v>0</v>
      </c>
      <c r="K19" s="74">
        <f t="shared" si="3"/>
        <v>0</v>
      </c>
    </row>
    <row r="20" spans="1:11" ht="12.75" customHeight="1">
      <c r="A20" s="14">
        <f t="shared" si="4"/>
        <v>911</v>
      </c>
      <c r="B20" s="18" t="s">
        <v>230</v>
      </c>
      <c r="C20" s="91">
        <v>0.93</v>
      </c>
      <c r="D20" s="9"/>
      <c r="E20" s="9"/>
      <c r="F20" s="74">
        <f t="shared" si="0"/>
        <v>0</v>
      </c>
      <c r="G20" s="74">
        <f t="shared" si="1"/>
        <v>0</v>
      </c>
      <c r="H20" s="9"/>
      <c r="I20" s="9"/>
      <c r="J20" s="74">
        <f t="shared" si="2"/>
        <v>0</v>
      </c>
      <c r="K20" s="74">
        <f t="shared" si="3"/>
        <v>0</v>
      </c>
    </row>
    <row r="21" spans="1:11" ht="12.75" customHeight="1">
      <c r="A21" s="14">
        <f t="shared" si="4"/>
        <v>912</v>
      </c>
      <c r="B21" s="18" t="s">
        <v>231</v>
      </c>
      <c r="C21" s="91">
        <v>0.66</v>
      </c>
      <c r="D21" s="9"/>
      <c r="E21" s="9"/>
      <c r="F21" s="74">
        <f t="shared" si="0"/>
        <v>0</v>
      </c>
      <c r="G21" s="74">
        <f t="shared" si="1"/>
        <v>0</v>
      </c>
      <c r="H21" s="9"/>
      <c r="I21" s="9"/>
      <c r="J21" s="74">
        <f t="shared" si="2"/>
        <v>0</v>
      </c>
      <c r="K21" s="74">
        <f t="shared" si="3"/>
        <v>0</v>
      </c>
    </row>
    <row r="22" spans="1:11" ht="12.75" customHeight="1">
      <c r="A22" s="14">
        <f t="shared" si="4"/>
        <v>913</v>
      </c>
      <c r="B22" s="18" t="s">
        <v>232</v>
      </c>
      <c r="C22" s="91">
        <v>1.09</v>
      </c>
      <c r="D22" s="9"/>
      <c r="E22" s="9"/>
      <c r="F22" s="74">
        <f t="shared" si="0"/>
        <v>0</v>
      </c>
      <c r="G22" s="74">
        <f t="shared" si="1"/>
        <v>0</v>
      </c>
      <c r="H22" s="9"/>
      <c r="I22" s="9"/>
      <c r="J22" s="74">
        <f t="shared" si="2"/>
        <v>0</v>
      </c>
      <c r="K22" s="74">
        <f t="shared" si="3"/>
        <v>0</v>
      </c>
    </row>
    <row r="23" spans="1:11" ht="12.75" customHeight="1">
      <c r="A23" s="14">
        <f t="shared" si="4"/>
        <v>914</v>
      </c>
      <c r="B23" s="18" t="s">
        <v>233</v>
      </c>
      <c r="C23" s="91">
        <v>2.14</v>
      </c>
      <c r="D23" s="9"/>
      <c r="E23" s="9"/>
      <c r="F23" s="74">
        <f t="shared" si="0"/>
        <v>0</v>
      </c>
      <c r="G23" s="74">
        <f t="shared" si="1"/>
        <v>0</v>
      </c>
      <c r="H23" s="9"/>
      <c r="I23" s="9"/>
      <c r="J23" s="74">
        <f t="shared" si="2"/>
        <v>0</v>
      </c>
      <c r="K23" s="74">
        <f t="shared" si="3"/>
        <v>0</v>
      </c>
    </row>
    <row r="24" spans="1:11" ht="12.75" customHeight="1">
      <c r="A24" s="14">
        <f t="shared" si="4"/>
        <v>915</v>
      </c>
      <c r="B24" s="18" t="s">
        <v>234</v>
      </c>
      <c r="C24" s="91">
        <v>0.73</v>
      </c>
      <c r="D24" s="9"/>
      <c r="E24" s="9"/>
      <c r="F24" s="74">
        <f t="shared" si="0"/>
        <v>0</v>
      </c>
      <c r="G24" s="74">
        <f t="shared" si="1"/>
        <v>0</v>
      </c>
      <c r="H24" s="9"/>
      <c r="I24" s="9"/>
      <c r="J24" s="74">
        <f t="shared" si="2"/>
        <v>0</v>
      </c>
      <c r="K24" s="74">
        <f t="shared" si="3"/>
        <v>0</v>
      </c>
    </row>
    <row r="25" spans="1:11" ht="12.75" customHeight="1">
      <c r="A25" s="14">
        <f t="shared" si="4"/>
        <v>916</v>
      </c>
      <c r="B25" s="18" t="s">
        <v>235</v>
      </c>
      <c r="C25" s="91">
        <v>0.18</v>
      </c>
      <c r="D25" s="9"/>
      <c r="E25" s="9"/>
      <c r="F25" s="74">
        <f t="shared" si="0"/>
        <v>0</v>
      </c>
      <c r="G25" s="74">
        <f t="shared" si="1"/>
        <v>0</v>
      </c>
      <c r="H25" s="9"/>
      <c r="I25" s="9"/>
      <c r="J25" s="74">
        <f t="shared" si="2"/>
        <v>0</v>
      </c>
      <c r="K25" s="74">
        <f t="shared" si="3"/>
        <v>0</v>
      </c>
    </row>
    <row r="26" spans="1:11" ht="12.75" customHeight="1">
      <c r="A26" s="14">
        <f t="shared" si="4"/>
        <v>917</v>
      </c>
      <c r="B26" s="18" t="s">
        <v>21</v>
      </c>
      <c r="C26" s="91">
        <v>0.25</v>
      </c>
      <c r="D26" s="9"/>
      <c r="E26" s="9"/>
      <c r="F26" s="74">
        <f t="shared" si="0"/>
        <v>0</v>
      </c>
      <c r="G26" s="74">
        <f t="shared" si="1"/>
        <v>0</v>
      </c>
      <c r="H26" s="9"/>
      <c r="I26" s="9"/>
      <c r="J26" s="74">
        <f t="shared" si="2"/>
        <v>0</v>
      </c>
      <c r="K26" s="74">
        <f t="shared" si="3"/>
        <v>0</v>
      </c>
    </row>
    <row r="27" spans="1:11" ht="12.75" customHeight="1">
      <c r="A27" s="14">
        <f t="shared" si="4"/>
        <v>918</v>
      </c>
      <c r="B27" s="18" t="s">
        <v>236</v>
      </c>
      <c r="C27" s="91">
        <v>0.37</v>
      </c>
      <c r="D27" s="9"/>
      <c r="E27" s="9"/>
      <c r="F27" s="74">
        <f t="shared" si="0"/>
        <v>0</v>
      </c>
      <c r="G27" s="74">
        <f t="shared" si="1"/>
        <v>0</v>
      </c>
      <c r="H27" s="9"/>
      <c r="I27" s="9"/>
      <c r="J27" s="74">
        <f t="shared" si="2"/>
        <v>0</v>
      </c>
      <c r="K27" s="74">
        <f t="shared" si="3"/>
        <v>0</v>
      </c>
    </row>
    <row r="28" spans="1:11" ht="12.75" customHeight="1">
      <c r="A28" s="14">
        <f t="shared" si="4"/>
        <v>919</v>
      </c>
      <c r="B28" s="18" t="s">
        <v>237</v>
      </c>
      <c r="C28" s="91">
        <v>1.24</v>
      </c>
      <c r="D28" s="9"/>
      <c r="E28" s="9"/>
      <c r="F28" s="74">
        <f t="shared" si="0"/>
        <v>0</v>
      </c>
      <c r="G28" s="74">
        <f t="shared" si="1"/>
        <v>0</v>
      </c>
      <c r="H28" s="9"/>
      <c r="I28" s="9"/>
      <c r="J28" s="74">
        <f t="shared" si="2"/>
        <v>0</v>
      </c>
      <c r="K28" s="74">
        <f t="shared" si="3"/>
        <v>0</v>
      </c>
    </row>
    <row r="29" spans="1:11" ht="12.75" customHeight="1">
      <c r="A29" s="14">
        <f t="shared" si="4"/>
        <v>920</v>
      </c>
      <c r="B29" s="18" t="s">
        <v>238</v>
      </c>
      <c r="C29" s="91">
        <v>0.9</v>
      </c>
      <c r="D29" s="9"/>
      <c r="E29" s="9"/>
      <c r="F29" s="74">
        <f t="shared" si="0"/>
        <v>0</v>
      </c>
      <c r="G29" s="74">
        <f t="shared" si="1"/>
        <v>0</v>
      </c>
      <c r="H29" s="9"/>
      <c r="I29" s="9"/>
      <c r="J29" s="74">
        <f t="shared" si="2"/>
        <v>0</v>
      </c>
      <c r="K29" s="74">
        <f t="shared" si="3"/>
        <v>0</v>
      </c>
    </row>
    <row r="30" spans="1:11" ht="12.75" customHeight="1">
      <c r="A30" s="14">
        <f t="shared" si="4"/>
        <v>921</v>
      </c>
      <c r="B30" s="18" t="s">
        <v>239</v>
      </c>
      <c r="C30" s="91">
        <v>1.07</v>
      </c>
      <c r="D30" s="9"/>
      <c r="E30" s="9"/>
      <c r="F30" s="74">
        <f t="shared" si="0"/>
        <v>0</v>
      </c>
      <c r="G30" s="74">
        <f t="shared" si="1"/>
        <v>0</v>
      </c>
      <c r="H30" s="9"/>
      <c r="I30" s="9"/>
      <c r="J30" s="74">
        <f t="shared" si="2"/>
        <v>0</v>
      </c>
      <c r="K30" s="74">
        <f t="shared" si="3"/>
        <v>0</v>
      </c>
    </row>
    <row r="31" spans="1:11" ht="12.75" customHeight="1">
      <c r="A31" s="14">
        <f t="shared" si="4"/>
        <v>922</v>
      </c>
      <c r="B31" s="18" t="s">
        <v>244</v>
      </c>
      <c r="C31" s="91">
        <v>1.07</v>
      </c>
      <c r="D31" s="9"/>
      <c r="E31" s="9"/>
      <c r="F31" s="74">
        <f t="shared" si="0"/>
        <v>0</v>
      </c>
      <c r="G31" s="74">
        <f t="shared" si="1"/>
        <v>0</v>
      </c>
      <c r="H31" s="9"/>
      <c r="I31" s="9"/>
      <c r="J31" s="74">
        <f t="shared" si="2"/>
        <v>0</v>
      </c>
      <c r="K31" s="74">
        <f t="shared" si="3"/>
        <v>0</v>
      </c>
    </row>
    <row r="32" spans="1:11" ht="12.75" customHeight="1">
      <c r="A32" s="14">
        <f t="shared" si="4"/>
        <v>923</v>
      </c>
      <c r="B32" s="18" t="s">
        <v>240</v>
      </c>
      <c r="C32" s="91">
        <v>0.66</v>
      </c>
      <c r="D32" s="9"/>
      <c r="E32" s="9"/>
      <c r="F32" s="74">
        <f t="shared" si="0"/>
        <v>0</v>
      </c>
      <c r="G32" s="74">
        <f t="shared" si="1"/>
        <v>0</v>
      </c>
      <c r="H32" s="9"/>
      <c r="I32" s="9"/>
      <c r="J32" s="74">
        <f t="shared" si="2"/>
        <v>0</v>
      </c>
      <c r="K32" s="74">
        <f t="shared" si="3"/>
        <v>0</v>
      </c>
    </row>
    <row r="33" spans="1:11" ht="12.75" customHeight="1">
      <c r="A33" s="14">
        <f t="shared" si="4"/>
        <v>924</v>
      </c>
      <c r="B33" s="18" t="s">
        <v>250</v>
      </c>
      <c r="C33" s="91">
        <v>0.93</v>
      </c>
      <c r="D33" s="9"/>
      <c r="E33" s="9"/>
      <c r="F33" s="74">
        <f t="shared" si="0"/>
        <v>0</v>
      </c>
      <c r="G33" s="74">
        <f t="shared" si="1"/>
        <v>0</v>
      </c>
      <c r="H33" s="640"/>
      <c r="I33" s="641"/>
      <c r="J33" s="641"/>
      <c r="K33" s="642"/>
    </row>
    <row r="34" spans="1:11" ht="12.75" customHeight="1">
      <c r="A34" s="14">
        <f t="shared" si="4"/>
        <v>925</v>
      </c>
      <c r="B34" s="18" t="s">
        <v>241</v>
      </c>
      <c r="C34" s="91">
        <v>0.53</v>
      </c>
      <c r="D34" s="9"/>
      <c r="E34" s="9"/>
      <c r="F34" s="74">
        <f t="shared" si="0"/>
        <v>0</v>
      </c>
      <c r="G34" s="74">
        <f t="shared" si="1"/>
        <v>0</v>
      </c>
      <c r="H34" s="9"/>
      <c r="I34" s="9"/>
      <c r="J34" s="74">
        <f t="shared" si="2"/>
        <v>0</v>
      </c>
      <c r="K34" s="74">
        <f t="shared" si="3"/>
        <v>0</v>
      </c>
    </row>
    <row r="35" spans="1:11" ht="12.75" customHeight="1">
      <c r="A35" s="14">
        <f t="shared" si="4"/>
        <v>926</v>
      </c>
      <c r="B35" s="18" t="s">
        <v>242</v>
      </c>
      <c r="C35" s="91">
        <v>0.37</v>
      </c>
      <c r="D35" s="9"/>
      <c r="E35" s="9"/>
      <c r="F35" s="74">
        <f t="shared" si="0"/>
        <v>0</v>
      </c>
      <c r="G35" s="74">
        <f t="shared" si="1"/>
        <v>0</v>
      </c>
      <c r="H35" s="9"/>
      <c r="I35" s="9"/>
      <c r="J35" s="74">
        <f t="shared" si="2"/>
        <v>0</v>
      </c>
      <c r="K35" s="74">
        <f t="shared" si="3"/>
        <v>0</v>
      </c>
    </row>
    <row r="36" spans="1:11" ht="12.75" customHeight="1">
      <c r="A36" s="14">
        <f t="shared" si="4"/>
        <v>927</v>
      </c>
      <c r="B36" s="18" t="s">
        <v>243</v>
      </c>
      <c r="C36" s="91">
        <v>1.64</v>
      </c>
      <c r="D36" s="9"/>
      <c r="E36" s="9"/>
      <c r="F36" s="74">
        <f t="shared" si="0"/>
        <v>0</v>
      </c>
      <c r="G36" s="74">
        <f t="shared" si="1"/>
        <v>0</v>
      </c>
      <c r="H36" s="9"/>
      <c r="I36" s="9"/>
      <c r="J36" s="74">
        <f t="shared" si="2"/>
        <v>0</v>
      </c>
      <c r="K36" s="74">
        <f t="shared" si="3"/>
        <v>0</v>
      </c>
    </row>
    <row r="37" spans="1:11" ht="12.75" customHeight="1">
      <c r="A37" s="14">
        <f>A36+1</f>
        <v>928</v>
      </c>
      <c r="B37" s="41" t="s">
        <v>50</v>
      </c>
      <c r="C37" s="92"/>
      <c r="D37" s="78">
        <f aca="true" t="shared" si="5" ref="D37:K37">SUM(D10:D36)</f>
        <v>0</v>
      </c>
      <c r="E37" s="78">
        <f t="shared" si="5"/>
        <v>0</v>
      </c>
      <c r="F37" s="78">
        <f t="shared" si="5"/>
        <v>0</v>
      </c>
      <c r="G37" s="78">
        <f t="shared" si="5"/>
        <v>0</v>
      </c>
      <c r="H37" s="78">
        <f t="shared" si="5"/>
        <v>0</v>
      </c>
      <c r="I37" s="78">
        <f t="shared" si="5"/>
        <v>0</v>
      </c>
      <c r="J37" s="78">
        <f t="shared" si="5"/>
        <v>0</v>
      </c>
      <c r="K37" s="78">
        <f t="shared" si="5"/>
        <v>0</v>
      </c>
    </row>
    <row r="38" spans="1:10" ht="12.75" customHeight="1">
      <c r="A38" s="42" t="s">
        <v>249</v>
      </c>
      <c r="B38" s="42"/>
      <c r="C38" s="42"/>
      <c r="D38" s="39"/>
      <c r="E38" s="39"/>
      <c r="F38" s="2"/>
      <c r="G38" s="39"/>
      <c r="H38" s="45"/>
      <c r="I38" s="39"/>
      <c r="J38" s="2"/>
    </row>
    <row r="39" spans="1:6" ht="12.75" customHeight="1">
      <c r="A39" s="42" t="s">
        <v>251</v>
      </c>
      <c r="D39" s="39"/>
      <c r="E39" s="39"/>
      <c r="F39" s="2"/>
    </row>
    <row r="40" spans="4:6" ht="12.75" customHeight="1">
      <c r="D40" s="39"/>
      <c r="E40" s="39"/>
      <c r="F40" s="2"/>
    </row>
    <row r="41" spans="4:6" ht="12.75" customHeight="1">
      <c r="D41" s="39"/>
      <c r="E41" s="39"/>
      <c r="F41" s="2"/>
    </row>
    <row r="42" spans="1:14" ht="12.75" customHeight="1">
      <c r="A42" s="5" t="str">
        <f>A2</f>
        <v>Productieafspraken 2011, voorlopige nacalculatie 2010</v>
      </c>
      <c r="D42" s="39"/>
      <c r="E42" s="39"/>
      <c r="F42" s="2"/>
      <c r="K42" s="5">
        <f>K2+1</f>
        <v>10</v>
      </c>
      <c r="L42" s="7"/>
      <c r="M42" s="7"/>
      <c r="N42" s="7"/>
    </row>
    <row r="43" spans="4:14" ht="12.75" customHeight="1">
      <c r="D43" s="39"/>
      <c r="E43" s="39"/>
      <c r="F43" s="2"/>
      <c r="L43" s="7"/>
      <c r="M43" s="7"/>
      <c r="N43" s="7"/>
    </row>
    <row r="44" spans="1:14" ht="11.25" customHeight="1">
      <c r="A44" s="103">
        <v>3</v>
      </c>
      <c r="B44" s="17" t="s">
        <v>298</v>
      </c>
      <c r="D44" s="632" t="s">
        <v>299</v>
      </c>
      <c r="E44" s="633"/>
      <c r="F44" s="634" t="s">
        <v>303</v>
      </c>
      <c r="G44" s="634" t="s">
        <v>302</v>
      </c>
      <c r="H44" s="632" t="s">
        <v>550</v>
      </c>
      <c r="I44" s="636"/>
      <c r="J44" s="632" t="s">
        <v>349</v>
      </c>
      <c r="K44" s="636"/>
      <c r="L44" s="7">
        <v>2010</v>
      </c>
      <c r="M44" s="7">
        <v>186817</v>
      </c>
      <c r="N44" s="7" t="s">
        <v>301</v>
      </c>
    </row>
    <row r="45" spans="2:14" ht="11.25" customHeight="1">
      <c r="B45" s="490" t="s">
        <v>300</v>
      </c>
      <c r="D45" s="632"/>
      <c r="E45" s="633"/>
      <c r="F45" s="635"/>
      <c r="G45" s="635"/>
      <c r="H45" s="632"/>
      <c r="I45" s="636"/>
      <c r="J45" s="632"/>
      <c r="K45" s="636"/>
      <c r="L45" s="7">
        <v>2011</v>
      </c>
      <c r="M45" s="7">
        <v>190165</v>
      </c>
      <c r="N45" s="7" t="s">
        <v>74</v>
      </c>
    </row>
    <row r="46" spans="1:14" ht="12.75">
      <c r="A46" s="594" t="s">
        <v>296</v>
      </c>
      <c r="B46" s="595"/>
      <c r="C46" s="595"/>
      <c r="D46" s="39"/>
      <c r="E46" s="39"/>
      <c r="F46" s="2"/>
      <c r="L46" s="7"/>
      <c r="M46" s="7"/>
      <c r="N46" s="7"/>
    </row>
    <row r="47" spans="1:14" ht="12.75" customHeight="1">
      <c r="A47" s="14">
        <f>K42*100+1</f>
        <v>1001</v>
      </c>
      <c r="B47" s="404">
        <f>IF(D47&lt;&gt;"","Mutatie in rekenstaat: "&amp;L47,"")</f>
      </c>
      <c r="C47" s="405"/>
      <c r="D47" s="637"/>
      <c r="E47" s="638"/>
      <c r="F47" s="416"/>
      <c r="G47" s="204"/>
      <c r="H47" s="625"/>
      <c r="I47" s="626"/>
      <c r="J47" s="627">
        <f>IF(AND(G47&lt;&gt;0),G47*(M47/365*(DATE(L47+1,1,1)-F47)),0)</f>
        <v>0</v>
      </c>
      <c r="K47" s="628"/>
      <c r="L47" s="7">
        <f>YEAR(F47)</f>
        <v>1900</v>
      </c>
      <c r="M47" s="7" t="e">
        <f>VLOOKUP(L47,$L$44:$M$45,2,FALSE)</f>
        <v>#N/A</v>
      </c>
      <c r="N47" s="7"/>
    </row>
    <row r="48" spans="1:14" ht="12.75" customHeight="1">
      <c r="A48" s="14">
        <f>A47+1</f>
        <v>1002</v>
      </c>
      <c r="B48" s="404">
        <f aca="true" t="shared" si="6" ref="B48:B57">IF(D48&lt;&gt;"","Mutatie in rekenstaat: "&amp;L48,"")</f>
      </c>
      <c r="C48" s="405"/>
      <c r="D48" s="637"/>
      <c r="E48" s="638"/>
      <c r="F48" s="416"/>
      <c r="G48" s="204"/>
      <c r="H48" s="625"/>
      <c r="I48" s="626"/>
      <c r="J48" s="627">
        <f aca="true" t="shared" si="7" ref="J48:J57">IF(AND(G48&lt;&gt;0),G48*(M48/365*(DATE(L48+1,1,1)-F48)),0)</f>
        <v>0</v>
      </c>
      <c r="K48" s="628"/>
      <c r="L48" s="7">
        <f aca="true" t="shared" si="8" ref="L48:L57">YEAR(F48)</f>
        <v>1900</v>
      </c>
      <c r="M48" s="7" t="e">
        <f aca="true" t="shared" si="9" ref="M48:M57">VLOOKUP(L48,$L$44:$M$45,2,FALSE)</f>
        <v>#N/A</v>
      </c>
      <c r="N48" s="7"/>
    </row>
    <row r="49" spans="1:14" ht="12.75" customHeight="1">
      <c r="A49" s="14">
        <f aca="true" t="shared" si="10" ref="A49:A59">A48+1</f>
        <v>1003</v>
      </c>
      <c r="B49" s="404">
        <f t="shared" si="6"/>
      </c>
      <c r="C49" s="405"/>
      <c r="D49" s="637"/>
      <c r="E49" s="638"/>
      <c r="F49" s="416"/>
      <c r="G49" s="204"/>
      <c r="H49" s="625"/>
      <c r="I49" s="626"/>
      <c r="J49" s="627">
        <f t="shared" si="7"/>
        <v>0</v>
      </c>
      <c r="K49" s="628"/>
      <c r="L49" s="7">
        <f t="shared" si="8"/>
        <v>1900</v>
      </c>
      <c r="M49" s="7" t="e">
        <f t="shared" si="9"/>
        <v>#N/A</v>
      </c>
      <c r="N49" s="7"/>
    </row>
    <row r="50" spans="1:14" ht="12.75" customHeight="1">
      <c r="A50" s="14">
        <f t="shared" si="10"/>
        <v>1004</v>
      </c>
      <c r="B50" s="404">
        <f t="shared" si="6"/>
      </c>
      <c r="C50" s="405"/>
      <c r="D50" s="637"/>
      <c r="E50" s="638"/>
      <c r="F50" s="416"/>
      <c r="G50" s="204"/>
      <c r="H50" s="625"/>
      <c r="I50" s="626"/>
      <c r="J50" s="627">
        <f t="shared" si="7"/>
        <v>0</v>
      </c>
      <c r="K50" s="628"/>
      <c r="L50" s="7">
        <f t="shared" si="8"/>
        <v>1900</v>
      </c>
      <c r="M50" s="7" t="e">
        <f t="shared" si="9"/>
        <v>#N/A</v>
      </c>
      <c r="N50" s="7"/>
    </row>
    <row r="51" spans="1:14" ht="12.75" customHeight="1">
      <c r="A51" s="14">
        <f t="shared" si="10"/>
        <v>1005</v>
      </c>
      <c r="B51" s="404">
        <f t="shared" si="6"/>
      </c>
      <c r="C51" s="405"/>
      <c r="D51" s="637"/>
      <c r="E51" s="638"/>
      <c r="F51" s="416"/>
      <c r="G51" s="204"/>
      <c r="H51" s="625"/>
      <c r="I51" s="626"/>
      <c r="J51" s="627">
        <f t="shared" si="7"/>
        <v>0</v>
      </c>
      <c r="K51" s="628"/>
      <c r="L51" s="7">
        <f t="shared" si="8"/>
        <v>1900</v>
      </c>
      <c r="M51" s="7" t="e">
        <f t="shared" si="9"/>
        <v>#N/A</v>
      </c>
      <c r="N51" s="7"/>
    </row>
    <row r="52" spans="1:14" ht="12.75" customHeight="1">
      <c r="A52" s="14">
        <f t="shared" si="10"/>
        <v>1006</v>
      </c>
      <c r="B52" s="404">
        <f t="shared" si="6"/>
      </c>
      <c r="C52" s="405"/>
      <c r="D52" s="637"/>
      <c r="E52" s="638"/>
      <c r="F52" s="416"/>
      <c r="G52" s="204"/>
      <c r="H52" s="625"/>
      <c r="I52" s="626"/>
      <c r="J52" s="627">
        <f t="shared" si="7"/>
        <v>0</v>
      </c>
      <c r="K52" s="628"/>
      <c r="L52" s="7">
        <f t="shared" si="8"/>
        <v>1900</v>
      </c>
      <c r="M52" s="7" t="e">
        <f t="shared" si="9"/>
        <v>#N/A</v>
      </c>
      <c r="N52" s="7"/>
    </row>
    <row r="53" spans="1:14" ht="12.75" customHeight="1">
      <c r="A53" s="14">
        <f t="shared" si="10"/>
        <v>1007</v>
      </c>
      <c r="B53" s="404">
        <f t="shared" si="6"/>
      </c>
      <c r="C53" s="405"/>
      <c r="D53" s="637"/>
      <c r="E53" s="638"/>
      <c r="F53" s="416"/>
      <c r="G53" s="204"/>
      <c r="H53" s="625"/>
      <c r="I53" s="626"/>
      <c r="J53" s="627">
        <f t="shared" si="7"/>
        <v>0</v>
      </c>
      <c r="K53" s="628"/>
      <c r="L53" s="7">
        <f t="shared" si="8"/>
        <v>1900</v>
      </c>
      <c r="M53" s="7" t="e">
        <f t="shared" si="9"/>
        <v>#N/A</v>
      </c>
      <c r="N53" s="7"/>
    </row>
    <row r="54" spans="1:14" ht="12.75" customHeight="1">
      <c r="A54" s="14">
        <f t="shared" si="10"/>
        <v>1008</v>
      </c>
      <c r="B54" s="404">
        <f t="shared" si="6"/>
      </c>
      <c r="C54" s="405"/>
      <c r="D54" s="637"/>
      <c r="E54" s="638"/>
      <c r="F54" s="416"/>
      <c r="G54" s="204"/>
      <c r="H54" s="625"/>
      <c r="I54" s="626"/>
      <c r="J54" s="627">
        <f t="shared" si="7"/>
        <v>0</v>
      </c>
      <c r="K54" s="628"/>
      <c r="L54" s="7">
        <f t="shared" si="8"/>
        <v>1900</v>
      </c>
      <c r="M54" s="7" t="e">
        <f t="shared" si="9"/>
        <v>#N/A</v>
      </c>
      <c r="N54" s="7"/>
    </row>
    <row r="55" spans="1:14" ht="12.75" customHeight="1">
      <c r="A55" s="14">
        <f t="shared" si="10"/>
        <v>1009</v>
      </c>
      <c r="B55" s="404">
        <f t="shared" si="6"/>
      </c>
      <c r="C55" s="405"/>
      <c r="D55" s="637"/>
      <c r="E55" s="638"/>
      <c r="F55" s="416"/>
      <c r="G55" s="204"/>
      <c r="H55" s="625"/>
      <c r="I55" s="626"/>
      <c r="J55" s="627">
        <f t="shared" si="7"/>
        <v>0</v>
      </c>
      <c r="K55" s="628"/>
      <c r="L55" s="7">
        <f t="shared" si="8"/>
        <v>1900</v>
      </c>
      <c r="M55" s="7" t="e">
        <f t="shared" si="9"/>
        <v>#N/A</v>
      </c>
      <c r="N55" s="7"/>
    </row>
    <row r="56" spans="1:14" ht="12.75" customHeight="1">
      <c r="A56" s="14">
        <f t="shared" si="10"/>
        <v>1010</v>
      </c>
      <c r="B56" s="404">
        <f t="shared" si="6"/>
      </c>
      <c r="C56" s="405"/>
      <c r="D56" s="637"/>
      <c r="E56" s="638"/>
      <c r="F56" s="416"/>
      <c r="G56" s="204"/>
      <c r="H56" s="625"/>
      <c r="I56" s="626"/>
      <c r="J56" s="627">
        <f t="shared" si="7"/>
        <v>0</v>
      </c>
      <c r="K56" s="628"/>
      <c r="L56" s="7">
        <f t="shared" si="8"/>
        <v>1900</v>
      </c>
      <c r="M56" s="7" t="e">
        <f t="shared" si="9"/>
        <v>#N/A</v>
      </c>
      <c r="N56" s="7"/>
    </row>
    <row r="57" spans="1:14" ht="12.75" customHeight="1">
      <c r="A57" s="14">
        <f t="shared" si="10"/>
        <v>1011</v>
      </c>
      <c r="B57" s="491">
        <f t="shared" si="6"/>
      </c>
      <c r="C57" s="492"/>
      <c r="D57" s="637"/>
      <c r="E57" s="638"/>
      <c r="F57" s="416"/>
      <c r="G57" s="204"/>
      <c r="H57" s="625"/>
      <c r="I57" s="626"/>
      <c r="J57" s="627">
        <f t="shared" si="7"/>
        <v>0</v>
      </c>
      <c r="K57" s="628"/>
      <c r="L57" s="7">
        <f t="shared" si="8"/>
        <v>1900</v>
      </c>
      <c r="M57" s="7" t="e">
        <f t="shared" si="9"/>
        <v>#N/A</v>
      </c>
      <c r="N57" s="7"/>
    </row>
    <row r="58" spans="1:14" ht="11.25">
      <c r="A58" s="488">
        <f t="shared" si="10"/>
        <v>1012</v>
      </c>
      <c r="B58" s="629" t="s">
        <v>548</v>
      </c>
      <c r="C58" s="630"/>
      <c r="D58" s="630"/>
      <c r="E58" s="630"/>
      <c r="F58" s="630"/>
      <c r="G58" s="630"/>
      <c r="H58" s="630"/>
      <c r="I58" s="630"/>
      <c r="J58" s="631"/>
      <c r="K58" s="489">
        <f>SUMIF(L47:L57,L44,J47:K57)</f>
        <v>0</v>
      </c>
      <c r="L58" s="7"/>
      <c r="M58" s="7"/>
      <c r="N58" s="7"/>
    </row>
    <row r="59" spans="1:11" ht="11.25">
      <c r="A59" s="488">
        <f t="shared" si="10"/>
        <v>1013</v>
      </c>
      <c r="B59" s="629" t="s">
        <v>549</v>
      </c>
      <c r="C59" s="630"/>
      <c r="D59" s="630"/>
      <c r="E59" s="630"/>
      <c r="F59" s="630"/>
      <c r="G59" s="630"/>
      <c r="H59" s="630"/>
      <c r="I59" s="630"/>
      <c r="J59" s="631"/>
      <c r="K59" s="489">
        <f>SUMIF(L47:L57,L45,J47:K57)</f>
        <v>0</v>
      </c>
    </row>
    <row r="60" spans="2:6" ht="11.25">
      <c r="B60" s="2"/>
      <c r="C60" s="2"/>
      <c r="D60" s="39"/>
      <c r="E60" s="39"/>
      <c r="F60" s="2"/>
    </row>
    <row r="61" spans="2:6" ht="11.25">
      <c r="B61" s="2"/>
      <c r="C61" s="2"/>
      <c r="D61" s="39"/>
      <c r="E61" s="39"/>
      <c r="F61" s="2"/>
    </row>
    <row r="62" spans="2:6" ht="11.25">
      <c r="B62" s="2"/>
      <c r="C62" s="2"/>
      <c r="D62" s="39"/>
      <c r="E62" s="39"/>
      <c r="F62" s="2"/>
    </row>
    <row r="63" spans="2:6" ht="11.25">
      <c r="B63" s="2"/>
      <c r="C63" s="2"/>
      <c r="D63" s="39"/>
      <c r="E63" s="39"/>
      <c r="F63" s="2"/>
    </row>
    <row r="64" spans="2:6" ht="11.25">
      <c r="B64" s="2"/>
      <c r="C64" s="2"/>
      <c r="D64" s="39"/>
      <c r="E64" s="39"/>
      <c r="F64" s="2"/>
    </row>
    <row r="65" spans="2:6" ht="11.25">
      <c r="B65" s="2"/>
      <c r="C65" s="2"/>
      <c r="D65" s="39"/>
      <c r="E65" s="39"/>
      <c r="F65" s="2"/>
    </row>
    <row r="66" spans="2:6" ht="11.25">
      <c r="B66" s="2"/>
      <c r="C66" s="2"/>
      <c r="D66" s="39"/>
      <c r="E66" s="39"/>
      <c r="F66" s="2"/>
    </row>
    <row r="67" spans="2:6" ht="11.25">
      <c r="B67" s="2"/>
      <c r="C67" s="2"/>
      <c r="D67" s="39"/>
      <c r="E67" s="39"/>
      <c r="F67" s="2"/>
    </row>
    <row r="68" spans="2:6" ht="11.25">
      <c r="B68" s="2"/>
      <c r="C68" s="2"/>
      <c r="D68" s="39"/>
      <c r="E68" s="39"/>
      <c r="F68" s="2"/>
    </row>
    <row r="69" spans="2:6" ht="11.25">
      <c r="B69" s="2"/>
      <c r="C69" s="2"/>
      <c r="D69" s="39"/>
      <c r="E69" s="39"/>
      <c r="F69" s="2"/>
    </row>
    <row r="70" spans="2:6" ht="11.25">
      <c r="B70" s="2"/>
      <c r="C70" s="2"/>
      <c r="D70" s="39"/>
      <c r="E70" s="39"/>
      <c r="F70" s="2"/>
    </row>
    <row r="71" spans="2:6" ht="11.25">
      <c r="B71" s="2"/>
      <c r="C71" s="2"/>
      <c r="D71" s="39"/>
      <c r="E71" s="39"/>
      <c r="F71" s="2"/>
    </row>
    <row r="72" spans="2:6" ht="11.25">
      <c r="B72" s="2"/>
      <c r="C72" s="2"/>
      <c r="D72" s="39"/>
      <c r="E72" s="39"/>
      <c r="F72" s="2"/>
    </row>
    <row r="73" spans="2:6" ht="11.25">
      <c r="B73" s="2"/>
      <c r="C73" s="2"/>
      <c r="D73" s="39"/>
      <c r="E73" s="39"/>
      <c r="F73" s="2"/>
    </row>
    <row r="74" spans="2:6" ht="11.25">
      <c r="B74" s="2"/>
      <c r="C74" s="2"/>
      <c r="D74" s="39"/>
      <c r="E74" s="39"/>
      <c r="F74" s="2"/>
    </row>
    <row r="75" spans="2:6" ht="11.25">
      <c r="B75" s="2"/>
      <c r="C75" s="2"/>
      <c r="D75" s="39"/>
      <c r="E75" s="39"/>
      <c r="F75" s="2"/>
    </row>
    <row r="76" spans="2:6" ht="11.25">
      <c r="B76" s="2"/>
      <c r="C76" s="2"/>
      <c r="D76" s="39"/>
      <c r="E76" s="39"/>
      <c r="F76" s="2"/>
    </row>
    <row r="77" spans="2:6" ht="11.25">
      <c r="B77" s="2"/>
      <c r="C77" s="2"/>
      <c r="D77" s="39"/>
      <c r="E77" s="39"/>
      <c r="F77" s="2"/>
    </row>
    <row r="78" spans="2:6" ht="11.25">
      <c r="B78" s="2"/>
      <c r="C78" s="2"/>
      <c r="D78" s="39"/>
      <c r="E78" s="39"/>
      <c r="F78" s="2"/>
    </row>
    <row r="79" spans="2:6" ht="11.25">
      <c r="B79" s="2"/>
      <c r="C79" s="2"/>
      <c r="D79" s="39"/>
      <c r="E79" s="39"/>
      <c r="F79" s="2"/>
    </row>
    <row r="80" spans="2:6" ht="11.25">
      <c r="B80" s="2"/>
      <c r="C80" s="2"/>
      <c r="D80" s="39"/>
      <c r="E80" s="39"/>
      <c r="F80" s="2"/>
    </row>
    <row r="81" spans="2:6" ht="11.25">
      <c r="B81" s="2"/>
      <c r="C81" s="2"/>
      <c r="D81" s="39"/>
      <c r="E81" s="39"/>
      <c r="F81" s="2"/>
    </row>
    <row r="82" spans="2:6" ht="11.25">
      <c r="B82" s="2"/>
      <c r="C82" s="2"/>
      <c r="D82" s="39"/>
      <c r="E82" s="39"/>
      <c r="F82" s="2"/>
    </row>
    <row r="83" spans="2:6" ht="11.25">
      <c r="B83" s="2"/>
      <c r="C83" s="2"/>
      <c r="D83" s="39"/>
      <c r="E83" s="39"/>
      <c r="F83" s="2"/>
    </row>
    <row r="84" spans="2:6" ht="11.25">
      <c r="B84" s="2"/>
      <c r="C84" s="2"/>
      <c r="D84" s="39"/>
      <c r="E84" s="39"/>
      <c r="F84" s="2"/>
    </row>
    <row r="85" spans="2:6" ht="11.25">
      <c r="B85" s="2"/>
      <c r="C85" s="2"/>
      <c r="D85" s="39"/>
      <c r="E85" s="39"/>
      <c r="F85" s="2"/>
    </row>
    <row r="86" spans="2:6" ht="11.25">
      <c r="B86" s="2"/>
      <c r="C86" s="2"/>
      <c r="D86" s="39"/>
      <c r="E86" s="39"/>
      <c r="F86" s="2"/>
    </row>
    <row r="87" spans="2:6" ht="11.25">
      <c r="B87" s="2"/>
      <c r="C87" s="2"/>
      <c r="D87" s="39"/>
      <c r="E87" s="39"/>
      <c r="F87" s="2"/>
    </row>
  </sheetData>
  <sheetProtection password="CDFF" sheet="1" objects="1" scenarios="1"/>
  <mergeCells count="50">
    <mergeCell ref="H49:I49"/>
    <mergeCell ref="J49:K49"/>
    <mergeCell ref="H50:I50"/>
    <mergeCell ref="J50:K50"/>
    <mergeCell ref="A46:C46"/>
    <mergeCell ref="D47:E47"/>
    <mergeCell ref="D48:E48"/>
    <mergeCell ref="J48:K48"/>
    <mergeCell ref="B4:B6"/>
    <mergeCell ref="H33:K33"/>
    <mergeCell ref="J5:K5"/>
    <mergeCell ref="D4:G4"/>
    <mergeCell ref="H4:K4"/>
    <mergeCell ref="H5:I5"/>
    <mergeCell ref="F5:G5"/>
    <mergeCell ref="D5:E5"/>
    <mergeCell ref="A9:C9"/>
    <mergeCell ref="D57:E57"/>
    <mergeCell ref="D56:E56"/>
    <mergeCell ref="D49:E49"/>
    <mergeCell ref="D50:E50"/>
    <mergeCell ref="D51:E51"/>
    <mergeCell ref="D52:E52"/>
    <mergeCell ref="D53:E53"/>
    <mergeCell ref="D54:E54"/>
    <mergeCell ref="D55:E55"/>
    <mergeCell ref="B58:J58"/>
    <mergeCell ref="B59:J59"/>
    <mergeCell ref="D44:E45"/>
    <mergeCell ref="F44:F45"/>
    <mergeCell ref="G44:G45"/>
    <mergeCell ref="H44:I45"/>
    <mergeCell ref="J44:K45"/>
    <mergeCell ref="H47:I47"/>
    <mergeCell ref="J47:K47"/>
    <mergeCell ref="H48:I48"/>
    <mergeCell ref="H51:I51"/>
    <mergeCell ref="J51:K51"/>
    <mergeCell ref="H52:I52"/>
    <mergeCell ref="J52:K52"/>
    <mergeCell ref="H53:I53"/>
    <mergeCell ref="J53:K53"/>
    <mergeCell ref="H54:I54"/>
    <mergeCell ref="J54:K54"/>
    <mergeCell ref="H57:I57"/>
    <mergeCell ref="J57:K57"/>
    <mergeCell ref="H55:I55"/>
    <mergeCell ref="J55:K55"/>
    <mergeCell ref="H56:I56"/>
    <mergeCell ref="J56:K56"/>
  </mergeCells>
  <conditionalFormatting sqref="H10:I32 D10:E36 H34:I36 D47:I57">
    <cfRule type="expression" priority="1" dxfId="0" stopIfTrue="1">
      <formula>$B$3=TRUE</formula>
    </cfRule>
  </conditionalFormatting>
  <conditionalFormatting sqref="A9 A46">
    <cfRule type="expression" priority="2" dxfId="1" stopIfTrue="1">
      <formula>$B$1&gt;0</formula>
    </cfRule>
  </conditionalFormatting>
  <dataValidations count="3">
    <dataValidation type="list" allowBlank="1" showInputMessage="1" showErrorMessage="1" sqref="D47:E57">
      <formula1>$B$10:$B$36</formula1>
    </dataValidation>
    <dataValidation type="date" allowBlank="1" showInputMessage="1" showErrorMessage="1" errorTitle="Alleen mutaties 2010 en 2011" error="Mutaties vóór 2010 worden niet verwerkt aangezien deze jaren defintief zijn vastgesteld." sqref="F47:F57">
      <formula1>40179</formula1>
      <formula2>40908</formula2>
    </dataValidation>
    <dataValidation type="list" allowBlank="1" showInputMessage="1" showErrorMessage="1" sqref="H47:I57">
      <formula1>$N$44:$N$45</formula1>
    </dataValidation>
  </dataValidations>
  <printOptions/>
  <pageMargins left="0.3937007874015748" right="0.31496062992125984" top="0.5905511811023623" bottom="0.984251968503937" header="0.5118110236220472" footer="0.5118110236220472"/>
  <pageSetup horizontalDpi="600" verticalDpi="600" orientation="landscape" paperSize="9" scale="95" r:id="rId5"/>
  <rowBreaks count="1" manualBreakCount="1">
    <brk id="40" max="10" man="1"/>
  </rowBreaks>
  <ignoredErrors>
    <ignoredError sqref="E7 J7 G7:H7 F7 I7" formula="1"/>
  </ignoredErrors>
  <legacyDrawing r:id="rId4"/>
  <oleObjects>
    <oleObject progId="MSPhotoEd.3" shapeId="2107789" r:id="rId1"/>
    <oleObject progId="MSPhotoEd.3" shapeId="1888770" r:id="rId2"/>
    <oleObject progId="MSPhotoEd.3" shapeId="1715515" r:id="rId3"/>
  </oleObjects>
</worksheet>
</file>

<file path=xl/worksheets/sheet8.xml><?xml version="1.0" encoding="utf-8"?>
<worksheet xmlns="http://schemas.openxmlformats.org/spreadsheetml/2006/main" xmlns:r="http://schemas.openxmlformats.org/officeDocument/2006/relationships">
  <sheetPr codeName="Blad6"/>
  <dimension ref="A1:C709"/>
  <sheetViews>
    <sheetView showGridLines="0" showZeros="0" showOutlineSymbols="0" zoomScaleSheetLayoutView="100" workbookViewId="0" topLeftCell="A1">
      <selection activeCell="C33" sqref="C33"/>
    </sheetView>
  </sheetViews>
  <sheetFormatPr defaultColWidth="9.140625" defaultRowHeight="12.75"/>
  <cols>
    <col min="1" max="1" width="6.7109375" style="17" customWidth="1"/>
    <col min="2" max="2" width="96.421875" style="5" customWidth="1"/>
    <col min="3" max="3" width="26.00390625" style="35" customWidth="1"/>
    <col min="4" max="16384" width="9.140625" style="5" customWidth="1"/>
  </cols>
  <sheetData>
    <row r="1" spans="1:2" ht="11.25">
      <c r="A1" s="495" t="str">
        <f>Voorblad!E7</f>
        <v>020</v>
      </c>
      <c r="B1" s="343">
        <f>Voorblad!F7</f>
        <v>0</v>
      </c>
    </row>
    <row r="2" spans="1:3" s="2" customFormat="1" ht="12.75" customHeight="1">
      <c r="A2" s="3" t="str">
        <f>+inhoudsopgave!A1</f>
        <v>Productieafspraken 2011, voorlopige nacalculatie 2010</v>
      </c>
      <c r="B2" s="3"/>
      <c r="C2" s="3">
        <f>'opnamen, epb'!K42+1</f>
        <v>11</v>
      </c>
    </row>
    <row r="3" ht="12.75" customHeight="1">
      <c r="A3" s="46" t="b">
        <f>+Voorblad!D18</f>
        <v>1</v>
      </c>
    </row>
    <row r="4" spans="1:2" ht="12.75" customHeight="1">
      <c r="A4" s="117">
        <v>4</v>
      </c>
      <c r="B4" s="17" t="s">
        <v>271</v>
      </c>
    </row>
    <row r="5" spans="1:3" ht="12.75" customHeight="1">
      <c r="A5" s="594" t="s">
        <v>296</v>
      </c>
      <c r="B5" s="595"/>
      <c r="C5" s="595"/>
    </row>
    <row r="6" ht="12.75" customHeight="1">
      <c r="A6" s="17" t="s">
        <v>19</v>
      </c>
    </row>
    <row r="7" spans="1:3" ht="12.75" customHeight="1">
      <c r="A7" s="104">
        <f>C2*100+1</f>
        <v>1101</v>
      </c>
      <c r="B7" s="86" t="s">
        <v>565</v>
      </c>
      <c r="C7" s="9"/>
    </row>
    <row r="8" spans="1:3" ht="12.75" customHeight="1">
      <c r="A8" s="104">
        <f>A7+1</f>
        <v>1102</v>
      </c>
      <c r="B8" s="86" t="s">
        <v>533</v>
      </c>
      <c r="C8" s="9"/>
    </row>
    <row r="9" spans="1:3" ht="12.75" customHeight="1">
      <c r="A9" s="104">
        <f>A8+1</f>
        <v>1103</v>
      </c>
      <c r="B9" s="86" t="s">
        <v>551</v>
      </c>
      <c r="C9" s="76">
        <f>C7-C8</f>
        <v>0</v>
      </c>
    </row>
    <row r="10" spans="1:3" ht="12.75" customHeight="1">
      <c r="A10" s="104">
        <f>A9+1</f>
        <v>1104</v>
      </c>
      <c r="B10" s="86" t="s">
        <v>566</v>
      </c>
      <c r="C10" s="9"/>
    </row>
    <row r="11" spans="1:3" ht="12.75" customHeight="1">
      <c r="A11" s="104">
        <f>A10+1</f>
        <v>1105</v>
      </c>
      <c r="B11" s="86" t="s">
        <v>533</v>
      </c>
      <c r="C11" s="9"/>
    </row>
    <row r="12" spans="1:3" ht="12.75" customHeight="1">
      <c r="A12" s="104">
        <f>A11+1</f>
        <v>1106</v>
      </c>
      <c r="B12" s="86" t="s">
        <v>552</v>
      </c>
      <c r="C12" s="76">
        <f>C10-C11</f>
        <v>0</v>
      </c>
    </row>
    <row r="13" spans="1:3" ht="12.75" customHeight="1">
      <c r="A13" s="105"/>
      <c r="B13" s="87"/>
      <c r="C13" s="79"/>
    </row>
    <row r="14" spans="1:3" ht="12.75" customHeight="1">
      <c r="A14" s="90" t="str">
        <f>CONCATENATE("Adherentie ",Voorblad!E2-2," (volgens opgave Prismant)")</f>
        <v>Adherentie 2009 (volgens opgave Prismant)</v>
      </c>
      <c r="C14" s="79"/>
    </row>
    <row r="15" spans="1:3" ht="12.75" customHeight="1">
      <c r="A15" s="104">
        <f>A12+1</f>
        <v>1107</v>
      </c>
      <c r="B15" s="86" t="str">
        <f>CONCATENATE("Klinische en dagverpleging adherentie ",Voorblad!$E$2-2)</f>
        <v>Klinische en dagverpleging adherentie 2009</v>
      </c>
      <c r="C15" s="9"/>
    </row>
    <row r="16" spans="1:3" ht="12.75" customHeight="1">
      <c r="A16" s="104">
        <f>+A15+1</f>
        <v>1108</v>
      </c>
      <c r="B16" s="86" t="str">
        <f>CONCATENATE("Poliklinische adherentie ",Voorblad!$E$2-2)</f>
        <v>Poliklinische adherentie 2009</v>
      </c>
      <c r="C16" s="9"/>
    </row>
    <row r="17" spans="1:3" ht="12.75" customHeight="1">
      <c r="A17" s="649" t="s">
        <v>219</v>
      </c>
      <c r="B17" s="650"/>
      <c r="C17" s="650"/>
    </row>
    <row r="18" spans="1:3" ht="12.75" customHeight="1">
      <c r="A18" s="600"/>
      <c r="B18" s="600"/>
      <c r="C18" s="600"/>
    </row>
    <row r="19" spans="1:3" ht="12.75" customHeight="1">
      <c r="A19" s="105"/>
      <c r="B19" s="87"/>
      <c r="C19" s="79"/>
    </row>
    <row r="20" spans="1:3" ht="12.75" customHeight="1">
      <c r="A20" s="90" t="s">
        <v>18</v>
      </c>
      <c r="C20" s="79"/>
    </row>
    <row r="21" spans="1:3" ht="12.75" customHeight="1">
      <c r="A21" s="104">
        <f>+A16+1</f>
        <v>1109</v>
      </c>
      <c r="B21" s="132" t="str">
        <f>CONCATENATE("Aantal leerlingen per 1 oktober ",Voorblad!E$2-1)</f>
        <v>Aantal leerlingen per 1 oktober 2010</v>
      </c>
      <c r="C21" s="9"/>
    </row>
    <row r="22" spans="1:3" ht="3" customHeight="1">
      <c r="A22" s="651" t="s">
        <v>555</v>
      </c>
      <c r="B22" s="600"/>
      <c r="C22" s="600"/>
    </row>
    <row r="23" spans="1:3" ht="7.5" customHeight="1">
      <c r="A23" s="600"/>
      <c r="B23" s="600"/>
      <c r="C23" s="600"/>
    </row>
    <row r="24" spans="1:3" ht="12.75" customHeight="1">
      <c r="A24" s="600"/>
      <c r="B24" s="600"/>
      <c r="C24" s="600"/>
    </row>
    <row r="25" spans="1:3" ht="12.75" customHeight="1">
      <c r="A25" s="89"/>
      <c r="B25" s="87"/>
      <c r="C25" s="79"/>
    </row>
    <row r="26" spans="1:3" ht="12.75" customHeight="1">
      <c r="A26" s="90" t="s">
        <v>133</v>
      </c>
      <c r="C26" s="79"/>
    </row>
    <row r="27" spans="1:3" ht="12.75" customHeight="1">
      <c r="A27" s="88">
        <f>A21+1</f>
        <v>1110</v>
      </c>
      <c r="B27" s="86" t="str">
        <f>CONCATENATE("Voorlopig overeengekomen bedrag voor ",Voorblad!$E$2-1,)</f>
        <v>Voorlopig overeengekomen bedrag voor 2010</v>
      </c>
      <c r="C27" s="9"/>
    </row>
    <row r="28" spans="1:3" ht="11.25">
      <c r="A28" s="88">
        <f>A27+1</f>
        <v>1111</v>
      </c>
      <c r="B28" s="86" t="str">
        <f>CONCATENATE("Voorlopig overeengekomen bedrag voor ",Voorblad!$E$2,)</f>
        <v>Voorlopig overeengekomen bedrag voor 2011</v>
      </c>
      <c r="C28" s="9"/>
    </row>
    <row r="29" spans="1:3" ht="11.25">
      <c r="A29" s="651" t="s">
        <v>293</v>
      </c>
      <c r="B29" s="652"/>
      <c r="C29" s="652"/>
    </row>
    <row r="30" spans="1:3" ht="11.25">
      <c r="A30" s="652"/>
      <c r="B30" s="652"/>
      <c r="C30" s="652"/>
    </row>
    <row r="31" spans="1:3" ht="11.25">
      <c r="A31" s="47"/>
      <c r="B31" s="48"/>
      <c r="C31" s="39"/>
    </row>
    <row r="32" spans="1:3" ht="11.25">
      <c r="A32" s="17" t="s">
        <v>258</v>
      </c>
      <c r="B32" s="2"/>
      <c r="C32" s="39"/>
    </row>
    <row r="33" spans="1:3" ht="11.25">
      <c r="A33" s="88">
        <f>A28+1</f>
        <v>1112</v>
      </c>
      <c r="B33" s="86" t="s">
        <v>553</v>
      </c>
      <c r="C33" s="76">
        <f>eerstelijn!E29+C9+C27+C38+C39+'opnamen, epb'!K58</f>
        <v>0</v>
      </c>
    </row>
    <row r="34" spans="1:3" ht="11.25">
      <c r="A34" s="88">
        <f>A33+1</f>
        <v>1113</v>
      </c>
      <c r="B34" s="86" t="s">
        <v>294</v>
      </c>
      <c r="C34" s="9"/>
    </row>
    <row r="35" spans="1:3" ht="11.25">
      <c r="A35" s="88">
        <f>A34+1</f>
        <v>1114</v>
      </c>
      <c r="B35" s="86" t="s">
        <v>259</v>
      </c>
      <c r="C35" s="9"/>
    </row>
    <row r="36" spans="1:3" ht="12.75" customHeight="1">
      <c r="A36" s="105"/>
      <c r="B36" s="87"/>
      <c r="C36" s="79"/>
    </row>
    <row r="37" spans="1:3" ht="12.75" customHeight="1">
      <c r="A37" s="17" t="s">
        <v>554</v>
      </c>
      <c r="B37" s="87"/>
      <c r="C37" s="79"/>
    </row>
    <row r="38" spans="1:3" ht="12.75" customHeight="1">
      <c r="A38" s="88">
        <f>A35+1</f>
        <v>1115</v>
      </c>
      <c r="B38" s="86" t="s">
        <v>274</v>
      </c>
      <c r="C38" s="9"/>
    </row>
    <row r="39" spans="1:3" ht="11.25">
      <c r="A39" s="88">
        <f>A38+1</f>
        <v>1116</v>
      </c>
      <c r="B39" s="86" t="s">
        <v>273</v>
      </c>
      <c r="C39" s="9"/>
    </row>
    <row r="40" spans="1:3" ht="11.25">
      <c r="A40" s="5" t="s">
        <v>272</v>
      </c>
      <c r="B40" s="2"/>
      <c r="C40" s="39"/>
    </row>
    <row r="41" spans="2:3" ht="11.25">
      <c r="B41" s="2"/>
      <c r="C41" s="39"/>
    </row>
    <row r="42" spans="2:3" ht="11.25">
      <c r="B42" s="2"/>
      <c r="C42" s="39"/>
    </row>
    <row r="43" spans="2:3" ht="11.25">
      <c r="B43" s="2"/>
      <c r="C43" s="39"/>
    </row>
    <row r="44" spans="2:3" ht="11.25">
      <c r="B44" s="2"/>
      <c r="C44" s="39"/>
    </row>
    <row r="45" spans="2:3" ht="11.25">
      <c r="B45" s="2"/>
      <c r="C45" s="39"/>
    </row>
    <row r="46" spans="2:3" ht="11.25">
      <c r="B46" s="2"/>
      <c r="C46" s="39"/>
    </row>
    <row r="47" spans="2:3" ht="11.25">
      <c r="B47" s="2"/>
      <c r="C47" s="39"/>
    </row>
    <row r="48" spans="2:3" ht="11.25">
      <c r="B48" s="2"/>
      <c r="C48" s="39"/>
    </row>
    <row r="49" spans="2:3" ht="11.25">
      <c r="B49" s="2"/>
      <c r="C49" s="39"/>
    </row>
    <row r="50" spans="2:3" ht="11.25">
      <c r="B50" s="2"/>
      <c r="C50" s="39"/>
    </row>
    <row r="51" spans="2:3" ht="11.25">
      <c r="B51" s="2"/>
      <c r="C51" s="39"/>
    </row>
    <row r="52" spans="2:3" ht="11.25">
      <c r="B52" s="2"/>
      <c r="C52" s="39"/>
    </row>
    <row r="53" spans="2:3" ht="11.25">
      <c r="B53" s="2"/>
      <c r="C53" s="39"/>
    </row>
    <row r="54" spans="2:3" ht="11.25">
      <c r="B54" s="2"/>
      <c r="C54" s="39"/>
    </row>
    <row r="55" spans="2:3" ht="11.25">
      <c r="B55" s="2"/>
      <c r="C55" s="39"/>
    </row>
    <row r="56" spans="2:3" ht="11.25">
      <c r="B56" s="2"/>
      <c r="C56" s="39"/>
    </row>
    <row r="57" spans="2:3" ht="11.25">
      <c r="B57" s="2"/>
      <c r="C57" s="39"/>
    </row>
    <row r="58" spans="2:3" ht="11.25">
      <c r="B58" s="2"/>
      <c r="C58" s="39"/>
    </row>
    <row r="59" spans="2:3" ht="11.25">
      <c r="B59" s="2"/>
      <c r="C59" s="39"/>
    </row>
    <row r="60" spans="2:3" ht="11.25">
      <c r="B60" s="2"/>
      <c r="C60" s="39"/>
    </row>
    <row r="61" spans="2:3" ht="11.25">
      <c r="B61" s="2"/>
      <c r="C61" s="39"/>
    </row>
    <row r="62" spans="2:3" ht="11.25">
      <c r="B62" s="2"/>
      <c r="C62" s="39"/>
    </row>
    <row r="63" spans="2:3" ht="11.25">
      <c r="B63" s="2"/>
      <c r="C63" s="39"/>
    </row>
    <row r="64" spans="2:3" ht="11.25">
      <c r="B64" s="2"/>
      <c r="C64" s="39"/>
    </row>
    <row r="65" spans="2:3" ht="11.25">
      <c r="B65" s="2"/>
      <c r="C65" s="39"/>
    </row>
    <row r="66" spans="2:3" ht="11.25">
      <c r="B66" s="2"/>
      <c r="C66" s="39"/>
    </row>
    <row r="67" spans="2:3" ht="11.25">
      <c r="B67" s="2"/>
      <c r="C67" s="39"/>
    </row>
    <row r="68" spans="2:3" ht="11.25">
      <c r="B68" s="2"/>
      <c r="C68" s="39"/>
    </row>
    <row r="69" spans="2:3" ht="11.25">
      <c r="B69" s="2"/>
      <c r="C69" s="39"/>
    </row>
    <row r="70" spans="2:3" ht="11.25">
      <c r="B70" s="2"/>
      <c r="C70" s="39"/>
    </row>
    <row r="71" spans="2:3" ht="11.25">
      <c r="B71" s="2"/>
      <c r="C71" s="39"/>
    </row>
    <row r="72" spans="2:3" ht="11.25">
      <c r="B72" s="2"/>
      <c r="C72" s="39"/>
    </row>
    <row r="73" spans="2:3" ht="11.25">
      <c r="B73" s="2"/>
      <c r="C73" s="39"/>
    </row>
    <row r="74" spans="2:3" ht="11.25">
      <c r="B74" s="2"/>
      <c r="C74" s="39"/>
    </row>
    <row r="75" spans="2:3" ht="11.25">
      <c r="B75" s="2"/>
      <c r="C75" s="39"/>
    </row>
    <row r="76" spans="2:3" ht="11.25">
      <c r="B76" s="2"/>
      <c r="C76" s="39"/>
    </row>
    <row r="77" spans="2:3" ht="11.25">
      <c r="B77" s="2"/>
      <c r="C77" s="39"/>
    </row>
    <row r="78" spans="2:3" ht="11.25">
      <c r="B78" s="2"/>
      <c r="C78" s="39"/>
    </row>
    <row r="79" spans="2:3" ht="11.25">
      <c r="B79" s="2"/>
      <c r="C79" s="39"/>
    </row>
    <row r="80" spans="2:3" ht="11.25">
      <c r="B80" s="2"/>
      <c r="C80" s="39"/>
    </row>
    <row r="81" spans="2:3" ht="11.25">
      <c r="B81" s="2"/>
      <c r="C81" s="39"/>
    </row>
    <row r="82" spans="2:3" ht="11.25">
      <c r="B82" s="2"/>
      <c r="C82" s="39"/>
    </row>
    <row r="83" spans="2:3" ht="11.25">
      <c r="B83" s="2"/>
      <c r="C83" s="39"/>
    </row>
    <row r="84" spans="2:3" ht="11.25">
      <c r="B84" s="2"/>
      <c r="C84" s="39"/>
    </row>
    <row r="85" spans="2:3" ht="11.25">
      <c r="B85" s="2"/>
      <c r="C85" s="39"/>
    </row>
    <row r="86" spans="2:3" ht="11.25">
      <c r="B86" s="2"/>
      <c r="C86" s="39"/>
    </row>
    <row r="87" spans="2:3" ht="11.25">
      <c r="B87" s="2"/>
      <c r="C87" s="39"/>
    </row>
    <row r="88" spans="2:3" ht="11.25">
      <c r="B88" s="2"/>
      <c r="C88" s="39"/>
    </row>
    <row r="89" spans="2:3" ht="11.25">
      <c r="B89" s="2"/>
      <c r="C89" s="39"/>
    </row>
    <row r="90" spans="2:3" ht="11.25">
      <c r="B90" s="2"/>
      <c r="C90" s="39"/>
    </row>
    <row r="91" spans="2:3" ht="11.25">
      <c r="B91" s="2"/>
      <c r="C91" s="39"/>
    </row>
    <row r="92" spans="2:3" ht="11.25">
      <c r="B92" s="2"/>
      <c r="C92" s="39"/>
    </row>
    <row r="93" spans="2:3" ht="11.25">
      <c r="B93" s="2"/>
      <c r="C93" s="39"/>
    </row>
    <row r="94" spans="2:3" ht="11.25">
      <c r="B94" s="2"/>
      <c r="C94" s="39"/>
    </row>
    <row r="95" spans="2:3" ht="11.25">
      <c r="B95" s="2"/>
      <c r="C95" s="39"/>
    </row>
    <row r="96" spans="2:3" ht="11.25">
      <c r="B96" s="2"/>
      <c r="C96" s="39"/>
    </row>
    <row r="97" spans="2:3" ht="11.25">
      <c r="B97" s="2"/>
      <c r="C97" s="39"/>
    </row>
    <row r="98" spans="2:3" ht="11.25">
      <c r="B98" s="2"/>
      <c r="C98" s="39"/>
    </row>
    <row r="99" spans="2:3" ht="11.25">
      <c r="B99" s="2"/>
      <c r="C99" s="39"/>
    </row>
    <row r="100" spans="2:3" ht="11.25">
      <c r="B100" s="2"/>
      <c r="C100" s="39"/>
    </row>
    <row r="101" spans="2:3" ht="11.25">
      <c r="B101" s="2"/>
      <c r="C101" s="39"/>
    </row>
    <row r="102" spans="2:3" ht="11.25">
      <c r="B102" s="2"/>
      <c r="C102" s="39"/>
    </row>
    <row r="103" spans="2:3" ht="11.25">
      <c r="B103" s="2"/>
      <c r="C103" s="39"/>
    </row>
    <row r="104" spans="2:3" ht="11.25">
      <c r="B104" s="2"/>
      <c r="C104" s="39"/>
    </row>
    <row r="105" spans="2:3" ht="11.25">
      <c r="B105" s="2"/>
      <c r="C105" s="39"/>
    </row>
    <row r="106" spans="2:3" ht="11.25">
      <c r="B106" s="2"/>
      <c r="C106" s="39"/>
    </row>
    <row r="107" spans="2:3" ht="11.25">
      <c r="B107" s="2"/>
      <c r="C107" s="39"/>
    </row>
    <row r="108" spans="2:3" ht="11.25">
      <c r="B108" s="2"/>
      <c r="C108" s="39"/>
    </row>
    <row r="109" spans="2:3" ht="11.25">
      <c r="B109" s="2"/>
      <c r="C109" s="39"/>
    </row>
    <row r="110" spans="2:3" ht="11.25">
      <c r="B110" s="2"/>
      <c r="C110" s="39"/>
    </row>
    <row r="111" spans="2:3" ht="11.25">
      <c r="B111" s="2"/>
      <c r="C111" s="39"/>
    </row>
    <row r="112" spans="2:3" ht="11.25">
      <c r="B112" s="2"/>
      <c r="C112" s="39"/>
    </row>
    <row r="113" spans="2:3" ht="11.25">
      <c r="B113" s="2"/>
      <c r="C113" s="39"/>
    </row>
    <row r="114" spans="2:3" ht="11.25">
      <c r="B114" s="2"/>
      <c r="C114" s="39"/>
    </row>
    <row r="115" spans="2:3" ht="11.25">
      <c r="B115" s="2"/>
      <c r="C115" s="39"/>
    </row>
    <row r="116" spans="2:3" ht="11.25">
      <c r="B116" s="2"/>
      <c r="C116" s="39"/>
    </row>
    <row r="117" spans="2:3" ht="11.25">
      <c r="B117" s="2"/>
      <c r="C117" s="39"/>
    </row>
    <row r="118" spans="2:3" ht="11.25">
      <c r="B118" s="2"/>
      <c r="C118" s="39"/>
    </row>
    <row r="119" spans="2:3" ht="11.25">
      <c r="B119" s="2"/>
      <c r="C119" s="39"/>
    </row>
    <row r="120" spans="2:3" ht="11.25">
      <c r="B120" s="2"/>
      <c r="C120" s="39"/>
    </row>
    <row r="121" spans="2:3" ht="11.25">
      <c r="B121" s="2"/>
      <c r="C121" s="39"/>
    </row>
    <row r="122" spans="2:3" ht="11.25">
      <c r="B122" s="2"/>
      <c r="C122" s="39"/>
    </row>
    <row r="123" spans="2:3" ht="11.25">
      <c r="B123" s="2"/>
      <c r="C123" s="39"/>
    </row>
    <row r="124" spans="2:3" ht="11.25">
      <c r="B124" s="2"/>
      <c r="C124" s="39"/>
    </row>
    <row r="125" spans="2:3" ht="11.25">
      <c r="B125" s="2"/>
      <c r="C125" s="39"/>
    </row>
    <row r="126" spans="2:3" ht="11.25">
      <c r="B126" s="2"/>
      <c r="C126" s="39"/>
    </row>
    <row r="127" spans="2:3" ht="11.25">
      <c r="B127" s="2"/>
      <c r="C127" s="39"/>
    </row>
    <row r="128" spans="2:3" ht="11.25">
      <c r="B128" s="2"/>
      <c r="C128" s="39"/>
    </row>
    <row r="129" spans="2:3" ht="11.25">
      <c r="B129" s="2"/>
      <c r="C129" s="39"/>
    </row>
    <row r="130" spans="2:3" ht="11.25">
      <c r="B130" s="2"/>
      <c r="C130" s="39"/>
    </row>
    <row r="131" spans="2:3" ht="11.25">
      <c r="B131" s="2"/>
      <c r="C131" s="39"/>
    </row>
    <row r="132" spans="2:3" ht="11.25">
      <c r="B132" s="2"/>
      <c r="C132" s="39"/>
    </row>
    <row r="133" spans="2:3" ht="11.25">
      <c r="B133" s="2"/>
      <c r="C133" s="39"/>
    </row>
    <row r="134" spans="2:3" ht="11.25">
      <c r="B134" s="2"/>
      <c r="C134" s="39"/>
    </row>
    <row r="135" spans="2:3" ht="11.25">
      <c r="B135" s="2"/>
      <c r="C135" s="39"/>
    </row>
    <row r="136" spans="2:3" ht="11.25">
      <c r="B136" s="2"/>
      <c r="C136" s="39"/>
    </row>
    <row r="137" spans="2:3" ht="11.25">
      <c r="B137" s="2"/>
      <c r="C137" s="39"/>
    </row>
    <row r="138" spans="2:3" ht="11.25">
      <c r="B138" s="2"/>
      <c r="C138" s="39"/>
    </row>
    <row r="139" spans="2:3" ht="11.25">
      <c r="B139" s="2"/>
      <c r="C139" s="39"/>
    </row>
    <row r="140" spans="2:3" ht="11.25">
      <c r="B140" s="2"/>
      <c r="C140" s="39"/>
    </row>
    <row r="141" spans="2:3" ht="11.25">
      <c r="B141" s="2"/>
      <c r="C141" s="39"/>
    </row>
    <row r="142" spans="2:3" ht="11.25">
      <c r="B142" s="2"/>
      <c r="C142" s="39"/>
    </row>
    <row r="143" spans="2:3" ht="11.25">
      <c r="B143" s="2"/>
      <c r="C143" s="39"/>
    </row>
    <row r="144" spans="2:3" ht="11.25">
      <c r="B144" s="2"/>
      <c r="C144" s="39"/>
    </row>
    <row r="145" spans="2:3" ht="11.25">
      <c r="B145" s="2"/>
      <c r="C145" s="39"/>
    </row>
    <row r="146" spans="2:3" ht="11.25">
      <c r="B146" s="2"/>
      <c r="C146" s="39"/>
    </row>
    <row r="147" spans="2:3" ht="11.25">
      <c r="B147" s="2"/>
      <c r="C147" s="39"/>
    </row>
    <row r="148" spans="2:3" ht="11.25">
      <c r="B148" s="2"/>
      <c r="C148" s="39"/>
    </row>
    <row r="149" spans="2:3" ht="11.25">
      <c r="B149" s="2"/>
      <c r="C149" s="39"/>
    </row>
    <row r="150" spans="2:3" ht="11.25">
      <c r="B150" s="2"/>
      <c r="C150" s="39"/>
    </row>
    <row r="151" spans="2:3" ht="11.25">
      <c r="B151" s="2"/>
      <c r="C151" s="39"/>
    </row>
    <row r="152" spans="2:3" ht="11.25">
      <c r="B152" s="2"/>
      <c r="C152" s="39"/>
    </row>
    <row r="153" spans="2:3" ht="11.25">
      <c r="B153" s="2"/>
      <c r="C153" s="39"/>
    </row>
    <row r="154" spans="2:3" ht="11.25">
      <c r="B154" s="2"/>
      <c r="C154" s="39"/>
    </row>
    <row r="155" spans="2:3" ht="11.25">
      <c r="B155" s="2"/>
      <c r="C155" s="39"/>
    </row>
    <row r="156" spans="2:3" ht="11.25">
      <c r="B156" s="2"/>
      <c r="C156" s="39"/>
    </row>
    <row r="157" spans="2:3" ht="11.25">
      <c r="B157" s="2"/>
      <c r="C157" s="39"/>
    </row>
    <row r="158" spans="2:3" ht="11.25">
      <c r="B158" s="2"/>
      <c r="C158" s="39"/>
    </row>
    <row r="159" spans="2:3" ht="11.25">
      <c r="B159" s="2"/>
      <c r="C159" s="39"/>
    </row>
    <row r="160" spans="2:3" ht="11.25">
      <c r="B160" s="2"/>
      <c r="C160" s="39"/>
    </row>
    <row r="161" spans="2:3" ht="11.25">
      <c r="B161" s="2"/>
      <c r="C161" s="39"/>
    </row>
    <row r="162" spans="2:3" ht="11.25">
      <c r="B162" s="2"/>
      <c r="C162" s="39"/>
    </row>
    <row r="163" spans="2:3" ht="11.25">
      <c r="B163" s="2"/>
      <c r="C163" s="39"/>
    </row>
    <row r="164" spans="2:3" ht="11.25">
      <c r="B164" s="2"/>
      <c r="C164" s="39"/>
    </row>
    <row r="165" spans="2:3" ht="11.25">
      <c r="B165" s="2"/>
      <c r="C165" s="39"/>
    </row>
    <row r="166" spans="2:3" ht="11.25">
      <c r="B166" s="2"/>
      <c r="C166" s="39"/>
    </row>
    <row r="167" spans="2:3" ht="11.25">
      <c r="B167" s="2"/>
      <c r="C167" s="39"/>
    </row>
    <row r="168" spans="2:3" ht="11.25">
      <c r="B168" s="2"/>
      <c r="C168" s="39"/>
    </row>
    <row r="169" spans="2:3" ht="11.25">
      <c r="B169" s="2"/>
      <c r="C169" s="39"/>
    </row>
    <row r="170" spans="2:3" ht="11.25">
      <c r="B170" s="2"/>
      <c r="C170" s="39"/>
    </row>
    <row r="171" spans="2:3" ht="11.25">
      <c r="B171" s="2"/>
      <c r="C171" s="39"/>
    </row>
    <row r="172" spans="2:3" ht="11.25">
      <c r="B172" s="2"/>
      <c r="C172" s="39"/>
    </row>
    <row r="173" spans="2:3" ht="11.25">
      <c r="B173" s="2"/>
      <c r="C173" s="39"/>
    </row>
    <row r="174" spans="2:3" ht="11.25">
      <c r="B174" s="2"/>
      <c r="C174" s="39"/>
    </row>
    <row r="175" spans="2:3" ht="11.25">
      <c r="B175" s="2"/>
      <c r="C175" s="39"/>
    </row>
    <row r="176" spans="2:3" ht="11.25">
      <c r="B176" s="2"/>
      <c r="C176" s="39"/>
    </row>
    <row r="177" spans="2:3" ht="11.25">
      <c r="B177" s="2"/>
      <c r="C177" s="39"/>
    </row>
    <row r="178" spans="2:3" ht="11.25">
      <c r="B178" s="2"/>
      <c r="C178" s="39"/>
    </row>
    <row r="179" spans="2:3" ht="11.25">
      <c r="B179" s="2"/>
      <c r="C179" s="39"/>
    </row>
    <row r="180" spans="2:3" ht="11.25">
      <c r="B180" s="2"/>
      <c r="C180" s="39"/>
    </row>
    <row r="181" spans="2:3" ht="11.25">
      <c r="B181" s="2"/>
      <c r="C181" s="39"/>
    </row>
    <row r="182" spans="2:3" ht="11.25">
      <c r="B182" s="2"/>
      <c r="C182" s="39"/>
    </row>
    <row r="183" spans="2:3" ht="11.25">
      <c r="B183" s="2"/>
      <c r="C183" s="39"/>
    </row>
    <row r="184" spans="2:3" ht="11.25">
      <c r="B184" s="2"/>
      <c r="C184" s="39"/>
    </row>
    <row r="185" spans="2:3" ht="11.25">
      <c r="B185" s="2"/>
      <c r="C185" s="39"/>
    </row>
    <row r="186" spans="2:3" ht="11.25">
      <c r="B186" s="2"/>
      <c r="C186" s="39"/>
    </row>
    <row r="187" spans="2:3" ht="11.25">
      <c r="B187" s="2"/>
      <c r="C187" s="39"/>
    </row>
    <row r="188" spans="2:3" ht="11.25">
      <c r="B188" s="2"/>
      <c r="C188" s="39"/>
    </row>
    <row r="189" spans="2:3" ht="11.25">
      <c r="B189" s="2"/>
      <c r="C189" s="39"/>
    </row>
    <row r="190" spans="2:3" ht="11.25">
      <c r="B190" s="2"/>
      <c r="C190" s="39"/>
    </row>
    <row r="191" spans="2:3" ht="11.25">
      <c r="B191" s="2"/>
      <c r="C191" s="39"/>
    </row>
    <row r="192" spans="2:3" ht="11.25">
      <c r="B192" s="2"/>
      <c r="C192" s="39"/>
    </row>
    <row r="193" spans="2:3" ht="11.25">
      <c r="B193" s="2"/>
      <c r="C193" s="39"/>
    </row>
    <row r="194" spans="2:3" ht="11.25">
      <c r="B194" s="2"/>
      <c r="C194" s="39"/>
    </row>
    <row r="195" spans="2:3" ht="11.25">
      <c r="B195" s="2"/>
      <c r="C195" s="39"/>
    </row>
    <row r="196" spans="2:3" ht="11.25">
      <c r="B196" s="2"/>
      <c r="C196" s="39"/>
    </row>
    <row r="197" spans="2:3" ht="11.25">
      <c r="B197" s="2"/>
      <c r="C197" s="39"/>
    </row>
    <row r="198" spans="2:3" ht="11.25">
      <c r="B198" s="2"/>
      <c r="C198" s="39"/>
    </row>
    <row r="199" spans="2:3" ht="11.25">
      <c r="B199" s="2"/>
      <c r="C199" s="39"/>
    </row>
    <row r="200" spans="2:3" ht="11.25">
      <c r="B200" s="2"/>
      <c r="C200" s="39"/>
    </row>
    <row r="201" spans="2:3" ht="11.25">
      <c r="B201" s="2"/>
      <c r="C201" s="39"/>
    </row>
    <row r="202" spans="2:3" ht="11.25">
      <c r="B202" s="2"/>
      <c r="C202" s="39"/>
    </row>
    <row r="203" spans="2:3" ht="11.25">
      <c r="B203" s="2"/>
      <c r="C203" s="39"/>
    </row>
    <row r="204" spans="2:3" ht="11.25">
      <c r="B204" s="2"/>
      <c r="C204" s="39"/>
    </row>
    <row r="205" spans="2:3" ht="11.25">
      <c r="B205" s="2"/>
      <c r="C205" s="39"/>
    </row>
    <row r="206" spans="2:3" ht="11.25">
      <c r="B206" s="2"/>
      <c r="C206" s="39"/>
    </row>
    <row r="207" spans="2:3" ht="11.25">
      <c r="B207" s="2"/>
      <c r="C207" s="39"/>
    </row>
    <row r="208" spans="2:3" ht="11.25">
      <c r="B208" s="2"/>
      <c r="C208" s="39"/>
    </row>
    <row r="209" spans="2:3" ht="11.25">
      <c r="B209" s="2"/>
      <c r="C209" s="39"/>
    </row>
    <row r="210" spans="2:3" ht="11.25">
      <c r="B210" s="2"/>
      <c r="C210" s="39"/>
    </row>
    <row r="211" spans="2:3" ht="11.25">
      <c r="B211" s="2"/>
      <c r="C211" s="39"/>
    </row>
    <row r="212" spans="2:3" ht="11.25">
      <c r="B212" s="2"/>
      <c r="C212" s="39"/>
    </row>
    <row r="213" spans="2:3" ht="11.25">
      <c r="B213" s="2"/>
      <c r="C213" s="39"/>
    </row>
    <row r="214" spans="2:3" ht="11.25">
      <c r="B214" s="2"/>
      <c r="C214" s="39"/>
    </row>
    <row r="215" spans="2:3" ht="11.25">
      <c r="B215" s="2"/>
      <c r="C215" s="39"/>
    </row>
    <row r="216" spans="2:3" ht="11.25">
      <c r="B216" s="2"/>
      <c r="C216" s="39"/>
    </row>
    <row r="217" spans="2:3" ht="11.25">
      <c r="B217" s="2"/>
      <c r="C217" s="39"/>
    </row>
    <row r="218" spans="2:3" ht="11.25">
      <c r="B218" s="2"/>
      <c r="C218" s="39"/>
    </row>
    <row r="219" spans="2:3" ht="11.25">
      <c r="B219" s="2"/>
      <c r="C219" s="39"/>
    </row>
    <row r="220" spans="2:3" ht="11.25">
      <c r="B220" s="2"/>
      <c r="C220" s="39"/>
    </row>
    <row r="221" spans="2:3" ht="11.25">
      <c r="B221" s="2"/>
      <c r="C221" s="39"/>
    </row>
    <row r="222" spans="2:3" ht="11.25">
      <c r="B222" s="2"/>
      <c r="C222" s="39"/>
    </row>
    <row r="223" spans="2:3" ht="11.25">
      <c r="B223" s="2"/>
      <c r="C223" s="39"/>
    </row>
    <row r="224" spans="2:3" ht="11.25">
      <c r="B224" s="2"/>
      <c r="C224" s="39"/>
    </row>
    <row r="225" spans="2:3" ht="11.25">
      <c r="B225" s="2"/>
      <c r="C225" s="39"/>
    </row>
    <row r="226" spans="2:3" ht="11.25">
      <c r="B226" s="2"/>
      <c r="C226" s="39"/>
    </row>
    <row r="227" spans="2:3" ht="11.25">
      <c r="B227" s="2"/>
      <c r="C227" s="39"/>
    </row>
    <row r="228" spans="2:3" ht="11.25">
      <c r="B228" s="2"/>
      <c r="C228" s="39"/>
    </row>
    <row r="229" spans="2:3" ht="11.25">
      <c r="B229" s="2"/>
      <c r="C229" s="39"/>
    </row>
    <row r="230" spans="2:3" ht="11.25">
      <c r="B230" s="2"/>
      <c r="C230" s="39"/>
    </row>
    <row r="231" spans="2:3" ht="11.25">
      <c r="B231" s="2"/>
      <c r="C231" s="39"/>
    </row>
    <row r="232" spans="2:3" ht="11.25">
      <c r="B232" s="2"/>
      <c r="C232" s="39"/>
    </row>
    <row r="233" spans="2:3" ht="11.25">
      <c r="B233" s="2"/>
      <c r="C233" s="39"/>
    </row>
    <row r="234" spans="2:3" ht="11.25">
      <c r="B234" s="2"/>
      <c r="C234" s="39"/>
    </row>
    <row r="235" spans="2:3" ht="11.25">
      <c r="B235" s="2"/>
      <c r="C235" s="39"/>
    </row>
    <row r="236" spans="2:3" ht="11.25">
      <c r="B236" s="2"/>
      <c r="C236" s="39"/>
    </row>
    <row r="237" spans="2:3" ht="11.25">
      <c r="B237" s="2"/>
      <c r="C237" s="39"/>
    </row>
    <row r="238" spans="2:3" ht="11.25">
      <c r="B238" s="2"/>
      <c r="C238" s="39"/>
    </row>
    <row r="239" spans="2:3" ht="11.25">
      <c r="B239" s="2"/>
      <c r="C239" s="39"/>
    </row>
    <row r="240" spans="2:3" ht="11.25">
      <c r="B240" s="2"/>
      <c r="C240" s="39"/>
    </row>
    <row r="241" spans="2:3" ht="11.25">
      <c r="B241" s="2"/>
      <c r="C241" s="39"/>
    </row>
    <row r="242" spans="2:3" ht="11.25">
      <c r="B242" s="2"/>
      <c r="C242" s="39"/>
    </row>
    <row r="243" spans="2:3" ht="11.25">
      <c r="B243" s="2"/>
      <c r="C243" s="39"/>
    </row>
    <row r="244" spans="2:3" ht="11.25">
      <c r="B244" s="2"/>
      <c r="C244" s="39"/>
    </row>
    <row r="245" spans="2:3" ht="11.25">
      <c r="B245" s="2"/>
      <c r="C245" s="39"/>
    </row>
    <row r="246" spans="2:3" ht="11.25">
      <c r="B246" s="2"/>
      <c r="C246" s="39"/>
    </row>
    <row r="247" spans="2:3" ht="11.25">
      <c r="B247" s="2"/>
      <c r="C247" s="39"/>
    </row>
    <row r="248" spans="2:3" ht="11.25">
      <c r="B248" s="2"/>
      <c r="C248" s="39"/>
    </row>
    <row r="249" spans="2:3" ht="11.25">
      <c r="B249" s="2"/>
      <c r="C249" s="39"/>
    </row>
    <row r="250" spans="2:3" ht="11.25">
      <c r="B250" s="2"/>
      <c r="C250" s="39"/>
    </row>
    <row r="251" spans="2:3" ht="11.25">
      <c r="B251" s="2"/>
      <c r="C251" s="39"/>
    </row>
    <row r="252" spans="2:3" ht="11.25">
      <c r="B252" s="2"/>
      <c r="C252" s="39"/>
    </row>
    <row r="253" spans="2:3" ht="11.25">
      <c r="B253" s="2"/>
      <c r="C253" s="39"/>
    </row>
    <row r="254" spans="2:3" ht="11.25">
      <c r="B254" s="2"/>
      <c r="C254" s="39"/>
    </row>
    <row r="255" spans="2:3" ht="11.25">
      <c r="B255" s="2"/>
      <c r="C255" s="39"/>
    </row>
    <row r="256" spans="2:3" ht="11.25">
      <c r="B256" s="2"/>
      <c r="C256" s="39"/>
    </row>
    <row r="257" spans="2:3" ht="11.25">
      <c r="B257" s="2"/>
      <c r="C257" s="39"/>
    </row>
    <row r="258" spans="2:3" ht="11.25">
      <c r="B258" s="2"/>
      <c r="C258" s="39"/>
    </row>
    <row r="259" spans="2:3" ht="11.25">
      <c r="B259" s="2"/>
      <c r="C259" s="39"/>
    </row>
    <row r="260" spans="2:3" ht="11.25">
      <c r="B260" s="2"/>
      <c r="C260" s="39"/>
    </row>
    <row r="261" spans="2:3" ht="11.25">
      <c r="B261" s="2"/>
      <c r="C261" s="39"/>
    </row>
    <row r="262" spans="2:3" ht="11.25">
      <c r="B262" s="2"/>
      <c r="C262" s="39"/>
    </row>
    <row r="263" spans="2:3" ht="11.25">
      <c r="B263" s="2"/>
      <c r="C263" s="39"/>
    </row>
    <row r="264" spans="2:3" ht="11.25">
      <c r="B264" s="2"/>
      <c r="C264" s="39"/>
    </row>
    <row r="265" spans="2:3" ht="11.25">
      <c r="B265" s="2"/>
      <c r="C265" s="39"/>
    </row>
    <row r="266" spans="2:3" ht="11.25">
      <c r="B266" s="2"/>
      <c r="C266" s="39"/>
    </row>
    <row r="267" spans="2:3" ht="11.25">
      <c r="B267" s="2"/>
      <c r="C267" s="39"/>
    </row>
    <row r="268" spans="2:3" ht="11.25">
      <c r="B268" s="2"/>
      <c r="C268" s="39"/>
    </row>
    <row r="269" spans="2:3" ht="11.25">
      <c r="B269" s="2"/>
      <c r="C269" s="39"/>
    </row>
    <row r="270" spans="2:3" ht="11.25">
      <c r="B270" s="2"/>
      <c r="C270" s="39"/>
    </row>
    <row r="271" spans="2:3" ht="11.25">
      <c r="B271" s="2"/>
      <c r="C271" s="39"/>
    </row>
    <row r="272" spans="2:3" ht="11.25">
      <c r="B272" s="2"/>
      <c r="C272" s="39"/>
    </row>
    <row r="273" spans="2:3" ht="11.25">
      <c r="B273" s="2"/>
      <c r="C273" s="39"/>
    </row>
    <row r="274" spans="2:3" ht="11.25">
      <c r="B274" s="2"/>
      <c r="C274" s="39"/>
    </row>
    <row r="275" spans="2:3" ht="11.25">
      <c r="B275" s="2"/>
      <c r="C275" s="39"/>
    </row>
    <row r="276" spans="2:3" ht="11.25">
      <c r="B276" s="2"/>
      <c r="C276" s="39"/>
    </row>
    <row r="277" spans="2:3" ht="11.25">
      <c r="B277" s="2"/>
      <c r="C277" s="39"/>
    </row>
    <row r="278" spans="2:3" ht="11.25">
      <c r="B278" s="2"/>
      <c r="C278" s="39"/>
    </row>
    <row r="279" spans="2:3" ht="11.25">
      <c r="B279" s="2"/>
      <c r="C279" s="39"/>
    </row>
    <row r="280" spans="2:3" ht="11.25">
      <c r="B280" s="2"/>
      <c r="C280" s="39"/>
    </row>
    <row r="281" spans="2:3" ht="11.25">
      <c r="B281" s="2"/>
      <c r="C281" s="39"/>
    </row>
    <row r="282" spans="2:3" ht="11.25">
      <c r="B282" s="2"/>
      <c r="C282" s="39"/>
    </row>
    <row r="283" spans="2:3" ht="11.25">
      <c r="B283" s="2"/>
      <c r="C283" s="39"/>
    </row>
    <row r="284" spans="2:3" ht="11.25">
      <c r="B284" s="2"/>
      <c r="C284" s="39"/>
    </row>
    <row r="285" spans="2:3" ht="11.25">
      <c r="B285" s="2"/>
      <c r="C285" s="39"/>
    </row>
    <row r="286" spans="2:3" ht="11.25">
      <c r="B286" s="2"/>
      <c r="C286" s="39"/>
    </row>
    <row r="287" spans="2:3" ht="11.25">
      <c r="B287" s="2"/>
      <c r="C287" s="39"/>
    </row>
    <row r="288" spans="2:3" ht="11.25">
      <c r="B288" s="2"/>
      <c r="C288" s="39"/>
    </row>
    <row r="289" spans="2:3" ht="11.25">
      <c r="B289" s="2"/>
      <c r="C289" s="39"/>
    </row>
    <row r="290" spans="2:3" ht="11.25">
      <c r="B290" s="2"/>
      <c r="C290" s="39"/>
    </row>
    <row r="291" spans="2:3" ht="11.25">
      <c r="B291" s="2"/>
      <c r="C291" s="39"/>
    </row>
    <row r="292" spans="2:3" ht="11.25">
      <c r="B292" s="2"/>
      <c r="C292" s="39"/>
    </row>
    <row r="293" spans="2:3" ht="11.25">
      <c r="B293" s="2"/>
      <c r="C293" s="39"/>
    </row>
    <row r="294" spans="2:3" ht="11.25">
      <c r="B294" s="2"/>
      <c r="C294" s="39"/>
    </row>
    <row r="295" spans="2:3" ht="11.25">
      <c r="B295" s="2"/>
      <c r="C295" s="39"/>
    </row>
    <row r="296" spans="2:3" ht="11.25">
      <c r="B296" s="2"/>
      <c r="C296" s="39"/>
    </row>
    <row r="297" spans="2:3" ht="11.25">
      <c r="B297" s="2"/>
      <c r="C297" s="39"/>
    </row>
    <row r="298" spans="2:3" ht="11.25">
      <c r="B298" s="2"/>
      <c r="C298" s="39"/>
    </row>
    <row r="299" spans="2:3" ht="11.25">
      <c r="B299" s="2"/>
      <c r="C299" s="39"/>
    </row>
    <row r="300" spans="2:3" ht="11.25">
      <c r="B300" s="2"/>
      <c r="C300" s="39"/>
    </row>
    <row r="301" spans="2:3" ht="11.25">
      <c r="B301" s="2"/>
      <c r="C301" s="39"/>
    </row>
    <row r="302" spans="2:3" ht="11.25">
      <c r="B302" s="2"/>
      <c r="C302" s="39"/>
    </row>
    <row r="303" spans="2:3" ht="11.25">
      <c r="B303" s="2"/>
      <c r="C303" s="39"/>
    </row>
    <row r="304" spans="2:3" ht="11.25">
      <c r="B304" s="2"/>
      <c r="C304" s="39"/>
    </row>
    <row r="305" spans="2:3" ht="11.25">
      <c r="B305" s="2"/>
      <c r="C305" s="39"/>
    </row>
    <row r="306" spans="2:3" ht="11.25">
      <c r="B306" s="2"/>
      <c r="C306" s="39"/>
    </row>
    <row r="307" spans="2:3" ht="11.25">
      <c r="B307" s="2"/>
      <c r="C307" s="39"/>
    </row>
    <row r="308" spans="2:3" ht="11.25">
      <c r="B308" s="2"/>
      <c r="C308" s="39"/>
    </row>
    <row r="309" spans="2:3" ht="11.25">
      <c r="B309" s="2"/>
      <c r="C309" s="39"/>
    </row>
    <row r="310" spans="2:3" ht="11.25">
      <c r="B310" s="2"/>
      <c r="C310" s="39"/>
    </row>
    <row r="311" spans="2:3" ht="11.25">
      <c r="B311" s="2"/>
      <c r="C311" s="39"/>
    </row>
    <row r="312" spans="2:3" ht="11.25">
      <c r="B312" s="2"/>
      <c r="C312" s="39"/>
    </row>
    <row r="313" spans="2:3" ht="11.25">
      <c r="B313" s="2"/>
      <c r="C313" s="39"/>
    </row>
    <row r="314" spans="2:3" ht="11.25">
      <c r="B314" s="2"/>
      <c r="C314" s="39"/>
    </row>
    <row r="315" spans="2:3" ht="11.25">
      <c r="B315" s="2"/>
      <c r="C315" s="39"/>
    </row>
    <row r="316" spans="2:3" ht="11.25">
      <c r="B316" s="2"/>
      <c r="C316" s="39"/>
    </row>
    <row r="317" spans="2:3" ht="11.25">
      <c r="B317" s="2"/>
      <c r="C317" s="39"/>
    </row>
    <row r="318" spans="2:3" ht="11.25">
      <c r="B318" s="2"/>
      <c r="C318" s="39"/>
    </row>
    <row r="319" spans="2:3" ht="11.25">
      <c r="B319" s="2"/>
      <c r="C319" s="39"/>
    </row>
    <row r="320" spans="2:3" ht="11.25">
      <c r="B320" s="2"/>
      <c r="C320" s="39"/>
    </row>
    <row r="321" spans="2:3" ht="11.25">
      <c r="B321" s="2"/>
      <c r="C321" s="39"/>
    </row>
    <row r="322" spans="2:3" ht="11.25">
      <c r="B322" s="2"/>
      <c r="C322" s="39"/>
    </row>
    <row r="323" spans="2:3" ht="11.25">
      <c r="B323" s="2"/>
      <c r="C323" s="39"/>
    </row>
    <row r="324" spans="2:3" ht="11.25">
      <c r="B324" s="2"/>
      <c r="C324" s="39"/>
    </row>
    <row r="325" spans="2:3" ht="11.25">
      <c r="B325" s="2"/>
      <c r="C325" s="39"/>
    </row>
    <row r="326" spans="2:3" ht="11.25">
      <c r="B326" s="2"/>
      <c r="C326" s="39"/>
    </row>
    <row r="327" spans="2:3" ht="11.25">
      <c r="B327" s="2"/>
      <c r="C327" s="39"/>
    </row>
    <row r="328" spans="2:3" ht="11.25">
      <c r="B328" s="2"/>
      <c r="C328" s="39"/>
    </row>
    <row r="329" spans="2:3" ht="11.25">
      <c r="B329" s="2"/>
      <c r="C329" s="39"/>
    </row>
    <row r="330" spans="2:3" ht="11.25">
      <c r="B330" s="2"/>
      <c r="C330" s="39"/>
    </row>
    <row r="331" spans="2:3" ht="11.25">
      <c r="B331" s="2"/>
      <c r="C331" s="39"/>
    </row>
    <row r="332" spans="2:3" ht="11.25">
      <c r="B332" s="2"/>
      <c r="C332" s="39"/>
    </row>
    <row r="333" spans="2:3" ht="11.25">
      <c r="B333" s="2"/>
      <c r="C333" s="39"/>
    </row>
    <row r="334" spans="2:3" ht="11.25">
      <c r="B334" s="2"/>
      <c r="C334" s="39"/>
    </row>
    <row r="335" spans="2:3" ht="11.25">
      <c r="B335" s="2"/>
      <c r="C335" s="39"/>
    </row>
    <row r="336" spans="2:3" ht="11.25">
      <c r="B336" s="2"/>
      <c r="C336" s="39"/>
    </row>
    <row r="337" spans="2:3" ht="11.25">
      <c r="B337" s="2"/>
      <c r="C337" s="39"/>
    </row>
    <row r="338" spans="2:3" ht="11.25">
      <c r="B338" s="2"/>
      <c r="C338" s="39"/>
    </row>
    <row r="339" spans="2:3" ht="11.25">
      <c r="B339" s="2"/>
      <c r="C339" s="39"/>
    </row>
    <row r="340" spans="2:3" ht="11.25">
      <c r="B340" s="2"/>
      <c r="C340" s="39"/>
    </row>
    <row r="341" spans="2:3" ht="11.25">
      <c r="B341" s="2"/>
      <c r="C341" s="39"/>
    </row>
    <row r="342" spans="2:3" ht="11.25">
      <c r="B342" s="2"/>
      <c r="C342" s="39"/>
    </row>
    <row r="343" spans="2:3" ht="11.25">
      <c r="B343" s="2"/>
      <c r="C343" s="39"/>
    </row>
    <row r="344" spans="2:3" ht="11.25">
      <c r="B344" s="2"/>
      <c r="C344" s="39"/>
    </row>
    <row r="345" spans="2:3" ht="11.25">
      <c r="B345" s="2"/>
      <c r="C345" s="39"/>
    </row>
    <row r="346" spans="2:3" ht="11.25">
      <c r="B346" s="2"/>
      <c r="C346" s="39"/>
    </row>
    <row r="347" spans="2:3" ht="11.25">
      <c r="B347" s="2"/>
      <c r="C347" s="39"/>
    </row>
    <row r="348" spans="2:3" ht="11.25">
      <c r="B348" s="2"/>
      <c r="C348" s="39"/>
    </row>
    <row r="349" spans="2:3" ht="11.25">
      <c r="B349" s="2"/>
      <c r="C349" s="39"/>
    </row>
    <row r="350" spans="2:3" ht="11.25">
      <c r="B350" s="2"/>
      <c r="C350" s="39"/>
    </row>
    <row r="351" spans="2:3" ht="11.25">
      <c r="B351" s="2"/>
      <c r="C351" s="39"/>
    </row>
    <row r="352" spans="2:3" ht="11.25">
      <c r="B352" s="2"/>
      <c r="C352" s="39"/>
    </row>
    <row r="353" spans="2:3" ht="11.25">
      <c r="B353" s="2"/>
      <c r="C353" s="39"/>
    </row>
    <row r="354" spans="2:3" ht="11.25">
      <c r="B354" s="2"/>
      <c r="C354" s="39"/>
    </row>
    <row r="355" spans="2:3" ht="11.25">
      <c r="B355" s="2"/>
      <c r="C355" s="39"/>
    </row>
    <row r="356" spans="2:3" ht="11.25">
      <c r="B356" s="2"/>
      <c r="C356" s="39"/>
    </row>
    <row r="357" spans="2:3" ht="11.25">
      <c r="B357" s="2"/>
      <c r="C357" s="39"/>
    </row>
    <row r="358" spans="2:3" ht="11.25">
      <c r="B358" s="2"/>
      <c r="C358" s="39"/>
    </row>
    <row r="359" spans="2:3" ht="11.25">
      <c r="B359" s="2"/>
      <c r="C359" s="39"/>
    </row>
    <row r="360" spans="2:3" ht="11.25">
      <c r="B360" s="2"/>
      <c r="C360" s="39"/>
    </row>
    <row r="361" spans="2:3" ht="11.25">
      <c r="B361" s="2"/>
      <c r="C361" s="39"/>
    </row>
    <row r="362" spans="2:3" ht="11.25">
      <c r="B362" s="2"/>
      <c r="C362" s="39"/>
    </row>
    <row r="363" spans="2:3" ht="11.25">
      <c r="B363" s="2"/>
      <c r="C363" s="39"/>
    </row>
    <row r="364" spans="2:3" ht="11.25">
      <c r="B364" s="2"/>
      <c r="C364" s="39"/>
    </row>
    <row r="365" spans="2:3" ht="11.25">
      <c r="B365" s="2"/>
      <c r="C365" s="39"/>
    </row>
    <row r="366" spans="2:3" ht="11.25">
      <c r="B366" s="2"/>
      <c r="C366" s="39"/>
    </row>
    <row r="367" spans="2:3" ht="11.25">
      <c r="B367" s="2"/>
      <c r="C367" s="39"/>
    </row>
    <row r="368" spans="2:3" ht="11.25">
      <c r="B368" s="2"/>
      <c r="C368" s="39"/>
    </row>
    <row r="369" spans="2:3" ht="11.25">
      <c r="B369" s="2"/>
      <c r="C369" s="39"/>
    </row>
    <row r="370" spans="2:3" ht="11.25">
      <c r="B370" s="2"/>
      <c r="C370" s="39"/>
    </row>
    <row r="371" spans="2:3" ht="11.25">
      <c r="B371" s="2"/>
      <c r="C371" s="39"/>
    </row>
    <row r="372" spans="2:3" ht="11.25">
      <c r="B372" s="2"/>
      <c r="C372" s="39"/>
    </row>
    <row r="373" spans="2:3" ht="11.25">
      <c r="B373" s="2"/>
      <c r="C373" s="39"/>
    </row>
    <row r="374" spans="2:3" ht="11.25">
      <c r="B374" s="2"/>
      <c r="C374" s="39"/>
    </row>
    <row r="375" spans="2:3" ht="11.25">
      <c r="B375" s="2"/>
      <c r="C375" s="39"/>
    </row>
    <row r="376" spans="2:3" ht="11.25">
      <c r="B376" s="2"/>
      <c r="C376" s="39"/>
    </row>
    <row r="377" spans="2:3" ht="11.25">
      <c r="B377" s="2"/>
      <c r="C377" s="39"/>
    </row>
    <row r="378" spans="2:3" ht="11.25">
      <c r="B378" s="2"/>
      <c r="C378" s="39"/>
    </row>
    <row r="379" spans="2:3" ht="11.25">
      <c r="B379" s="2"/>
      <c r="C379" s="39"/>
    </row>
    <row r="380" spans="2:3" ht="11.25">
      <c r="B380" s="2"/>
      <c r="C380" s="39"/>
    </row>
    <row r="381" spans="2:3" ht="11.25">
      <c r="B381" s="2"/>
      <c r="C381" s="39"/>
    </row>
    <row r="382" spans="2:3" ht="11.25">
      <c r="B382" s="2"/>
      <c r="C382" s="39"/>
    </row>
    <row r="383" spans="2:3" ht="11.25">
      <c r="B383" s="2"/>
      <c r="C383" s="39"/>
    </row>
    <row r="384" spans="2:3" ht="11.25">
      <c r="B384" s="2"/>
      <c r="C384" s="39"/>
    </row>
    <row r="385" spans="2:3" ht="11.25">
      <c r="B385" s="2"/>
      <c r="C385" s="39"/>
    </row>
    <row r="386" spans="2:3" ht="11.25">
      <c r="B386" s="2"/>
      <c r="C386" s="39"/>
    </row>
    <row r="387" spans="2:3" ht="11.25">
      <c r="B387" s="2"/>
      <c r="C387" s="39"/>
    </row>
    <row r="388" spans="2:3" ht="11.25">
      <c r="B388" s="2"/>
      <c r="C388" s="39"/>
    </row>
    <row r="389" spans="2:3" ht="11.25">
      <c r="B389" s="2"/>
      <c r="C389" s="39"/>
    </row>
    <row r="390" spans="2:3" ht="11.25">
      <c r="B390" s="2"/>
      <c r="C390" s="39"/>
    </row>
    <row r="391" spans="2:3" ht="11.25">
      <c r="B391" s="2"/>
      <c r="C391" s="39"/>
    </row>
    <row r="392" spans="2:3" ht="11.25">
      <c r="B392" s="2"/>
      <c r="C392" s="39"/>
    </row>
    <row r="393" spans="2:3" ht="11.25">
      <c r="B393" s="2"/>
      <c r="C393" s="39"/>
    </row>
    <row r="394" spans="2:3" ht="11.25">
      <c r="B394" s="2"/>
      <c r="C394" s="39"/>
    </row>
    <row r="395" spans="2:3" ht="11.25">
      <c r="B395" s="2"/>
      <c r="C395" s="39"/>
    </row>
    <row r="396" spans="2:3" ht="11.25">
      <c r="B396" s="2"/>
      <c r="C396" s="39"/>
    </row>
    <row r="397" spans="2:3" ht="11.25">
      <c r="B397" s="2"/>
      <c r="C397" s="39"/>
    </row>
    <row r="398" spans="2:3" ht="11.25">
      <c r="B398" s="2"/>
      <c r="C398" s="39"/>
    </row>
    <row r="399" spans="2:3" ht="11.25">
      <c r="B399" s="2"/>
      <c r="C399" s="39"/>
    </row>
    <row r="400" spans="2:3" ht="11.25">
      <c r="B400" s="2"/>
      <c r="C400" s="39"/>
    </row>
    <row r="401" spans="2:3" ht="11.25">
      <c r="B401" s="2"/>
      <c r="C401" s="39"/>
    </row>
    <row r="402" spans="2:3" ht="11.25">
      <c r="B402" s="2"/>
      <c r="C402" s="39"/>
    </row>
    <row r="403" spans="2:3" ht="11.25">
      <c r="B403" s="2"/>
      <c r="C403" s="39"/>
    </row>
    <row r="404" spans="2:3" ht="11.25">
      <c r="B404" s="2"/>
      <c r="C404" s="39"/>
    </row>
    <row r="405" spans="2:3" ht="11.25">
      <c r="B405" s="2"/>
      <c r="C405" s="39"/>
    </row>
    <row r="406" spans="2:3" ht="11.25">
      <c r="B406" s="2"/>
      <c r="C406" s="39"/>
    </row>
    <row r="407" spans="2:3" ht="11.25">
      <c r="B407" s="2"/>
      <c r="C407" s="39"/>
    </row>
    <row r="408" spans="2:3" ht="11.25">
      <c r="B408" s="2"/>
      <c r="C408" s="39"/>
    </row>
    <row r="409" spans="2:3" ht="11.25">
      <c r="B409" s="2"/>
      <c r="C409" s="39"/>
    </row>
    <row r="410" spans="2:3" ht="11.25">
      <c r="B410" s="2"/>
      <c r="C410" s="39"/>
    </row>
    <row r="411" spans="2:3" ht="11.25">
      <c r="B411" s="2"/>
      <c r="C411" s="39"/>
    </row>
    <row r="412" spans="2:3" ht="11.25">
      <c r="B412" s="2"/>
      <c r="C412" s="39"/>
    </row>
    <row r="413" spans="2:3" ht="11.25">
      <c r="B413" s="2"/>
      <c r="C413" s="39"/>
    </row>
    <row r="414" spans="2:3" ht="11.25">
      <c r="B414" s="2"/>
      <c r="C414" s="39"/>
    </row>
    <row r="415" spans="2:3" ht="11.25">
      <c r="B415" s="2"/>
      <c r="C415" s="39"/>
    </row>
    <row r="416" spans="2:3" ht="11.25">
      <c r="B416" s="2"/>
      <c r="C416" s="39"/>
    </row>
    <row r="417" spans="2:3" ht="11.25">
      <c r="B417" s="2"/>
      <c r="C417" s="39"/>
    </row>
    <row r="418" spans="2:3" ht="11.25">
      <c r="B418" s="2"/>
      <c r="C418" s="39"/>
    </row>
    <row r="419" spans="2:3" ht="11.25">
      <c r="B419" s="2"/>
      <c r="C419" s="39"/>
    </row>
    <row r="420" spans="2:3" ht="11.25">
      <c r="B420" s="2"/>
      <c r="C420" s="39"/>
    </row>
    <row r="421" spans="2:3" ht="11.25">
      <c r="B421" s="2"/>
      <c r="C421" s="39"/>
    </row>
    <row r="422" spans="2:3" ht="11.25">
      <c r="B422" s="2"/>
      <c r="C422" s="39"/>
    </row>
    <row r="423" spans="2:3" ht="11.25">
      <c r="B423" s="2"/>
      <c r="C423" s="39"/>
    </row>
    <row r="424" spans="2:3" ht="11.25">
      <c r="B424" s="2"/>
      <c r="C424" s="39"/>
    </row>
    <row r="425" spans="2:3" ht="11.25">
      <c r="B425" s="2"/>
      <c r="C425" s="39"/>
    </row>
    <row r="426" spans="2:3" ht="11.25">
      <c r="B426" s="2"/>
      <c r="C426" s="39"/>
    </row>
    <row r="427" spans="2:3" ht="11.25">
      <c r="B427" s="2"/>
      <c r="C427" s="39"/>
    </row>
    <row r="428" spans="2:3" ht="11.25">
      <c r="B428" s="2"/>
      <c r="C428" s="39"/>
    </row>
    <row r="429" spans="2:3" ht="11.25">
      <c r="B429" s="2"/>
      <c r="C429" s="39"/>
    </row>
    <row r="430" spans="2:3" ht="11.25">
      <c r="B430" s="2"/>
      <c r="C430" s="39"/>
    </row>
    <row r="431" spans="2:3" ht="11.25">
      <c r="B431" s="2"/>
      <c r="C431" s="39"/>
    </row>
    <row r="432" spans="2:3" ht="11.25">
      <c r="B432" s="2"/>
      <c r="C432" s="39"/>
    </row>
    <row r="433" spans="2:3" ht="11.25">
      <c r="B433" s="2"/>
      <c r="C433" s="39"/>
    </row>
    <row r="434" spans="2:3" ht="11.25">
      <c r="B434" s="2"/>
      <c r="C434" s="39"/>
    </row>
    <row r="435" spans="2:3" ht="11.25">
      <c r="B435" s="2"/>
      <c r="C435" s="39"/>
    </row>
    <row r="436" spans="2:3" ht="11.25">
      <c r="B436" s="2"/>
      <c r="C436" s="39"/>
    </row>
    <row r="437" spans="2:3" ht="11.25">
      <c r="B437" s="2"/>
      <c r="C437" s="39"/>
    </row>
    <row r="438" spans="2:3" ht="11.25">
      <c r="B438" s="2"/>
      <c r="C438" s="39"/>
    </row>
    <row r="439" spans="2:3" ht="11.25">
      <c r="B439" s="2"/>
      <c r="C439" s="39"/>
    </row>
    <row r="440" spans="2:3" ht="11.25">
      <c r="B440" s="2"/>
      <c r="C440" s="39"/>
    </row>
    <row r="441" spans="2:3" ht="11.25">
      <c r="B441" s="2"/>
      <c r="C441" s="39"/>
    </row>
    <row r="442" spans="2:3" ht="11.25">
      <c r="B442" s="2"/>
      <c r="C442" s="39"/>
    </row>
    <row r="443" spans="2:3" ht="11.25">
      <c r="B443" s="2"/>
      <c r="C443" s="39"/>
    </row>
    <row r="444" spans="2:3" ht="11.25">
      <c r="B444" s="2"/>
      <c r="C444" s="39"/>
    </row>
    <row r="445" spans="2:3" ht="11.25">
      <c r="B445" s="2"/>
      <c r="C445" s="39"/>
    </row>
    <row r="446" spans="2:3" ht="11.25">
      <c r="B446" s="2"/>
      <c r="C446" s="39"/>
    </row>
    <row r="447" spans="2:3" ht="11.25">
      <c r="B447" s="2"/>
      <c r="C447" s="39"/>
    </row>
    <row r="448" spans="2:3" ht="11.25">
      <c r="B448" s="2"/>
      <c r="C448" s="39"/>
    </row>
    <row r="449" spans="2:3" ht="11.25">
      <c r="B449" s="2"/>
      <c r="C449" s="39"/>
    </row>
    <row r="450" spans="2:3" ht="11.25">
      <c r="B450" s="2"/>
      <c r="C450" s="39"/>
    </row>
    <row r="451" spans="2:3" ht="11.25">
      <c r="B451" s="2"/>
      <c r="C451" s="39"/>
    </row>
    <row r="452" spans="2:3" ht="11.25">
      <c r="B452" s="2"/>
      <c r="C452" s="39"/>
    </row>
    <row r="453" spans="2:3" ht="11.25">
      <c r="B453" s="2"/>
      <c r="C453" s="39"/>
    </row>
    <row r="454" spans="2:3" ht="11.25">
      <c r="B454" s="2"/>
      <c r="C454" s="39"/>
    </row>
    <row r="455" spans="2:3" ht="11.25">
      <c r="B455" s="2"/>
      <c r="C455" s="39"/>
    </row>
    <row r="456" spans="2:3" ht="11.25">
      <c r="B456" s="2"/>
      <c r="C456" s="39"/>
    </row>
    <row r="457" spans="2:3" ht="11.25">
      <c r="B457" s="2"/>
      <c r="C457" s="39"/>
    </row>
    <row r="458" spans="2:3" ht="11.25">
      <c r="B458" s="2"/>
      <c r="C458" s="39"/>
    </row>
    <row r="459" spans="2:3" ht="11.25">
      <c r="B459" s="2"/>
      <c r="C459" s="39"/>
    </row>
    <row r="460" spans="2:3" ht="11.25">
      <c r="B460" s="2"/>
      <c r="C460" s="39"/>
    </row>
    <row r="461" spans="2:3" ht="11.25">
      <c r="B461" s="2"/>
      <c r="C461" s="39"/>
    </row>
    <row r="462" spans="2:3" ht="11.25">
      <c r="B462" s="2"/>
      <c r="C462" s="39"/>
    </row>
    <row r="463" spans="2:3" ht="11.25">
      <c r="B463" s="2"/>
      <c r="C463" s="39"/>
    </row>
    <row r="464" spans="2:3" ht="11.25">
      <c r="B464" s="2"/>
      <c r="C464" s="39"/>
    </row>
    <row r="465" spans="2:3" ht="11.25">
      <c r="B465" s="2"/>
      <c r="C465" s="39"/>
    </row>
    <row r="466" spans="2:3" ht="11.25">
      <c r="B466" s="2"/>
      <c r="C466" s="39"/>
    </row>
    <row r="467" spans="2:3" ht="11.25">
      <c r="B467" s="2"/>
      <c r="C467" s="39"/>
    </row>
    <row r="468" spans="2:3" ht="11.25">
      <c r="B468" s="2"/>
      <c r="C468" s="39"/>
    </row>
    <row r="469" spans="2:3" ht="11.25">
      <c r="B469" s="2"/>
      <c r="C469" s="39"/>
    </row>
    <row r="470" spans="2:3" ht="11.25">
      <c r="B470" s="2"/>
      <c r="C470" s="39"/>
    </row>
    <row r="471" spans="2:3" ht="11.25">
      <c r="B471" s="2"/>
      <c r="C471" s="39"/>
    </row>
    <row r="472" spans="2:3" ht="11.25">
      <c r="B472" s="2"/>
      <c r="C472" s="39"/>
    </row>
    <row r="473" spans="2:3" ht="11.25">
      <c r="B473" s="2"/>
      <c r="C473" s="39"/>
    </row>
    <row r="474" spans="2:3" ht="11.25">
      <c r="B474" s="2"/>
      <c r="C474" s="39"/>
    </row>
    <row r="475" spans="2:3" ht="11.25">
      <c r="B475" s="2"/>
      <c r="C475" s="39"/>
    </row>
    <row r="476" spans="2:3" ht="11.25">
      <c r="B476" s="2"/>
      <c r="C476" s="39"/>
    </row>
    <row r="477" spans="2:3" ht="11.25">
      <c r="B477" s="2"/>
      <c r="C477" s="39"/>
    </row>
    <row r="478" spans="2:3" ht="11.25">
      <c r="B478" s="2"/>
      <c r="C478" s="39"/>
    </row>
    <row r="479" spans="2:3" ht="11.25">
      <c r="B479" s="2"/>
      <c r="C479" s="39"/>
    </row>
    <row r="480" spans="2:3" ht="11.25">
      <c r="B480" s="2"/>
      <c r="C480" s="39"/>
    </row>
    <row r="481" spans="2:3" ht="11.25">
      <c r="B481" s="2"/>
      <c r="C481" s="39"/>
    </row>
    <row r="482" spans="2:3" ht="11.25">
      <c r="B482" s="2"/>
      <c r="C482" s="39"/>
    </row>
    <row r="483" spans="2:3" ht="11.25">
      <c r="B483" s="2"/>
      <c r="C483" s="39"/>
    </row>
    <row r="484" spans="2:3" ht="11.25">
      <c r="B484" s="2"/>
      <c r="C484" s="39"/>
    </row>
    <row r="485" spans="2:3" ht="11.25">
      <c r="B485" s="2"/>
      <c r="C485" s="39"/>
    </row>
    <row r="486" spans="2:3" ht="11.25">
      <c r="B486" s="2"/>
      <c r="C486" s="39"/>
    </row>
    <row r="487" spans="2:3" ht="11.25">
      <c r="B487" s="2"/>
      <c r="C487" s="39"/>
    </row>
    <row r="488" spans="2:3" ht="11.25">
      <c r="B488" s="2"/>
      <c r="C488" s="39"/>
    </row>
    <row r="489" spans="2:3" ht="11.25">
      <c r="B489" s="2"/>
      <c r="C489" s="39"/>
    </row>
    <row r="490" spans="2:3" ht="11.25">
      <c r="B490" s="2"/>
      <c r="C490" s="39"/>
    </row>
    <row r="491" spans="2:3" ht="11.25">
      <c r="B491" s="2"/>
      <c r="C491" s="39"/>
    </row>
    <row r="492" spans="2:3" ht="11.25">
      <c r="B492" s="2"/>
      <c r="C492" s="39"/>
    </row>
    <row r="493" spans="2:3" ht="11.25">
      <c r="B493" s="2"/>
      <c r="C493" s="39"/>
    </row>
    <row r="494" spans="2:3" ht="11.25">
      <c r="B494" s="2"/>
      <c r="C494" s="39"/>
    </row>
    <row r="495" spans="2:3" ht="11.25">
      <c r="B495" s="2"/>
      <c r="C495" s="39"/>
    </row>
    <row r="496" spans="2:3" ht="11.25">
      <c r="B496" s="2"/>
      <c r="C496" s="39"/>
    </row>
    <row r="497" spans="2:3" ht="11.25">
      <c r="B497" s="2"/>
      <c r="C497" s="39"/>
    </row>
    <row r="498" spans="2:3" ht="11.25">
      <c r="B498" s="2"/>
      <c r="C498" s="39"/>
    </row>
    <row r="499" spans="2:3" ht="11.25">
      <c r="B499" s="2"/>
      <c r="C499" s="39"/>
    </row>
    <row r="500" spans="2:3" ht="11.25">
      <c r="B500" s="2"/>
      <c r="C500" s="39"/>
    </row>
    <row r="501" spans="2:3" ht="11.25">
      <c r="B501" s="2"/>
      <c r="C501" s="39"/>
    </row>
    <row r="502" spans="2:3" ht="11.25">
      <c r="B502" s="2"/>
      <c r="C502" s="39"/>
    </row>
    <row r="503" spans="2:3" ht="11.25">
      <c r="B503" s="2"/>
      <c r="C503" s="39"/>
    </row>
    <row r="504" spans="2:3" ht="11.25">
      <c r="B504" s="2"/>
      <c r="C504" s="39"/>
    </row>
    <row r="505" spans="2:3" ht="11.25">
      <c r="B505" s="2"/>
      <c r="C505" s="39"/>
    </row>
    <row r="506" spans="2:3" ht="11.25">
      <c r="B506" s="2"/>
      <c r="C506" s="39"/>
    </row>
    <row r="507" spans="2:3" ht="11.25">
      <c r="B507" s="2"/>
      <c r="C507" s="39"/>
    </row>
    <row r="508" spans="2:3" ht="11.25">
      <c r="B508" s="2"/>
      <c r="C508" s="39"/>
    </row>
    <row r="509" spans="2:3" ht="11.25">
      <c r="B509" s="2"/>
      <c r="C509" s="39"/>
    </row>
    <row r="510" spans="2:3" ht="11.25">
      <c r="B510" s="2"/>
      <c r="C510" s="39"/>
    </row>
    <row r="511" spans="2:3" ht="11.25">
      <c r="B511" s="2"/>
      <c r="C511" s="39"/>
    </row>
    <row r="512" spans="2:3" ht="11.25">
      <c r="B512" s="2"/>
      <c r="C512" s="39"/>
    </row>
    <row r="513" spans="2:3" ht="11.25">
      <c r="B513" s="2"/>
      <c r="C513" s="39"/>
    </row>
    <row r="514" spans="2:3" ht="11.25">
      <c r="B514" s="2"/>
      <c r="C514" s="39"/>
    </row>
    <row r="515" spans="2:3" ht="11.25">
      <c r="B515" s="2"/>
      <c r="C515" s="39"/>
    </row>
    <row r="516" spans="2:3" ht="11.25">
      <c r="B516" s="2"/>
      <c r="C516" s="39"/>
    </row>
    <row r="517" spans="2:3" ht="11.25">
      <c r="B517" s="2"/>
      <c r="C517" s="39"/>
    </row>
    <row r="518" spans="2:3" ht="11.25">
      <c r="B518" s="2"/>
      <c r="C518" s="39"/>
    </row>
    <row r="519" spans="2:3" ht="11.25">
      <c r="B519" s="2"/>
      <c r="C519" s="39"/>
    </row>
    <row r="520" spans="2:3" ht="11.25">
      <c r="B520" s="2"/>
      <c r="C520" s="39"/>
    </row>
    <row r="521" spans="2:3" ht="11.25">
      <c r="B521" s="2"/>
      <c r="C521" s="39"/>
    </row>
    <row r="522" spans="2:3" ht="11.25">
      <c r="B522" s="2"/>
      <c r="C522" s="39"/>
    </row>
    <row r="523" spans="2:3" ht="11.25">
      <c r="B523" s="2"/>
      <c r="C523" s="39"/>
    </row>
    <row r="524" spans="2:3" ht="11.25">
      <c r="B524" s="2"/>
      <c r="C524" s="39"/>
    </row>
    <row r="525" spans="2:3" ht="11.25">
      <c r="B525" s="2"/>
      <c r="C525" s="39"/>
    </row>
    <row r="526" spans="2:3" ht="11.25">
      <c r="B526" s="2"/>
      <c r="C526" s="39"/>
    </row>
    <row r="527" spans="2:3" ht="11.25">
      <c r="B527" s="2"/>
      <c r="C527" s="39"/>
    </row>
    <row r="528" spans="2:3" ht="11.25">
      <c r="B528" s="2"/>
      <c r="C528" s="39"/>
    </row>
    <row r="529" spans="2:3" ht="11.25">
      <c r="B529" s="2"/>
      <c r="C529" s="39"/>
    </row>
    <row r="530" spans="2:3" ht="11.25">
      <c r="B530" s="2"/>
      <c r="C530" s="39"/>
    </row>
    <row r="531" spans="2:3" ht="11.25">
      <c r="B531" s="2"/>
      <c r="C531" s="39"/>
    </row>
    <row r="532" spans="2:3" ht="11.25">
      <c r="B532" s="2"/>
      <c r="C532" s="39"/>
    </row>
    <row r="533" spans="2:3" ht="11.25">
      <c r="B533" s="2"/>
      <c r="C533" s="39"/>
    </row>
    <row r="534" spans="2:3" ht="11.25">
      <c r="B534" s="2"/>
      <c r="C534" s="39"/>
    </row>
    <row r="535" spans="2:3" ht="11.25">
      <c r="B535" s="2"/>
      <c r="C535" s="39"/>
    </row>
    <row r="536" spans="2:3" ht="11.25">
      <c r="B536" s="2"/>
      <c r="C536" s="39"/>
    </row>
    <row r="537" spans="2:3" ht="11.25">
      <c r="B537" s="2"/>
      <c r="C537" s="39"/>
    </row>
    <row r="538" spans="2:3" ht="11.25">
      <c r="B538" s="2"/>
      <c r="C538" s="39"/>
    </row>
    <row r="539" spans="2:3" ht="11.25">
      <c r="B539" s="2"/>
      <c r="C539" s="39"/>
    </row>
    <row r="540" spans="2:3" ht="11.25">
      <c r="B540" s="2"/>
      <c r="C540" s="39"/>
    </row>
    <row r="541" spans="2:3" ht="11.25">
      <c r="B541" s="2"/>
      <c r="C541" s="39"/>
    </row>
    <row r="542" spans="2:3" ht="11.25">
      <c r="B542" s="2"/>
      <c r="C542" s="39"/>
    </row>
    <row r="543" spans="2:3" ht="11.25">
      <c r="B543" s="2"/>
      <c r="C543" s="39"/>
    </row>
    <row r="544" spans="2:3" ht="11.25">
      <c r="B544" s="2"/>
      <c r="C544" s="39"/>
    </row>
    <row r="545" spans="2:3" ht="11.25">
      <c r="B545" s="2"/>
      <c r="C545" s="39"/>
    </row>
    <row r="546" spans="2:3" ht="11.25">
      <c r="B546" s="2"/>
      <c r="C546" s="39"/>
    </row>
    <row r="547" spans="2:3" ht="11.25">
      <c r="B547" s="2"/>
      <c r="C547" s="39"/>
    </row>
    <row r="548" spans="2:3" ht="11.25">
      <c r="B548" s="2"/>
      <c r="C548" s="39"/>
    </row>
    <row r="549" spans="2:3" ht="11.25">
      <c r="B549" s="2"/>
      <c r="C549" s="39"/>
    </row>
    <row r="550" spans="2:3" ht="11.25">
      <c r="B550" s="2"/>
      <c r="C550" s="39"/>
    </row>
    <row r="551" spans="2:3" ht="11.25">
      <c r="B551" s="2"/>
      <c r="C551" s="39"/>
    </row>
    <row r="552" spans="2:3" ht="11.25">
      <c r="B552" s="2"/>
      <c r="C552" s="39"/>
    </row>
    <row r="553" spans="2:3" ht="11.25">
      <c r="B553" s="2"/>
      <c r="C553" s="39"/>
    </row>
    <row r="554" spans="2:3" ht="11.25">
      <c r="B554" s="2"/>
      <c r="C554" s="39"/>
    </row>
    <row r="555" spans="2:3" ht="11.25">
      <c r="B555" s="2"/>
      <c r="C555" s="39"/>
    </row>
    <row r="556" spans="2:3" ht="11.25">
      <c r="B556" s="2"/>
      <c r="C556" s="39"/>
    </row>
    <row r="557" spans="2:3" ht="11.25">
      <c r="B557" s="2"/>
      <c r="C557" s="39"/>
    </row>
    <row r="558" spans="2:3" ht="11.25">
      <c r="B558" s="2"/>
      <c r="C558" s="39"/>
    </row>
    <row r="559" spans="2:3" ht="11.25">
      <c r="B559" s="2"/>
      <c r="C559" s="39"/>
    </row>
    <row r="560" spans="2:3" ht="11.25">
      <c r="B560" s="2"/>
      <c r="C560" s="39"/>
    </row>
    <row r="561" spans="2:3" ht="11.25">
      <c r="B561" s="2"/>
      <c r="C561" s="39"/>
    </row>
    <row r="562" spans="2:3" ht="11.25">
      <c r="B562" s="2"/>
      <c r="C562" s="39"/>
    </row>
    <row r="563" spans="2:3" ht="11.25">
      <c r="B563" s="2"/>
      <c r="C563" s="39"/>
    </row>
    <row r="564" spans="2:3" ht="11.25">
      <c r="B564" s="2"/>
      <c r="C564" s="39"/>
    </row>
    <row r="565" spans="2:3" ht="11.25">
      <c r="B565" s="2"/>
      <c r="C565" s="39"/>
    </row>
    <row r="566" spans="2:3" ht="11.25">
      <c r="B566" s="2"/>
      <c r="C566" s="39"/>
    </row>
    <row r="567" spans="2:3" ht="11.25">
      <c r="B567" s="2"/>
      <c r="C567" s="39"/>
    </row>
    <row r="568" spans="2:3" ht="11.25">
      <c r="B568" s="2"/>
      <c r="C568" s="39"/>
    </row>
    <row r="569" spans="2:3" ht="11.25">
      <c r="B569" s="2"/>
      <c r="C569" s="39"/>
    </row>
    <row r="570" spans="2:3" ht="11.25">
      <c r="B570" s="2"/>
      <c r="C570" s="39"/>
    </row>
    <row r="571" spans="2:3" ht="11.25">
      <c r="B571" s="2"/>
      <c r="C571" s="39"/>
    </row>
    <row r="572" spans="2:3" ht="11.25">
      <c r="B572" s="2"/>
      <c r="C572" s="39"/>
    </row>
    <row r="573" spans="2:3" ht="11.25">
      <c r="B573" s="2"/>
      <c r="C573" s="39"/>
    </row>
    <row r="574" spans="2:3" ht="11.25">
      <c r="B574" s="2"/>
      <c r="C574" s="39"/>
    </row>
    <row r="575" spans="2:3" ht="11.25">
      <c r="B575" s="2"/>
      <c r="C575" s="39"/>
    </row>
    <row r="576" spans="2:3" ht="11.25">
      <c r="B576" s="2"/>
      <c r="C576" s="39"/>
    </row>
    <row r="577" spans="2:3" ht="11.25">
      <c r="B577" s="2"/>
      <c r="C577" s="39"/>
    </row>
    <row r="578" spans="2:3" ht="11.25">
      <c r="B578" s="2"/>
      <c r="C578" s="39"/>
    </row>
    <row r="579" spans="2:3" ht="11.25">
      <c r="B579" s="2"/>
      <c r="C579" s="39"/>
    </row>
    <row r="580" spans="2:3" ht="11.25">
      <c r="B580" s="2"/>
      <c r="C580" s="39"/>
    </row>
    <row r="581" spans="2:3" ht="11.25">
      <c r="B581" s="2"/>
      <c r="C581" s="39"/>
    </row>
    <row r="582" spans="2:3" ht="11.25">
      <c r="B582" s="2"/>
      <c r="C582" s="39"/>
    </row>
    <row r="583" spans="2:3" ht="11.25">
      <c r="B583" s="2"/>
      <c r="C583" s="39"/>
    </row>
    <row r="584" spans="2:3" ht="11.25">
      <c r="B584" s="2"/>
      <c r="C584" s="39"/>
    </row>
    <row r="585" spans="2:3" ht="11.25">
      <c r="B585" s="2"/>
      <c r="C585" s="39"/>
    </row>
    <row r="586" spans="2:3" ht="11.25">
      <c r="B586" s="2"/>
      <c r="C586" s="39"/>
    </row>
    <row r="587" spans="2:3" ht="11.25">
      <c r="B587" s="2"/>
      <c r="C587" s="39"/>
    </row>
    <row r="588" spans="2:3" ht="11.25">
      <c r="B588" s="2"/>
      <c r="C588" s="39"/>
    </row>
    <row r="589" spans="2:3" ht="11.25">
      <c r="B589" s="2"/>
      <c r="C589" s="39"/>
    </row>
    <row r="590" spans="2:3" ht="11.25">
      <c r="B590" s="2"/>
      <c r="C590" s="39"/>
    </row>
    <row r="591" spans="2:3" ht="11.25">
      <c r="B591" s="2"/>
      <c r="C591" s="39"/>
    </row>
    <row r="592" spans="2:3" ht="11.25">
      <c r="B592" s="2"/>
      <c r="C592" s="39"/>
    </row>
    <row r="593" spans="2:3" ht="11.25">
      <c r="B593" s="2"/>
      <c r="C593" s="39"/>
    </row>
    <row r="594" spans="2:3" ht="11.25">
      <c r="B594" s="2"/>
      <c r="C594" s="39"/>
    </row>
    <row r="595" spans="2:3" ht="11.25">
      <c r="B595" s="2"/>
      <c r="C595" s="39"/>
    </row>
    <row r="596" spans="2:3" ht="11.25">
      <c r="B596" s="2"/>
      <c r="C596" s="39"/>
    </row>
    <row r="597" spans="2:3" ht="11.25">
      <c r="B597" s="2"/>
      <c r="C597" s="39"/>
    </row>
    <row r="598" spans="2:3" ht="11.25">
      <c r="B598" s="2"/>
      <c r="C598" s="39"/>
    </row>
    <row r="599" spans="2:3" ht="11.25">
      <c r="B599" s="2"/>
      <c r="C599" s="39"/>
    </row>
    <row r="600" spans="2:3" ht="11.25">
      <c r="B600" s="2"/>
      <c r="C600" s="39"/>
    </row>
    <row r="601" spans="2:3" ht="11.25">
      <c r="B601" s="2"/>
      <c r="C601" s="39"/>
    </row>
    <row r="602" spans="2:3" ht="11.25">
      <c r="B602" s="2"/>
      <c r="C602" s="39"/>
    </row>
    <row r="603" spans="2:3" ht="11.25">
      <c r="B603" s="2"/>
      <c r="C603" s="39"/>
    </row>
    <row r="604" spans="2:3" ht="11.25">
      <c r="B604" s="2"/>
      <c r="C604" s="39"/>
    </row>
    <row r="605" spans="2:3" ht="11.25">
      <c r="B605" s="2"/>
      <c r="C605" s="39"/>
    </row>
    <row r="606" spans="2:3" ht="11.25">
      <c r="B606" s="2"/>
      <c r="C606" s="39"/>
    </row>
    <row r="607" spans="2:3" ht="11.25">
      <c r="B607" s="2"/>
      <c r="C607" s="39"/>
    </row>
    <row r="608" spans="2:3" ht="11.25">
      <c r="B608" s="2"/>
      <c r="C608" s="39"/>
    </row>
    <row r="609" spans="2:3" ht="11.25">
      <c r="B609" s="2"/>
      <c r="C609" s="39"/>
    </row>
    <row r="610" spans="2:3" ht="11.25">
      <c r="B610" s="2"/>
      <c r="C610" s="39"/>
    </row>
    <row r="611" spans="2:3" ht="11.25">
      <c r="B611" s="2"/>
      <c r="C611" s="39"/>
    </row>
    <row r="612" spans="2:3" ht="11.25">
      <c r="B612" s="2"/>
      <c r="C612" s="39"/>
    </row>
    <row r="613" spans="2:3" ht="11.25">
      <c r="B613" s="2"/>
      <c r="C613" s="39"/>
    </row>
    <row r="614" spans="2:3" ht="11.25">
      <c r="B614" s="2"/>
      <c r="C614" s="39"/>
    </row>
    <row r="615" spans="2:3" ht="11.25">
      <c r="B615" s="2"/>
      <c r="C615" s="39"/>
    </row>
    <row r="616" spans="2:3" ht="11.25">
      <c r="B616" s="2"/>
      <c r="C616" s="39"/>
    </row>
    <row r="617" spans="2:3" ht="11.25">
      <c r="B617" s="2"/>
      <c r="C617" s="39"/>
    </row>
    <row r="618" spans="2:3" ht="11.25">
      <c r="B618" s="2"/>
      <c r="C618" s="39"/>
    </row>
    <row r="619" spans="2:3" ht="11.25">
      <c r="B619" s="2"/>
      <c r="C619" s="39"/>
    </row>
    <row r="620" spans="2:3" ht="11.25">
      <c r="B620" s="2"/>
      <c r="C620" s="39"/>
    </row>
    <row r="621" spans="2:3" ht="11.25">
      <c r="B621" s="2"/>
      <c r="C621" s="39"/>
    </row>
    <row r="622" spans="2:3" ht="11.25">
      <c r="B622" s="2"/>
      <c r="C622" s="39"/>
    </row>
    <row r="623" spans="2:3" ht="11.25">
      <c r="B623" s="2"/>
      <c r="C623" s="39"/>
    </row>
    <row r="624" spans="2:3" ht="11.25">
      <c r="B624" s="2"/>
      <c r="C624" s="39"/>
    </row>
    <row r="625" spans="2:3" ht="11.25">
      <c r="B625" s="2"/>
      <c r="C625" s="39"/>
    </row>
    <row r="626" spans="2:3" ht="11.25">
      <c r="B626" s="2"/>
      <c r="C626" s="39"/>
    </row>
    <row r="627" spans="2:3" ht="11.25">
      <c r="B627" s="2"/>
      <c r="C627" s="39"/>
    </row>
    <row r="628" spans="2:3" ht="11.25">
      <c r="B628" s="2"/>
      <c r="C628" s="39"/>
    </row>
    <row r="629" spans="2:3" ht="11.25">
      <c r="B629" s="2"/>
      <c r="C629" s="39"/>
    </row>
    <row r="630" spans="2:3" ht="11.25">
      <c r="B630" s="2"/>
      <c r="C630" s="39"/>
    </row>
    <row r="631" spans="2:3" ht="11.25">
      <c r="B631" s="2"/>
      <c r="C631" s="39"/>
    </row>
    <row r="632" spans="2:3" ht="11.25">
      <c r="B632" s="2"/>
      <c r="C632" s="39"/>
    </row>
    <row r="633" spans="2:3" ht="11.25">
      <c r="B633" s="2"/>
      <c r="C633" s="39"/>
    </row>
    <row r="634" spans="2:3" ht="11.25">
      <c r="B634" s="2"/>
      <c r="C634" s="39"/>
    </row>
    <row r="635" spans="2:3" ht="11.25">
      <c r="B635" s="2"/>
      <c r="C635" s="39"/>
    </row>
    <row r="636" spans="2:3" ht="11.25">
      <c r="B636" s="2"/>
      <c r="C636" s="39"/>
    </row>
    <row r="637" spans="2:3" ht="11.25">
      <c r="B637" s="2"/>
      <c r="C637" s="39"/>
    </row>
    <row r="638" spans="2:3" ht="11.25">
      <c r="B638" s="2"/>
      <c r="C638" s="39"/>
    </row>
    <row r="639" spans="2:3" ht="11.25">
      <c r="B639" s="2"/>
      <c r="C639" s="39"/>
    </row>
    <row r="640" spans="2:3" ht="11.25">
      <c r="B640" s="2"/>
      <c r="C640" s="39"/>
    </row>
    <row r="641" spans="2:3" ht="11.25">
      <c r="B641" s="2"/>
      <c r="C641" s="39"/>
    </row>
    <row r="642" spans="2:3" ht="11.25">
      <c r="B642" s="2"/>
      <c r="C642" s="39"/>
    </row>
    <row r="643" spans="2:3" ht="11.25">
      <c r="B643" s="2"/>
      <c r="C643" s="39"/>
    </row>
    <row r="644" spans="2:3" ht="11.25">
      <c r="B644" s="2"/>
      <c r="C644" s="39"/>
    </row>
    <row r="645" spans="2:3" ht="11.25">
      <c r="B645" s="2"/>
      <c r="C645" s="39"/>
    </row>
    <row r="646" spans="2:3" ht="11.25">
      <c r="B646" s="2"/>
      <c r="C646" s="39"/>
    </row>
    <row r="647" spans="2:3" ht="11.25">
      <c r="B647" s="2"/>
      <c r="C647" s="39"/>
    </row>
    <row r="648" spans="2:3" ht="11.25">
      <c r="B648" s="2"/>
      <c r="C648" s="39"/>
    </row>
    <row r="649" spans="2:3" ht="11.25">
      <c r="B649" s="2"/>
      <c r="C649" s="39"/>
    </row>
    <row r="650" spans="2:3" ht="11.25">
      <c r="B650" s="2"/>
      <c r="C650" s="39"/>
    </row>
    <row r="651" spans="2:3" ht="11.25">
      <c r="B651" s="2"/>
      <c r="C651" s="39"/>
    </row>
    <row r="652" spans="2:3" ht="11.25">
      <c r="B652" s="2"/>
      <c r="C652" s="39"/>
    </row>
    <row r="653" spans="2:3" ht="11.25">
      <c r="B653" s="2"/>
      <c r="C653" s="39"/>
    </row>
    <row r="654" spans="2:3" ht="11.25">
      <c r="B654" s="2"/>
      <c r="C654" s="39"/>
    </row>
    <row r="655" spans="2:3" ht="11.25">
      <c r="B655" s="2"/>
      <c r="C655" s="39"/>
    </row>
    <row r="656" spans="2:3" ht="11.25">
      <c r="B656" s="2"/>
      <c r="C656" s="39"/>
    </row>
    <row r="657" spans="2:3" ht="11.25">
      <c r="B657" s="2"/>
      <c r="C657" s="39"/>
    </row>
    <row r="658" spans="2:3" ht="11.25">
      <c r="B658" s="2"/>
      <c r="C658" s="39"/>
    </row>
    <row r="659" spans="2:3" ht="11.25">
      <c r="B659" s="2"/>
      <c r="C659" s="39"/>
    </row>
    <row r="660" spans="2:3" ht="11.25">
      <c r="B660" s="2"/>
      <c r="C660" s="39"/>
    </row>
    <row r="661" spans="2:3" ht="11.25">
      <c r="B661" s="2"/>
      <c r="C661" s="39"/>
    </row>
    <row r="662" spans="2:3" ht="11.25">
      <c r="B662" s="2"/>
      <c r="C662" s="39"/>
    </row>
    <row r="663" spans="2:3" ht="11.25">
      <c r="B663" s="2"/>
      <c r="C663" s="39"/>
    </row>
    <row r="664" spans="2:3" ht="11.25">
      <c r="B664" s="2"/>
      <c r="C664" s="39"/>
    </row>
    <row r="665" spans="2:3" ht="11.25">
      <c r="B665" s="2"/>
      <c r="C665" s="39"/>
    </row>
    <row r="666" spans="2:3" ht="11.25">
      <c r="B666" s="2"/>
      <c r="C666" s="39"/>
    </row>
    <row r="667" spans="2:3" ht="11.25">
      <c r="B667" s="2"/>
      <c r="C667" s="39"/>
    </row>
    <row r="668" spans="2:3" ht="11.25">
      <c r="B668" s="2"/>
      <c r="C668" s="39"/>
    </row>
    <row r="669" spans="2:3" ht="11.25">
      <c r="B669" s="2"/>
      <c r="C669" s="39"/>
    </row>
    <row r="670" spans="2:3" ht="11.25">
      <c r="B670" s="2"/>
      <c r="C670" s="39"/>
    </row>
    <row r="671" spans="2:3" ht="11.25">
      <c r="B671" s="2"/>
      <c r="C671" s="39"/>
    </row>
    <row r="672" spans="2:3" ht="11.25">
      <c r="B672" s="2"/>
      <c r="C672" s="39"/>
    </row>
    <row r="673" spans="2:3" ht="11.25">
      <c r="B673" s="2"/>
      <c r="C673" s="39"/>
    </row>
    <row r="674" spans="2:3" ht="11.25">
      <c r="B674" s="2"/>
      <c r="C674" s="39"/>
    </row>
    <row r="675" spans="2:3" ht="11.25">
      <c r="B675" s="2"/>
      <c r="C675" s="39"/>
    </row>
    <row r="676" spans="2:3" ht="11.25">
      <c r="B676" s="2"/>
      <c r="C676" s="39"/>
    </row>
    <row r="677" spans="2:3" ht="11.25">
      <c r="B677" s="2"/>
      <c r="C677" s="39"/>
    </row>
    <row r="678" spans="2:3" ht="11.25">
      <c r="B678" s="2"/>
      <c r="C678" s="39"/>
    </row>
    <row r="679" spans="2:3" ht="11.25">
      <c r="B679" s="2"/>
      <c r="C679" s="39"/>
    </row>
    <row r="680" spans="2:3" ht="11.25">
      <c r="B680" s="2"/>
      <c r="C680" s="39"/>
    </row>
    <row r="681" spans="2:3" ht="11.25">
      <c r="B681" s="2"/>
      <c r="C681" s="39"/>
    </row>
    <row r="682" spans="2:3" ht="11.25">
      <c r="B682" s="2"/>
      <c r="C682" s="39"/>
    </row>
    <row r="683" spans="2:3" ht="11.25">
      <c r="B683" s="2"/>
      <c r="C683" s="39"/>
    </row>
    <row r="684" spans="2:3" ht="11.25">
      <c r="B684" s="2"/>
      <c r="C684" s="39"/>
    </row>
    <row r="685" spans="2:3" ht="11.25">
      <c r="B685" s="2"/>
      <c r="C685" s="39"/>
    </row>
    <row r="686" spans="2:3" ht="11.25">
      <c r="B686" s="2"/>
      <c r="C686" s="39"/>
    </row>
    <row r="687" spans="2:3" ht="11.25">
      <c r="B687" s="2"/>
      <c r="C687" s="39"/>
    </row>
    <row r="688" spans="2:3" ht="11.25">
      <c r="B688" s="2"/>
      <c r="C688" s="39"/>
    </row>
    <row r="689" spans="2:3" ht="11.25">
      <c r="B689" s="2"/>
      <c r="C689" s="39"/>
    </row>
    <row r="690" spans="2:3" ht="11.25">
      <c r="B690" s="2"/>
      <c r="C690" s="39"/>
    </row>
    <row r="691" spans="2:3" ht="11.25">
      <c r="B691" s="2"/>
      <c r="C691" s="39"/>
    </row>
    <row r="692" spans="2:3" ht="11.25">
      <c r="B692" s="2"/>
      <c r="C692" s="39"/>
    </row>
    <row r="693" spans="2:3" ht="11.25">
      <c r="B693" s="2"/>
      <c r="C693" s="39"/>
    </row>
    <row r="694" spans="2:3" ht="11.25">
      <c r="B694" s="2"/>
      <c r="C694" s="39"/>
    </row>
    <row r="695" spans="2:3" ht="11.25">
      <c r="B695" s="2"/>
      <c r="C695" s="39"/>
    </row>
    <row r="696" spans="2:3" ht="11.25">
      <c r="B696" s="2"/>
      <c r="C696" s="39"/>
    </row>
    <row r="697" spans="2:3" ht="11.25">
      <c r="B697" s="2"/>
      <c r="C697" s="39"/>
    </row>
    <row r="698" spans="2:3" ht="11.25">
      <c r="B698" s="2"/>
      <c r="C698" s="39"/>
    </row>
    <row r="699" spans="2:3" ht="11.25">
      <c r="B699" s="2"/>
      <c r="C699" s="39"/>
    </row>
    <row r="700" spans="2:3" ht="11.25">
      <c r="B700" s="2"/>
      <c r="C700" s="39"/>
    </row>
    <row r="701" spans="2:3" ht="11.25">
      <c r="B701" s="2"/>
      <c r="C701" s="39"/>
    </row>
    <row r="702" spans="2:3" ht="11.25">
      <c r="B702" s="2"/>
      <c r="C702" s="39"/>
    </row>
    <row r="703" spans="2:3" ht="11.25">
      <c r="B703" s="2"/>
      <c r="C703" s="39"/>
    </row>
    <row r="704" spans="2:3" ht="11.25">
      <c r="B704" s="2"/>
      <c r="C704" s="39"/>
    </row>
    <row r="705" spans="2:3" ht="11.25">
      <c r="B705" s="2"/>
      <c r="C705" s="39"/>
    </row>
    <row r="706" spans="2:3" ht="11.25">
      <c r="B706" s="2"/>
      <c r="C706" s="39"/>
    </row>
    <row r="707" spans="2:3" ht="11.25">
      <c r="B707" s="2"/>
      <c r="C707" s="39"/>
    </row>
    <row r="708" spans="2:3" ht="11.25">
      <c r="B708" s="2"/>
      <c r="C708" s="39"/>
    </row>
    <row r="709" spans="2:3" ht="11.25">
      <c r="B709" s="2"/>
      <c r="C709" s="39"/>
    </row>
  </sheetData>
  <sheetProtection password="CDFF" sheet="1" objects="1" scenarios="1"/>
  <mergeCells count="4">
    <mergeCell ref="A17:C18"/>
    <mergeCell ref="A29:C30"/>
    <mergeCell ref="A22:C24"/>
    <mergeCell ref="A5:C5"/>
  </mergeCells>
  <conditionalFormatting sqref="C15:C16 C21 C27:C28 C34:C35 C38:C39 C10:C11 C7:C8">
    <cfRule type="expression" priority="1" dxfId="0" stopIfTrue="1">
      <formula>A$3=TRUE</formula>
    </cfRule>
  </conditionalFormatting>
  <conditionalFormatting sqref="A5">
    <cfRule type="expression" priority="2" dxfId="1" stopIfTrue="1">
      <formula>$B$1&gt;0</formula>
    </cfRule>
  </conditionalFormatting>
  <printOptions/>
  <pageMargins left="0.5511811023622047" right="0.5905511811023623" top="0.5118110236220472" bottom="0.984251968503937"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Blad23"/>
  <dimension ref="A1:H255"/>
  <sheetViews>
    <sheetView showGridLines="0" showZeros="0" showOutlineSymbols="0" zoomScaleSheetLayoutView="100" workbookViewId="0" topLeftCell="A1">
      <selection activeCell="I150" sqref="I150"/>
    </sheetView>
  </sheetViews>
  <sheetFormatPr defaultColWidth="9.140625" defaultRowHeight="12.75"/>
  <cols>
    <col min="1" max="1" width="42.28125" style="25" customWidth="1"/>
    <col min="2" max="3" width="14.57421875" style="25" bestFit="1" customWidth="1"/>
    <col min="4" max="4" width="14.57421875" style="70" bestFit="1" customWidth="1"/>
    <col min="5" max="5" width="14.57421875" style="25" bestFit="1" customWidth="1"/>
    <col min="6" max="6" width="14.7109375" style="24" customWidth="1"/>
    <col min="7" max="7" width="14.57421875" style="24" customWidth="1"/>
    <col min="8" max="8" width="16.57421875" style="24" bestFit="1" customWidth="1"/>
    <col min="9" max="16384" width="9.140625" style="25" customWidth="1"/>
  </cols>
  <sheetData>
    <row r="1" spans="1:7" ht="25.5" customHeight="1">
      <c r="A1" s="11" t="str">
        <f>+inhoudsopgave!A1</f>
        <v>Productieafspraken 2011, voorlopige nacalculatie 2010</v>
      </c>
      <c r="B1" s="12"/>
      <c r="C1" s="12"/>
      <c r="D1" s="13"/>
      <c r="E1" s="12">
        <f>'diverse budgetmutaties'!C2+1</f>
        <v>12</v>
      </c>
      <c r="F1" s="402"/>
      <c r="G1" s="403"/>
    </row>
    <row r="2" spans="1:7" ht="11.25">
      <c r="A2" s="26" t="s">
        <v>138</v>
      </c>
      <c r="B2" s="645" t="str">
        <f>CONCATENATE("voorlopige nacalc ",Voorblad!$E$2-1)</f>
        <v>voorlopige nacalc 2010</v>
      </c>
      <c r="C2" s="653"/>
      <c r="D2" s="645" t="str">
        <f>CONCATENATE("productie afspraken ",Voorblad!$E$2)</f>
        <v>productie afspraken 2011</v>
      </c>
      <c r="E2" s="653"/>
      <c r="F2" s="402"/>
      <c r="G2" s="403"/>
    </row>
    <row r="3" spans="1:7" ht="11.25">
      <c r="A3" s="29" t="s">
        <v>556</v>
      </c>
      <c r="B3" s="645" t="str">
        <f>CONCATENATE("prijspeil ultimo ",Voorblad!$E$2-2)</f>
        <v>prijspeil ultimo 2009</v>
      </c>
      <c r="C3" s="653"/>
      <c r="D3" s="645" t="str">
        <f>CONCATENATE("prijspeil ultimo ",Voorblad!$E$2-1)</f>
        <v>prijspeil ultimo 2010</v>
      </c>
      <c r="E3" s="653"/>
      <c r="F3" s="402"/>
      <c r="G3" s="403"/>
    </row>
    <row r="4" spans="2:8" ht="11.25">
      <c r="B4" s="27" t="s">
        <v>29</v>
      </c>
      <c r="C4" s="27" t="s">
        <v>30</v>
      </c>
      <c r="D4" s="28" t="s">
        <v>29</v>
      </c>
      <c r="E4" s="27" t="s">
        <v>30</v>
      </c>
      <c r="F4" s="68"/>
      <c r="G4" s="68"/>
      <c r="H4" s="5"/>
    </row>
    <row r="5" spans="2:8" ht="11.25">
      <c r="B5" s="10">
        <v>1.0175</v>
      </c>
      <c r="C5" s="10">
        <v>0.9969</v>
      </c>
      <c r="D5" s="351">
        <v>1.0125</v>
      </c>
      <c r="E5" s="352">
        <v>1.01</v>
      </c>
      <c r="F5" s="10"/>
      <c r="G5" s="351"/>
      <c r="H5" s="352"/>
    </row>
    <row r="6" spans="1:8" ht="11.25">
      <c r="A6" s="30" t="s">
        <v>61</v>
      </c>
      <c r="B6" s="138">
        <v>28.34</v>
      </c>
      <c r="C6" s="138">
        <v>7.46</v>
      </c>
      <c r="D6" s="138">
        <f>B6*$B$5</f>
        <v>28.83595</v>
      </c>
      <c r="E6" s="138">
        <f>C6*$C$5</f>
        <v>7.436874</v>
      </c>
      <c r="F6" s="33"/>
      <c r="G6" s="33"/>
      <c r="H6" s="25"/>
    </row>
    <row r="7" spans="1:8" ht="11.25">
      <c r="A7" s="30" t="s">
        <v>62</v>
      </c>
      <c r="B7" s="138">
        <v>11.79</v>
      </c>
      <c r="C7" s="138">
        <v>3.1</v>
      </c>
      <c r="D7" s="138">
        <f>B7*$B$5</f>
        <v>11.996325</v>
      </c>
      <c r="E7" s="138">
        <f>C7*$C$5</f>
        <v>3.09039</v>
      </c>
      <c r="F7" s="33"/>
      <c r="G7" s="33"/>
      <c r="H7" s="25"/>
    </row>
    <row r="8" spans="1:8" ht="11.25">
      <c r="A8" s="31"/>
      <c r="B8" s="139"/>
      <c r="C8" s="139"/>
      <c r="D8" s="139"/>
      <c r="E8" s="139"/>
      <c r="F8" s="25"/>
      <c r="G8" s="25"/>
      <c r="H8" s="25"/>
    </row>
    <row r="9" spans="1:8" ht="11.25">
      <c r="A9" s="30" t="s">
        <v>72</v>
      </c>
      <c r="B9" s="140">
        <v>206046.65</v>
      </c>
      <c r="C9" s="140">
        <v>7245.49</v>
      </c>
      <c r="D9" s="138">
        <f>B9*$B$5</f>
        <v>209652.46637500002</v>
      </c>
      <c r="E9" s="138">
        <f>C9*$C$5</f>
        <v>7223.0289809999995</v>
      </c>
      <c r="F9" s="25"/>
      <c r="G9" s="25"/>
      <c r="H9" s="25"/>
    </row>
    <row r="10" spans="1:8" ht="11.25">
      <c r="A10" s="30" t="s">
        <v>60</v>
      </c>
      <c r="B10" s="140">
        <v>7612.38</v>
      </c>
      <c r="C10" s="140">
        <v>151.31</v>
      </c>
      <c r="D10" s="138">
        <f aca="true" t="shared" si="0" ref="D10:D19">B10*$B$5</f>
        <v>7745.59665</v>
      </c>
      <c r="E10" s="138">
        <f aca="true" t="shared" si="1" ref="E10:E19">C10*$C$5</f>
        <v>150.840939</v>
      </c>
      <c r="F10" s="25"/>
      <c r="G10" s="25"/>
      <c r="H10" s="25"/>
    </row>
    <row r="11" spans="1:8" ht="11.25">
      <c r="A11" s="32" t="s">
        <v>65</v>
      </c>
      <c r="B11" s="140">
        <v>53.294247</v>
      </c>
      <c r="C11" s="140">
        <v>0</v>
      </c>
      <c r="D11" s="138">
        <f t="shared" si="0"/>
        <v>54.226896322500004</v>
      </c>
      <c r="E11" s="138">
        <f t="shared" si="1"/>
        <v>0</v>
      </c>
      <c r="F11" s="25"/>
      <c r="G11" s="25"/>
      <c r="H11" s="25"/>
    </row>
    <row r="12" spans="1:8" ht="11.25">
      <c r="A12" s="32" t="s">
        <v>66</v>
      </c>
      <c r="B12" s="140">
        <v>106.588494</v>
      </c>
      <c r="C12" s="140">
        <v>0</v>
      </c>
      <c r="D12" s="138">
        <f t="shared" si="0"/>
        <v>108.45379264500001</v>
      </c>
      <c r="E12" s="138">
        <f t="shared" si="1"/>
        <v>0</v>
      </c>
      <c r="F12" s="25"/>
      <c r="G12" s="25"/>
      <c r="H12" s="25"/>
    </row>
    <row r="13" spans="1:8" ht="11.25">
      <c r="A13" s="32" t="s">
        <v>67</v>
      </c>
      <c r="B13" s="140">
        <v>158.82122700000002</v>
      </c>
      <c r="C13" s="140">
        <v>0</v>
      </c>
      <c r="D13" s="138">
        <f t="shared" si="0"/>
        <v>161.60059847250002</v>
      </c>
      <c r="E13" s="138">
        <f t="shared" si="1"/>
        <v>0</v>
      </c>
      <c r="F13" s="25"/>
      <c r="G13" s="25"/>
      <c r="H13" s="25"/>
    </row>
    <row r="14" spans="1:8" ht="11.25">
      <c r="A14" s="32" t="s">
        <v>68</v>
      </c>
      <c r="B14" s="140">
        <v>212.11547399999998</v>
      </c>
      <c r="C14" s="140">
        <v>0</v>
      </c>
      <c r="D14" s="138">
        <f t="shared" si="0"/>
        <v>215.82749479499998</v>
      </c>
      <c r="E14" s="138">
        <f t="shared" si="1"/>
        <v>0</v>
      </c>
      <c r="F14" s="25"/>
      <c r="G14" s="25"/>
      <c r="H14" s="25"/>
    </row>
    <row r="15" spans="1:8" ht="11.25">
      <c r="A15" s="30" t="s">
        <v>69</v>
      </c>
      <c r="B15" s="140">
        <v>137018.62</v>
      </c>
      <c r="C15" s="140">
        <v>42846.55</v>
      </c>
      <c r="D15" s="138">
        <f t="shared" si="0"/>
        <v>139416.44585000002</v>
      </c>
      <c r="E15" s="138">
        <f t="shared" si="1"/>
        <v>42713.725695</v>
      </c>
      <c r="F15" s="25"/>
      <c r="G15" s="25"/>
      <c r="H15" s="25"/>
    </row>
    <row r="16" spans="1:8" ht="11.25">
      <c r="A16" s="30" t="s">
        <v>70</v>
      </c>
      <c r="B16" s="140">
        <v>83894.08</v>
      </c>
      <c r="C16" s="140">
        <v>1827.76</v>
      </c>
      <c r="D16" s="138">
        <f t="shared" si="0"/>
        <v>85362.22640000001</v>
      </c>
      <c r="E16" s="138">
        <f t="shared" si="1"/>
        <v>1822.093944</v>
      </c>
      <c r="F16" s="25"/>
      <c r="G16" s="25"/>
      <c r="H16" s="25"/>
    </row>
    <row r="17" spans="1:8" ht="11.25">
      <c r="A17" s="30" t="s">
        <v>64</v>
      </c>
      <c r="B17" s="140">
        <v>49836.55</v>
      </c>
      <c r="C17" s="140">
        <v>4525.03</v>
      </c>
      <c r="D17" s="138">
        <f t="shared" si="0"/>
        <v>50708.689625000006</v>
      </c>
      <c r="E17" s="138">
        <f t="shared" si="1"/>
        <v>4511.002407</v>
      </c>
      <c r="F17" s="25"/>
      <c r="G17" s="25"/>
      <c r="H17" s="25"/>
    </row>
    <row r="18" spans="1:8" ht="11.25">
      <c r="A18" s="32" t="s">
        <v>14</v>
      </c>
      <c r="B18" s="140">
        <v>0</v>
      </c>
      <c r="C18" s="140">
        <v>0</v>
      </c>
      <c r="D18" s="138">
        <f t="shared" si="0"/>
        <v>0</v>
      </c>
      <c r="E18" s="138">
        <f t="shared" si="1"/>
        <v>0</v>
      </c>
      <c r="F18" s="25"/>
      <c r="G18" s="25"/>
      <c r="H18" s="25"/>
    </row>
    <row r="19" spans="1:8" ht="11.25">
      <c r="A19" s="30" t="s">
        <v>63</v>
      </c>
      <c r="B19" s="140">
        <v>10509.24</v>
      </c>
      <c r="C19" s="140">
        <v>18319</v>
      </c>
      <c r="D19" s="138">
        <f t="shared" si="0"/>
        <v>10693.1517</v>
      </c>
      <c r="E19" s="138">
        <f t="shared" si="1"/>
        <v>18262.2111</v>
      </c>
      <c r="F19" s="25"/>
      <c r="G19" s="25"/>
      <c r="H19" s="25"/>
    </row>
    <row r="20" spans="1:8" ht="11.25">
      <c r="A20" s="31"/>
      <c r="B20" s="139"/>
      <c r="C20" s="139"/>
      <c r="D20" s="139"/>
      <c r="E20" s="139"/>
      <c r="F20" s="25"/>
      <c r="G20" s="25"/>
      <c r="H20" s="25"/>
    </row>
    <row r="21" spans="1:8" ht="11.25">
      <c r="A21" s="32" t="s">
        <v>130</v>
      </c>
      <c r="B21" s="140">
        <v>3107.49</v>
      </c>
      <c r="C21" s="140">
        <v>4618.84</v>
      </c>
      <c r="D21" s="138">
        <f>B21*$B$5</f>
        <v>3161.871075</v>
      </c>
      <c r="E21" s="138">
        <f>C21*$C$5</f>
        <v>4604.5215960000005</v>
      </c>
      <c r="F21" s="25"/>
      <c r="G21" s="25"/>
      <c r="H21" s="25"/>
    </row>
    <row r="22" spans="1:8" ht="11.25">
      <c r="A22" s="22" t="s">
        <v>253</v>
      </c>
      <c r="B22" s="140">
        <v>1900</v>
      </c>
      <c r="C22" s="143">
        <v>306.12</v>
      </c>
      <c r="D22" s="138">
        <f aca="true" t="shared" si="2" ref="D22:D85">B22*$B$5</f>
        <v>1933.2500000000002</v>
      </c>
      <c r="E22" s="138">
        <f aca="true" t="shared" si="3" ref="E22:E85">C22*$C$5</f>
        <v>305.17102800000004</v>
      </c>
      <c r="F22" s="25"/>
      <c r="G22" s="25"/>
      <c r="H22" s="25"/>
    </row>
    <row r="23" spans="1:8" ht="11.25">
      <c r="A23" s="22" t="s">
        <v>143</v>
      </c>
      <c r="B23" s="140">
        <v>9517.83</v>
      </c>
      <c r="C23" s="399">
        <v>6286.22</v>
      </c>
      <c r="D23" s="138">
        <f t="shared" si="2"/>
        <v>9684.392025000001</v>
      </c>
      <c r="E23" s="138">
        <f t="shared" si="3"/>
        <v>6266.732718</v>
      </c>
      <c r="F23" s="25"/>
      <c r="G23" s="25"/>
      <c r="H23" s="25"/>
    </row>
    <row r="24" spans="1:8" ht="11.25">
      <c r="A24" s="22" t="s">
        <v>144</v>
      </c>
      <c r="B24" s="400">
        <v>13300.48</v>
      </c>
      <c r="C24" s="400">
        <v>7377.63</v>
      </c>
      <c r="D24" s="138">
        <f t="shared" si="2"/>
        <v>13533.2384</v>
      </c>
      <c r="E24" s="138">
        <f t="shared" si="3"/>
        <v>7354.759347</v>
      </c>
      <c r="F24" s="25"/>
      <c r="G24" s="25"/>
      <c r="H24" s="25"/>
    </row>
    <row r="25" spans="1:8" ht="11.25">
      <c r="A25" s="32" t="s">
        <v>129</v>
      </c>
      <c r="B25" s="141">
        <v>0</v>
      </c>
      <c r="C25" s="141">
        <v>4496.12</v>
      </c>
      <c r="D25" s="138">
        <f t="shared" si="2"/>
        <v>0</v>
      </c>
      <c r="E25" s="138">
        <f t="shared" si="3"/>
        <v>4482.182028</v>
      </c>
      <c r="F25" s="25"/>
      <c r="G25" s="25"/>
      <c r="H25" s="25"/>
    </row>
    <row r="26" spans="1:8" ht="11.25">
      <c r="A26" s="32" t="s">
        <v>171</v>
      </c>
      <c r="B26" s="140">
        <v>0</v>
      </c>
      <c r="C26" s="140">
        <v>916.95</v>
      </c>
      <c r="D26" s="138">
        <f t="shared" si="2"/>
        <v>0</v>
      </c>
      <c r="E26" s="138">
        <f t="shared" si="3"/>
        <v>914.1074550000001</v>
      </c>
      <c r="F26" s="25"/>
      <c r="G26" s="25"/>
      <c r="H26" s="25"/>
    </row>
    <row r="27" spans="1:8" ht="11.25">
      <c r="A27" s="33" t="s">
        <v>277</v>
      </c>
      <c r="B27" s="140">
        <v>0</v>
      </c>
      <c r="C27" s="140">
        <v>1346.61</v>
      </c>
      <c r="D27" s="138">
        <f t="shared" si="2"/>
        <v>0</v>
      </c>
      <c r="E27" s="138">
        <f t="shared" si="3"/>
        <v>1342.435509</v>
      </c>
      <c r="F27" s="25"/>
      <c r="G27" s="25"/>
      <c r="H27" s="25"/>
    </row>
    <row r="28" spans="1:8" ht="11.25">
      <c r="A28" s="401" t="s">
        <v>278</v>
      </c>
      <c r="B28" s="140">
        <v>0</v>
      </c>
      <c r="C28" s="140">
        <v>2320.01</v>
      </c>
      <c r="D28" s="138">
        <f t="shared" si="2"/>
        <v>0</v>
      </c>
      <c r="E28" s="138">
        <f t="shared" si="3"/>
        <v>2312.817969</v>
      </c>
      <c r="F28" s="25"/>
      <c r="G28" s="25"/>
      <c r="H28" s="25"/>
    </row>
    <row r="29" spans="1:8" ht="11.25">
      <c r="A29" s="22" t="s">
        <v>280</v>
      </c>
      <c r="B29" s="140">
        <v>14174.77</v>
      </c>
      <c r="C29" s="140">
        <v>4315.22</v>
      </c>
      <c r="D29" s="138">
        <f t="shared" si="2"/>
        <v>14422.828475000002</v>
      </c>
      <c r="E29" s="138">
        <f t="shared" si="3"/>
        <v>4301.842818</v>
      </c>
      <c r="F29" s="25"/>
      <c r="G29" s="25"/>
      <c r="H29" s="25"/>
    </row>
    <row r="30" spans="1:8" ht="11.25">
      <c r="A30" s="22" t="s">
        <v>352</v>
      </c>
      <c r="B30" s="140">
        <v>0</v>
      </c>
      <c r="C30" s="140">
        <v>33334.82</v>
      </c>
      <c r="D30" s="138">
        <f t="shared" si="2"/>
        <v>0</v>
      </c>
      <c r="E30" s="138">
        <f t="shared" si="3"/>
        <v>33231.482058</v>
      </c>
      <c r="F30" s="25"/>
      <c r="G30" s="25"/>
      <c r="H30" s="25"/>
    </row>
    <row r="31" spans="1:8" ht="11.25">
      <c r="A31" s="22" t="s">
        <v>172</v>
      </c>
      <c r="B31" s="140">
        <v>0</v>
      </c>
      <c r="C31" s="140">
        <v>4145.58</v>
      </c>
      <c r="D31" s="138">
        <f t="shared" si="2"/>
        <v>0</v>
      </c>
      <c r="E31" s="138">
        <f t="shared" si="3"/>
        <v>4132.728702</v>
      </c>
      <c r="F31" s="25"/>
      <c r="G31" s="25"/>
      <c r="H31" s="25"/>
    </row>
    <row r="32" spans="1:8" ht="11.25">
      <c r="A32" s="22" t="s">
        <v>173</v>
      </c>
      <c r="B32" s="140">
        <v>87841.97</v>
      </c>
      <c r="C32" s="140">
        <v>117027.36</v>
      </c>
      <c r="D32" s="138">
        <f t="shared" si="2"/>
        <v>89379.204475</v>
      </c>
      <c r="E32" s="138">
        <f t="shared" si="3"/>
        <v>116664.575184</v>
      </c>
      <c r="F32" s="25"/>
      <c r="G32" s="25"/>
      <c r="H32" s="25"/>
    </row>
    <row r="33" spans="1:8" ht="11.25">
      <c r="A33" s="22" t="s">
        <v>156</v>
      </c>
      <c r="B33" s="140">
        <v>17277.89</v>
      </c>
      <c r="C33" s="140">
        <v>6062.22</v>
      </c>
      <c r="D33" s="138">
        <f t="shared" si="2"/>
        <v>17580.253075</v>
      </c>
      <c r="E33" s="138">
        <f t="shared" si="3"/>
        <v>6043.4271180000005</v>
      </c>
      <c r="F33" s="25"/>
      <c r="G33" s="25"/>
      <c r="H33" s="25"/>
    </row>
    <row r="34" spans="1:8" ht="11.25">
      <c r="A34" s="22" t="s">
        <v>279</v>
      </c>
      <c r="B34" s="140">
        <v>9273.11</v>
      </c>
      <c r="C34" s="140">
        <v>5437.9</v>
      </c>
      <c r="D34" s="138">
        <f t="shared" si="2"/>
        <v>9435.389425000001</v>
      </c>
      <c r="E34" s="138">
        <f t="shared" si="3"/>
        <v>5421.042509999999</v>
      </c>
      <c r="F34" s="25"/>
      <c r="G34" s="25"/>
      <c r="H34" s="25"/>
    </row>
    <row r="35" spans="1:8" ht="11.25">
      <c r="A35" s="22" t="s">
        <v>157</v>
      </c>
      <c r="B35" s="140">
        <v>914.66</v>
      </c>
      <c r="C35" s="140">
        <v>455.79</v>
      </c>
      <c r="D35" s="138">
        <f t="shared" si="2"/>
        <v>930.66655</v>
      </c>
      <c r="E35" s="138">
        <f t="shared" si="3"/>
        <v>454.37705100000005</v>
      </c>
      <c r="F35" s="25"/>
      <c r="G35" s="25"/>
      <c r="H35" s="25"/>
    </row>
    <row r="36" spans="1:8" ht="11.25">
      <c r="A36" s="22" t="s">
        <v>76</v>
      </c>
      <c r="B36" s="140">
        <v>27703.7</v>
      </c>
      <c r="C36" s="140">
        <v>17180.18</v>
      </c>
      <c r="D36" s="138">
        <f t="shared" si="2"/>
        <v>28188.514750000002</v>
      </c>
      <c r="E36" s="138">
        <f t="shared" si="3"/>
        <v>17126.921442</v>
      </c>
      <c r="F36" s="25"/>
      <c r="G36" s="25"/>
      <c r="H36" s="25"/>
    </row>
    <row r="37" spans="1:8" ht="11.25">
      <c r="A37" s="22" t="s">
        <v>145</v>
      </c>
      <c r="B37" s="140">
        <v>24794.33</v>
      </c>
      <c r="C37" s="140">
        <v>31226.33</v>
      </c>
      <c r="D37" s="138">
        <f t="shared" si="2"/>
        <v>25228.230775000004</v>
      </c>
      <c r="E37" s="138">
        <f t="shared" si="3"/>
        <v>31129.528377000002</v>
      </c>
      <c r="F37" s="25"/>
      <c r="G37" s="25"/>
      <c r="H37" s="25"/>
    </row>
    <row r="38" spans="1:8" ht="11.25">
      <c r="A38" s="22" t="s">
        <v>146</v>
      </c>
      <c r="B38" s="140">
        <v>14306.08</v>
      </c>
      <c r="C38" s="140">
        <v>29134.28</v>
      </c>
      <c r="D38" s="138">
        <f t="shared" si="2"/>
        <v>14556.4364</v>
      </c>
      <c r="E38" s="138">
        <f t="shared" si="3"/>
        <v>29043.963732</v>
      </c>
      <c r="F38" s="25"/>
      <c r="G38" s="25"/>
      <c r="H38" s="25"/>
    </row>
    <row r="39" spans="1:8" ht="11.25">
      <c r="A39" s="22" t="s">
        <v>147</v>
      </c>
      <c r="B39" s="140">
        <v>71809.12</v>
      </c>
      <c r="C39" s="140">
        <v>62466.77</v>
      </c>
      <c r="D39" s="138">
        <f t="shared" si="2"/>
        <v>73065.7796</v>
      </c>
      <c r="E39" s="138">
        <f t="shared" si="3"/>
        <v>62273.123013</v>
      </c>
      <c r="F39" s="25"/>
      <c r="G39" s="25"/>
      <c r="H39" s="25"/>
    </row>
    <row r="40" spans="1:8" ht="11.25">
      <c r="A40" s="22" t="s">
        <v>77</v>
      </c>
      <c r="B40" s="140">
        <v>7328.06</v>
      </c>
      <c r="C40" s="140">
        <v>4151.81</v>
      </c>
      <c r="D40" s="138">
        <f t="shared" si="2"/>
        <v>7456.301050000001</v>
      </c>
      <c r="E40" s="138">
        <f t="shared" si="3"/>
        <v>4138.939389</v>
      </c>
      <c r="F40" s="25"/>
      <c r="G40" s="25"/>
      <c r="H40" s="25"/>
    </row>
    <row r="41" spans="1:8" ht="11.25">
      <c r="A41" s="7" t="s">
        <v>100</v>
      </c>
      <c r="B41" s="140">
        <v>21911.72</v>
      </c>
      <c r="C41" s="140">
        <v>1908.92</v>
      </c>
      <c r="D41" s="138">
        <f t="shared" si="2"/>
        <v>22295.175100000004</v>
      </c>
      <c r="E41" s="138">
        <f t="shared" si="3"/>
        <v>1903.002348</v>
      </c>
      <c r="F41" s="25"/>
      <c r="G41" s="25"/>
      <c r="H41" s="25"/>
    </row>
    <row r="42" spans="1:8" ht="11.25">
      <c r="A42" s="22" t="s">
        <v>101</v>
      </c>
      <c r="B42" s="140">
        <v>46789.77</v>
      </c>
      <c r="C42" s="140">
        <v>27994.62</v>
      </c>
      <c r="D42" s="138">
        <f t="shared" si="2"/>
        <v>47608.590975</v>
      </c>
      <c r="E42" s="138">
        <f t="shared" si="3"/>
        <v>27907.836678</v>
      </c>
      <c r="F42" s="25"/>
      <c r="G42" s="25"/>
      <c r="H42" s="25"/>
    </row>
    <row r="43" spans="1:8" ht="11.25">
      <c r="A43" s="22" t="s">
        <v>102</v>
      </c>
      <c r="B43" s="140">
        <v>17126.44</v>
      </c>
      <c r="C43" s="140">
        <v>8039.26</v>
      </c>
      <c r="D43" s="138">
        <f t="shared" si="2"/>
        <v>17426.1527</v>
      </c>
      <c r="E43" s="138">
        <f t="shared" si="3"/>
        <v>8014.338294</v>
      </c>
      <c r="F43" s="25"/>
      <c r="G43" s="25"/>
      <c r="H43" s="25"/>
    </row>
    <row r="44" spans="1:8" ht="11.25">
      <c r="A44" s="22" t="s">
        <v>103</v>
      </c>
      <c r="B44" s="140">
        <v>612.23</v>
      </c>
      <c r="C44" s="140">
        <v>2199.82</v>
      </c>
      <c r="D44" s="138">
        <f t="shared" si="2"/>
        <v>622.944025</v>
      </c>
      <c r="E44" s="138">
        <f t="shared" si="3"/>
        <v>2193.000558</v>
      </c>
      <c r="F44" s="25"/>
      <c r="G44" s="25"/>
      <c r="H44" s="25"/>
    </row>
    <row r="45" spans="1:8" ht="11.25">
      <c r="A45" s="22" t="s">
        <v>104</v>
      </c>
      <c r="B45" s="140">
        <v>1187.41</v>
      </c>
      <c r="C45" s="140">
        <v>4905.05</v>
      </c>
      <c r="D45" s="138">
        <f t="shared" si="2"/>
        <v>1208.189675</v>
      </c>
      <c r="E45" s="138">
        <f t="shared" si="3"/>
        <v>4889.844345</v>
      </c>
      <c r="F45" s="25"/>
      <c r="G45" s="25"/>
      <c r="H45" s="25"/>
    </row>
    <row r="46" spans="1:8" ht="11.25">
      <c r="A46" s="22" t="s">
        <v>105</v>
      </c>
      <c r="B46" s="140">
        <v>1480.94</v>
      </c>
      <c r="C46" s="140">
        <v>7179.96</v>
      </c>
      <c r="D46" s="138">
        <f t="shared" si="2"/>
        <v>1506.8564500000002</v>
      </c>
      <c r="E46" s="138">
        <f t="shared" si="3"/>
        <v>7157.702124</v>
      </c>
      <c r="F46" s="25"/>
      <c r="G46" s="25"/>
      <c r="H46" s="25"/>
    </row>
    <row r="47" spans="1:8" ht="11.25">
      <c r="A47" s="22" t="s">
        <v>106</v>
      </c>
      <c r="B47" s="140">
        <v>23070.97</v>
      </c>
      <c r="C47" s="140">
        <v>2345.95</v>
      </c>
      <c r="D47" s="138">
        <f t="shared" si="2"/>
        <v>23474.711975000002</v>
      </c>
      <c r="E47" s="138">
        <f t="shared" si="3"/>
        <v>2338.6775549999998</v>
      </c>
      <c r="F47" s="25"/>
      <c r="G47" s="25"/>
      <c r="H47" s="25"/>
    </row>
    <row r="48" spans="1:8" ht="11.25">
      <c r="A48" s="22" t="s">
        <v>107</v>
      </c>
      <c r="B48" s="140">
        <v>48611.67</v>
      </c>
      <c r="C48" s="140">
        <v>29163.58</v>
      </c>
      <c r="D48" s="138">
        <f t="shared" si="2"/>
        <v>49462.374225</v>
      </c>
      <c r="E48" s="138">
        <f t="shared" si="3"/>
        <v>29073.172902000002</v>
      </c>
      <c r="F48" s="25"/>
      <c r="G48" s="25"/>
      <c r="H48" s="25"/>
    </row>
    <row r="49" spans="1:8" ht="11.25">
      <c r="A49" s="22" t="s">
        <v>108</v>
      </c>
      <c r="B49" s="140">
        <v>18078.17</v>
      </c>
      <c r="C49" s="140">
        <v>8647.87</v>
      </c>
      <c r="D49" s="138">
        <f t="shared" si="2"/>
        <v>18394.537975</v>
      </c>
      <c r="E49" s="138">
        <f t="shared" si="3"/>
        <v>8621.061603</v>
      </c>
      <c r="F49" s="25"/>
      <c r="G49" s="25"/>
      <c r="H49" s="25"/>
    </row>
    <row r="50" spans="1:8" ht="11.25">
      <c r="A50" s="22" t="s">
        <v>109</v>
      </c>
      <c r="B50" s="140">
        <v>5338.21</v>
      </c>
      <c r="C50" s="140">
        <v>1320.43</v>
      </c>
      <c r="D50" s="138">
        <f t="shared" si="2"/>
        <v>5431.628675000001</v>
      </c>
      <c r="E50" s="138">
        <f t="shared" si="3"/>
        <v>1316.336667</v>
      </c>
      <c r="F50" s="25"/>
      <c r="G50" s="25"/>
      <c r="H50" s="25"/>
    </row>
    <row r="51" spans="1:8" ht="11.25">
      <c r="A51" s="22" t="s">
        <v>174</v>
      </c>
      <c r="B51" s="140">
        <v>67654.89</v>
      </c>
      <c r="C51" s="140">
        <v>17664.36</v>
      </c>
      <c r="D51" s="138">
        <f t="shared" si="2"/>
        <v>68838.850575</v>
      </c>
      <c r="E51" s="138">
        <f t="shared" si="3"/>
        <v>17609.600484000002</v>
      </c>
      <c r="F51" s="25"/>
      <c r="G51" s="25"/>
      <c r="H51" s="25"/>
    </row>
    <row r="52" spans="1:8" ht="11.25">
      <c r="A52" s="22" t="s">
        <v>110</v>
      </c>
      <c r="B52" s="140">
        <v>24864.71</v>
      </c>
      <c r="C52" s="140">
        <v>5966.77</v>
      </c>
      <c r="D52" s="138">
        <f t="shared" si="2"/>
        <v>25299.842425000003</v>
      </c>
      <c r="E52" s="138">
        <f t="shared" si="3"/>
        <v>5948.273013000001</v>
      </c>
      <c r="F52" s="25"/>
      <c r="G52" s="25"/>
      <c r="H52" s="25"/>
    </row>
    <row r="53" spans="1:8" ht="11.25">
      <c r="A53" s="22" t="s">
        <v>111</v>
      </c>
      <c r="B53" s="140">
        <v>8633.37</v>
      </c>
      <c r="C53" s="140">
        <v>45107.22</v>
      </c>
      <c r="D53" s="138">
        <f t="shared" si="2"/>
        <v>8784.453975000002</v>
      </c>
      <c r="E53" s="138">
        <f t="shared" si="3"/>
        <v>44967.387618</v>
      </c>
      <c r="F53" s="25"/>
      <c r="G53" s="25"/>
      <c r="H53" s="25"/>
    </row>
    <row r="54" spans="1:8" ht="11.25">
      <c r="A54" s="22" t="s">
        <v>112</v>
      </c>
      <c r="B54" s="140">
        <v>1964.11</v>
      </c>
      <c r="C54" s="140">
        <v>1404.11</v>
      </c>
      <c r="D54" s="138">
        <f t="shared" si="2"/>
        <v>1998.481925</v>
      </c>
      <c r="E54" s="138">
        <f t="shared" si="3"/>
        <v>1399.757259</v>
      </c>
      <c r="F54" s="25"/>
      <c r="G54" s="25"/>
      <c r="H54" s="25"/>
    </row>
    <row r="55" spans="1:8" ht="11.25">
      <c r="A55" s="22" t="s">
        <v>113</v>
      </c>
      <c r="B55" s="140">
        <v>7088.96</v>
      </c>
      <c r="C55" s="140">
        <v>37126.43</v>
      </c>
      <c r="D55" s="138">
        <f t="shared" si="2"/>
        <v>7213.0168</v>
      </c>
      <c r="E55" s="138">
        <f t="shared" si="3"/>
        <v>37011.338067000004</v>
      </c>
      <c r="F55" s="25"/>
      <c r="G55" s="25"/>
      <c r="H55" s="25"/>
    </row>
    <row r="56" spans="1:8" ht="11.25">
      <c r="A56" s="22" t="s">
        <v>114</v>
      </c>
      <c r="B56" s="140">
        <v>1291.19</v>
      </c>
      <c r="C56" s="140">
        <v>1841.92</v>
      </c>
      <c r="D56" s="138">
        <f t="shared" si="2"/>
        <v>1313.7858250000002</v>
      </c>
      <c r="E56" s="138">
        <f t="shared" si="3"/>
        <v>1836.2100480000001</v>
      </c>
      <c r="F56" s="25"/>
      <c r="G56" s="25"/>
      <c r="H56" s="25"/>
    </row>
    <row r="57" spans="1:8" ht="11.25">
      <c r="A57" s="22" t="s">
        <v>175</v>
      </c>
      <c r="B57" s="140">
        <v>0</v>
      </c>
      <c r="C57" s="140">
        <v>13405.55</v>
      </c>
      <c r="D57" s="138">
        <f t="shared" si="2"/>
        <v>0</v>
      </c>
      <c r="E57" s="138">
        <f t="shared" si="3"/>
        <v>13363.992795</v>
      </c>
      <c r="F57" s="25"/>
      <c r="G57" s="25"/>
      <c r="H57" s="25"/>
    </row>
    <row r="58" spans="1:8" ht="11.25">
      <c r="A58" s="22" t="s">
        <v>176</v>
      </c>
      <c r="B58" s="140">
        <v>0</v>
      </c>
      <c r="C58" s="140">
        <v>22387.73</v>
      </c>
      <c r="D58" s="138">
        <f t="shared" si="2"/>
        <v>0</v>
      </c>
      <c r="E58" s="138">
        <f t="shared" si="3"/>
        <v>22318.328037</v>
      </c>
      <c r="F58" s="25"/>
      <c r="G58" s="25"/>
      <c r="H58" s="25"/>
    </row>
    <row r="59" spans="1:8" ht="11.25">
      <c r="A59" s="22" t="s">
        <v>177</v>
      </c>
      <c r="B59" s="140">
        <v>0</v>
      </c>
      <c r="C59" s="140">
        <v>10724.21</v>
      </c>
      <c r="D59" s="138">
        <f t="shared" si="2"/>
        <v>0</v>
      </c>
      <c r="E59" s="138">
        <f t="shared" si="3"/>
        <v>10690.964949</v>
      </c>
      <c r="F59" s="25"/>
      <c r="G59" s="25"/>
      <c r="H59" s="25"/>
    </row>
    <row r="60" spans="1:8" ht="11.25">
      <c r="A60" s="22" t="s">
        <v>178</v>
      </c>
      <c r="B60" s="140">
        <v>0</v>
      </c>
      <c r="C60" s="140">
        <v>16890.72</v>
      </c>
      <c r="D60" s="138">
        <f t="shared" si="2"/>
        <v>0</v>
      </c>
      <c r="E60" s="138">
        <f t="shared" si="3"/>
        <v>16838.358768000002</v>
      </c>
      <c r="F60" s="25"/>
      <c r="G60" s="25"/>
      <c r="H60" s="25"/>
    </row>
    <row r="61" spans="1:8" ht="11.25">
      <c r="A61" s="22" t="s">
        <v>158</v>
      </c>
      <c r="B61" s="140">
        <v>0</v>
      </c>
      <c r="C61" s="140">
        <v>15673.87</v>
      </c>
      <c r="D61" s="138">
        <f t="shared" si="2"/>
        <v>0</v>
      </c>
      <c r="E61" s="138">
        <f t="shared" si="3"/>
        <v>15625.281003</v>
      </c>
      <c r="F61" s="25"/>
      <c r="G61" s="25"/>
      <c r="H61" s="25"/>
    </row>
    <row r="62" spans="1:8" ht="11.25">
      <c r="A62" s="22" t="s">
        <v>288</v>
      </c>
      <c r="B62" s="140">
        <v>0</v>
      </c>
      <c r="C62" s="140">
        <v>13089.72</v>
      </c>
      <c r="D62" s="138">
        <f t="shared" si="2"/>
        <v>0</v>
      </c>
      <c r="E62" s="138">
        <f t="shared" si="3"/>
        <v>13049.141867999999</v>
      </c>
      <c r="F62" s="25"/>
      <c r="G62" s="25"/>
      <c r="H62" s="25"/>
    </row>
    <row r="63" spans="1:8" ht="11.25">
      <c r="A63" s="22" t="s">
        <v>289</v>
      </c>
      <c r="B63" s="140">
        <v>0</v>
      </c>
      <c r="C63" s="142">
        <v>10559.78</v>
      </c>
      <c r="D63" s="138">
        <f t="shared" si="2"/>
        <v>0</v>
      </c>
      <c r="E63" s="138">
        <f t="shared" si="3"/>
        <v>10527.044682000002</v>
      </c>
      <c r="F63" s="25"/>
      <c r="G63" s="25"/>
      <c r="H63" s="25"/>
    </row>
    <row r="64" spans="1:8" ht="11.25">
      <c r="A64" s="22" t="s">
        <v>148</v>
      </c>
      <c r="B64" s="400">
        <v>4728.06</v>
      </c>
      <c r="C64" s="400">
        <v>12002.52</v>
      </c>
      <c r="D64" s="138">
        <f t="shared" si="2"/>
        <v>4810.801050000001</v>
      </c>
      <c r="E64" s="138">
        <f t="shared" si="3"/>
        <v>11965.312188</v>
      </c>
      <c r="F64" s="25"/>
      <c r="G64" s="25"/>
      <c r="H64" s="25"/>
    </row>
    <row r="65" spans="1:8" ht="11.25">
      <c r="A65" s="22" t="s">
        <v>149</v>
      </c>
      <c r="B65" s="400">
        <v>11466.15</v>
      </c>
      <c r="C65" s="400">
        <v>13219.01</v>
      </c>
      <c r="D65" s="138">
        <f t="shared" si="2"/>
        <v>11666.807625000001</v>
      </c>
      <c r="E65" s="138">
        <f t="shared" si="3"/>
        <v>13178.031069</v>
      </c>
      <c r="F65" s="25"/>
      <c r="G65" s="25"/>
      <c r="H65" s="25"/>
    </row>
    <row r="66" spans="1:8" ht="11.25">
      <c r="A66" s="22" t="s">
        <v>150</v>
      </c>
      <c r="B66" s="400">
        <v>4073.39</v>
      </c>
      <c r="C66" s="400">
        <v>7261.63</v>
      </c>
      <c r="D66" s="138">
        <f t="shared" si="2"/>
        <v>4144.674325</v>
      </c>
      <c r="E66" s="138">
        <f t="shared" si="3"/>
        <v>7239.118947</v>
      </c>
      <c r="F66" s="25"/>
      <c r="G66" s="25"/>
      <c r="H66" s="25"/>
    </row>
    <row r="67" spans="1:8" ht="11.25">
      <c r="A67" s="22" t="s">
        <v>151</v>
      </c>
      <c r="B67" s="400">
        <v>2310.17</v>
      </c>
      <c r="C67" s="400">
        <v>5551.88</v>
      </c>
      <c r="D67" s="138">
        <f t="shared" si="2"/>
        <v>2350.597975</v>
      </c>
      <c r="E67" s="138">
        <f t="shared" si="3"/>
        <v>5534.669172</v>
      </c>
      <c r="F67" s="25"/>
      <c r="G67" s="25"/>
      <c r="H67" s="25"/>
    </row>
    <row r="68" spans="1:8" ht="11.25">
      <c r="A68" s="22" t="s">
        <v>152</v>
      </c>
      <c r="B68" s="400">
        <v>818.86</v>
      </c>
      <c r="C68" s="400">
        <v>5262.39</v>
      </c>
      <c r="D68" s="138">
        <f t="shared" si="2"/>
        <v>833.19005</v>
      </c>
      <c r="E68" s="138">
        <f t="shared" si="3"/>
        <v>5246.076591</v>
      </c>
      <c r="F68" s="25"/>
      <c r="G68" s="25"/>
      <c r="H68" s="25"/>
    </row>
    <row r="69" spans="1:8" ht="11.25">
      <c r="A69" s="22" t="s">
        <v>263</v>
      </c>
      <c r="B69" s="140">
        <v>0</v>
      </c>
      <c r="C69" s="140">
        <v>1078.7</v>
      </c>
      <c r="D69" s="138">
        <f t="shared" si="2"/>
        <v>0</v>
      </c>
      <c r="E69" s="138">
        <f t="shared" si="3"/>
        <v>1075.3560300000001</v>
      </c>
      <c r="F69" s="25"/>
      <c r="G69" s="25"/>
      <c r="H69" s="25"/>
    </row>
    <row r="70" spans="1:8" ht="11.25">
      <c r="A70" s="32" t="s">
        <v>115</v>
      </c>
      <c r="B70" s="140">
        <v>11044.69</v>
      </c>
      <c r="C70" s="140">
        <v>5891.9</v>
      </c>
      <c r="D70" s="138">
        <f t="shared" si="2"/>
        <v>11237.972075000001</v>
      </c>
      <c r="E70" s="138">
        <f t="shared" si="3"/>
        <v>5873.635109999999</v>
      </c>
      <c r="F70" s="25"/>
      <c r="G70" s="25"/>
      <c r="H70" s="25"/>
    </row>
    <row r="71" spans="1:8" ht="11.25">
      <c r="A71" s="32" t="s">
        <v>116</v>
      </c>
      <c r="B71" s="140">
        <v>3473.1</v>
      </c>
      <c r="C71" s="140">
        <v>2036.51</v>
      </c>
      <c r="D71" s="138">
        <f t="shared" si="2"/>
        <v>3533.87925</v>
      </c>
      <c r="E71" s="138">
        <f t="shared" si="3"/>
        <v>2030.196819</v>
      </c>
      <c r="F71" s="25"/>
      <c r="G71" s="25"/>
      <c r="H71" s="25"/>
    </row>
    <row r="72" spans="1:8" ht="11.25">
      <c r="A72" s="32" t="s">
        <v>117</v>
      </c>
      <c r="B72" s="140">
        <v>965.58</v>
      </c>
      <c r="C72" s="140">
        <v>98.05</v>
      </c>
      <c r="D72" s="138">
        <f>B72*$B$5</f>
        <v>982.4776500000002</v>
      </c>
      <c r="E72" s="138">
        <f t="shared" si="3"/>
        <v>97.746045</v>
      </c>
      <c r="F72" s="25"/>
      <c r="G72" s="25"/>
      <c r="H72" s="25"/>
    </row>
    <row r="73" spans="1:8" ht="11.25">
      <c r="A73" s="32" t="s">
        <v>118</v>
      </c>
      <c r="B73" s="140">
        <v>9565.93</v>
      </c>
      <c r="C73" s="140">
        <v>13600.3</v>
      </c>
      <c r="D73" s="138">
        <f t="shared" si="2"/>
        <v>9733.333775000001</v>
      </c>
      <c r="E73" s="138">
        <f t="shared" si="3"/>
        <v>13558.13907</v>
      </c>
      <c r="F73" s="25"/>
      <c r="G73" s="25"/>
      <c r="H73" s="25"/>
    </row>
    <row r="74" spans="1:8" ht="11.25">
      <c r="A74" s="32" t="s">
        <v>179</v>
      </c>
      <c r="B74" s="140">
        <v>0</v>
      </c>
      <c r="C74" s="140">
        <v>5250.48</v>
      </c>
      <c r="D74" s="138">
        <f t="shared" si="2"/>
        <v>0</v>
      </c>
      <c r="E74" s="138">
        <f t="shared" si="3"/>
        <v>5234.203512</v>
      </c>
      <c r="F74" s="25"/>
      <c r="G74" s="25"/>
      <c r="H74" s="25"/>
    </row>
    <row r="75" spans="1:8" ht="11.25">
      <c r="A75" s="32" t="s">
        <v>180</v>
      </c>
      <c r="B75" s="140">
        <v>0</v>
      </c>
      <c r="C75" s="140">
        <v>3242.38</v>
      </c>
      <c r="D75" s="138">
        <f t="shared" si="2"/>
        <v>0</v>
      </c>
      <c r="E75" s="138">
        <f t="shared" si="3"/>
        <v>3232.328622</v>
      </c>
      <c r="F75" s="25"/>
      <c r="G75" s="25"/>
      <c r="H75" s="25"/>
    </row>
    <row r="76" spans="1:8" ht="11.25">
      <c r="A76" s="22" t="s">
        <v>153</v>
      </c>
      <c r="B76" s="140">
        <v>17984.62</v>
      </c>
      <c r="C76" s="140">
        <v>6955.99</v>
      </c>
      <c r="D76" s="138">
        <f t="shared" si="2"/>
        <v>18299.35085</v>
      </c>
      <c r="E76" s="138">
        <f t="shared" si="3"/>
        <v>6934.426431</v>
      </c>
      <c r="F76" s="25"/>
      <c r="G76" s="25"/>
      <c r="H76" s="25"/>
    </row>
    <row r="77" spans="1:8" ht="11.25">
      <c r="A77" s="22" t="s">
        <v>160</v>
      </c>
      <c r="B77" s="140">
        <v>367.5</v>
      </c>
      <c r="C77" s="140">
        <v>58.86</v>
      </c>
      <c r="D77" s="138">
        <f t="shared" si="2"/>
        <v>373.93125000000003</v>
      </c>
      <c r="E77" s="138">
        <f t="shared" si="3"/>
        <v>58.677534</v>
      </c>
      <c r="F77" s="25"/>
      <c r="G77" s="25"/>
      <c r="H77" s="25"/>
    </row>
    <row r="78" spans="1:8" ht="11.25">
      <c r="A78" s="22" t="s">
        <v>161</v>
      </c>
      <c r="B78" s="140">
        <v>1177.19</v>
      </c>
      <c r="C78" s="140">
        <v>187.22</v>
      </c>
      <c r="D78" s="138">
        <f t="shared" si="2"/>
        <v>1197.790825</v>
      </c>
      <c r="E78" s="138">
        <f t="shared" si="3"/>
        <v>186.639618</v>
      </c>
      <c r="F78" s="25"/>
      <c r="G78" s="25"/>
      <c r="H78" s="25"/>
    </row>
    <row r="79" spans="1:8" ht="11.25">
      <c r="A79" s="22" t="s">
        <v>162</v>
      </c>
      <c r="B79" s="140">
        <v>2016.9</v>
      </c>
      <c r="C79" s="140">
        <v>320.65</v>
      </c>
      <c r="D79" s="138">
        <f t="shared" si="2"/>
        <v>2052.1957500000003</v>
      </c>
      <c r="E79" s="138">
        <f t="shared" si="3"/>
        <v>319.655985</v>
      </c>
      <c r="F79" s="25"/>
      <c r="G79" s="25"/>
      <c r="H79" s="25"/>
    </row>
    <row r="80" spans="1:8" ht="11.25">
      <c r="A80" s="22" t="s">
        <v>163</v>
      </c>
      <c r="B80" s="140">
        <v>3388.19</v>
      </c>
      <c r="C80" s="140">
        <v>538.13</v>
      </c>
      <c r="D80" s="138">
        <f t="shared" si="2"/>
        <v>3447.483325</v>
      </c>
      <c r="E80" s="138">
        <f t="shared" si="3"/>
        <v>536.461797</v>
      </c>
      <c r="F80" s="25"/>
      <c r="G80" s="25"/>
      <c r="H80" s="25"/>
    </row>
    <row r="81" spans="1:8" ht="11.25">
      <c r="A81" s="22" t="s">
        <v>164</v>
      </c>
      <c r="B81" s="140">
        <v>178.75</v>
      </c>
      <c r="C81" s="140">
        <v>28.59</v>
      </c>
      <c r="D81" s="138">
        <f t="shared" si="2"/>
        <v>181.878125</v>
      </c>
      <c r="E81" s="138">
        <f t="shared" si="3"/>
        <v>28.501371</v>
      </c>
      <c r="F81" s="25"/>
      <c r="G81" s="25"/>
      <c r="H81" s="25"/>
    </row>
    <row r="82" spans="1:8" ht="11.25">
      <c r="A82" s="22" t="s">
        <v>165</v>
      </c>
      <c r="B82" s="140">
        <v>305.66</v>
      </c>
      <c r="C82" s="140">
        <v>43.17</v>
      </c>
      <c r="D82" s="138">
        <f t="shared" si="2"/>
        <v>311.00905000000006</v>
      </c>
      <c r="E82" s="138">
        <f t="shared" si="3"/>
        <v>43.036173000000005</v>
      </c>
      <c r="F82" s="25"/>
      <c r="G82" s="25"/>
      <c r="H82" s="25"/>
    </row>
    <row r="83" spans="1:8" ht="11.25">
      <c r="A83" s="22" t="s">
        <v>166</v>
      </c>
      <c r="B83" s="140">
        <v>622.27</v>
      </c>
      <c r="C83" s="140">
        <v>98.65</v>
      </c>
      <c r="D83" s="138">
        <f t="shared" si="2"/>
        <v>633.159725</v>
      </c>
      <c r="E83" s="138">
        <f t="shared" si="3"/>
        <v>98.34418500000001</v>
      </c>
      <c r="F83" s="25"/>
      <c r="G83" s="25"/>
      <c r="H83" s="25"/>
    </row>
    <row r="84" spans="1:8" ht="11.25">
      <c r="A84" s="22" t="s">
        <v>167</v>
      </c>
      <c r="B84" s="140">
        <v>2202.32</v>
      </c>
      <c r="C84" s="140">
        <v>350.36</v>
      </c>
      <c r="D84" s="138">
        <f t="shared" si="2"/>
        <v>2240.8606000000004</v>
      </c>
      <c r="E84" s="138">
        <f t="shared" si="3"/>
        <v>349.273884</v>
      </c>
      <c r="F84" s="25"/>
      <c r="G84" s="25"/>
      <c r="H84" s="25"/>
    </row>
    <row r="85" spans="1:8" ht="11.25">
      <c r="A85" s="22" t="s">
        <v>168</v>
      </c>
      <c r="B85" s="140">
        <v>2202.32</v>
      </c>
      <c r="C85" s="140">
        <v>4842.66</v>
      </c>
      <c r="D85" s="138">
        <f t="shared" si="2"/>
        <v>2240.8606000000004</v>
      </c>
      <c r="E85" s="138">
        <f t="shared" si="3"/>
        <v>4827.647754</v>
      </c>
      <c r="F85" s="25"/>
      <c r="G85" s="25"/>
      <c r="H85" s="25"/>
    </row>
    <row r="86" spans="1:8" ht="11.25">
      <c r="A86" s="22" t="s">
        <v>169</v>
      </c>
      <c r="B86" s="140">
        <v>0</v>
      </c>
      <c r="C86" s="140">
        <v>3441.68</v>
      </c>
      <c r="D86" s="138">
        <f aca="true" t="shared" si="4" ref="D86:D113">B86*$B$5</f>
        <v>0</v>
      </c>
      <c r="E86" s="138">
        <f aca="true" t="shared" si="5" ref="E86:E113">C86*$C$5</f>
        <v>3431.010792</v>
      </c>
      <c r="F86" s="25"/>
      <c r="G86" s="25"/>
      <c r="H86" s="25"/>
    </row>
    <row r="87" spans="1:8" ht="11.25">
      <c r="A87" s="22" t="s">
        <v>119</v>
      </c>
      <c r="B87" s="140">
        <v>1088.09</v>
      </c>
      <c r="C87" s="140">
        <v>77.57</v>
      </c>
      <c r="D87" s="138">
        <f t="shared" si="4"/>
        <v>1107.1315749999999</v>
      </c>
      <c r="E87" s="138">
        <f t="shared" si="5"/>
        <v>77.329533</v>
      </c>
      <c r="F87" s="25"/>
      <c r="G87" s="25"/>
      <c r="H87" s="25"/>
    </row>
    <row r="88" spans="1:8" ht="11.25">
      <c r="A88" s="22" t="s">
        <v>75</v>
      </c>
      <c r="B88" s="140">
        <v>3784.42</v>
      </c>
      <c r="C88" s="140">
        <v>1599.17</v>
      </c>
      <c r="D88" s="138">
        <f t="shared" si="4"/>
        <v>3850.64735</v>
      </c>
      <c r="E88" s="138">
        <f t="shared" si="5"/>
        <v>1594.212573</v>
      </c>
      <c r="F88" s="25"/>
      <c r="G88" s="25"/>
      <c r="H88" s="25"/>
    </row>
    <row r="89" spans="1:8" ht="11.25">
      <c r="A89" s="22" t="s">
        <v>120</v>
      </c>
      <c r="B89" s="140">
        <v>21560.58</v>
      </c>
      <c r="C89" s="140">
        <v>0</v>
      </c>
      <c r="D89" s="138">
        <f t="shared" si="4"/>
        <v>21937.890150000003</v>
      </c>
      <c r="E89" s="138">
        <f t="shared" si="5"/>
        <v>0</v>
      </c>
      <c r="F89" s="25"/>
      <c r="G89" s="25"/>
      <c r="H89" s="25"/>
    </row>
    <row r="90" spans="1:8" ht="11.25">
      <c r="A90" s="22" t="s">
        <v>121</v>
      </c>
      <c r="B90" s="140">
        <v>687.12</v>
      </c>
      <c r="C90" s="140">
        <v>0</v>
      </c>
      <c r="D90" s="138">
        <f t="shared" si="4"/>
        <v>699.1446000000001</v>
      </c>
      <c r="E90" s="138">
        <f t="shared" si="5"/>
        <v>0</v>
      </c>
      <c r="F90" s="25"/>
      <c r="G90" s="25"/>
      <c r="H90" s="25"/>
    </row>
    <row r="91" spans="1:8" ht="11.25">
      <c r="A91" s="22" t="s">
        <v>181</v>
      </c>
      <c r="B91" s="140">
        <v>463.66</v>
      </c>
      <c r="C91" s="140">
        <v>289.35</v>
      </c>
      <c r="D91" s="138">
        <f t="shared" si="4"/>
        <v>471.77405000000005</v>
      </c>
      <c r="E91" s="138">
        <f t="shared" si="5"/>
        <v>288.45301500000005</v>
      </c>
      <c r="F91" s="25"/>
      <c r="G91" s="25"/>
      <c r="H91" s="25"/>
    </row>
    <row r="92" spans="1:8" ht="11.25">
      <c r="A92" s="22" t="s">
        <v>182</v>
      </c>
      <c r="B92" s="140">
        <v>1187.5</v>
      </c>
      <c r="C92" s="140">
        <v>73.22</v>
      </c>
      <c r="D92" s="138">
        <f t="shared" si="4"/>
        <v>1208.28125</v>
      </c>
      <c r="E92" s="138">
        <f t="shared" si="5"/>
        <v>72.993018</v>
      </c>
      <c r="F92" s="25"/>
      <c r="G92" s="25"/>
      <c r="H92" s="25"/>
    </row>
    <row r="93" spans="1:8" ht="11.25">
      <c r="A93" s="22" t="s">
        <v>183</v>
      </c>
      <c r="B93" s="140">
        <v>40.25</v>
      </c>
      <c r="C93" s="140">
        <v>21.19</v>
      </c>
      <c r="D93" s="138">
        <f t="shared" si="4"/>
        <v>40.954375000000006</v>
      </c>
      <c r="E93" s="138">
        <f t="shared" si="5"/>
        <v>21.124311000000002</v>
      </c>
      <c r="F93" s="25"/>
      <c r="G93" s="25"/>
      <c r="H93" s="25"/>
    </row>
    <row r="94" spans="1:8" ht="11.25">
      <c r="A94" s="22" t="s">
        <v>184</v>
      </c>
      <c r="B94" s="140">
        <v>2638</v>
      </c>
      <c r="C94" s="140">
        <v>1182.42</v>
      </c>
      <c r="D94" s="138">
        <f t="shared" si="4"/>
        <v>2684.165</v>
      </c>
      <c r="E94" s="138">
        <f t="shared" si="5"/>
        <v>1178.754498</v>
      </c>
      <c r="F94" s="25"/>
      <c r="G94" s="25"/>
      <c r="H94" s="25"/>
    </row>
    <row r="95" spans="1:8" ht="11.25">
      <c r="A95" s="22" t="s">
        <v>185</v>
      </c>
      <c r="B95" s="140">
        <v>665.84</v>
      </c>
      <c r="C95" s="140">
        <v>116.86</v>
      </c>
      <c r="D95" s="138">
        <f t="shared" si="4"/>
        <v>677.4922</v>
      </c>
      <c r="E95" s="138">
        <f t="shared" si="5"/>
        <v>116.497734</v>
      </c>
      <c r="F95" s="25"/>
      <c r="G95" s="25"/>
      <c r="H95" s="25"/>
    </row>
    <row r="96" spans="1:8" ht="11.25">
      <c r="A96" s="22" t="s">
        <v>141</v>
      </c>
      <c r="B96" s="400">
        <v>5509.27</v>
      </c>
      <c r="C96" s="400">
        <v>1132.77</v>
      </c>
      <c r="D96" s="138">
        <f t="shared" si="4"/>
        <v>5605.6822250000005</v>
      </c>
      <c r="E96" s="138">
        <f t="shared" si="5"/>
        <v>1129.258413</v>
      </c>
      <c r="F96" s="25"/>
      <c r="G96" s="25"/>
      <c r="H96" s="25"/>
    </row>
    <row r="97" spans="1:8" ht="11.25">
      <c r="A97" s="22" t="s">
        <v>142</v>
      </c>
      <c r="B97" s="400">
        <v>5986.16</v>
      </c>
      <c r="C97" s="400">
        <v>1421.26</v>
      </c>
      <c r="D97" s="138">
        <f t="shared" si="4"/>
        <v>6090.9178</v>
      </c>
      <c r="E97" s="138">
        <f t="shared" si="5"/>
        <v>1416.854094</v>
      </c>
      <c r="F97" s="25"/>
      <c r="G97" s="25"/>
      <c r="H97" s="25"/>
    </row>
    <row r="98" spans="1:8" ht="11.25">
      <c r="A98" s="22" t="s">
        <v>186</v>
      </c>
      <c r="B98" s="140">
        <v>197.74</v>
      </c>
      <c r="C98" s="140">
        <v>149.2</v>
      </c>
      <c r="D98" s="138">
        <f t="shared" si="4"/>
        <v>201.20045000000002</v>
      </c>
      <c r="E98" s="138">
        <f t="shared" si="5"/>
        <v>148.73747999999998</v>
      </c>
      <c r="F98" s="25"/>
      <c r="G98" s="25"/>
      <c r="H98" s="25"/>
    </row>
    <row r="99" spans="1:8" ht="11.25">
      <c r="A99" s="22" t="s">
        <v>31</v>
      </c>
      <c r="B99" s="140">
        <v>20.2</v>
      </c>
      <c r="C99" s="140">
        <v>87.27</v>
      </c>
      <c r="D99" s="138">
        <f t="shared" si="4"/>
        <v>20.5535</v>
      </c>
      <c r="E99" s="138">
        <f t="shared" si="5"/>
        <v>86.99946299999999</v>
      </c>
      <c r="F99" s="25"/>
      <c r="G99" s="25"/>
      <c r="H99" s="25"/>
    </row>
    <row r="100" spans="1:8" ht="11.25">
      <c r="A100" s="22" t="s">
        <v>187</v>
      </c>
      <c r="B100" s="140">
        <v>197.74</v>
      </c>
      <c r="C100" s="140">
        <v>214.72</v>
      </c>
      <c r="D100" s="138">
        <f t="shared" si="4"/>
        <v>201.20045000000002</v>
      </c>
      <c r="E100" s="138">
        <f t="shared" si="5"/>
        <v>214.054368</v>
      </c>
      <c r="F100" s="25"/>
      <c r="G100" s="25"/>
      <c r="H100" s="25"/>
    </row>
    <row r="101" spans="1:8" ht="11.25">
      <c r="A101" s="22" t="s">
        <v>32</v>
      </c>
      <c r="B101" s="140">
        <v>20.2</v>
      </c>
      <c r="C101" s="140">
        <v>109.59</v>
      </c>
      <c r="D101" s="138">
        <f t="shared" si="4"/>
        <v>20.5535</v>
      </c>
      <c r="E101" s="138">
        <f t="shared" si="5"/>
        <v>109.250271</v>
      </c>
      <c r="F101" s="25"/>
      <c r="G101" s="25"/>
      <c r="H101" s="25"/>
    </row>
    <row r="102" spans="1:8" ht="11.25">
      <c r="A102" s="22" t="s">
        <v>33</v>
      </c>
      <c r="B102" s="140">
        <v>120.33</v>
      </c>
      <c r="C102" s="140">
        <v>121.31</v>
      </c>
      <c r="D102" s="138">
        <f t="shared" si="4"/>
        <v>122.435775</v>
      </c>
      <c r="E102" s="138">
        <f t="shared" si="5"/>
        <v>120.93393900000001</v>
      </c>
      <c r="F102" s="25"/>
      <c r="G102" s="25"/>
      <c r="H102" s="25"/>
    </row>
    <row r="103" spans="1:8" ht="11.25">
      <c r="A103" s="22" t="s">
        <v>34</v>
      </c>
      <c r="B103" s="140">
        <v>120.33</v>
      </c>
      <c r="C103" s="140">
        <v>188.23</v>
      </c>
      <c r="D103" s="138">
        <f t="shared" si="4"/>
        <v>122.435775</v>
      </c>
      <c r="E103" s="138">
        <f t="shared" si="5"/>
        <v>187.64648699999998</v>
      </c>
      <c r="F103" s="25"/>
      <c r="G103" s="25"/>
      <c r="H103" s="25"/>
    </row>
    <row r="104" spans="1:8" ht="11.25">
      <c r="A104" s="22" t="s">
        <v>35</v>
      </c>
      <c r="B104" s="140">
        <v>282.14</v>
      </c>
      <c r="C104" s="140">
        <v>121.31</v>
      </c>
      <c r="D104" s="138">
        <f t="shared" si="4"/>
        <v>287.07745</v>
      </c>
      <c r="E104" s="138">
        <f t="shared" si="5"/>
        <v>120.93393900000001</v>
      </c>
      <c r="F104" s="25"/>
      <c r="G104" s="25"/>
      <c r="H104" s="25"/>
    </row>
    <row r="105" spans="1:8" ht="11.25">
      <c r="A105" s="22" t="s">
        <v>36</v>
      </c>
      <c r="B105" s="140">
        <v>282.14</v>
      </c>
      <c r="C105" s="140">
        <v>188.23</v>
      </c>
      <c r="D105" s="138">
        <f t="shared" si="4"/>
        <v>287.07745</v>
      </c>
      <c r="E105" s="138">
        <f t="shared" si="5"/>
        <v>187.64648699999998</v>
      </c>
      <c r="F105" s="25"/>
      <c r="G105" s="25"/>
      <c r="H105" s="25"/>
    </row>
    <row r="106" spans="1:8" ht="11.25">
      <c r="A106" s="22" t="s">
        <v>37</v>
      </c>
      <c r="B106" s="140">
        <v>20.2</v>
      </c>
      <c r="C106" s="140">
        <v>97.93</v>
      </c>
      <c r="D106" s="138">
        <f t="shared" si="4"/>
        <v>20.5535</v>
      </c>
      <c r="E106" s="138">
        <f t="shared" si="5"/>
        <v>97.626417</v>
      </c>
      <c r="F106" s="25"/>
      <c r="G106" s="25"/>
      <c r="H106" s="25"/>
    </row>
    <row r="107" spans="1:8" ht="11.25">
      <c r="A107" s="22" t="s">
        <v>38</v>
      </c>
      <c r="B107" s="140">
        <v>20.2</v>
      </c>
      <c r="C107" s="140">
        <v>120.24</v>
      </c>
      <c r="D107" s="138">
        <f t="shared" si="4"/>
        <v>20.5535</v>
      </c>
      <c r="E107" s="138">
        <f t="shared" si="5"/>
        <v>119.867256</v>
      </c>
      <c r="F107" s="25"/>
      <c r="G107" s="25"/>
      <c r="H107" s="25"/>
    </row>
    <row r="108" spans="1:8" ht="11.25">
      <c r="A108" s="22" t="s">
        <v>17</v>
      </c>
      <c r="B108" s="140">
        <v>72.31</v>
      </c>
      <c r="C108" s="140">
        <v>10.85</v>
      </c>
      <c r="D108" s="138">
        <f t="shared" si="4"/>
        <v>73.57542500000001</v>
      </c>
      <c r="E108" s="138">
        <f t="shared" si="5"/>
        <v>10.816365</v>
      </c>
      <c r="F108" s="25"/>
      <c r="G108" s="25"/>
      <c r="H108" s="25"/>
    </row>
    <row r="109" spans="1:8" ht="11.25">
      <c r="A109" s="22" t="s">
        <v>122</v>
      </c>
      <c r="B109" s="140">
        <v>200</v>
      </c>
      <c r="C109" s="140">
        <v>45.53</v>
      </c>
      <c r="D109" s="138">
        <f t="shared" si="4"/>
        <v>203.5</v>
      </c>
      <c r="E109" s="138">
        <f t="shared" si="5"/>
        <v>45.388857</v>
      </c>
      <c r="F109" s="25"/>
      <c r="G109" s="25"/>
      <c r="H109" s="25"/>
    </row>
    <row r="110" spans="1:8" ht="11.25">
      <c r="A110" s="22" t="s">
        <v>123</v>
      </c>
      <c r="B110" s="140">
        <v>108.69</v>
      </c>
      <c r="C110" s="140">
        <v>24.74</v>
      </c>
      <c r="D110" s="138">
        <f t="shared" si="4"/>
        <v>110.59207500000001</v>
      </c>
      <c r="E110" s="138">
        <f t="shared" si="5"/>
        <v>24.663306</v>
      </c>
      <c r="F110" s="25"/>
      <c r="G110" s="25"/>
      <c r="H110" s="25"/>
    </row>
    <row r="111" spans="1:8" ht="11.25">
      <c r="A111" s="22" t="s">
        <v>124</v>
      </c>
      <c r="B111" s="140">
        <v>250.72</v>
      </c>
      <c r="C111" s="140">
        <v>57.09</v>
      </c>
      <c r="D111" s="138">
        <f t="shared" si="4"/>
        <v>255.10760000000002</v>
      </c>
      <c r="E111" s="138">
        <f t="shared" si="5"/>
        <v>56.913021</v>
      </c>
      <c r="F111" s="25"/>
      <c r="G111" s="25"/>
      <c r="H111" s="25"/>
    </row>
    <row r="112" spans="1:8" ht="11.25">
      <c r="A112" s="22" t="s">
        <v>125</v>
      </c>
      <c r="B112" s="140">
        <v>499.7</v>
      </c>
      <c r="C112" s="140">
        <v>113.78</v>
      </c>
      <c r="D112" s="138">
        <f t="shared" si="4"/>
        <v>508.44475</v>
      </c>
      <c r="E112" s="138">
        <f t="shared" si="5"/>
        <v>113.427282</v>
      </c>
      <c r="F112" s="25"/>
      <c r="G112" s="25"/>
      <c r="H112" s="25"/>
    </row>
    <row r="113" spans="1:8" ht="11.25">
      <c r="A113" s="22" t="s">
        <v>126</v>
      </c>
      <c r="B113" s="140">
        <v>904.95</v>
      </c>
      <c r="C113" s="140">
        <v>206.04</v>
      </c>
      <c r="D113" s="138">
        <f t="shared" si="4"/>
        <v>920.7866250000001</v>
      </c>
      <c r="E113" s="138">
        <f t="shared" si="5"/>
        <v>205.401276</v>
      </c>
      <c r="F113" s="25"/>
      <c r="G113" s="25"/>
      <c r="H113" s="25"/>
    </row>
    <row r="114" spans="1:8" ht="11.25">
      <c r="A114" s="31"/>
      <c r="B114" s="139"/>
      <c r="C114" s="139"/>
      <c r="D114" s="139"/>
      <c r="E114" s="139"/>
      <c r="F114" s="25"/>
      <c r="G114" s="25"/>
      <c r="H114" s="25"/>
    </row>
    <row r="115" spans="1:8" ht="11.25">
      <c r="A115" s="18" t="s">
        <v>188</v>
      </c>
      <c r="B115" s="138">
        <v>467.33</v>
      </c>
      <c r="C115" s="138">
        <v>528.15</v>
      </c>
      <c r="D115" s="138">
        <f>B115*$B$5</f>
        <v>475.508275</v>
      </c>
      <c r="E115" s="138">
        <f>C115*$C$5</f>
        <v>526.512735</v>
      </c>
      <c r="F115" s="25"/>
      <c r="G115" s="25"/>
      <c r="H115" s="25"/>
    </row>
    <row r="116" spans="1:8" ht="11.25">
      <c r="A116" s="18" t="s">
        <v>189</v>
      </c>
      <c r="B116" s="138">
        <v>485.33</v>
      </c>
      <c r="C116" s="138">
        <v>581.17</v>
      </c>
      <c r="D116" s="138">
        <f aca="true" t="shared" si="6" ref="D116:D127">B116*$B$5</f>
        <v>493.823275</v>
      </c>
      <c r="E116" s="138">
        <f aca="true" t="shared" si="7" ref="E116:E127">C116*$C$5</f>
        <v>579.368373</v>
      </c>
      <c r="F116" s="25"/>
      <c r="G116" s="25"/>
      <c r="H116" s="25"/>
    </row>
    <row r="117" spans="1:8" ht="11.25">
      <c r="A117" s="18" t="s">
        <v>190</v>
      </c>
      <c r="B117" s="138">
        <v>43.75</v>
      </c>
      <c r="C117" s="138">
        <v>9.63</v>
      </c>
      <c r="D117" s="138">
        <f t="shared" si="6"/>
        <v>44.515625</v>
      </c>
      <c r="E117" s="138">
        <f t="shared" si="7"/>
        <v>9.600147000000002</v>
      </c>
      <c r="F117" s="25"/>
      <c r="G117" s="25"/>
      <c r="H117" s="25"/>
    </row>
    <row r="118" spans="1:8" ht="11.25">
      <c r="A118" s="18" t="s">
        <v>191</v>
      </c>
      <c r="B118" s="138">
        <v>45.17</v>
      </c>
      <c r="C118" s="138">
        <v>9.87</v>
      </c>
      <c r="D118" s="138">
        <f t="shared" si="6"/>
        <v>45.960475</v>
      </c>
      <c r="E118" s="138">
        <f t="shared" si="7"/>
        <v>9.839402999999999</v>
      </c>
      <c r="F118" s="25"/>
      <c r="G118" s="25"/>
      <c r="H118" s="25"/>
    </row>
    <row r="119" spans="1:8" ht="11.25">
      <c r="A119" s="18" t="s">
        <v>46</v>
      </c>
      <c r="B119" s="138">
        <v>86.64</v>
      </c>
      <c r="C119" s="138">
        <v>41.38</v>
      </c>
      <c r="D119" s="138">
        <f t="shared" si="6"/>
        <v>88.15620000000001</v>
      </c>
      <c r="E119" s="138">
        <f t="shared" si="7"/>
        <v>41.251722</v>
      </c>
      <c r="F119" s="25"/>
      <c r="G119" s="25"/>
      <c r="H119" s="25"/>
    </row>
    <row r="120" spans="1:8" ht="11.25">
      <c r="A120" s="18" t="s">
        <v>47</v>
      </c>
      <c r="B120" s="138">
        <v>90.21</v>
      </c>
      <c r="C120" s="138">
        <v>45.38</v>
      </c>
      <c r="D120" s="138">
        <f t="shared" si="6"/>
        <v>91.788675</v>
      </c>
      <c r="E120" s="138">
        <f t="shared" si="7"/>
        <v>45.239322</v>
      </c>
      <c r="F120" s="25"/>
      <c r="G120" s="25"/>
      <c r="H120" s="25"/>
    </row>
    <row r="121" spans="1:8" ht="11.25">
      <c r="A121" s="18" t="s">
        <v>192</v>
      </c>
      <c r="B121" s="138">
        <v>243.85</v>
      </c>
      <c r="C121" s="138">
        <v>113.69</v>
      </c>
      <c r="D121" s="138">
        <f t="shared" si="6"/>
        <v>248.117375</v>
      </c>
      <c r="E121" s="138">
        <f t="shared" si="7"/>
        <v>113.337561</v>
      </c>
      <c r="F121" s="25"/>
      <c r="G121" s="25"/>
      <c r="H121" s="25"/>
    </row>
    <row r="122" spans="1:8" ht="11.25">
      <c r="A122" s="18" t="s">
        <v>193</v>
      </c>
      <c r="B122" s="138">
        <v>248.57</v>
      </c>
      <c r="C122" s="138">
        <v>120.22</v>
      </c>
      <c r="D122" s="138">
        <f t="shared" si="6"/>
        <v>252.91997500000002</v>
      </c>
      <c r="E122" s="138">
        <f t="shared" si="7"/>
        <v>119.847318</v>
      </c>
      <c r="F122" s="25"/>
      <c r="G122" s="25"/>
      <c r="H122" s="25"/>
    </row>
    <row r="123" spans="1:8" ht="11.25">
      <c r="A123" s="18" t="s">
        <v>194</v>
      </c>
      <c r="B123" s="138">
        <v>554.79</v>
      </c>
      <c r="C123" s="138">
        <v>547.38</v>
      </c>
      <c r="D123" s="138">
        <f t="shared" si="6"/>
        <v>564.498825</v>
      </c>
      <c r="E123" s="138">
        <f t="shared" si="7"/>
        <v>545.683122</v>
      </c>
      <c r="F123" s="25"/>
      <c r="G123" s="25"/>
      <c r="H123" s="25"/>
    </row>
    <row r="124" spans="1:8" ht="11.25">
      <c r="A124" s="18" t="s">
        <v>195</v>
      </c>
      <c r="B124" s="138">
        <v>575.69</v>
      </c>
      <c r="C124" s="138">
        <v>600.88</v>
      </c>
      <c r="D124" s="138">
        <f t="shared" si="6"/>
        <v>585.7645750000001</v>
      </c>
      <c r="E124" s="138">
        <f t="shared" si="7"/>
        <v>599.017272</v>
      </c>
      <c r="F124" s="25"/>
      <c r="G124" s="25"/>
      <c r="H124" s="25"/>
    </row>
    <row r="125" spans="1:8" ht="11.25">
      <c r="A125" s="18" t="s">
        <v>563</v>
      </c>
      <c r="B125" s="140">
        <v>6.094</v>
      </c>
      <c r="C125" s="140">
        <v>0</v>
      </c>
      <c r="D125" s="140">
        <f t="shared" si="6"/>
        <v>6.200645000000001</v>
      </c>
      <c r="E125" s="140">
        <f>C125*$C$5</f>
        <v>0</v>
      </c>
      <c r="F125" s="68"/>
      <c r="G125" s="25"/>
      <c r="H125" s="25"/>
    </row>
    <row r="126" spans="1:8" ht="11.25">
      <c r="A126" s="18" t="s">
        <v>127</v>
      </c>
      <c r="B126" s="138">
        <v>243.85</v>
      </c>
      <c r="C126" s="138">
        <v>113.69</v>
      </c>
      <c r="D126" s="138">
        <f t="shared" si="6"/>
        <v>248.117375</v>
      </c>
      <c r="E126" s="138">
        <f t="shared" si="7"/>
        <v>113.337561</v>
      </c>
      <c r="F126" s="25"/>
      <c r="G126" s="25"/>
      <c r="H126" s="25"/>
    </row>
    <row r="127" spans="1:8" ht="11.25">
      <c r="A127" s="18" t="s">
        <v>128</v>
      </c>
      <c r="B127" s="138">
        <v>248.57</v>
      </c>
      <c r="C127" s="138">
        <v>120.22</v>
      </c>
      <c r="D127" s="138">
        <f t="shared" si="6"/>
        <v>252.91997500000002</v>
      </c>
      <c r="E127" s="138">
        <f t="shared" si="7"/>
        <v>119.847318</v>
      </c>
      <c r="F127" s="25"/>
      <c r="G127" s="25"/>
      <c r="H127" s="25"/>
    </row>
    <row r="128" spans="1:8" ht="11.25">
      <c r="A128" s="31"/>
      <c r="B128" s="139"/>
      <c r="C128" s="139"/>
      <c r="D128" s="139"/>
      <c r="E128" s="139"/>
      <c r="F128" s="25"/>
      <c r="G128" s="25"/>
      <c r="H128" s="25"/>
    </row>
    <row r="129" spans="1:8" ht="11.25">
      <c r="A129" s="18" t="s">
        <v>196</v>
      </c>
      <c r="B129" s="138">
        <v>243.85</v>
      </c>
      <c r="C129" s="138">
        <v>113.69</v>
      </c>
      <c r="D129" s="138">
        <f>B129*$B$5</f>
        <v>248.117375</v>
      </c>
      <c r="E129" s="138">
        <f>C129*$C$5</f>
        <v>113.337561</v>
      </c>
      <c r="F129" s="25"/>
      <c r="G129" s="25"/>
      <c r="H129" s="25"/>
    </row>
    <row r="130" spans="1:8" ht="11.25">
      <c r="A130" s="18" t="s">
        <v>197</v>
      </c>
      <c r="B130" s="138">
        <v>248.57</v>
      </c>
      <c r="C130" s="138">
        <v>120.22</v>
      </c>
      <c r="D130" s="138">
        <f aca="true" t="shared" si="8" ref="D130:D138">B130*$B$5</f>
        <v>252.91997500000002</v>
      </c>
      <c r="E130" s="138">
        <f aca="true" t="shared" si="9" ref="E130:E138">C130*$C$5</f>
        <v>119.847318</v>
      </c>
      <c r="F130" s="25"/>
      <c r="G130" s="25"/>
      <c r="H130" s="25"/>
    </row>
    <row r="131" spans="1:8" ht="11.25">
      <c r="A131" s="18" t="s">
        <v>198</v>
      </c>
      <c r="B131" s="138">
        <v>11.01</v>
      </c>
      <c r="C131" s="138">
        <v>5.8</v>
      </c>
      <c r="D131" s="138">
        <f t="shared" si="8"/>
        <v>11.202675000000001</v>
      </c>
      <c r="E131" s="138">
        <f t="shared" si="9"/>
        <v>5.78202</v>
      </c>
      <c r="F131" s="25"/>
      <c r="G131" s="25"/>
      <c r="H131" s="25"/>
    </row>
    <row r="132" spans="1:8" ht="11.25">
      <c r="A132" s="18" t="s">
        <v>199</v>
      </c>
      <c r="B132" s="138">
        <v>6.75</v>
      </c>
      <c r="C132" s="138">
        <v>2.37</v>
      </c>
      <c r="D132" s="138">
        <f t="shared" si="8"/>
        <v>6.868125000000001</v>
      </c>
      <c r="E132" s="138">
        <f t="shared" si="9"/>
        <v>2.3626530000000003</v>
      </c>
      <c r="F132" s="25"/>
      <c r="G132" s="25"/>
      <c r="H132" s="25"/>
    </row>
    <row r="133" spans="1:8" ht="11.25">
      <c r="A133" s="18" t="s">
        <v>200</v>
      </c>
      <c r="B133" s="138">
        <v>4.24</v>
      </c>
      <c r="C133" s="138">
        <v>1.49</v>
      </c>
      <c r="D133" s="138">
        <f t="shared" si="8"/>
        <v>4.3142000000000005</v>
      </c>
      <c r="E133" s="138">
        <f t="shared" si="9"/>
        <v>1.485381</v>
      </c>
      <c r="F133" s="25"/>
      <c r="G133" s="25"/>
      <c r="H133" s="25"/>
    </row>
    <row r="134" spans="1:8" ht="11.25">
      <c r="A134" s="18" t="s">
        <v>201</v>
      </c>
      <c r="B134" s="138">
        <v>10.51</v>
      </c>
      <c r="C134" s="138">
        <v>3.7</v>
      </c>
      <c r="D134" s="138">
        <f t="shared" si="8"/>
        <v>10.693925</v>
      </c>
      <c r="E134" s="138">
        <f t="shared" si="9"/>
        <v>3.68853</v>
      </c>
      <c r="F134" s="25"/>
      <c r="G134" s="25"/>
      <c r="H134" s="25"/>
    </row>
    <row r="135" spans="1:8" ht="11.25">
      <c r="A135" s="22" t="s">
        <v>202</v>
      </c>
      <c r="B135" s="322">
        <v>0.49</v>
      </c>
      <c r="C135" s="140">
        <v>0.51</v>
      </c>
      <c r="D135" s="138">
        <v>0.49</v>
      </c>
      <c r="E135" s="138">
        <v>0.51</v>
      </c>
      <c r="F135" s="25"/>
      <c r="G135" s="25"/>
      <c r="H135" s="25"/>
    </row>
    <row r="136" spans="1:8" ht="11.25">
      <c r="A136" s="18" t="s">
        <v>203</v>
      </c>
      <c r="B136" s="138">
        <v>7.97</v>
      </c>
      <c r="C136" s="138">
        <v>2.16</v>
      </c>
      <c r="D136" s="138">
        <f t="shared" si="8"/>
        <v>8.109475</v>
      </c>
      <c r="E136" s="138">
        <f t="shared" si="9"/>
        <v>2.1533040000000003</v>
      </c>
      <c r="F136" s="25"/>
      <c r="G136" s="25"/>
      <c r="H136" s="25"/>
    </row>
    <row r="137" spans="1:8" ht="11.25">
      <c r="A137" s="18" t="s">
        <v>204</v>
      </c>
      <c r="B137" s="138">
        <v>270.13</v>
      </c>
      <c r="C137" s="138">
        <v>219.01</v>
      </c>
      <c r="D137" s="138">
        <f t="shared" si="8"/>
        <v>274.857275</v>
      </c>
      <c r="E137" s="138">
        <f t="shared" si="9"/>
        <v>218.33106899999999</v>
      </c>
      <c r="F137" s="25"/>
      <c r="G137" s="25"/>
      <c r="H137" s="25"/>
    </row>
    <row r="138" spans="1:8" ht="11.25">
      <c r="A138" s="18" t="s">
        <v>205</v>
      </c>
      <c r="B138" s="138">
        <v>229.69</v>
      </c>
      <c r="C138" s="138">
        <v>690.69</v>
      </c>
      <c r="D138" s="138">
        <f t="shared" si="8"/>
        <v>233.709575</v>
      </c>
      <c r="E138" s="138">
        <f t="shared" si="9"/>
        <v>688.5488610000001</v>
      </c>
      <c r="F138" s="25"/>
      <c r="G138" s="25"/>
      <c r="H138" s="25"/>
    </row>
    <row r="139" spans="1:8" ht="11.25">
      <c r="A139" s="22" t="s">
        <v>206</v>
      </c>
      <c r="B139" s="323">
        <v>0.413</v>
      </c>
      <c r="C139" s="323">
        <v>0.085</v>
      </c>
      <c r="D139" s="323">
        <v>0.413</v>
      </c>
      <c r="E139" s="323">
        <v>0.085</v>
      </c>
      <c r="F139" s="25"/>
      <c r="G139" s="25"/>
      <c r="H139" s="25"/>
    </row>
    <row r="140" spans="1:8" ht="11.25">
      <c r="A140" s="22" t="s">
        <v>207</v>
      </c>
      <c r="B140" s="323">
        <v>0.463</v>
      </c>
      <c r="C140" s="323">
        <v>0.108</v>
      </c>
      <c r="D140" s="323">
        <v>0.463</v>
      </c>
      <c r="E140" s="323">
        <v>0.108</v>
      </c>
      <c r="F140" s="25"/>
      <c r="G140" s="25"/>
      <c r="H140" s="25"/>
    </row>
    <row r="141" spans="1:8" ht="11.25">
      <c r="A141" s="137" t="s">
        <v>295</v>
      </c>
      <c r="B141" s="324">
        <v>0.849</v>
      </c>
      <c r="C141" s="324">
        <v>0.17</v>
      </c>
      <c r="D141" s="324">
        <v>0.849</v>
      </c>
      <c r="E141" s="324">
        <v>0.17</v>
      </c>
      <c r="F141" s="25"/>
      <c r="G141" s="25"/>
      <c r="H141" s="25"/>
    </row>
    <row r="142" spans="1:8" ht="11.25">
      <c r="A142" s="22" t="s">
        <v>281</v>
      </c>
      <c r="B142" s="323">
        <v>0.849</v>
      </c>
      <c r="C142" s="323">
        <v>0.17</v>
      </c>
      <c r="D142" s="323">
        <v>0.849</v>
      </c>
      <c r="E142" s="323">
        <v>0.17</v>
      </c>
      <c r="F142" s="25"/>
      <c r="G142" s="25"/>
      <c r="H142" s="25"/>
    </row>
    <row r="143" spans="1:8" ht="11.25">
      <c r="A143" s="330"/>
      <c r="B143" s="331"/>
      <c r="C143" s="331"/>
      <c r="D143" s="331"/>
      <c r="E143" s="331"/>
      <c r="F143" s="25"/>
      <c r="G143" s="25"/>
      <c r="H143" s="25"/>
    </row>
    <row r="144" spans="1:8" ht="11.25">
      <c r="A144" s="326"/>
      <c r="B144" s="329"/>
      <c r="C144" s="329"/>
      <c r="D144" s="329"/>
      <c r="E144" s="329"/>
      <c r="F144" s="25"/>
      <c r="G144" s="25"/>
      <c r="H144" s="25"/>
    </row>
    <row r="145" spans="1:8" ht="11.25">
      <c r="A145" s="22" t="s">
        <v>208</v>
      </c>
      <c r="B145" s="140">
        <v>316797.92</v>
      </c>
      <c r="C145" s="140">
        <v>50043.62</v>
      </c>
      <c r="D145" s="138">
        <f>B145*$B$5</f>
        <v>322341.8836</v>
      </c>
      <c r="E145" s="138">
        <f>C145*$C$5</f>
        <v>49888.484778000005</v>
      </c>
      <c r="F145" s="25"/>
      <c r="G145" s="25"/>
      <c r="H145" s="25"/>
    </row>
    <row r="146" spans="1:8" ht="11.25">
      <c r="A146" s="22" t="s">
        <v>209</v>
      </c>
      <c r="B146" s="140">
        <v>614571.69</v>
      </c>
      <c r="C146" s="140">
        <v>57391</v>
      </c>
      <c r="D146" s="138">
        <f aca="true" t="shared" si="10" ref="D146:D151">B146*$B$5</f>
        <v>625326.694575</v>
      </c>
      <c r="E146" s="138">
        <f aca="true" t="shared" si="11" ref="E146:E151">C146*$C$5</f>
        <v>57213.0879</v>
      </c>
      <c r="F146" s="25"/>
      <c r="G146" s="25"/>
      <c r="H146" s="25"/>
    </row>
    <row r="147" spans="1:8" ht="11.25">
      <c r="A147" s="22" t="s">
        <v>210</v>
      </c>
      <c r="B147" s="140">
        <v>1061626.09</v>
      </c>
      <c r="C147" s="140">
        <v>2825149.81</v>
      </c>
      <c r="D147" s="138">
        <f t="shared" si="10"/>
        <v>1080204.5465750003</v>
      </c>
      <c r="E147" s="138">
        <f t="shared" si="11"/>
        <v>2816391.8455890003</v>
      </c>
      <c r="F147" s="25"/>
      <c r="G147" s="25"/>
      <c r="H147" s="25"/>
    </row>
    <row r="148" spans="1:8" ht="11.25">
      <c r="A148" s="22" t="s">
        <v>354</v>
      </c>
      <c r="B148" s="140"/>
      <c r="C148" s="140">
        <v>10000.25</v>
      </c>
      <c r="D148" s="138">
        <f t="shared" si="10"/>
        <v>0</v>
      </c>
      <c r="E148" s="138">
        <f t="shared" si="11"/>
        <v>9969.249225</v>
      </c>
      <c r="F148" s="25"/>
      <c r="G148" s="25"/>
      <c r="H148" s="25"/>
    </row>
    <row r="149" spans="1:8" ht="11.25">
      <c r="A149" s="22" t="s">
        <v>355</v>
      </c>
      <c r="B149" s="140">
        <v>34988.28</v>
      </c>
      <c r="C149" s="140">
        <v>3194.55</v>
      </c>
      <c r="D149" s="138">
        <f t="shared" si="10"/>
        <v>35600.5749</v>
      </c>
      <c r="E149" s="138">
        <f t="shared" si="11"/>
        <v>3184.6468950000003</v>
      </c>
      <c r="F149" s="25"/>
      <c r="G149" s="25"/>
      <c r="H149" s="25"/>
    </row>
    <row r="150" spans="1:8" ht="11.25">
      <c r="A150" s="22" t="s">
        <v>356</v>
      </c>
      <c r="B150" s="140">
        <v>867513.06</v>
      </c>
      <c r="C150" s="140">
        <v>80262.26</v>
      </c>
      <c r="D150" s="138">
        <f t="shared" si="10"/>
        <v>882694.5385500002</v>
      </c>
      <c r="E150" s="138">
        <f t="shared" si="11"/>
        <v>80013.446994</v>
      </c>
      <c r="F150" s="25"/>
      <c r="G150" s="25"/>
      <c r="H150" s="25"/>
    </row>
    <row r="151" spans="1:8" ht="11.25">
      <c r="A151" s="22" t="s">
        <v>353</v>
      </c>
      <c r="B151" s="140">
        <v>124854.92</v>
      </c>
      <c r="C151" s="140">
        <v>0</v>
      </c>
      <c r="D151" s="138">
        <f t="shared" si="10"/>
        <v>127039.88110000001</v>
      </c>
      <c r="E151" s="138">
        <f t="shared" si="11"/>
        <v>0</v>
      </c>
      <c r="F151" s="25"/>
      <c r="G151" s="25"/>
      <c r="H151" s="25"/>
    </row>
    <row r="152" spans="1:8" ht="11.25">
      <c r="A152" s="325"/>
      <c r="B152" s="139"/>
      <c r="C152" s="139"/>
      <c r="D152" s="139"/>
      <c r="E152" s="139"/>
      <c r="F152" s="25"/>
      <c r="G152" s="25"/>
      <c r="H152" s="25"/>
    </row>
    <row r="153" spans="1:8" ht="11.25">
      <c r="A153" s="22" t="s">
        <v>211</v>
      </c>
      <c r="B153" s="140">
        <v>509.38</v>
      </c>
      <c r="C153" s="140">
        <v>0</v>
      </c>
      <c r="D153" s="138">
        <f>B153*$B$5</f>
        <v>518.2941500000001</v>
      </c>
      <c r="E153" s="138">
        <f>C153*$C$5</f>
        <v>0</v>
      </c>
      <c r="F153" s="25"/>
      <c r="G153" s="25"/>
      <c r="H153" s="25"/>
    </row>
    <row r="154" spans="1:8" ht="11.25">
      <c r="A154" s="22" t="s">
        <v>212</v>
      </c>
      <c r="B154" s="140">
        <v>0</v>
      </c>
      <c r="C154" s="140">
        <v>0</v>
      </c>
      <c r="D154" s="138">
        <f>B154*$B$5</f>
        <v>0</v>
      </c>
      <c r="E154" s="138">
        <f>C154*$C$5</f>
        <v>0</v>
      </c>
      <c r="F154" s="25"/>
      <c r="G154" s="25"/>
      <c r="H154" s="25"/>
    </row>
    <row r="155" spans="1:8" ht="11.25">
      <c r="A155" s="22" t="s">
        <v>213</v>
      </c>
      <c r="B155" s="140">
        <v>0</v>
      </c>
      <c r="C155" s="140">
        <v>19436.57</v>
      </c>
      <c r="D155" s="138">
        <f>B155*$B$5</f>
        <v>0</v>
      </c>
      <c r="E155" s="138">
        <f>C155*$C$5</f>
        <v>19376.316633</v>
      </c>
      <c r="F155" s="25"/>
      <c r="G155" s="25"/>
      <c r="H155" s="25"/>
    </row>
    <row r="156" spans="4:8" ht="11.25">
      <c r="D156" s="69"/>
      <c r="E156" s="33"/>
      <c r="F156" s="25"/>
      <c r="G156" s="25"/>
      <c r="H156" s="25"/>
    </row>
    <row r="157" spans="4:8" ht="11.25">
      <c r="D157" s="69"/>
      <c r="E157" s="33"/>
      <c r="F157" s="25"/>
      <c r="G157" s="25"/>
      <c r="H157" s="25"/>
    </row>
    <row r="158" spans="4:8" ht="11.25">
      <c r="D158" s="69"/>
      <c r="E158" s="33"/>
      <c r="F158" s="25"/>
      <c r="G158" s="25"/>
      <c r="H158" s="25"/>
    </row>
    <row r="159" spans="4:8" ht="11.25">
      <c r="D159" s="69"/>
      <c r="E159" s="33"/>
      <c r="F159" s="25"/>
      <c r="G159" s="25"/>
      <c r="H159" s="25"/>
    </row>
    <row r="160" spans="4:8" ht="11.25">
      <c r="D160" s="69"/>
      <c r="E160" s="33"/>
      <c r="F160" s="25"/>
      <c r="G160" s="25"/>
      <c r="H160" s="25"/>
    </row>
    <row r="161" spans="4:8" ht="11.25">
      <c r="D161" s="69"/>
      <c r="E161" s="33"/>
      <c r="F161" s="25"/>
      <c r="G161" s="25"/>
      <c r="H161" s="25"/>
    </row>
    <row r="162" spans="6:8" ht="11.25">
      <c r="F162" s="25"/>
      <c r="G162" s="25"/>
      <c r="H162" s="25"/>
    </row>
    <row r="163" spans="6:8" ht="11.25">
      <c r="F163" s="25"/>
      <c r="G163" s="25"/>
      <c r="H163" s="25"/>
    </row>
    <row r="164" spans="6:8" ht="11.25">
      <c r="F164" s="25"/>
      <c r="G164" s="25"/>
      <c r="H164" s="25"/>
    </row>
    <row r="165" spans="6:8" ht="11.25">
      <c r="F165" s="25"/>
      <c r="G165" s="25"/>
      <c r="H165" s="25"/>
    </row>
    <row r="166" spans="6:8" ht="11.25">
      <c r="F166" s="25"/>
      <c r="G166" s="25"/>
      <c r="H166" s="25"/>
    </row>
    <row r="167" spans="6:8" ht="11.25">
      <c r="F167" s="25"/>
      <c r="G167" s="25"/>
      <c r="H167" s="25"/>
    </row>
    <row r="168" spans="6:8" ht="11.25">
      <c r="F168" s="25"/>
      <c r="G168" s="25"/>
      <c r="H168" s="25"/>
    </row>
    <row r="169" spans="6:8" ht="11.25">
      <c r="F169" s="25"/>
      <c r="G169" s="25"/>
      <c r="H169" s="25"/>
    </row>
    <row r="170" spans="6:8" ht="11.25">
      <c r="F170" s="25"/>
      <c r="G170" s="25"/>
      <c r="H170" s="25"/>
    </row>
    <row r="171" spans="6:8" ht="11.25">
      <c r="F171" s="25"/>
      <c r="G171" s="25"/>
      <c r="H171" s="25"/>
    </row>
    <row r="172" spans="6:8" ht="11.25">
      <c r="F172" s="25"/>
      <c r="G172" s="25"/>
      <c r="H172" s="25"/>
    </row>
    <row r="173" spans="6:8" ht="11.25">
      <c r="F173" s="25"/>
      <c r="G173" s="25"/>
      <c r="H173" s="25"/>
    </row>
    <row r="174" spans="6:8" ht="11.25">
      <c r="F174" s="25"/>
      <c r="G174" s="25"/>
      <c r="H174" s="25"/>
    </row>
    <row r="175" spans="6:8" ht="11.25">
      <c r="F175" s="25"/>
      <c r="G175" s="25"/>
      <c r="H175" s="25"/>
    </row>
    <row r="176" spans="6:8" ht="11.25">
      <c r="F176" s="25"/>
      <c r="G176" s="25"/>
      <c r="H176" s="25"/>
    </row>
    <row r="177" spans="6:8" ht="11.25">
      <c r="F177" s="25"/>
      <c r="G177" s="25"/>
      <c r="H177" s="25"/>
    </row>
    <row r="178" spans="6:8" ht="11.25">
      <c r="F178" s="25"/>
      <c r="G178" s="25"/>
      <c r="H178" s="25"/>
    </row>
    <row r="179" spans="6:8" ht="11.25">
      <c r="F179" s="25"/>
      <c r="G179" s="25"/>
      <c r="H179" s="25"/>
    </row>
    <row r="180" spans="6:8" ht="11.25">
      <c r="F180" s="25"/>
      <c r="G180" s="25"/>
      <c r="H180" s="25"/>
    </row>
    <row r="181" spans="6:8" ht="11.25">
      <c r="F181" s="25"/>
      <c r="G181" s="25"/>
      <c r="H181" s="25"/>
    </row>
    <row r="182" spans="6:8" ht="11.25">
      <c r="F182" s="25"/>
      <c r="G182" s="25"/>
      <c r="H182" s="25"/>
    </row>
    <row r="183" spans="6:8" ht="11.25">
      <c r="F183" s="25"/>
      <c r="G183" s="25"/>
      <c r="H183" s="25"/>
    </row>
    <row r="184" spans="6:8" ht="11.25">
      <c r="F184" s="25"/>
      <c r="G184" s="25"/>
      <c r="H184" s="25"/>
    </row>
    <row r="185" spans="6:8" ht="11.25">
      <c r="F185" s="25"/>
      <c r="G185" s="25"/>
      <c r="H185" s="25"/>
    </row>
    <row r="186" spans="6:8" ht="11.25">
      <c r="F186" s="25"/>
      <c r="G186" s="25"/>
      <c r="H186" s="25"/>
    </row>
    <row r="187" spans="6:8" ht="11.25">
      <c r="F187" s="25"/>
      <c r="G187" s="25"/>
      <c r="H187" s="25"/>
    </row>
    <row r="188" spans="6:8" ht="11.25">
      <c r="F188" s="25"/>
      <c r="G188" s="25"/>
      <c r="H188" s="25"/>
    </row>
    <row r="189" spans="6:8" ht="11.25">
      <c r="F189" s="25"/>
      <c r="G189" s="25"/>
      <c r="H189" s="25"/>
    </row>
    <row r="190" spans="6:8" ht="11.25">
      <c r="F190" s="25"/>
      <c r="G190" s="25"/>
      <c r="H190" s="25"/>
    </row>
    <row r="191" spans="6:8" ht="11.25">
      <c r="F191" s="25"/>
      <c r="G191" s="25"/>
      <c r="H191" s="25"/>
    </row>
    <row r="192" spans="6:8" ht="11.25">
      <c r="F192" s="25"/>
      <c r="G192" s="25"/>
      <c r="H192" s="25"/>
    </row>
    <row r="193" spans="6:8" ht="11.25">
      <c r="F193" s="25"/>
      <c r="G193" s="25"/>
      <c r="H193" s="25"/>
    </row>
    <row r="194" spans="6:8" ht="11.25">
      <c r="F194" s="25"/>
      <c r="G194" s="25"/>
      <c r="H194" s="25"/>
    </row>
    <row r="195" spans="6:8" ht="11.25">
      <c r="F195" s="25"/>
      <c r="G195" s="25"/>
      <c r="H195" s="25"/>
    </row>
    <row r="196" spans="6:8" ht="11.25">
      <c r="F196" s="25"/>
      <c r="G196" s="25"/>
      <c r="H196" s="25"/>
    </row>
    <row r="197" spans="6:8" ht="11.25">
      <c r="F197" s="25"/>
      <c r="G197" s="25"/>
      <c r="H197" s="25"/>
    </row>
    <row r="198" spans="6:8" ht="11.25">
      <c r="F198" s="25"/>
      <c r="G198" s="25"/>
      <c r="H198" s="25"/>
    </row>
    <row r="199" spans="6:8" ht="11.25">
      <c r="F199" s="25"/>
      <c r="G199" s="25"/>
      <c r="H199" s="25"/>
    </row>
    <row r="200" spans="6:8" ht="11.25">
      <c r="F200" s="25"/>
      <c r="G200" s="25"/>
      <c r="H200" s="25"/>
    </row>
    <row r="201" spans="6:8" ht="11.25">
      <c r="F201" s="25"/>
      <c r="G201" s="25"/>
      <c r="H201" s="25"/>
    </row>
    <row r="202" spans="6:8" ht="11.25">
      <c r="F202" s="25"/>
      <c r="G202" s="25"/>
      <c r="H202" s="25"/>
    </row>
    <row r="203" spans="6:8" ht="11.25">
      <c r="F203" s="25"/>
      <c r="G203" s="25"/>
      <c r="H203" s="25"/>
    </row>
    <row r="204" spans="6:8" ht="11.25">
      <c r="F204" s="25"/>
      <c r="G204" s="25"/>
      <c r="H204" s="25"/>
    </row>
    <row r="205" spans="6:8" ht="11.25">
      <c r="F205" s="25"/>
      <c r="G205" s="25"/>
      <c r="H205" s="25"/>
    </row>
    <row r="206" spans="6:8" ht="11.25">
      <c r="F206" s="25"/>
      <c r="G206" s="25"/>
      <c r="H206" s="25"/>
    </row>
    <row r="207" spans="6:8" ht="11.25">
      <c r="F207" s="25"/>
      <c r="G207" s="25"/>
      <c r="H207" s="25"/>
    </row>
    <row r="208" spans="6:8" ht="11.25">
      <c r="F208" s="25"/>
      <c r="G208" s="25"/>
      <c r="H208" s="25"/>
    </row>
    <row r="209" spans="6:8" ht="11.25">
      <c r="F209" s="25"/>
      <c r="G209" s="25"/>
      <c r="H209" s="25"/>
    </row>
    <row r="210" spans="6:8" ht="11.25">
      <c r="F210" s="25"/>
      <c r="G210" s="25"/>
      <c r="H210" s="25"/>
    </row>
    <row r="211" spans="6:8" ht="11.25">
      <c r="F211" s="25"/>
      <c r="G211" s="25"/>
      <c r="H211" s="25"/>
    </row>
    <row r="212" spans="6:8" ht="11.25">
      <c r="F212" s="25"/>
      <c r="G212" s="25"/>
      <c r="H212" s="25"/>
    </row>
    <row r="213" spans="6:8" ht="11.25">
      <c r="F213" s="25"/>
      <c r="G213" s="25"/>
      <c r="H213" s="25"/>
    </row>
    <row r="214" spans="6:8" ht="11.25">
      <c r="F214" s="25"/>
      <c r="G214" s="25"/>
      <c r="H214" s="25"/>
    </row>
    <row r="215" spans="6:8" ht="11.25">
      <c r="F215" s="25"/>
      <c r="G215" s="25"/>
      <c r="H215" s="25"/>
    </row>
    <row r="216" spans="6:8" ht="11.25">
      <c r="F216" s="25"/>
      <c r="G216" s="25"/>
      <c r="H216" s="25"/>
    </row>
    <row r="217" spans="6:8" ht="11.25">
      <c r="F217" s="25"/>
      <c r="G217" s="25"/>
      <c r="H217" s="25"/>
    </row>
    <row r="218" spans="6:8" ht="11.25">
      <c r="F218" s="25"/>
      <c r="G218" s="25"/>
      <c r="H218" s="25"/>
    </row>
    <row r="219" spans="6:8" ht="11.25">
      <c r="F219" s="25"/>
      <c r="G219" s="25"/>
      <c r="H219" s="25"/>
    </row>
    <row r="220" spans="6:8" ht="11.25">
      <c r="F220" s="25"/>
      <c r="G220" s="25"/>
      <c r="H220" s="25"/>
    </row>
    <row r="221" spans="6:8" ht="11.25">
      <c r="F221" s="25"/>
      <c r="G221" s="25"/>
      <c r="H221" s="25"/>
    </row>
    <row r="222" spans="6:8" ht="11.25">
      <c r="F222" s="25"/>
      <c r="G222" s="25"/>
      <c r="H222" s="25"/>
    </row>
    <row r="223" spans="6:8" ht="11.25">
      <c r="F223" s="25"/>
      <c r="G223" s="25"/>
      <c r="H223" s="25"/>
    </row>
    <row r="224" spans="6:8" ht="11.25">
      <c r="F224" s="25"/>
      <c r="G224" s="25"/>
      <c r="H224" s="25"/>
    </row>
    <row r="225" spans="6:8" ht="11.25">
      <c r="F225" s="25"/>
      <c r="G225" s="25"/>
      <c r="H225" s="25"/>
    </row>
    <row r="226" spans="6:8" ht="11.25">
      <c r="F226" s="25"/>
      <c r="G226" s="25"/>
      <c r="H226" s="25"/>
    </row>
    <row r="227" spans="6:8" ht="11.25">
      <c r="F227" s="25"/>
      <c r="G227" s="25"/>
      <c r="H227" s="25"/>
    </row>
    <row r="228" spans="6:8" ht="11.25">
      <c r="F228" s="25"/>
      <c r="G228" s="25"/>
      <c r="H228" s="25"/>
    </row>
    <row r="229" spans="6:8" ht="11.25">
      <c r="F229" s="25"/>
      <c r="G229" s="25"/>
      <c r="H229" s="25"/>
    </row>
    <row r="230" spans="6:8" ht="11.25">
      <c r="F230" s="25"/>
      <c r="G230" s="25"/>
      <c r="H230" s="25"/>
    </row>
    <row r="231" spans="6:8" ht="11.25">
      <c r="F231" s="25"/>
      <c r="G231" s="25"/>
      <c r="H231" s="25"/>
    </row>
    <row r="232" spans="6:8" ht="11.25">
      <c r="F232" s="25"/>
      <c r="G232" s="25"/>
      <c r="H232" s="25"/>
    </row>
    <row r="233" spans="6:8" ht="11.25">
      <c r="F233" s="25"/>
      <c r="G233" s="25"/>
      <c r="H233" s="25"/>
    </row>
    <row r="234" spans="6:8" ht="11.25">
      <c r="F234" s="25"/>
      <c r="G234" s="25"/>
      <c r="H234" s="25"/>
    </row>
    <row r="235" spans="6:8" ht="11.25">
      <c r="F235" s="25"/>
      <c r="G235" s="25"/>
      <c r="H235" s="25"/>
    </row>
    <row r="236" spans="6:8" ht="11.25">
      <c r="F236" s="25"/>
      <c r="G236" s="25"/>
      <c r="H236" s="25"/>
    </row>
    <row r="237" spans="6:8" ht="11.25">
      <c r="F237" s="25"/>
      <c r="G237" s="25"/>
      <c r="H237" s="25"/>
    </row>
    <row r="238" spans="6:8" ht="11.25">
      <c r="F238" s="25"/>
      <c r="G238" s="25"/>
      <c r="H238" s="25"/>
    </row>
    <row r="239" spans="6:8" ht="11.25">
      <c r="F239" s="25"/>
      <c r="G239" s="25"/>
      <c r="H239" s="25"/>
    </row>
    <row r="240" spans="6:8" ht="11.25">
      <c r="F240" s="25"/>
      <c r="G240" s="25"/>
      <c r="H240" s="25"/>
    </row>
    <row r="241" spans="6:8" ht="11.25">
      <c r="F241" s="25"/>
      <c r="G241" s="25"/>
      <c r="H241" s="25"/>
    </row>
    <row r="242" spans="6:8" ht="11.25">
      <c r="F242" s="25"/>
      <c r="G242" s="25"/>
      <c r="H242" s="25"/>
    </row>
    <row r="243" spans="6:8" ht="11.25">
      <c r="F243" s="25"/>
      <c r="G243" s="25"/>
      <c r="H243" s="25"/>
    </row>
    <row r="244" spans="6:8" ht="11.25">
      <c r="F244" s="25"/>
      <c r="G244" s="25"/>
      <c r="H244" s="25"/>
    </row>
    <row r="245" spans="6:8" ht="11.25">
      <c r="F245" s="25"/>
      <c r="G245" s="25"/>
      <c r="H245" s="25"/>
    </row>
    <row r="246" spans="6:8" ht="11.25">
      <c r="F246" s="25"/>
      <c r="G246" s="25"/>
      <c r="H246" s="25"/>
    </row>
    <row r="247" spans="6:8" ht="11.25">
      <c r="F247" s="25"/>
      <c r="G247" s="25"/>
      <c r="H247" s="25"/>
    </row>
    <row r="248" spans="6:8" ht="11.25">
      <c r="F248" s="25"/>
      <c r="G248" s="25"/>
      <c r="H248" s="25"/>
    </row>
    <row r="249" spans="6:8" ht="11.25">
      <c r="F249" s="25"/>
      <c r="G249" s="25"/>
      <c r="H249" s="25"/>
    </row>
    <row r="250" spans="6:8" ht="11.25">
      <c r="F250" s="25"/>
      <c r="G250" s="25"/>
      <c r="H250" s="25"/>
    </row>
    <row r="251" spans="6:8" ht="11.25">
      <c r="F251" s="25"/>
      <c r="G251" s="25"/>
      <c r="H251" s="25"/>
    </row>
    <row r="252" spans="6:8" ht="11.25">
      <c r="F252" s="25"/>
      <c r="G252" s="25"/>
      <c r="H252" s="25"/>
    </row>
    <row r="253" spans="6:8" ht="11.25">
      <c r="F253" s="25"/>
      <c r="G253" s="25"/>
      <c r="H253" s="25"/>
    </row>
    <row r="254" spans="6:8" ht="11.25">
      <c r="F254" s="25"/>
      <c r="G254" s="25"/>
      <c r="H254" s="25"/>
    </row>
    <row r="255" spans="6:8" ht="11.25">
      <c r="F255" s="94">
        <f>C255*$C$5</f>
        <v>0</v>
      </c>
      <c r="G255" s="94" t="e">
        <f>#REF!*$D$5</f>
        <v>#REF!</v>
      </c>
      <c r="H255" s="5">
        <f>E255*$E$5</f>
        <v>0</v>
      </c>
    </row>
  </sheetData>
  <sheetProtection password="CDFF" sheet="1" objects="1" scenarios="1"/>
  <mergeCells count="4">
    <mergeCell ref="B2:C2"/>
    <mergeCell ref="B3:C3"/>
    <mergeCell ref="D2:E2"/>
    <mergeCell ref="D3:E3"/>
  </mergeCells>
  <printOptions/>
  <pageMargins left="0.75" right="0.75" top="0.63" bottom="0.26" header="0.5" footer="0.27"/>
  <pageSetup horizontalDpi="600" verticalDpi="600" orientation="portrait" paperSize="9" scale="86" r:id="rId3"/>
  <legacyDrawing r:id="rId2"/>
  <oleObjects>
    <oleObject progId="MSPhotoEd.3" shapeId="172344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020 Productieafspraken 2011 - voorlopige nacalculatie 2010</dc:title>
  <dc:subject/>
  <dc:creator/>
  <cp:keywords/>
  <dc:description/>
  <cp:lastModifiedBy>O. de Klein</cp:lastModifiedBy>
  <cp:lastPrinted>2011-01-26T15:23:30Z</cp:lastPrinted>
  <dcterms:created xsi:type="dcterms:W3CDTF">2001-02-02T19:26:46Z</dcterms:created>
  <dcterms:modified xsi:type="dcterms:W3CDTF">2011-02-16T08:37:49Z</dcterms:modified>
  <cp:category>Productieafspraken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THRFR6N5WDQ4-17-3268</vt:lpwstr>
  </property>
  <property fmtid="{D5CDD505-2E9C-101B-9397-08002B2CF9AE}" pid="4" name="_dlc_DocIdItemGu">
    <vt:lpwstr>54885d64-900b-4c3b-8c5b-56f17ef2e9a8</vt:lpwstr>
  </property>
  <property fmtid="{D5CDD505-2E9C-101B-9397-08002B2CF9AE}" pid="5" name="_dlc_DocIdU">
    <vt:lpwstr>http://kennisnet.nza.nl/publicaties/Aanleveren/_layouts/DocIdRedir.aspx?ID=THRFR6N5WDQ4-17-3268, THRFR6N5WDQ4-17-3268</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VerzondenAanMetada">
    <vt:lpwstr/>
  </property>
  <property fmtid="{D5CDD505-2E9C-101B-9397-08002B2CF9AE}" pid="9" name="Sector(en)Metada">
    <vt:lpwstr>Alle:Ziekenhuiszorg|1a957709-959b-40c0-9640-61f1bd5d07a0</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Ziekenhuiszorg|1a957709-959b-40c0-9640-61f1bd5d07a0</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134;#Ziekenhuiszorg|1a957709-959b-40c0-9640-61f1bd5d07a0</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103;#Formulier|4bc40415-667d-4fea-816d-9688ca6ffa69;#134;#Ziekenhuiszorg|1a957709-959b-40c0-9640-61f1bd5d07a0</vt:lpwstr>
  </property>
  <property fmtid="{D5CDD505-2E9C-101B-9397-08002B2CF9AE}" pid="23" name="Hoofdtek">
    <vt:lpwstr/>
  </property>
  <property fmtid="{D5CDD505-2E9C-101B-9397-08002B2CF9AE}" pid="24" name="BVergaderstukMetada">
    <vt:lpwstr/>
  </property>
  <property fmtid="{D5CDD505-2E9C-101B-9397-08002B2CF9AE}" pid="25" name="Int">
    <vt:lpwstr/>
  </property>
  <property fmtid="{D5CDD505-2E9C-101B-9397-08002B2CF9AE}" pid="26" name="Verzonden a">
    <vt:lpwstr/>
  </property>
  <property fmtid="{D5CDD505-2E9C-101B-9397-08002B2CF9AE}" pid="27" name="BCirculaireMetada">
    <vt:lpwstr/>
  </property>
  <property fmtid="{D5CDD505-2E9C-101B-9397-08002B2CF9AE}" pid="28" name="BFormulierMetada">
    <vt:lpwstr/>
  </property>
  <property fmtid="{D5CDD505-2E9C-101B-9397-08002B2CF9AE}" pid="29" name="BBijlageMetada">
    <vt:lpwstr/>
  </property>
  <property fmtid="{D5CDD505-2E9C-101B-9397-08002B2CF9AE}" pid="30" name="BBeleidsregelMetada">
    <vt:lpwstr/>
  </property>
  <property fmtid="{D5CDD505-2E9C-101B-9397-08002B2CF9AE}" pid="31" name="VoorgangersMetada">
    <vt:lpwstr/>
  </property>
  <property fmtid="{D5CDD505-2E9C-101B-9397-08002B2CF9AE}" pid="32" name="BPrestatiebeschrijvingMetada">
    <vt:lpwstr/>
  </property>
  <property fmtid="{D5CDD505-2E9C-101B-9397-08002B2CF9AE}" pid="33" name="Heeft dit stuk bijlage(n">
    <vt:lpwstr>0</vt:lpwstr>
  </property>
  <property fmtid="{D5CDD505-2E9C-101B-9397-08002B2CF9AE}" pid="34" name="Publicatiedat">
    <vt:lpwstr>2011-01-27T00:00:00Z</vt:lpwstr>
  </property>
  <property fmtid="{D5CDD505-2E9C-101B-9397-08002B2CF9AE}" pid="35" name="NZa-documentnumm">
    <vt:lpwstr/>
  </property>
  <property fmtid="{D5CDD505-2E9C-101B-9397-08002B2CF9AE}" pid="36" name="BTariefMetada">
    <vt:lpwstr/>
  </property>
  <property fmtid="{D5CDD505-2E9C-101B-9397-08002B2CF9AE}" pid="37" name="BBesluitMetada">
    <vt:lpwstr/>
  </property>
  <property fmtid="{D5CDD505-2E9C-101B-9397-08002B2CF9AE}" pid="38" name="BNadereRegelMetada">
    <vt:lpwstr/>
  </property>
  <property fmtid="{D5CDD505-2E9C-101B-9397-08002B2CF9AE}" pid="39" name="Ingetrokke">
    <vt:lpwstr>Nee</vt:lpwstr>
  </property>
  <property fmtid="{D5CDD505-2E9C-101B-9397-08002B2CF9AE}" pid="40" name="BPublicatieMetada">
    <vt:lpwstr/>
  </property>
</Properties>
</file>