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3410" windowHeight="9240" tabRatio="418" activeTab="0"/>
  </bookViews>
  <sheets>
    <sheet name="Rente" sheetId="1" r:id="rId1"/>
    <sheet name="Toelichting" sheetId="2" r:id="rId2"/>
    <sheet name="A+B" sheetId="3" r:id="rId3"/>
    <sheet name="C" sheetId="4" r:id="rId4"/>
    <sheet name="D+E" sheetId="5" r:id="rId5"/>
    <sheet name="F" sheetId="6" r:id="rId6"/>
    <sheet name="G+H" sheetId="7" r:id="rId7"/>
    <sheet name="I" sheetId="8" r:id="rId8"/>
  </sheets>
  <externalReferences>
    <externalReference r:id="rId11"/>
    <externalReference r:id="rId12"/>
    <externalReference r:id="rId13"/>
    <externalReference r:id="rId14"/>
    <externalReference r:id="rId15"/>
    <externalReference r:id="rId16"/>
  </externalReferences>
  <definedNames>
    <definedName name="__123Graph_C" hidden="1">'[3]I_03007'!#REF!</definedName>
    <definedName name="__123Graph_D" hidden="1">'[3]I_03007'!#REF!</definedName>
    <definedName name="__123Graph_E" hidden="1">'[3]I_03007'!#REF!</definedName>
    <definedName name="__123Graph_Z" hidden="1">'[3]I_03007'!#REF!</definedName>
    <definedName name="_Fill" hidden="1">#REF!</definedName>
    <definedName name="_Order1" hidden="1">255</definedName>
    <definedName name="_Order2" hidden="1">255</definedName>
    <definedName name="_xlnm.Print_Area" localSheetId="2">'A+B'!$A$1:$L$45</definedName>
    <definedName name="_xlnm.Print_Area" localSheetId="3">'C'!$A$1:$L$43</definedName>
    <definedName name="_xlnm.Print_Area" localSheetId="4">'D+E'!$A$3:$L$71</definedName>
    <definedName name="_xlnm.Print_Area" localSheetId="6">'G+H'!$A$3:$L$43</definedName>
    <definedName name="_xlnm.Print_Area" localSheetId="7">'I'!$A$3:$O$27</definedName>
    <definedName name="_xlnm.Print_Area" localSheetId="0">'Rente'!$A$3:$N$43</definedName>
    <definedName name="_xlnm.Print_Area" localSheetId="1">'Toelichting'!$A$1:$O$99</definedName>
    <definedName name="Afdruktitels_MI">'[3]I_03007'!$1:$5</definedName>
    <definedName name="Expl_">'[3]I_03007'!#REF!</definedName>
    <definedName name="Expl_522">'[3]I_03007'!#REF!</definedName>
    <definedName name="Expl_523">'[3]I_03007'!#REF!</definedName>
    <definedName name="Expl_524">'[3]I_03007'!#REF!</definedName>
    <definedName name="Expl_525">'[3]I_03007'!#REF!</definedName>
    <definedName name="Expl_526">'[3]I_03007'!#REF!</definedName>
    <definedName name="getal">#REF!</definedName>
    <definedName name="getal_data">#REF!</definedName>
    <definedName name="kolom">#REF!</definedName>
    <definedName name="kolom_data">#REF!</definedName>
    <definedName name="naam">#REF!</definedName>
    <definedName name="naamconflict_VPH_01_._Fill" hidden="1">#REF!</definedName>
    <definedName name="naamconflict_VPH_02_.naam">#REF!</definedName>
    <definedName name="naamconflict_VPH_03_.tabblad">#REF!</definedName>
    <definedName name="naamconflict_VZH_01_._Fill" hidden="1">#REF!</definedName>
    <definedName name="naamconflict_VZH_02_.naam">#REF!</definedName>
    <definedName name="naamconflict_VZH_03_.tabblad">#REF!</definedName>
    <definedName name="raarietswataangepastmoetworden">#REF!</definedName>
    <definedName name="tabblad">#REF!</definedName>
    <definedName name="totaal1996">'[3]I_03007'!$A$4:$D$43</definedName>
    <definedName name="totaal1997">'[3]I_03007'!$A$46:$D$85</definedName>
    <definedName name="totaal1998">'[3]I_03007'!$A$88:$D$127</definedName>
    <definedName name="totaal1999">'[3]I_03007'!$A$130:$D$169</definedName>
    <definedName name="totaal2000">'[3]I_03007'!$A$172:$D$211</definedName>
    <definedName name="waarde" hidden="1">#REF!</definedName>
  </definedNames>
  <calcPr fullCalcOnLoad="1"/>
</workbook>
</file>

<file path=xl/sharedStrings.xml><?xml version="1.0" encoding="utf-8"?>
<sst xmlns="http://schemas.openxmlformats.org/spreadsheetml/2006/main" count="332" uniqueCount="235">
  <si>
    <t>bedrag</t>
  </si>
  <si>
    <t>Activa (financieringsvolume)</t>
  </si>
  <si>
    <t>Passiva</t>
  </si>
  <si>
    <t>Aanvaardbare rentekosten</t>
  </si>
  <si>
    <t xml:space="preserve">Boekwaarde </t>
  </si>
  <si>
    <t xml:space="preserve">Factor </t>
  </si>
  <si>
    <t>Gewogen</t>
  </si>
  <si>
    <t>boekwaarde</t>
  </si>
  <si>
    <t>Mutaties januari</t>
  </si>
  <si>
    <t>Mutaties februari</t>
  </si>
  <si>
    <t>Mutaties maart</t>
  </si>
  <si>
    <t>Mutaties april</t>
  </si>
  <si>
    <t>Mutaties mei</t>
  </si>
  <si>
    <t>Mutaties juni</t>
  </si>
  <si>
    <t>Mutaties juli</t>
  </si>
  <si>
    <t>Mutaties augustus</t>
  </si>
  <si>
    <t>Mutaties september</t>
  </si>
  <si>
    <t>Mutaties oktober</t>
  </si>
  <si>
    <t>Mutaties november</t>
  </si>
  <si>
    <t>Mutaties december</t>
  </si>
  <si>
    <t>Aanschafwaarde</t>
  </si>
  <si>
    <t>Factor</t>
  </si>
  <si>
    <t>Nog niet</t>
  </si>
  <si>
    <t>In gebruik</t>
  </si>
  <si>
    <t>aanschaf-</t>
  </si>
  <si>
    <t>in gebruik</t>
  </si>
  <si>
    <t>genomen</t>
  </si>
  <si>
    <t>Gefactureerd in januari</t>
  </si>
  <si>
    <t>Gefactureerd in februari</t>
  </si>
  <si>
    <t>Gefactureerd in maart</t>
  </si>
  <si>
    <t>Gefactureerd in april</t>
  </si>
  <si>
    <t>Gefactureerd in mei</t>
  </si>
  <si>
    <t>Gefactureerd in juni</t>
  </si>
  <si>
    <t>Gefactureerd in juli</t>
  </si>
  <si>
    <t>Gefactureerd in augustus</t>
  </si>
  <si>
    <t>Gefactureerd in september</t>
  </si>
  <si>
    <t>Gefactureerd in oktober</t>
  </si>
  <si>
    <t>Gefactureerd in november</t>
  </si>
  <si>
    <t>Gefactureerd in december</t>
  </si>
  <si>
    <t>nog niet</t>
  </si>
  <si>
    <t>Gemiddeld</t>
  </si>
  <si>
    <t>normatief</t>
  </si>
  <si>
    <t>plaatsen</t>
  </si>
  <si>
    <t>C.1</t>
  </si>
  <si>
    <t>Verblijf en behandeling (voorheen verpleeghuizen)</t>
  </si>
  <si>
    <t>Uitgevoerd en gefactureerd in januari</t>
  </si>
  <si>
    <t>Uitgevoerd en gefactureerd in februari</t>
  </si>
  <si>
    <t>Uitgevoerd en gefactureerd in maart</t>
  </si>
  <si>
    <t>Uitgevoerd en gefactureerd in april</t>
  </si>
  <si>
    <t>Uitgevoerd en gefactureerd in mei</t>
  </si>
  <si>
    <t>Uitgevoerd en gefactureerd in juni</t>
  </si>
  <si>
    <t>Uitgevoerd en gefactureerd in juli</t>
  </si>
  <si>
    <t>Uitgevoerd en gefactureerd in augustus</t>
  </si>
  <si>
    <t>Uitgevoerd en gefactureerd in september</t>
  </si>
  <si>
    <t>Uitgevoerd en gefactureerd in oktober</t>
  </si>
  <si>
    <t>Uitgevoerd en gefactureerd in november</t>
  </si>
  <si>
    <t>Uitgevoerd en gefactureerd in december</t>
  </si>
  <si>
    <t>C.2</t>
  </si>
  <si>
    <t>Verblijf, zonder behandeling (voorheen verzorgingshuizen)</t>
  </si>
  <si>
    <t>Geactiveerde investeringen waarvoor in 2000 additionele budgetmiddelen zijn toegekend</t>
  </si>
  <si>
    <t>Geactiveerde investeringen waarvoor in 2001 additionele budgetmiddelen zijn toegekend</t>
  </si>
  <si>
    <t>kasbasis</t>
  </si>
  <si>
    <t>boek-</t>
  </si>
  <si>
    <t>Boek-</t>
  </si>
  <si>
    <t>Normatieve</t>
  </si>
  <si>
    <t>investering/</t>
  </si>
  <si>
    <t>invest.-</t>
  </si>
  <si>
    <t>Norm per</t>
  </si>
  <si>
    <t>organen</t>
  </si>
  <si>
    <t>orgaan</t>
  </si>
  <si>
    <t>D. Investeringen in medische en overige inventarissen en in computerapparatuur en -programmatuur</t>
  </si>
  <si>
    <r>
      <t>m</t>
    </r>
    <r>
      <rPr>
        <b/>
        <vertAlign val="superscript"/>
        <sz val="9"/>
        <rFont val="Verdana"/>
        <family val="2"/>
      </rPr>
      <t xml:space="preserve">2 </t>
    </r>
    <r>
      <rPr>
        <b/>
        <sz val="9"/>
        <rFont val="Verdana"/>
        <family val="2"/>
      </rPr>
      <t>vlg.</t>
    </r>
  </si>
  <si>
    <t>1) Het eigen vermogen dient inclusief het niet-collectief gefinancierd eigen vermogen te zijn dat behoort bij het bedrijfsonderdeel waar deze rentenormering betrekking op heeft.</t>
  </si>
  <si>
    <t>toegelaten</t>
  </si>
  <si>
    <t>normatieve</t>
  </si>
  <si>
    <t>bedden</t>
  </si>
  <si>
    <t>bed</t>
  </si>
  <si>
    <t>plaats</t>
  </si>
  <si>
    <t>dagbeh.</t>
  </si>
  <si>
    <t>laatste</t>
  </si>
  <si>
    <t xml:space="preserve">rekenstaat </t>
  </si>
  <si>
    <t>a)</t>
  </si>
  <si>
    <t>Medische en overige inventarissen tot en met 2000</t>
  </si>
  <si>
    <t>b)</t>
  </si>
  <si>
    <t>c)</t>
  </si>
  <si>
    <r>
      <t>m</t>
    </r>
    <r>
      <rPr>
        <b/>
        <vertAlign val="superscript"/>
        <sz val="9"/>
        <rFont val="Verdana"/>
        <family val="2"/>
      </rPr>
      <t>2</t>
    </r>
    <r>
      <rPr>
        <b/>
        <sz val="9"/>
        <rFont val="Verdana"/>
        <family val="2"/>
      </rPr>
      <t xml:space="preserve"> vlg.</t>
    </r>
  </si>
  <si>
    <r>
      <t>m</t>
    </r>
    <r>
      <rPr>
        <b/>
        <vertAlign val="superscript"/>
        <sz val="9"/>
        <rFont val="Verdana"/>
        <family val="2"/>
      </rPr>
      <t>2</t>
    </r>
  </si>
  <si>
    <t xml:space="preserve">a) </t>
  </si>
  <si>
    <t>Extra investeringsbedragen</t>
  </si>
  <si>
    <t>te bezetten</t>
  </si>
  <si>
    <t>waarde /</t>
  </si>
  <si>
    <t>(normatieve)</t>
  </si>
  <si>
    <t>investerings-</t>
  </si>
  <si>
    <t>Berekende</t>
  </si>
  <si>
    <t>Medische en overige inventarissen</t>
  </si>
  <si>
    <t>Computerapparatuur en -programmatuur</t>
  </si>
  <si>
    <t>Geldgever</t>
  </si>
  <si>
    <t>Einddatum</t>
  </si>
  <si>
    <t>%</t>
  </si>
  <si>
    <t>N, W,</t>
  </si>
  <si>
    <t>Saldo</t>
  </si>
  <si>
    <t>Normatief</t>
  </si>
  <si>
    <t>Aanvaardbaar</t>
  </si>
  <si>
    <t>normrente</t>
  </si>
  <si>
    <t>rente</t>
  </si>
  <si>
    <t>werk.</t>
  </si>
  <si>
    <t>norm.</t>
  </si>
  <si>
    <t>of V</t>
  </si>
  <si>
    <t>Bedrag</t>
  </si>
  <si>
    <t>Dag</t>
  </si>
  <si>
    <t>Ma(a)nd(en)</t>
  </si>
  <si>
    <t>schuld</t>
  </si>
  <si>
    <t>rentebedrag</t>
  </si>
  <si>
    <t>per moment</t>
  </si>
  <si>
    <t>Vrije regel voor annuïteitenleningen cf. separate specificatie</t>
  </si>
  <si>
    <t>Egalisatierekening annuïteitenrente en nog te verrekenen (aanvaardbare) boeterente [(beginbalans + eindbalans) : 2]</t>
  </si>
  <si>
    <t>(Fictief) leningbedrag met betrekking tot huur/leasing van inventarissen</t>
  </si>
  <si>
    <t>Berekening  gewogen schuld en rentekosten</t>
  </si>
  <si>
    <t>periode</t>
  </si>
  <si>
    <t>Stand per</t>
  </si>
  <si>
    <t>Kapitaal</t>
  </si>
  <si>
    <t>Algemene reserves</t>
  </si>
  <si>
    <t>Reserve aanvaardbare kosten</t>
  </si>
  <si>
    <t>Instandhoudingsreserve</t>
  </si>
  <si>
    <t>Reserve inventarissen</t>
  </si>
  <si>
    <t>Overige reserves</t>
  </si>
  <si>
    <t>Vernieuwingsfonds</t>
  </si>
  <si>
    <t>Egalisatievoorziening onderhoud</t>
  </si>
  <si>
    <t>Overige voorzieningen</t>
  </si>
  <si>
    <t>Fondsen en fundaties</t>
  </si>
  <si>
    <t>Saldo resultatenrekening</t>
  </si>
  <si>
    <t>Afschrijving op geactiveerde rente van annuïteitenleningen</t>
  </si>
  <si>
    <t>Aanvaardbare</t>
  </si>
  <si>
    <t>rentekosten</t>
  </si>
  <si>
    <t>NZa-nummer</t>
  </si>
  <si>
    <t>Hier neemt u de langlopende leningen op waarvan de rente nacalculeerbaar is, bijvoorbeeld langlopende leningen ten behoeve van investeringen die vallen onder de WTZi.</t>
  </si>
  <si>
    <r>
      <t>NB.</t>
    </r>
    <r>
      <rPr>
        <sz val="9"/>
        <rFont val="Verdana"/>
        <family val="2"/>
      </rPr>
      <t xml:space="preserve"> In de onderdelen A en B dienen geen instandhoudingsinvesteringen te worden opgenomen.</t>
    </r>
  </si>
  <si>
    <t>Registratienummer NZa</t>
  </si>
  <si>
    <r>
      <t>A. Investeringen waarvoor vergunning is verleend</t>
    </r>
    <r>
      <rPr>
        <b/>
        <vertAlign val="superscript"/>
        <sz val="9"/>
        <rFont val="Verdana"/>
        <family val="2"/>
      </rPr>
      <t xml:space="preserve"> </t>
    </r>
  </si>
  <si>
    <t>1) Het gaat hier om het aantal organen van gezondheidszorg dat toegelaten is voor verblijf én behandeling. Deze organen waren vóór invoering van de stichtingsbudgettering in aparte rekenstaten ondergebracht en zijn vanaf 2004 of later in één rekenstaat opgenomen.</t>
  </si>
  <si>
    <t>1) Hier neemt u de langlopende leningen op waarvan de rente nacalculeerbaar is. Hieronder vallen bijvoorbeeld langlopende leningen ten behoeve van investeringen die vallen onder de WTZi of die zijn afgesloten ten behoeve van budgettair bouwen.</t>
  </si>
  <si>
    <t>Instandhouding voorheen VKP</t>
  </si>
  <si>
    <t>Extra bedrag i.v.m. cap. wijz. / (mutatie) norm. m2 nieuwbouw 2001</t>
  </si>
  <si>
    <t>1) Het betreft hier investeringen die onder de reikwijdte van de WTZi  (voorheen WZV dan wel TVWMD) vallen.</t>
  </si>
  <si>
    <t>Extra bedrag i.v.m. cap. wijz. / (mutatie) norm. m2 nieuwbouw 2002</t>
  </si>
  <si>
    <t>Extra bedrag i.v.m. cap. wijz. / (mutatie) norm. m2 nieuwbouw 2003</t>
  </si>
  <si>
    <t>Extra bedrag i.v.m. cap. wijz. / (mutatie) norm. m2 nieuwbouw 2004</t>
  </si>
  <si>
    <t>Extra bedrag i.v.m. cap. wijz. / (mutatie) norm. m2 nieuwbouw 2005</t>
  </si>
  <si>
    <t>Extra bedrag i.v.m. cap. wijz. / (mutatie) norm. m2 nieuwbouw 2006</t>
  </si>
  <si>
    <t>Vordering vakantiegeldverplichting (volgens de balans per 1 januari van het jaar van invoering van het budgetsysteem)</t>
  </si>
  <si>
    <t>Geact. invest. in med. en overige invent. waarvoor in 2000 additionele middelen zijn toegekend</t>
  </si>
  <si>
    <t>Geact. invest. in med. en overige invent. waarvoor in 2001 additionele middelen zijn toegekend</t>
  </si>
  <si>
    <t>Datum</t>
  </si>
  <si>
    <t>cat.</t>
  </si>
  <si>
    <t>nr.</t>
  </si>
  <si>
    <t>Totaal</t>
  </si>
  <si>
    <t xml:space="preserve">Totaal </t>
  </si>
  <si>
    <t>Aantal</t>
  </si>
  <si>
    <t>rekenstaat</t>
  </si>
  <si>
    <t>Pagina 6</t>
  </si>
  <si>
    <t>Pagina 3</t>
  </si>
  <si>
    <t>Pagina 5</t>
  </si>
  <si>
    <t>Pagina 2</t>
  </si>
  <si>
    <t>1)</t>
  </si>
  <si>
    <t>B. Onderhanden bouwprojecten waarvoor een vergunning is verleend</t>
  </si>
  <si>
    <t>investeringen</t>
  </si>
  <si>
    <t>uitgevoerde investeringen</t>
  </si>
  <si>
    <t>D.1 Verblijf en behandeling (voorheen verpleeghuizen)</t>
  </si>
  <si>
    <t>Aanschaf-</t>
  </si>
  <si>
    <t xml:space="preserve">Afschrijving </t>
  </si>
  <si>
    <t>waarde</t>
  </si>
  <si>
    <t>investering</t>
  </si>
  <si>
    <t>C. Instandhoudingsinvesteringen</t>
  </si>
  <si>
    <t>D.2 Verblijf, zonder behandeling (voorheen verzorgingshuizen)</t>
  </si>
  <si>
    <t>E. Normatief werkkapitaal</t>
  </si>
  <si>
    <t>F. Langlopende leningen (incl. langlopende leasecontracten)</t>
  </si>
  <si>
    <t>G. Eigen vermogen</t>
  </si>
  <si>
    <t>H. Rentekosten langlopende leningen</t>
  </si>
  <si>
    <t>I. Toerekening aanvaardbare rentekosten</t>
  </si>
  <si>
    <t>TOELICHTING EN INVULINSTRUCTIES</t>
  </si>
  <si>
    <t xml:space="preserve">Verblijf én behandeling (voorheen verpleeghuizen): </t>
  </si>
  <si>
    <t>In dit overzicht dienen tevens de onderhanden bouwprojecten in het kader van de instandhoudingsinvesteringen te worden opgenomen.</t>
  </si>
  <si>
    <t xml:space="preserve">Verblijf, zonder behandeling (voorheen verzorgingshuizen): </t>
  </si>
  <si>
    <t>In de kolom 'N, W of V' moet een 'W' worden vermeld voor bestaande leningen waarvoor de werkelijke rentekosten aanvaardbaar zijn. U vermeldt een 'V' indien een lening vervroegd wordt afgelost en waarbij het voorheen geldende percentage van toepassing is. U vermeldt een 'N' wanneer voor de lening een normatief percentage is vastgesteld en er geen sprake is van vervanging van een vervroegd afgeloste lening. Voor een uitgebreide toelichting verwijzen wij naar onderdeel 2.2 van de vigerende Beleidsregels rente.</t>
  </si>
  <si>
    <t>invest.</t>
  </si>
  <si>
    <t>Investeringen in het kader van de (vervallen) Overgangsregeling kapitaallasten extramurale zorgverlening vallen hier niet onder.</t>
  </si>
  <si>
    <t>Onderhanden werk per 31-12-2007</t>
  </si>
  <si>
    <t>Pagina 7</t>
  </si>
  <si>
    <t>Pagina 8</t>
  </si>
  <si>
    <t>Pagina 9</t>
  </si>
  <si>
    <t>Pagina 10</t>
  </si>
  <si>
    <t>Pagina 4</t>
  </si>
  <si>
    <t>Extra bedrag i.v.m. cap. wijz. / (mutatie) norm. m2 nieuwbouw 2007</t>
  </si>
  <si>
    <t>Pagina 11</t>
  </si>
  <si>
    <t xml:space="preserve">Op de regels 620 en 621 gaat het om investeringen waarvoor vergunningen c.q. goedkeuringen zijn afgegeven door het Ministerie van Volksgezondheid, Welzijn en Sport / het Adviserend Overheidsorgaan (WBO; tot 1 januari 1997), het College voor zorgverzekeringen (Overgangswet verzorgingshuizen; van 1 januari 1997 tot 1 januari 2001) en het College bouw zorginstellingen (WZV; vanaf 1 januari 2001). </t>
  </si>
  <si>
    <t>Op de regels 802 en 803 gaat het om investeringen waarvoor vergunningen c.q. goedkeuringen zijn afgegeven door het Ministerie van Volksgezondheid, Welzijn en Sport / het Adviserend Overheidsorgaan (WBO; tot 1 januari 1997), het College voor zorgverzekeringen (Overgangswet verzorgingshuizen; van 1 januari 1997 tot 1 januari 2001) en het College bouw zorginstellingen (WZV; vanaf 1 januari 2001).</t>
  </si>
  <si>
    <t>Aangezien het CALCULATIEMODEL RENTEKOSTEN op het niveau van de beherend rechtspersoon dient te worden ingevuld, moeten op regel 807 de aanvaardbare kosten van alle betrokken zorgaanbieders bij elkaar worden opgeteld. U dient deze optelling in een bijlage toe te lichten.</t>
  </si>
  <si>
    <t>Regel 809 is alleen van toepassing op zorgaanbieders die als bestendige gedragslijn aan het einde van het jaar tegenover (een deel van) de vakantiegeldverplichting een vordering op de AWBZ in de balans opnemen. Het in te vullen bedrag is in beginsel gelijk aan de reservering in het jaar voorafgaande aan het jaar waarin de budgettering werd ingevoerd.</t>
  </si>
  <si>
    <t>Als op regel 1018 rentekosten staan van huur-/leasecontracten dan dient op regel 930 het bijbehorende leningbedrag te worden vermeld.</t>
  </si>
  <si>
    <t xml:space="preserve">Rentedeel gehuurde instandhouding (45% van het kale huurbedrag) </t>
  </si>
  <si>
    <t>Aangezien het CALCULATIEMODEL RENTEKOSTEN op het niveau van de beherend rechtspersoon dient te worden ingevuld, kan in dit overzicht (indien van toepassing) de verdeling van de aanvaardbare rentekosten over de zorgaanbieders worden aangegeven.</t>
  </si>
  <si>
    <t>(Gemiddeld)</t>
  </si>
  <si>
    <t>Dit model alleen invullen indien u onder de reikwijdte van artikel 5.2 onderdeel b van de WTZi (toelating met bouw) valt.</t>
  </si>
  <si>
    <t>Boekwaarde vergunningsplichtige investeringen zonder vergunning</t>
  </si>
  <si>
    <t>Naam zorgaanbieder</t>
  </si>
  <si>
    <t>Percentages ten behoeve van berekening rentekosten</t>
  </si>
  <si>
    <r>
      <t xml:space="preserve">Inflatievergoeding over eigen vermogen </t>
    </r>
    <r>
      <rPr>
        <vertAlign val="superscript"/>
        <sz val="9"/>
        <rFont val="Verdana"/>
        <family val="2"/>
      </rPr>
      <t>2</t>
    </r>
  </si>
  <si>
    <t>Deze normatieve rentevoet is te vinden op de de website van de NZa (www.nza.nl), onder rentenormering -&gt; korte rente.</t>
  </si>
  <si>
    <r>
      <t>1)</t>
    </r>
    <r>
      <rPr>
        <sz val="8"/>
        <rFont val="Verdana"/>
        <family val="2"/>
      </rPr>
      <t xml:space="preserve"> De voor het jaar geldende gemiddelde normatieve rentevoet wordt na afloop van het jaar door de NZa berekend en gepubliceerd. </t>
    </r>
  </si>
  <si>
    <r>
      <t>2)</t>
    </r>
    <r>
      <rPr>
        <sz val="8"/>
        <rFont val="Verdana"/>
        <family val="2"/>
      </rPr>
      <t xml:space="preserve"> De inflatievergoeding over het eigen vermogen is gelijk aan de prijsstijging voor de materiële kosten.</t>
    </r>
  </si>
  <si>
    <t xml:space="preserve">Stand per 31-12-2007 </t>
  </si>
  <si>
    <t>Afschrijving 2008</t>
  </si>
  <si>
    <t>Onderhanden werk per 31-12-2008</t>
  </si>
  <si>
    <r>
      <t>Totaal aanvaardbare kosten 2008, exclusief mutatie rentekosten</t>
    </r>
    <r>
      <rPr>
        <vertAlign val="superscript"/>
        <sz val="9"/>
        <rFont val="Verdana"/>
        <family val="2"/>
      </rPr>
      <t xml:space="preserve"> 1)</t>
    </r>
  </si>
  <si>
    <t>Totaal aanvaardbare kosten 2008 van de onderdelen die NIET onder de reikwijdte van de WTZi vallen</t>
  </si>
  <si>
    <t>Storting / aflossing in 2008</t>
  </si>
  <si>
    <t xml:space="preserve">Op regel 501 wordt de boekwaarde per 31 december 2007 volgens de jaarrekening opgenomen. De gegevens in dit onderdeel zijn exclusief de kosten voor onderhanden projecten van normale WTZi-procedures. Op regel 502 t/m 513 vermeldt u in de kolom 'Aanschafwaarde' de (des)investeringen die in 2008 in gebruik zijn genomen c.q. buiten gebruik zijn gesteld. In de kolom 'Afschrijving' dient u de maandelijkse nacalculeerbare afschrijvingskosten te vermelden. Bij de desinvesteringen vermeldt u in de kolom 'Afschrijving' ook de bedragen die tot dan toe in totaal op deze investeringen zijn afgeschreven. In dit overzicht dienen geen aanschafwaarden te worden opgenomen van activa die geheel zijn afgeschreven tot en met 2007. </t>
  </si>
  <si>
    <t>Op regel 515 worden in de kolom 'Nog niet in gebruik genomen' de kosten voor onderhanden projecten van WTZi-vergunningen per 31 december 2007 volgens de jaarrekening opgenomen. Op de regels 516 t/m 527 kunt u de bedragen vermelden in de maand waarin het uitgevoerde werk is gefactureerd. In de factor is rekening gehouden met een betalingstermijn van 1 maand. In de kolom 'In gebruik genomen' vult u de onderhanden WTZi-investeringen in die in 2008 in gebruik zijn genomen.</t>
  </si>
  <si>
    <t>Op regel 601 wordt de boekwaarde per 31 december 2007 volgens de jaarrekening opgenomen. Voor instandhoudingsinvesteringen in uitvoering zijn twee varianten mogelijk. U kunt ervoor kiezen de investeringskosten aan het eind van het jaar direct te activeren en de afschrijvingen daarop in 2008 te starten. U kunt er ook voor kiezen de investeringskosten te boeken op onderhanden werk. Alleen als u kiest voor de laatste variant dienen de regels 602 en 616 te worden ingevuld. In dit overzicht dienen geen aanschafwaarden te worden opgenomen van activa die geheel zijn afgeschreven tot en met 2007.</t>
  </si>
  <si>
    <t>In de kolom 'Datum normrente' moet voor leningen die in de hierna genoemde periode zijn afgesloten, de datum worden vermeld waarop het berekende normpercentage is vastgesteld. Dit is de datum waarop de leningsovereenkomst tot stand is gekomen. De bedoelde periode is:
- voor die onderdelen van de zorgaanbieder die t/m 2007 in aparte rekenstaten waren ondergebracht en die waren toegelaten voor verblijf en behandeling (voorheen verpleeghuizen) de periode vanaf 1 januari 2001;
- voor die onderdelen van de zorgaanbieder die t/m 2007 in aparte rekenstaten waren ondergebracht en die waren toegelaten voor verblijf, zonder behandeling (voorheen verzorgingshuizen) de periode vanaf 1 april 2002. Uitzondering hierop betreft leningen die zijn geborgd bij het Waarborgfonds voor de zorgsector. Dan is de periode de periode vanaf 1 januari 2001.</t>
  </si>
  <si>
    <t>In de kolommen van 'Storting/Aflossing in 2008' dient u het aflossingsbedrag, de dag en de maand(en) van aflossing aan te geven. Aan de hand van deze gegevens wordt de gewogen schuld berekend. Nieuwe leningen kunt u in dit overzicht opnemen door de storting te verwerken als een negatieve aflossing. Als op de nieuwe lening in hetzelfde jaar nog wordt afgelost, kunnen deze aflossingen op de volgende regel apart worden verwerkt.</t>
  </si>
  <si>
    <t>Voor de bepaling van het resultaat 2008, ten behoeve van de stand per 31-12-2008 van regel 1011 dient te worden uitgegaan van de totale aanvaardbare kosten, exclusief de mutatie rentekosten in 2008. Als het resultaat al is verwerkt in de reserves op de regels 1001 t/m 1010, dan hoeft regel 1011 niet te worden ingevuld.</t>
  </si>
  <si>
    <t>De afschrijving op betaalde boeterente (regel 1017) is slechts aanvaardbaar indien de boeterente tot een bepaald moment is betaald. 
- Voor de onderdelen van de zorgaanbieder die t/m 2007 in aparte rekenstaten waren ondergebracht en die waren toegelaten voor verblijf én behandeling (voorheen verpleeghuizen), is aanvaardbaar de afschrijving op de tot 1 januari 2001 betaalde boeterente. 
- Voor de onderdelen van de zorgaanbieder die t/m 2007 in aparte rekenstaten waren ondergebracht en die waren toegelaten voor verblijf, zonder behandeling (voorheen verzorgingshuizen), is aanvaardbaar de afschrijving op de tot 1 april 2002 betaalde boeterente.</t>
  </si>
  <si>
    <t>Investeringen m.b.t. 2000 t/m 2008, indien in eigendom</t>
  </si>
  <si>
    <t>Investeringen m.b.t. 2000 t/m 2008, indien gehuurd</t>
  </si>
  <si>
    <t>Extra bedrag i.v.m. cap. wijz. / (mutatie) norm. m2 nieuwbouw 2008</t>
  </si>
  <si>
    <t>Medische en overige invent. en in comp. en -progr. vanaf 2001</t>
  </si>
  <si>
    <t>Investeringen in med. en overige invent. m.b.t. de jaren 1999 t/m 2008</t>
  </si>
  <si>
    <t>Investeringen in computerapp. en -programm. m.b.t. 2004 t/m 2008</t>
  </si>
  <si>
    <t>V en V CALCULATIEMODEL RENTEKOSTEN 2008</t>
  </si>
  <si>
    <t>Pagina 1</t>
  </si>
  <si>
    <t>1) U dient het calculatiemodel rentekosten op het niveau van de beherend rechtspersoon in te vullen. Daartoe moet u het totaal van de aanvaardbare kosten (exclusief mutatie rentekosten) van de betrokken zorgaanbieders vermelden.</t>
  </si>
  <si>
    <t>In de kolom 'Einddatum rente' dient de datum te worden opgenomen waarop het huidige rentepercentage expireert. Als een bestaande lening in 2008 vervroegd is afgelost, kunt u bij de vervangende lening in deze kolom de datum vermelden waarop de oorspronkelijke rentefixatieperiode zou aflopen, echter met een maximum van 5 jaar na de datum van afsluiten van de vervangende lening. Gedurende de periode dat de oude lening nog zou zijn doorgelopen, heeft de zorgaanbieder recht op een rentevergoeding conform het oude rentepercentage. In de kolom '% werkelijk' dient u in dat geval het werkelijke rentepercentage van de oude lening te vermelden. Nadat de periode, waarin voor de berekening van de aanvaardbare rentekosten werd uitgegaan van het rentepercentage van de oude lening, is verstreken dient u in de kolom 'Einddatum rente' de einddatum van de vervangende lening te vermelden en in de kolom '% werkelijk' het werkelijke rentepercentage van de vervangende lening. In de kolom 'N,W,of V' moet de V worden aangepast in N.</t>
  </si>
  <si>
    <r>
      <t>Afschrijving op betaalde boeterente van conversies</t>
    </r>
    <r>
      <rPr>
        <vertAlign val="superscript"/>
        <sz val="9"/>
        <color indexed="8"/>
        <rFont val="Verdana"/>
        <family val="2"/>
      </rPr>
      <t xml:space="preserve"> </t>
    </r>
  </si>
  <si>
    <r>
      <t xml:space="preserve">Normatieve rentepercentage kort krediet </t>
    </r>
    <r>
      <rPr>
        <vertAlign val="superscript"/>
        <sz val="9"/>
        <rFont val="Verdana"/>
        <family val="2"/>
      </rPr>
      <t>1</t>
    </r>
  </si>
</sst>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0\);"/>
    <numFmt numFmtId="173" formatCode="\ \ƒ* #,##0_ \ ;\ \ƒ* ;\ \ƒ* "/>
    <numFmt numFmtId="174" formatCode="&quot;F&quot;\ #,##0_-;&quot;F&quot;\ #,##0\-"/>
    <numFmt numFmtId="175" formatCode="#,##0_ ;\-#,##0\ "/>
    <numFmt numFmtId="176" formatCode="#,##0.00_ ;\-#,##0.00\ "/>
    <numFmt numFmtId="177" formatCode="#,##0_ \ ;\(#,##0\)_ ;"/>
    <numFmt numFmtId="178" formatCode="0\ ;"/>
    <numFmt numFmtId="179" formatCode="0.0%"/>
    <numFmt numFmtId="180" formatCode="#,##0;\(#,##0\);"/>
    <numFmt numFmtId="181" formatCode="#,###"/>
    <numFmt numFmtId="182" formatCode="0.0"/>
    <numFmt numFmtId="183" formatCode="0_ "/>
    <numFmt numFmtId="184" formatCode="#,##0.0000"/>
    <numFmt numFmtId="185" formatCode="0.0000"/>
    <numFmt numFmtId="186" formatCode="0####"/>
    <numFmt numFmtId="187" formatCode="#,##0.0000_ ;\-#,##0.0000\ "/>
    <numFmt numFmtId="188" formatCode="#,##0.0_ ;\-#,##0.0\ "/>
    <numFmt numFmtId="189" formatCode="###0_-;###0\-"/>
    <numFmt numFmtId="190" formatCode="_-* #,##0_-;_-* #,##0\-;_-* &quot;-&quot;??_-;_-@_-"/>
    <numFmt numFmtId="191" formatCode="_-&quot;€&quot;\ * #,###_-;_-&quot;€&quot;\ * #,###\-;_-@_-"/>
    <numFmt numFmtId="192" formatCode="_-* #,##0.0_-;_-* #,##0.0\-;_-* &quot;-&quot;?_-;_-@_-"/>
    <numFmt numFmtId="193" formatCode="#,##0.000"/>
    <numFmt numFmtId="194" formatCode="[$-413]dddd\ d\ mmmm\ yyyy"/>
  </numFmts>
  <fonts count="31">
    <font>
      <sz val="10"/>
      <name val="Arial"/>
      <family val="0"/>
    </font>
    <font>
      <sz val="8"/>
      <name val="Helv"/>
      <family val="0"/>
    </font>
    <font>
      <u val="single"/>
      <sz val="10"/>
      <color indexed="36"/>
      <name val="Arial"/>
      <family val="0"/>
    </font>
    <font>
      <u val="single"/>
      <sz val="10"/>
      <color indexed="12"/>
      <name val="Arial"/>
      <family val="0"/>
    </font>
    <font>
      <b/>
      <sz val="14"/>
      <name val="Helv"/>
      <family val="0"/>
    </font>
    <font>
      <sz val="9"/>
      <name val="Helv"/>
      <family val="0"/>
    </font>
    <font>
      <sz val="9"/>
      <name val="Arial"/>
      <family val="2"/>
    </font>
    <font>
      <b/>
      <sz val="9"/>
      <name val="Arial"/>
      <family val="2"/>
    </font>
    <font>
      <sz val="24"/>
      <color indexed="13"/>
      <name val="Helv"/>
      <family val="0"/>
    </font>
    <font>
      <sz val="9"/>
      <name val="Verdana"/>
      <family val="2"/>
    </font>
    <font>
      <b/>
      <sz val="9"/>
      <name val="Verdana"/>
      <family val="2"/>
    </font>
    <font>
      <sz val="9"/>
      <color indexed="9"/>
      <name val="Verdana"/>
      <family val="2"/>
    </font>
    <font>
      <i/>
      <sz val="9"/>
      <name val="Verdana"/>
      <family val="2"/>
    </font>
    <font>
      <sz val="8"/>
      <name val="Tahoma"/>
      <family val="2"/>
    </font>
    <font>
      <sz val="8"/>
      <name val="Arial"/>
      <family val="0"/>
    </font>
    <font>
      <b/>
      <sz val="9"/>
      <color indexed="9"/>
      <name val="Verdana"/>
      <family val="2"/>
    </font>
    <font>
      <b/>
      <vertAlign val="superscript"/>
      <sz val="9"/>
      <name val="Verdana"/>
      <family val="2"/>
    </font>
    <font>
      <sz val="8"/>
      <name val="Verdana"/>
      <family val="2"/>
    </font>
    <font>
      <vertAlign val="superscript"/>
      <sz val="9"/>
      <name val="Verdana"/>
      <family val="2"/>
    </font>
    <font>
      <i/>
      <sz val="8"/>
      <name val="Verdana"/>
      <family val="2"/>
    </font>
    <font>
      <sz val="10"/>
      <name val="Verdana"/>
      <family val="2"/>
    </font>
    <font>
      <b/>
      <sz val="8"/>
      <name val="Verdana"/>
      <family val="2"/>
    </font>
    <font>
      <b/>
      <vertAlign val="superscript"/>
      <sz val="8"/>
      <name val="Verdana"/>
      <family val="2"/>
    </font>
    <font>
      <u val="single"/>
      <sz val="9"/>
      <name val="Verdana"/>
      <family val="2"/>
    </font>
    <font>
      <b/>
      <sz val="9"/>
      <color indexed="10"/>
      <name val="Verdana"/>
      <family val="2"/>
    </font>
    <font>
      <sz val="9"/>
      <color indexed="10"/>
      <name val="Verdana"/>
      <family val="2"/>
    </font>
    <font>
      <b/>
      <i/>
      <sz val="9"/>
      <name val="Verdana"/>
      <family val="2"/>
    </font>
    <font>
      <vertAlign val="superscript"/>
      <sz val="8"/>
      <name val="Verdana"/>
      <family val="2"/>
    </font>
    <font>
      <sz val="9"/>
      <color indexed="8"/>
      <name val="Verdana"/>
      <family val="2"/>
    </font>
    <font>
      <vertAlign val="superscript"/>
      <sz val="9"/>
      <color indexed="8"/>
      <name val="Verdana"/>
      <family val="2"/>
    </font>
    <font>
      <b/>
      <sz val="10"/>
      <name val="Verdana"/>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12"/>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s>
  <borders count="26">
    <border>
      <left/>
      <right/>
      <top/>
      <bottom/>
      <diagonal/>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bottom style="thin"/>
    </border>
    <border>
      <left style="thin">
        <color indexed="8"/>
      </left>
      <right style="thin">
        <color indexed="8"/>
      </right>
      <top style="double">
        <color indexed="8"/>
      </top>
      <bottom style="thin">
        <color indexed="8"/>
      </bottom>
    </border>
    <border>
      <left style="thin"/>
      <right>
        <color indexed="63"/>
      </right>
      <top style="thin"/>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medium"/>
      <right style="medium"/>
      <top style="medium"/>
      <bottom style="mediu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style="medium"/>
    </border>
    <border>
      <left style="thin"/>
      <right>
        <color indexed="63"/>
      </right>
      <top>
        <color indexed="63"/>
      </top>
      <bottom>
        <color indexed="63"/>
      </bottom>
    </border>
    <border>
      <left>
        <color indexed="63"/>
      </left>
      <right style="hair"/>
      <top style="hair"/>
      <bottom>
        <color indexed="63"/>
      </bottom>
    </border>
    <border>
      <left style="hair"/>
      <right style="medium"/>
      <top style="hair"/>
      <bottom style="hair"/>
    </border>
    <border>
      <left style="hair"/>
      <right style="hair"/>
      <top>
        <color indexed="63"/>
      </top>
      <bottom style="medium"/>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1">
      <alignment/>
      <protection/>
    </xf>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 borderId="1">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1" fillId="0" borderId="0">
      <alignment/>
      <protection/>
    </xf>
    <xf numFmtId="0" fontId="0" fillId="0" borderId="0" applyFill="0" applyBorder="0">
      <alignment/>
      <protection/>
    </xf>
    <xf numFmtId="0" fontId="0" fillId="0" borderId="0" applyFill="0" applyBorder="0">
      <alignment/>
      <protection/>
    </xf>
    <xf numFmtId="0" fontId="0" fillId="0" borderId="0">
      <alignment/>
      <protection/>
    </xf>
    <xf numFmtId="0" fontId="0" fillId="0" borderId="0" applyFill="0" applyBorder="0">
      <alignment/>
      <protection/>
    </xf>
    <xf numFmtId="0" fontId="6" fillId="0" borderId="2" applyFill="0" applyBorder="0">
      <alignment/>
      <protection/>
    </xf>
    <xf numFmtId="173" fontId="6" fillId="0" borderId="2" applyFill="0" applyBorder="0">
      <alignment/>
      <protection/>
    </xf>
    <xf numFmtId="0" fontId="6" fillId="0" borderId="2" applyFill="0" applyBorder="0">
      <alignment/>
      <protection/>
    </xf>
    <xf numFmtId="0" fontId="7" fillId="3" borderId="3">
      <alignment/>
      <protection/>
    </xf>
    <xf numFmtId="174" fontId="0" fillId="3" borderId="3">
      <alignment/>
      <protection/>
    </xf>
    <xf numFmtId="177" fontId="7" fillId="3" borderId="3">
      <alignment/>
      <protection/>
    </xf>
    <xf numFmtId="177" fontId="6" fillId="0" borderId="2" applyFill="0" applyBorder="0">
      <alignment/>
      <protection/>
    </xf>
    <xf numFmtId="177" fontId="6" fillId="0" borderId="2" applyFill="0" applyBorder="0">
      <alignment/>
      <protection/>
    </xf>
    <xf numFmtId="0" fontId="1" fillId="0" borderId="1">
      <alignment/>
      <protection/>
    </xf>
    <xf numFmtId="0" fontId="8" fillId="4" borderId="0">
      <alignment/>
      <protection/>
    </xf>
    <xf numFmtId="0" fontId="4" fillId="0" borderId="4">
      <alignment/>
      <protection/>
    </xf>
    <xf numFmtId="0" fontId="4" fillId="0" borderId="1">
      <alignment/>
      <protection/>
    </xf>
    <xf numFmtId="44" fontId="0" fillId="0" borderId="0" applyFont="0" applyFill="0" applyBorder="0" applyAlignment="0" applyProtection="0"/>
    <xf numFmtId="42" fontId="0" fillId="0" borderId="0" applyFont="0" applyFill="0" applyBorder="0" applyAlignment="0" applyProtection="0"/>
  </cellStyleXfs>
  <cellXfs count="387">
    <xf numFmtId="0" fontId="0" fillId="0" borderId="0" xfId="0" applyAlignment="1">
      <alignment/>
    </xf>
    <xf numFmtId="0" fontId="9" fillId="2" borderId="0" xfId="32" applyFont="1" applyFill="1" applyProtection="1">
      <alignment/>
      <protection/>
    </xf>
    <xf numFmtId="0" fontId="9" fillId="2" borderId="0" xfId="32" applyFont="1" applyFill="1" applyAlignment="1" applyProtection="1">
      <alignment/>
      <protection/>
    </xf>
    <xf numFmtId="0" fontId="10" fillId="0" borderId="5" xfId="32" applyFont="1" applyBorder="1" applyAlignment="1" applyProtection="1">
      <alignment vertical="top"/>
      <protection/>
    </xf>
    <xf numFmtId="0" fontId="9" fillId="0" borderId="0" xfId="32" applyFont="1" applyFill="1" applyProtection="1">
      <alignment/>
      <protection/>
    </xf>
    <xf numFmtId="0" fontId="10" fillId="0" borderId="0" xfId="0" applyFont="1" applyAlignment="1" applyProtection="1">
      <alignment horizontal="left"/>
      <protection/>
    </xf>
    <xf numFmtId="0" fontId="9" fillId="0" borderId="0" xfId="0" applyFont="1" applyAlignment="1">
      <alignment/>
    </xf>
    <xf numFmtId="0" fontId="9" fillId="5" borderId="6" xfId="0" applyFont="1" applyFill="1" applyBorder="1" applyAlignment="1" applyProtection="1">
      <alignment/>
      <protection/>
    </xf>
    <xf numFmtId="0" fontId="9" fillId="0" borderId="0" xfId="0" applyFont="1" applyFill="1" applyBorder="1" applyAlignment="1" applyProtection="1">
      <alignment/>
      <protection/>
    </xf>
    <xf numFmtId="0" fontId="9" fillId="0" borderId="7" xfId="0" applyFont="1" applyFill="1" applyBorder="1" applyAlignment="1" applyProtection="1">
      <alignment/>
      <protection/>
    </xf>
    <xf numFmtId="0" fontId="9" fillId="0" borderId="0" xfId="0" applyFont="1" applyFill="1" applyBorder="1" applyAlignment="1" applyProtection="1">
      <alignment horizontal="center"/>
      <protection/>
    </xf>
    <xf numFmtId="0" fontId="9" fillId="0" borderId="7" xfId="0" applyFont="1" applyFill="1" applyBorder="1" applyAlignment="1" applyProtection="1">
      <alignment horizontal="left"/>
      <protection/>
    </xf>
    <xf numFmtId="0" fontId="9" fillId="0" borderId="6" xfId="0" applyFont="1" applyFill="1" applyBorder="1" applyAlignment="1" applyProtection="1">
      <alignment/>
      <protection/>
    </xf>
    <xf numFmtId="0" fontId="10" fillId="0" borderId="0" xfId="0" applyFont="1" applyFill="1" applyBorder="1" applyAlignment="1" applyProtection="1">
      <alignment/>
      <protection/>
    </xf>
    <xf numFmtId="0" fontId="9" fillId="6" borderId="0" xfId="32" applyFont="1" applyFill="1" applyProtection="1">
      <alignment/>
      <protection/>
    </xf>
    <xf numFmtId="0" fontId="9" fillId="0" borderId="0" xfId="0" applyFont="1" applyFill="1" applyAlignment="1" applyProtection="1">
      <alignment/>
      <protection/>
    </xf>
    <xf numFmtId="0" fontId="1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41" fontId="10" fillId="0" borderId="0" xfId="0" applyNumberFormat="1" applyFont="1" applyFill="1" applyBorder="1" applyAlignment="1" applyProtection="1">
      <alignment/>
      <protection/>
    </xf>
    <xf numFmtId="172" fontId="9" fillId="0" borderId="8" xfId="0" applyNumberFormat="1" applyFont="1" applyFill="1" applyBorder="1" applyAlignment="1" applyProtection="1">
      <alignment/>
      <protection/>
    </xf>
    <xf numFmtId="0" fontId="9" fillId="0" borderId="0" xfId="0" applyFont="1" applyFill="1" applyAlignment="1" applyProtection="1">
      <alignment/>
      <protection/>
    </xf>
    <xf numFmtId="191" fontId="9" fillId="0" borderId="0" xfId="0" applyNumberFormat="1" applyFont="1" applyFill="1" applyBorder="1" applyAlignment="1" applyProtection="1">
      <alignment/>
      <protection/>
    </xf>
    <xf numFmtId="0" fontId="10" fillId="5" borderId="6" xfId="0" applyFont="1" applyFill="1" applyBorder="1" applyAlignment="1" applyProtection="1">
      <alignment horizontal="left"/>
      <protection/>
    </xf>
    <xf numFmtId="172" fontId="9" fillId="0" borderId="0" xfId="0" applyNumberFormat="1" applyFont="1" applyFill="1" applyBorder="1" applyAlignment="1" applyProtection="1">
      <alignment/>
      <protection/>
    </xf>
    <xf numFmtId="0" fontId="10" fillId="0" borderId="0" xfId="0" applyFont="1" applyFill="1" applyBorder="1" applyAlignment="1" applyProtection="1">
      <alignment horizontal="left"/>
      <protection/>
    </xf>
    <xf numFmtId="3" fontId="9" fillId="0" borderId="0" xfId="0" applyNumberFormat="1" applyFont="1" applyFill="1" applyBorder="1" applyAlignment="1" applyProtection="1">
      <alignment/>
      <protection/>
    </xf>
    <xf numFmtId="0" fontId="11" fillId="0" borderId="0" xfId="0" applyFont="1" applyFill="1" applyBorder="1" applyAlignment="1" applyProtection="1">
      <alignment horizontal="center"/>
      <protection/>
    </xf>
    <xf numFmtId="0" fontId="10" fillId="0" borderId="0" xfId="0" applyFont="1" applyAlignment="1" applyProtection="1">
      <alignment horizontal="left" vertical="center"/>
      <protection/>
    </xf>
    <xf numFmtId="0" fontId="9" fillId="0" borderId="0" xfId="0" applyFont="1" applyAlignment="1" applyProtection="1">
      <alignment vertical="center"/>
      <protection/>
    </xf>
    <xf numFmtId="0" fontId="9" fillId="5" borderId="8" xfId="0" applyFont="1" applyFill="1" applyBorder="1" applyAlignment="1" applyProtection="1">
      <alignment horizontal="center" vertical="center"/>
      <protection/>
    </xf>
    <xf numFmtId="175" fontId="9" fillId="0" borderId="8" xfId="0" applyNumberFormat="1" applyFont="1" applyFill="1" applyBorder="1" applyAlignment="1" applyProtection="1">
      <alignment vertical="center"/>
      <protection locked="0"/>
    </xf>
    <xf numFmtId="0" fontId="10" fillId="5" borderId="8" xfId="0" applyFont="1" applyFill="1" applyBorder="1" applyAlignment="1" applyProtection="1">
      <alignment horizontal="center" vertical="center"/>
      <protection/>
    </xf>
    <xf numFmtId="0" fontId="10" fillId="5" borderId="7" xfId="0" applyFont="1" applyFill="1" applyBorder="1" applyAlignment="1" applyProtection="1">
      <alignment horizontal="left" vertical="center"/>
      <protection/>
    </xf>
    <xf numFmtId="0" fontId="10" fillId="5" borderId="6" xfId="0" applyFont="1" applyFill="1" applyBorder="1" applyAlignment="1" applyProtection="1">
      <alignment vertical="center"/>
      <protection/>
    </xf>
    <xf numFmtId="0" fontId="9" fillId="0" borderId="9" xfId="0" applyFont="1" applyFill="1" applyBorder="1" applyAlignment="1" applyProtection="1">
      <alignment vertical="center"/>
      <protection/>
    </xf>
    <xf numFmtId="0" fontId="15" fillId="0" borderId="0" xfId="0" applyFont="1" applyFill="1" applyBorder="1" applyAlignment="1" applyProtection="1">
      <alignment/>
      <protection/>
    </xf>
    <xf numFmtId="0" fontId="11"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44" fontId="9" fillId="0" borderId="0" xfId="0" applyNumberFormat="1" applyFont="1" applyFill="1" applyBorder="1" applyAlignment="1" applyProtection="1">
      <alignment/>
      <protection/>
    </xf>
    <xf numFmtId="3" fontId="9" fillId="0" borderId="0" xfId="0" applyNumberFormat="1" applyFont="1" applyFill="1" applyBorder="1" applyAlignment="1" applyProtection="1">
      <alignment/>
      <protection/>
    </xf>
    <xf numFmtId="0" fontId="9" fillId="0" borderId="6" xfId="0" applyFont="1" applyFill="1" applyBorder="1" applyAlignment="1" applyProtection="1">
      <alignment/>
      <protection/>
    </xf>
    <xf numFmtId="0" fontId="9" fillId="0" borderId="9" xfId="0" applyFont="1" applyFill="1" applyBorder="1" applyAlignment="1" applyProtection="1">
      <alignment/>
      <protection/>
    </xf>
    <xf numFmtId="3" fontId="9" fillId="0" borderId="6" xfId="0" applyNumberFormat="1" applyFont="1" applyFill="1" applyBorder="1" applyAlignment="1" applyProtection="1">
      <alignment vertical="center"/>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0" fontId="10" fillId="0" borderId="0" xfId="0" applyFont="1" applyFill="1" applyAlignment="1" applyProtection="1">
      <alignment horizontal="left"/>
      <protection/>
    </xf>
    <xf numFmtId="175" fontId="7" fillId="0" borderId="0" xfId="0" applyNumberFormat="1" applyFont="1" applyFill="1" applyBorder="1" applyAlignment="1" applyProtection="1">
      <alignment horizontal="right" vertical="center"/>
      <protection/>
    </xf>
    <xf numFmtId="0" fontId="9"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0" fillId="0" borderId="10" xfId="0" applyFont="1" applyFill="1" applyBorder="1" applyAlignment="1" applyProtection="1" quotePrefix="1">
      <alignment horizontal="left" vertical="center"/>
      <protection/>
    </xf>
    <xf numFmtId="0" fontId="10" fillId="0" borderId="11" xfId="0" applyFont="1" applyFill="1" applyBorder="1" applyAlignment="1" applyProtection="1" quotePrefix="1">
      <alignment horizontal="left" vertical="center"/>
      <protection/>
    </xf>
    <xf numFmtId="0" fontId="10" fillId="0" borderId="8" xfId="0" applyFont="1" applyFill="1" applyBorder="1" applyAlignment="1" applyProtection="1">
      <alignment horizontal="center" vertical="center"/>
      <protection/>
    </xf>
    <xf numFmtId="0" fontId="10" fillId="0" borderId="0" xfId="33" applyFont="1" applyFill="1" applyAlignment="1" applyProtection="1">
      <alignment horizontal="left" vertical="center"/>
      <protection/>
    </xf>
    <xf numFmtId="3" fontId="9" fillId="0" borderId="0" xfId="33" applyNumberFormat="1" applyFont="1" applyFill="1" applyAlignment="1" applyProtection="1">
      <alignment horizontal="center" vertical="center"/>
      <protection/>
    </xf>
    <xf numFmtId="0" fontId="9" fillId="0" borderId="0" xfId="33" applyFont="1" applyFill="1" applyAlignment="1" applyProtection="1">
      <alignment horizontal="center" vertical="center"/>
      <protection/>
    </xf>
    <xf numFmtId="0" fontId="9" fillId="0" borderId="0" xfId="33" applyFont="1" applyFill="1" applyBorder="1" applyAlignment="1" applyProtection="1">
      <alignment horizontal="center" vertical="center"/>
      <protection/>
    </xf>
    <xf numFmtId="37" fontId="9" fillId="0" borderId="6" xfId="0" applyNumberFormat="1" applyFont="1" applyFill="1" applyBorder="1" applyAlignment="1" applyProtection="1">
      <alignment horizontal="left" vertical="center"/>
      <protection/>
    </xf>
    <xf numFmtId="3" fontId="9" fillId="0" borderId="6" xfId="0" applyNumberFormat="1" applyFont="1" applyFill="1" applyBorder="1" applyAlignment="1" applyProtection="1">
      <alignment/>
      <protection/>
    </xf>
    <xf numFmtId="0" fontId="10" fillId="0" borderId="6" xfId="36" applyFont="1" applyFill="1" applyBorder="1" applyAlignment="1" applyProtection="1">
      <alignment horizontal="right"/>
      <protection/>
    </xf>
    <xf numFmtId="0" fontId="9" fillId="0" borderId="6" xfId="36" applyFont="1" applyFill="1" applyBorder="1" applyProtection="1">
      <alignment/>
      <protection/>
    </xf>
    <xf numFmtId="0" fontId="9" fillId="0" borderId="12" xfId="0" applyFont="1" applyFill="1" applyBorder="1" applyAlignment="1" applyProtection="1">
      <alignment horizontal="left" vertical="center"/>
      <protection/>
    </xf>
    <xf numFmtId="0" fontId="9" fillId="0" borderId="12" xfId="0" applyFont="1" applyFill="1" applyBorder="1" applyAlignment="1" applyProtection="1">
      <alignment vertical="center"/>
      <protection/>
    </xf>
    <xf numFmtId="37" fontId="9" fillId="0" borderId="7" xfId="0" applyNumberFormat="1" applyFont="1" applyFill="1" applyBorder="1" applyAlignment="1" applyProtection="1">
      <alignment/>
      <protection/>
    </xf>
    <xf numFmtId="184" fontId="9" fillId="0" borderId="8" xfId="36" applyNumberFormat="1" applyFont="1" applyFill="1" applyBorder="1" applyAlignment="1" applyProtection="1">
      <alignment horizontal="center"/>
      <protection/>
    </xf>
    <xf numFmtId="0" fontId="9" fillId="0" borderId="0" xfId="0" applyFont="1" applyFill="1" applyBorder="1" applyAlignment="1" applyProtection="1">
      <alignment horizontal="left" vertical="center"/>
      <protection/>
    </xf>
    <xf numFmtId="4" fontId="9" fillId="0" borderId="8" xfId="36" applyNumberFormat="1" applyFont="1" applyFill="1" applyBorder="1" applyAlignment="1" applyProtection="1">
      <alignment horizontal="center"/>
      <protection/>
    </xf>
    <xf numFmtId="185" fontId="9" fillId="0" borderId="8" xfId="0" applyNumberFormat="1" applyFont="1" applyFill="1" applyBorder="1" applyAlignment="1" applyProtection="1">
      <alignment horizontal="center"/>
      <protection/>
    </xf>
    <xf numFmtId="0" fontId="10" fillId="5" borderId="6" xfId="0" applyFont="1" applyFill="1" applyBorder="1" applyAlignment="1" applyProtection="1">
      <alignment/>
      <protection/>
    </xf>
    <xf numFmtId="37" fontId="10" fillId="5" borderId="6" xfId="0" applyNumberFormat="1" applyFont="1" applyFill="1" applyBorder="1" applyAlignment="1" applyProtection="1">
      <alignment/>
      <protection/>
    </xf>
    <xf numFmtId="0" fontId="10" fillId="5" borderId="6" xfId="0" applyFont="1" applyFill="1" applyBorder="1" applyAlignment="1" applyProtection="1">
      <alignment/>
      <protection/>
    </xf>
    <xf numFmtId="37" fontId="10" fillId="5" borderId="6" xfId="0" applyNumberFormat="1" applyFont="1" applyFill="1" applyBorder="1" applyAlignment="1" applyProtection="1">
      <alignment horizontal="left" vertical="center"/>
      <protection/>
    </xf>
    <xf numFmtId="0" fontId="9" fillId="0" borderId="0" xfId="0" applyFont="1" applyFill="1" applyBorder="1" applyAlignment="1" applyProtection="1" quotePrefix="1">
      <alignment horizontal="left" vertical="center"/>
      <protection/>
    </xf>
    <xf numFmtId="0" fontId="10" fillId="0" borderId="10" xfId="0" applyFont="1" applyFill="1" applyBorder="1" applyAlignment="1" applyProtection="1">
      <alignment horizontal="center" vertical="center"/>
      <protection/>
    </xf>
    <xf numFmtId="0" fontId="9" fillId="0" borderId="12" xfId="0" applyFont="1" applyFill="1" applyBorder="1" applyAlignment="1" applyProtection="1" quotePrefix="1">
      <alignment horizontal="left" vertical="center"/>
      <protection/>
    </xf>
    <xf numFmtId="0" fontId="10" fillId="0" borderId="11" xfId="0" applyFont="1" applyFill="1" applyBorder="1" applyAlignment="1" applyProtection="1">
      <alignment horizontal="center" vertical="center"/>
      <protection/>
    </xf>
    <xf numFmtId="4" fontId="10" fillId="5" borderId="13" xfId="0" applyNumberFormat="1" applyFont="1" applyFill="1" applyBorder="1" applyAlignment="1" applyProtection="1">
      <alignment horizontal="center" vertical="center"/>
      <protection/>
    </xf>
    <xf numFmtId="0" fontId="10" fillId="5" borderId="13" xfId="0" applyFont="1" applyFill="1" applyBorder="1" applyAlignment="1" applyProtection="1">
      <alignment horizontal="center" vertical="center"/>
      <protection/>
    </xf>
    <xf numFmtId="4" fontId="10" fillId="5" borderId="14" xfId="0" applyNumberFormat="1" applyFont="1" applyFill="1" applyBorder="1" applyAlignment="1" applyProtection="1">
      <alignment horizontal="center" vertical="center"/>
      <protection/>
    </xf>
    <xf numFmtId="0" fontId="10" fillId="5" borderId="14" xfId="0" applyFont="1" applyFill="1" applyBorder="1" applyAlignment="1" applyProtection="1">
      <alignment horizontal="center" vertical="center"/>
      <protection/>
    </xf>
    <xf numFmtId="0" fontId="10" fillId="5" borderId="14" xfId="0" applyFont="1" applyFill="1" applyBorder="1" applyAlignment="1" applyProtection="1" quotePrefix="1">
      <alignment horizontal="center" vertical="center"/>
      <protection/>
    </xf>
    <xf numFmtId="0" fontId="10" fillId="5" borderId="15" xfId="0" applyFont="1" applyFill="1" applyBorder="1" applyAlignment="1" applyProtection="1">
      <alignment horizontal="center" vertical="center"/>
      <protection/>
    </xf>
    <xf numFmtId="4" fontId="10" fillId="5" borderId="15" xfId="0" applyNumberFormat="1" applyFont="1" applyFill="1" applyBorder="1" applyAlignment="1" applyProtection="1">
      <alignment horizontal="center" vertical="center"/>
      <protection/>
    </xf>
    <xf numFmtId="37" fontId="9" fillId="0" borderId="7" xfId="35" applyNumberFormat="1" applyFont="1" applyFill="1" applyBorder="1" applyProtection="1">
      <alignment/>
      <protection/>
    </xf>
    <xf numFmtId="184" fontId="9" fillId="0" borderId="8" xfId="43" applyNumberFormat="1" applyFont="1" applyFill="1" applyBorder="1" applyAlignment="1" applyProtection="1">
      <alignment horizontal="center"/>
      <protection/>
    </xf>
    <xf numFmtId="175" fontId="9" fillId="0" borderId="9" xfId="0" applyNumberFormat="1" applyFont="1" applyFill="1" applyBorder="1" applyAlignment="1" applyProtection="1">
      <alignment vertical="center"/>
      <protection/>
    </xf>
    <xf numFmtId="0" fontId="9" fillId="0" borderId="7" xfId="0" applyFont="1" applyFill="1" applyBorder="1" applyAlignment="1" applyProtection="1">
      <alignment horizontal="left" vertical="center"/>
      <protection/>
    </xf>
    <xf numFmtId="0" fontId="9" fillId="0" borderId="6" xfId="0" applyFont="1" applyFill="1" applyBorder="1" applyAlignment="1" applyProtection="1">
      <alignment vertical="center"/>
      <protection/>
    </xf>
    <xf numFmtId="176" fontId="9" fillId="0" borderId="8" xfId="48" applyNumberFormat="1" applyFont="1" applyFill="1" applyBorder="1" applyAlignment="1" applyProtection="1">
      <alignment horizontal="center" vertical="center"/>
      <protection/>
    </xf>
    <xf numFmtId="0" fontId="9" fillId="0" borderId="0" xfId="35" applyFont="1" applyFill="1" applyProtection="1">
      <alignment/>
      <protection/>
    </xf>
    <xf numFmtId="0" fontId="9" fillId="5" borderId="15" xfId="0" applyFont="1" applyFill="1" applyBorder="1" applyAlignment="1" applyProtection="1">
      <alignment vertical="center"/>
      <protection/>
    </xf>
    <xf numFmtId="0" fontId="10" fillId="5" borderId="15" xfId="0" applyFont="1" applyFill="1" applyBorder="1" applyAlignment="1" applyProtection="1">
      <alignment horizontal="center" vertical="center" wrapText="1"/>
      <protection/>
    </xf>
    <xf numFmtId="37" fontId="10" fillId="5" borderId="7" xfId="35" applyNumberFormat="1" applyFont="1" applyFill="1" applyBorder="1" applyProtection="1">
      <alignment/>
      <protection/>
    </xf>
    <xf numFmtId="0" fontId="10" fillId="5" borderId="9" xfId="0" applyFont="1" applyFill="1" applyBorder="1" applyAlignment="1" applyProtection="1">
      <alignment vertical="center"/>
      <protection/>
    </xf>
    <xf numFmtId="0" fontId="12" fillId="0" borderId="0" xfId="0" applyNumberFormat="1" applyFont="1" applyFill="1" applyBorder="1" applyAlignment="1" applyProtection="1">
      <alignment wrapText="1"/>
      <protection/>
    </xf>
    <xf numFmtId="0" fontId="17" fillId="0" borderId="0" xfId="0" applyFont="1" applyFill="1" applyBorder="1" applyAlignment="1" applyProtection="1">
      <alignment horizontal="right"/>
      <protection/>
    </xf>
    <xf numFmtId="175" fontId="6" fillId="0" borderId="8" xfId="0" applyNumberFormat="1" applyFont="1" applyFill="1" applyBorder="1" applyAlignment="1" applyProtection="1">
      <alignment vertical="center"/>
      <protection/>
    </xf>
    <xf numFmtId="175" fontId="7" fillId="0" borderId="16" xfId="0" applyNumberFormat="1" applyFont="1" applyFill="1" applyBorder="1" applyAlignment="1" applyProtection="1">
      <alignment horizontal="right" vertical="center"/>
      <protection/>
    </xf>
    <xf numFmtId="0" fontId="10" fillId="0" borderId="13" xfId="0" applyFont="1" applyFill="1" applyBorder="1" applyAlignment="1" applyProtection="1">
      <alignment horizontal="center" vertical="center"/>
      <protection/>
    </xf>
    <xf numFmtId="186" fontId="10" fillId="0" borderId="0" xfId="33" applyNumberFormat="1" applyFont="1" applyFill="1" applyBorder="1" applyAlignment="1" applyProtection="1">
      <alignment horizontal="center" vertical="center"/>
      <protection/>
    </xf>
    <xf numFmtId="0" fontId="10" fillId="0" borderId="0" xfId="33" applyFont="1" applyFill="1" applyBorder="1" applyAlignment="1" applyProtection="1">
      <alignment horizontal="center" vertical="center"/>
      <protection/>
    </xf>
    <xf numFmtId="3" fontId="9" fillId="0" borderId="0" xfId="33" applyNumberFormat="1" applyFont="1" applyFill="1" applyBorder="1" applyAlignment="1" applyProtection="1">
      <alignment horizontal="center" vertical="center"/>
      <protection/>
    </xf>
    <xf numFmtId="181" fontId="10" fillId="0" borderId="0" xfId="33" applyNumberFormat="1" applyFont="1" applyFill="1" applyBorder="1" applyAlignment="1" applyProtection="1">
      <alignment horizontal="center" vertical="center"/>
      <protection/>
    </xf>
    <xf numFmtId="0" fontId="9" fillId="0" borderId="7" xfId="33" applyFont="1" applyFill="1" applyBorder="1" applyAlignment="1" applyProtection="1">
      <alignment horizontal="left" vertical="center"/>
      <protection/>
    </xf>
    <xf numFmtId="176" fontId="9" fillId="0" borderId="8" xfId="0" applyNumberFormat="1" applyFont="1" applyFill="1" applyBorder="1" applyAlignment="1" applyProtection="1">
      <alignment vertical="center"/>
      <protection/>
    </xf>
    <xf numFmtId="4" fontId="9" fillId="0" borderId="8" xfId="33" applyNumberFormat="1" applyFont="1" applyFill="1" applyBorder="1" applyAlignment="1" applyProtection="1">
      <alignment horizontal="center" vertical="center"/>
      <protection/>
    </xf>
    <xf numFmtId="0" fontId="9" fillId="0" borderId="7" xfId="33" applyNumberFormat="1" applyFont="1" applyFill="1" applyBorder="1" applyAlignment="1" applyProtection="1">
      <alignment horizontal="left" vertical="center"/>
      <protection/>
    </xf>
    <xf numFmtId="0" fontId="9" fillId="0" borderId="6" xfId="33" applyNumberFormat="1" applyFont="1" applyFill="1" applyBorder="1" applyAlignment="1" applyProtection="1">
      <alignment horizontal="left" vertical="center"/>
      <protection/>
    </xf>
    <xf numFmtId="2" fontId="9" fillId="0" borderId="8" xfId="33" applyNumberFormat="1" applyFont="1" applyFill="1" applyBorder="1" applyAlignment="1" applyProtection="1">
      <alignment horizontal="center" vertical="center"/>
      <protection/>
    </xf>
    <xf numFmtId="0" fontId="9" fillId="0" borderId="10" xfId="0" applyFont="1" applyFill="1" applyBorder="1" applyAlignment="1" applyProtection="1">
      <alignment vertical="center"/>
      <protection/>
    </xf>
    <xf numFmtId="3" fontId="10" fillId="0" borderId="0" xfId="33" applyNumberFormat="1" applyFont="1" applyFill="1" applyBorder="1" applyAlignment="1" applyProtection="1">
      <alignment horizontal="center" vertical="center"/>
      <protection/>
    </xf>
    <xf numFmtId="175" fontId="10" fillId="0" borderId="0" xfId="0" applyNumberFormat="1" applyFont="1" applyFill="1" applyBorder="1" applyAlignment="1" applyProtection="1">
      <alignment horizontal="right" vertical="center"/>
      <protection/>
    </xf>
    <xf numFmtId="3" fontId="10" fillId="0" borderId="17" xfId="33" applyNumberFormat="1" applyFont="1" applyFill="1" applyBorder="1" applyAlignment="1" applyProtection="1">
      <alignment horizontal="center" vertical="center"/>
      <protection/>
    </xf>
    <xf numFmtId="3" fontId="10" fillId="0" borderId="0" xfId="33" applyNumberFormat="1" applyFont="1" applyFill="1" applyBorder="1" applyAlignment="1" applyProtection="1">
      <alignment horizontal="center"/>
      <protection/>
    </xf>
    <xf numFmtId="0" fontId="10" fillId="0" borderId="0" xfId="33" applyFont="1" applyFill="1" applyBorder="1" applyProtection="1">
      <alignment/>
      <protection/>
    </xf>
    <xf numFmtId="0" fontId="10" fillId="0" borderId="0" xfId="33" applyFont="1" applyFill="1" applyBorder="1" applyAlignment="1" applyProtection="1">
      <alignment horizontal="center"/>
      <protection/>
    </xf>
    <xf numFmtId="0" fontId="10" fillId="0" borderId="12" xfId="0" applyFont="1" applyFill="1" applyBorder="1" applyAlignment="1" applyProtection="1">
      <alignment horizontal="center" vertical="center"/>
      <protection/>
    </xf>
    <xf numFmtId="0" fontId="9" fillId="0" borderId="7" xfId="0" applyFont="1" applyFill="1" applyBorder="1" applyAlignment="1" applyProtection="1">
      <alignment vertical="center"/>
      <protection/>
    </xf>
    <xf numFmtId="0" fontId="9" fillId="0" borderId="0" xfId="33" applyFont="1" applyFill="1" applyAlignment="1" applyProtection="1">
      <alignment/>
      <protection/>
    </xf>
    <xf numFmtId="0" fontId="9" fillId="0" borderId="0" xfId="33" applyFont="1" applyFill="1" applyProtection="1">
      <alignment/>
      <protection/>
    </xf>
    <xf numFmtId="0" fontId="9" fillId="0" borderId="6" xfId="33" applyFont="1" applyFill="1" applyBorder="1" applyAlignment="1" applyProtection="1">
      <alignment wrapText="1"/>
      <protection/>
    </xf>
    <xf numFmtId="0" fontId="9" fillId="0" borderId="6" xfId="33" applyFont="1" applyFill="1" applyBorder="1" applyAlignment="1" applyProtection="1">
      <alignment/>
      <protection/>
    </xf>
    <xf numFmtId="0" fontId="9" fillId="0" borderId="6" xfId="33" applyFont="1" applyFill="1" applyBorder="1" applyProtection="1">
      <alignment/>
      <protection/>
    </xf>
    <xf numFmtId="0" fontId="9" fillId="0" borderId="7" xfId="33" applyFont="1" applyFill="1" applyBorder="1" applyAlignment="1" applyProtection="1">
      <alignment/>
      <protection/>
    </xf>
    <xf numFmtId="4" fontId="10" fillId="0" borderId="12" xfId="0" applyNumberFormat="1" applyFont="1" applyFill="1" applyBorder="1" applyAlignment="1" applyProtection="1">
      <alignment horizontal="center" vertical="center"/>
      <protection/>
    </xf>
    <xf numFmtId="180" fontId="6" fillId="0" borderId="0" xfId="0" applyNumberFormat="1" applyFont="1" applyFill="1" applyAlignment="1" applyProtection="1">
      <alignment/>
      <protection/>
    </xf>
    <xf numFmtId="0" fontId="10"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178" fontId="9" fillId="0" borderId="0" xfId="0" applyNumberFormat="1" applyFont="1" applyFill="1" applyBorder="1" applyAlignment="1" applyProtection="1">
      <alignment horizontal="right" vertical="center"/>
      <protection/>
    </xf>
    <xf numFmtId="0" fontId="9" fillId="0" borderId="6" xfId="0" applyFont="1" applyFill="1" applyBorder="1" applyAlignment="1" applyProtection="1">
      <alignment horizontal="left"/>
      <protection/>
    </xf>
    <xf numFmtId="0" fontId="18" fillId="0" borderId="6" xfId="0" applyFont="1" applyFill="1" applyBorder="1" applyAlignment="1" applyProtection="1">
      <alignment horizontal="left"/>
      <protection/>
    </xf>
    <xf numFmtId="0" fontId="9" fillId="0" borderId="17" xfId="0" applyFont="1" applyFill="1" applyBorder="1" applyAlignment="1" applyProtection="1">
      <alignment/>
      <protection/>
    </xf>
    <xf numFmtId="175" fontId="9" fillId="0" borderId="17" xfId="0" applyNumberFormat="1" applyFont="1" applyFill="1" applyBorder="1" applyAlignment="1" applyProtection="1">
      <alignment/>
      <protection/>
    </xf>
    <xf numFmtId="180" fontId="9" fillId="0" borderId="9" xfId="0" applyNumberFormat="1" applyFont="1" applyFill="1" applyBorder="1" applyAlignment="1" applyProtection="1">
      <alignment horizontal="left"/>
      <protection/>
    </xf>
    <xf numFmtId="180" fontId="9" fillId="0" borderId="0" xfId="0" applyNumberFormat="1" applyFont="1" applyFill="1" applyBorder="1" applyAlignment="1" applyProtection="1">
      <alignment/>
      <protection/>
    </xf>
    <xf numFmtId="180" fontId="9" fillId="0" borderId="0" xfId="0" applyNumberFormat="1" applyFont="1" applyFill="1" applyAlignment="1" applyProtection="1">
      <alignment/>
      <protection/>
    </xf>
    <xf numFmtId="180" fontId="9" fillId="0" borderId="9" xfId="0" applyNumberFormat="1" applyFont="1" applyFill="1" applyBorder="1" applyAlignment="1" applyProtection="1">
      <alignment/>
      <protection/>
    </xf>
    <xf numFmtId="180" fontId="10" fillId="0" borderId="0" xfId="0" applyNumberFormat="1" applyFont="1" applyFill="1" applyAlignment="1" applyProtection="1">
      <alignment/>
      <protection/>
    </xf>
    <xf numFmtId="0" fontId="20" fillId="0" borderId="0" xfId="0" applyFont="1" applyFill="1" applyAlignment="1" applyProtection="1">
      <alignment/>
      <protection/>
    </xf>
    <xf numFmtId="0" fontId="21" fillId="0" borderId="0" xfId="0" applyNumberFormat="1" applyFont="1" applyFill="1" applyBorder="1" applyAlignment="1" applyProtection="1">
      <alignment horizontal="left"/>
      <protection/>
    </xf>
    <xf numFmtId="0" fontId="21" fillId="0" borderId="0" xfId="0" applyFont="1" applyFill="1" applyBorder="1" applyAlignment="1" applyProtection="1">
      <alignment/>
      <protection/>
    </xf>
    <xf numFmtId="3" fontId="21" fillId="0" borderId="0" xfId="0" applyNumberFormat="1"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center"/>
      <protection/>
    </xf>
    <xf numFmtId="0" fontId="17" fillId="0" borderId="0" xfId="0" applyFont="1" applyFill="1" applyBorder="1" applyAlignment="1" applyProtection="1">
      <alignment/>
      <protection/>
    </xf>
    <xf numFmtId="0" fontId="17" fillId="0" borderId="18" xfId="0" applyFont="1" applyFill="1" applyBorder="1" applyAlignment="1" applyProtection="1" quotePrefix="1">
      <alignment horizontal="left" vertical="center"/>
      <protection/>
    </xf>
    <xf numFmtId="0" fontId="21" fillId="0" borderId="13" xfId="0" applyFont="1" applyFill="1" applyBorder="1" applyAlignment="1" applyProtection="1">
      <alignment horizontal="center" vertical="center"/>
      <protection/>
    </xf>
    <xf numFmtId="0" fontId="21" fillId="0" borderId="17" xfId="0" applyFont="1" applyFill="1" applyBorder="1" applyAlignment="1" applyProtection="1">
      <alignment vertical="center"/>
      <protection/>
    </xf>
    <xf numFmtId="0" fontId="21" fillId="0" borderId="19"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4" fontId="21" fillId="0" borderId="17" xfId="0" applyNumberFormat="1" applyFont="1" applyFill="1" applyBorder="1" applyAlignment="1" applyProtection="1">
      <alignment horizontal="center" vertical="center"/>
      <protection/>
    </xf>
    <xf numFmtId="0" fontId="17" fillId="0" borderId="20" xfId="0" applyFont="1" applyFill="1" applyBorder="1" applyAlignment="1" applyProtection="1" quotePrefix="1">
      <alignment horizontal="left" vertical="center"/>
      <protection/>
    </xf>
    <xf numFmtId="0" fontId="21" fillId="0" borderId="14"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2" fillId="0" borderId="20" xfId="0" applyFont="1" applyFill="1" applyBorder="1" applyAlignment="1" applyProtection="1">
      <alignment horizontal="center" vertical="center"/>
      <protection/>
    </xf>
    <xf numFmtId="0" fontId="22" fillId="0" borderId="12" xfId="0" applyFont="1" applyFill="1" applyBorder="1" applyAlignment="1" applyProtection="1">
      <alignment horizontal="center" vertical="center"/>
      <protection/>
    </xf>
    <xf numFmtId="0" fontId="22" fillId="0" borderId="14" xfId="0" applyFont="1" applyFill="1" applyBorder="1" applyAlignment="1" applyProtection="1">
      <alignment horizontal="center" vertical="center"/>
      <protection/>
    </xf>
    <xf numFmtId="0" fontId="17" fillId="0" borderId="8" xfId="0" applyFont="1" applyFill="1" applyBorder="1" applyAlignment="1" applyProtection="1">
      <alignment horizontal="center" vertical="center"/>
      <protection/>
    </xf>
    <xf numFmtId="3" fontId="17" fillId="0" borderId="8" xfId="36" applyNumberFormat="1" applyFont="1" applyFill="1" applyBorder="1" applyAlignment="1" applyProtection="1">
      <alignment/>
      <protection/>
    </xf>
    <xf numFmtId="3" fontId="17" fillId="0" borderId="8" xfId="36" applyNumberFormat="1" applyFont="1" applyFill="1" applyBorder="1" applyAlignment="1" applyProtection="1">
      <alignment horizontal="right"/>
      <protection/>
    </xf>
    <xf numFmtId="0" fontId="20" fillId="0" borderId="6" xfId="0" applyFont="1" applyFill="1" applyBorder="1" applyAlignment="1" applyProtection="1">
      <alignment/>
      <protection/>
    </xf>
    <xf numFmtId="3" fontId="17" fillId="0" borderId="7" xfId="36" applyNumberFormat="1" applyFont="1" applyFill="1" applyBorder="1" applyAlignment="1" applyProtection="1">
      <alignment horizontal="right"/>
      <protection/>
    </xf>
    <xf numFmtId="3" fontId="17" fillId="0" borderId="6" xfId="36" applyNumberFormat="1" applyFont="1" applyFill="1" applyBorder="1" applyAlignment="1" applyProtection="1">
      <alignment horizontal="right"/>
      <protection/>
    </xf>
    <xf numFmtId="3" fontId="17" fillId="0" borderId="8" xfId="36" applyNumberFormat="1" applyFont="1" applyFill="1" applyBorder="1" applyProtection="1">
      <alignment/>
      <protection/>
    </xf>
    <xf numFmtId="3" fontId="21" fillId="0" borderId="7" xfId="36" applyNumberFormat="1" applyFont="1" applyFill="1" applyBorder="1" applyAlignment="1" applyProtection="1">
      <alignment/>
      <protection/>
    </xf>
    <xf numFmtId="3" fontId="21" fillId="0" borderId="6" xfId="36" applyNumberFormat="1" applyFont="1" applyFill="1" applyBorder="1" applyAlignment="1" applyProtection="1">
      <alignment/>
      <protection/>
    </xf>
    <xf numFmtId="0" fontId="20" fillId="0" borderId="9" xfId="0" applyFont="1" applyFill="1" applyBorder="1" applyAlignment="1" applyProtection="1">
      <alignment/>
      <protection/>
    </xf>
    <xf numFmtId="175" fontId="21" fillId="0" borderId="16" xfId="0" applyNumberFormat="1" applyFont="1" applyFill="1" applyBorder="1" applyAlignment="1" applyProtection="1">
      <alignment horizontal="right" vertical="center"/>
      <protection/>
    </xf>
    <xf numFmtId="0" fontId="10"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3" fontId="9"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horizontal="left" vertical="center"/>
      <protection/>
    </xf>
    <xf numFmtId="37" fontId="10" fillId="0" borderId="0" xfId="0" applyNumberFormat="1" applyFont="1" applyFill="1" applyBorder="1" applyAlignment="1" applyProtection="1">
      <alignment vertical="center"/>
      <protection/>
    </xf>
    <xf numFmtId="0" fontId="19" fillId="0" borderId="0" xfId="0" applyNumberFormat="1" applyFont="1" applyFill="1" applyAlignment="1" applyProtection="1">
      <alignment vertical="center" wrapText="1"/>
      <protection/>
    </xf>
    <xf numFmtId="3" fontId="9" fillId="0" borderId="7" xfId="0" applyNumberFormat="1" applyFont="1" applyFill="1" applyBorder="1" applyAlignment="1" applyProtection="1">
      <alignment horizontal="left" vertical="center"/>
      <protection/>
    </xf>
    <xf numFmtId="0" fontId="18" fillId="0" borderId="6" xfId="0" applyFont="1" applyFill="1" applyBorder="1" applyAlignment="1" applyProtection="1">
      <alignment vertical="center"/>
      <protection/>
    </xf>
    <xf numFmtId="0" fontId="7" fillId="0" borderId="18" xfId="0" applyFont="1" applyFill="1" applyBorder="1" applyAlignment="1" applyProtection="1">
      <alignment horizontal="center" vertical="center"/>
      <protection/>
    </xf>
    <xf numFmtId="175" fontId="7" fillId="0" borderId="18" xfId="0" applyNumberFormat="1" applyFont="1" applyFill="1" applyBorder="1" applyAlignment="1" applyProtection="1">
      <alignment horizontal="left" vertical="center"/>
      <protection/>
    </xf>
    <xf numFmtId="175" fontId="6" fillId="0" borderId="18" xfId="0" applyNumberFormat="1" applyFont="1" applyFill="1" applyBorder="1" applyAlignment="1" applyProtection="1">
      <alignment horizontal="left" vertical="center"/>
      <protection/>
    </xf>
    <xf numFmtId="49" fontId="9" fillId="0" borderId="6" xfId="0" applyNumberFormat="1" applyFont="1" applyFill="1" applyBorder="1" applyAlignment="1" applyProtection="1">
      <alignment horizontal="left" vertical="center"/>
      <protection/>
    </xf>
    <xf numFmtId="3" fontId="10" fillId="5" borderId="6" xfId="33" applyNumberFormat="1" applyFont="1" applyFill="1" applyBorder="1" applyAlignment="1" applyProtection="1">
      <alignment horizontal="center" vertical="center"/>
      <protection/>
    </xf>
    <xf numFmtId="3" fontId="10" fillId="5" borderId="9" xfId="33" applyNumberFormat="1" applyFont="1" applyFill="1" applyBorder="1" applyAlignment="1" applyProtection="1">
      <alignment horizontal="center" vertical="center"/>
      <protection/>
    </xf>
    <xf numFmtId="0" fontId="10" fillId="5" borderId="15" xfId="0" applyFont="1" applyFill="1" applyBorder="1" applyAlignment="1" applyProtection="1" quotePrefix="1">
      <alignment horizontal="center" vertical="center"/>
      <protection/>
    </xf>
    <xf numFmtId="0" fontId="9" fillId="5" borderId="7" xfId="0" applyFont="1" applyFill="1" applyBorder="1" applyAlignment="1" applyProtection="1">
      <alignment horizontal="center" vertical="center"/>
      <protection/>
    </xf>
    <xf numFmtId="0" fontId="10" fillId="5" borderId="7" xfId="0" applyFont="1" applyFill="1" applyBorder="1" applyAlignment="1" applyProtection="1">
      <alignment horizontal="center" vertical="center"/>
      <protection/>
    </xf>
    <xf numFmtId="3" fontId="10" fillId="5" borderId="6" xfId="33" applyNumberFormat="1" applyFont="1" applyFill="1" applyBorder="1" applyAlignment="1" applyProtection="1">
      <alignment horizontal="center"/>
      <protection/>
    </xf>
    <xf numFmtId="0" fontId="10" fillId="5" borderId="6" xfId="33" applyFont="1" applyFill="1" applyBorder="1" applyProtection="1">
      <alignment/>
      <protection/>
    </xf>
    <xf numFmtId="0" fontId="10" fillId="5" borderId="6" xfId="33" applyFont="1" applyFill="1" applyBorder="1" applyAlignment="1" applyProtection="1">
      <alignment horizontal="center"/>
      <protection/>
    </xf>
    <xf numFmtId="0" fontId="10" fillId="5" borderId="9" xfId="33" applyFont="1" applyFill="1" applyBorder="1" applyProtection="1">
      <alignment/>
      <protection/>
    </xf>
    <xf numFmtId="0" fontId="9" fillId="5" borderId="14" xfId="33" applyFont="1" applyFill="1" applyBorder="1" applyAlignment="1" applyProtection="1">
      <alignment horizontal="center" vertical="center"/>
      <protection/>
    </xf>
    <xf numFmtId="0" fontId="9" fillId="5" borderId="14" xfId="0" applyFont="1" applyFill="1" applyBorder="1" applyAlignment="1" applyProtection="1">
      <alignment/>
      <protection/>
    </xf>
    <xf numFmtId="0" fontId="9" fillId="5" borderId="6" xfId="0" applyFont="1" applyFill="1" applyBorder="1" applyAlignment="1" applyProtection="1">
      <alignment vertical="center"/>
      <protection/>
    </xf>
    <xf numFmtId="175" fontId="9" fillId="5" borderId="6" xfId="0" applyNumberFormat="1" applyFont="1" applyFill="1" applyBorder="1" applyAlignment="1" applyProtection="1">
      <alignment vertical="center"/>
      <protection/>
    </xf>
    <xf numFmtId="176" fontId="9" fillId="5" borderId="6" xfId="0" applyNumberFormat="1" applyFont="1" applyFill="1" applyBorder="1" applyAlignment="1" applyProtection="1">
      <alignment vertical="center"/>
      <protection/>
    </xf>
    <xf numFmtId="176" fontId="9" fillId="5" borderId="9" xfId="48" applyNumberFormat="1" applyFont="1" applyFill="1" applyBorder="1" applyAlignment="1" applyProtection="1">
      <alignment horizontal="center" vertical="center"/>
      <protection/>
    </xf>
    <xf numFmtId="186" fontId="10" fillId="5" borderId="7" xfId="33" applyNumberFormat="1" applyFont="1" applyFill="1" applyBorder="1" applyAlignment="1" applyProtection="1">
      <alignment vertical="center"/>
      <protection/>
    </xf>
    <xf numFmtId="0" fontId="10" fillId="5" borderId="7" xfId="33" applyFont="1" applyFill="1" applyBorder="1" applyAlignment="1" applyProtection="1">
      <alignment/>
      <protection/>
    </xf>
    <xf numFmtId="0" fontId="10" fillId="5" borderId="6" xfId="33" applyFont="1" applyFill="1" applyBorder="1" applyAlignment="1" applyProtection="1">
      <alignment wrapText="1"/>
      <protection/>
    </xf>
    <xf numFmtId="0" fontId="10" fillId="5" borderId="6" xfId="33" applyFont="1" applyFill="1" applyBorder="1" applyAlignment="1" applyProtection="1">
      <alignment/>
      <protection/>
    </xf>
    <xf numFmtId="0" fontId="10" fillId="5" borderId="9" xfId="0" applyFont="1" applyFill="1" applyBorder="1" applyAlignment="1" applyProtection="1">
      <alignment/>
      <protection/>
    </xf>
    <xf numFmtId="0" fontId="9" fillId="0" borderId="10" xfId="0" applyFont="1" applyFill="1" applyBorder="1" applyAlignment="1" applyProtection="1" quotePrefix="1">
      <alignment horizontal="left" vertical="center"/>
      <protection/>
    </xf>
    <xf numFmtId="0" fontId="9" fillId="0" borderId="11" xfId="0" applyFont="1" applyFill="1" applyBorder="1" applyAlignment="1" applyProtection="1" quotePrefix="1">
      <alignment horizontal="left" vertical="center"/>
      <protection/>
    </xf>
    <xf numFmtId="0" fontId="10" fillId="5" borderId="6" xfId="0" applyFont="1" applyFill="1" applyBorder="1" applyAlignment="1" applyProtection="1">
      <alignment horizontal="center" vertical="center"/>
      <protection/>
    </xf>
    <xf numFmtId="4" fontId="10" fillId="5" borderId="9" xfId="0" applyNumberFormat="1" applyFont="1" applyFill="1" applyBorder="1" applyAlignment="1" applyProtection="1">
      <alignment horizontal="center" vertical="center"/>
      <protection/>
    </xf>
    <xf numFmtId="14" fontId="10" fillId="5" borderId="15" xfId="0" applyNumberFormat="1" applyFont="1" applyFill="1" applyBorder="1" applyAlignment="1" applyProtection="1">
      <alignment horizontal="center" vertical="center"/>
      <protection/>
    </xf>
    <xf numFmtId="0" fontId="10" fillId="5" borderId="18" xfId="0" applyFont="1" applyFill="1" applyBorder="1" applyAlignment="1" applyProtection="1">
      <alignment vertical="center"/>
      <protection/>
    </xf>
    <xf numFmtId="0" fontId="10" fillId="5" borderId="0" xfId="0" applyFont="1" applyFill="1" applyBorder="1" applyAlignment="1" applyProtection="1">
      <alignment vertical="center"/>
      <protection/>
    </xf>
    <xf numFmtId="0" fontId="10" fillId="5" borderId="0" xfId="0" applyFont="1" applyFill="1" applyBorder="1" applyAlignment="1" applyProtection="1">
      <alignment horizontal="center" vertical="center"/>
      <protection/>
    </xf>
    <xf numFmtId="4" fontId="10" fillId="5" borderId="10" xfId="0" applyNumberFormat="1" applyFont="1" applyFill="1" applyBorder="1" applyAlignment="1" applyProtection="1">
      <alignment horizontal="center" vertical="center"/>
      <protection/>
    </xf>
    <xf numFmtId="0" fontId="16" fillId="5" borderId="15" xfId="0" applyFont="1" applyFill="1" applyBorder="1" applyAlignment="1" applyProtection="1">
      <alignment horizontal="center" vertical="center"/>
      <protection/>
    </xf>
    <xf numFmtId="0" fontId="16" fillId="5" borderId="14"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0" fillId="5" borderId="12" xfId="0" applyFont="1" applyFill="1" applyBorder="1" applyAlignment="1" applyProtection="1">
      <alignment horizontal="center" vertical="center"/>
      <protection/>
    </xf>
    <xf numFmtId="0" fontId="16" fillId="5" borderId="12" xfId="0" applyFont="1" applyFill="1" applyBorder="1" applyAlignment="1" applyProtection="1">
      <alignment horizontal="center" vertical="center"/>
      <protection/>
    </xf>
    <xf numFmtId="0" fontId="10" fillId="5" borderId="11" xfId="0" applyFont="1" applyFill="1" applyBorder="1" applyAlignment="1" applyProtection="1">
      <alignment horizontal="center" vertical="center"/>
      <protection/>
    </xf>
    <xf numFmtId="0" fontId="9" fillId="5" borderId="17" xfId="0" applyFont="1" applyFill="1" applyBorder="1" applyAlignment="1" applyProtection="1">
      <alignment/>
      <protection/>
    </xf>
    <xf numFmtId="180" fontId="10" fillId="5" borderId="9" xfId="0" applyNumberFormat="1" applyFont="1" applyFill="1" applyBorder="1" applyAlignment="1" applyProtection="1">
      <alignment horizontal="left"/>
      <protection/>
    </xf>
    <xf numFmtId="0" fontId="16" fillId="5" borderId="6" xfId="0" applyFont="1" applyFill="1" applyBorder="1" applyAlignment="1" applyProtection="1">
      <alignment vertical="center"/>
      <protection/>
    </xf>
    <xf numFmtId="14" fontId="10" fillId="5" borderId="15" xfId="0" applyNumberFormat="1" applyFont="1" applyFill="1" applyBorder="1" applyAlignment="1" applyProtection="1" quotePrefix="1">
      <alignment horizontal="center" vertical="center"/>
      <protection/>
    </xf>
    <xf numFmtId="0" fontId="10" fillId="5" borderId="19" xfId="0" applyFont="1" applyFill="1" applyBorder="1" applyAlignment="1" applyProtection="1">
      <alignment horizontal="left" vertical="center"/>
      <protection/>
    </xf>
    <xf numFmtId="0" fontId="10" fillId="5" borderId="17" xfId="0" applyFont="1" applyFill="1" applyBorder="1" applyAlignment="1" applyProtection="1">
      <alignment horizontal="center" vertical="center"/>
      <protection/>
    </xf>
    <xf numFmtId="0" fontId="9" fillId="5" borderId="17" xfId="0" applyFont="1" applyFill="1" applyBorder="1" applyAlignment="1" applyProtection="1">
      <alignment vertical="center"/>
      <protection/>
    </xf>
    <xf numFmtId="0" fontId="10" fillId="5" borderId="17" xfId="0" applyFont="1" applyFill="1" applyBorder="1" applyAlignment="1" applyProtection="1">
      <alignment vertical="center"/>
      <protection/>
    </xf>
    <xf numFmtId="0" fontId="10" fillId="5" borderId="17" xfId="0" applyFont="1" applyFill="1" applyBorder="1" applyAlignment="1" applyProtection="1">
      <alignment horizontal="left" vertical="center"/>
      <protection/>
    </xf>
    <xf numFmtId="0" fontId="10" fillId="5" borderId="20" xfId="0" applyFont="1" applyFill="1" applyBorder="1" applyAlignment="1" applyProtection="1">
      <alignment horizontal="left" vertical="center"/>
      <protection/>
    </xf>
    <xf numFmtId="0" fontId="10" fillId="5" borderId="12" xfId="0" applyFont="1" applyFill="1" applyBorder="1" applyAlignment="1" applyProtection="1">
      <alignment horizontal="center" vertical="center" wrapText="1"/>
      <protection/>
    </xf>
    <xf numFmtId="0" fontId="10" fillId="5" borderId="20" xfId="0" applyFont="1" applyFill="1" applyBorder="1" applyAlignment="1" applyProtection="1">
      <alignment horizontal="center" vertical="center" wrapText="1"/>
      <protection/>
    </xf>
    <xf numFmtId="49" fontId="10" fillId="5" borderId="6" xfId="0" applyNumberFormat="1" applyFont="1" applyFill="1" applyBorder="1" applyAlignment="1" applyProtection="1">
      <alignment horizontal="left" vertical="center"/>
      <protection/>
    </xf>
    <xf numFmtId="185" fontId="10" fillId="0" borderId="17" xfId="0" applyNumberFormat="1" applyFont="1" applyFill="1" applyBorder="1" applyAlignment="1" applyProtection="1">
      <alignment horizontal="center"/>
      <protection/>
    </xf>
    <xf numFmtId="4" fontId="9" fillId="0" borderId="8" xfId="43" applyNumberFormat="1" applyFont="1" applyFill="1" applyBorder="1" applyAlignment="1" applyProtection="1">
      <alignment horizontal="center"/>
      <protection/>
    </xf>
    <xf numFmtId="175" fontId="7" fillId="0" borderId="0" xfId="0" applyNumberFormat="1" applyFont="1" applyFill="1" applyBorder="1" applyAlignment="1" applyProtection="1">
      <alignment horizontal="left" vertical="center"/>
      <protection/>
    </xf>
    <xf numFmtId="0" fontId="0" fillId="0" borderId="0" xfId="0" applyAlignment="1">
      <alignment/>
    </xf>
    <xf numFmtId="0" fontId="9" fillId="0" borderId="0" xfId="0" applyFont="1" applyAlignment="1">
      <alignment/>
    </xf>
    <xf numFmtId="0" fontId="10" fillId="0" borderId="0" xfId="0" applyFont="1" applyAlignment="1">
      <alignment/>
    </xf>
    <xf numFmtId="0" fontId="23" fillId="0" borderId="0" xfId="0" applyFont="1" applyAlignment="1">
      <alignment/>
    </xf>
    <xf numFmtId="3" fontId="9" fillId="0" borderId="0" xfId="19" applyNumberFormat="1" applyFont="1" applyFill="1" applyBorder="1" applyAlignment="1" applyProtection="1">
      <alignment/>
      <protection/>
    </xf>
    <xf numFmtId="43" fontId="9" fillId="0" borderId="0" xfId="19" applyNumberFormat="1" applyFont="1" applyFill="1" applyBorder="1" applyAlignment="1" applyProtection="1">
      <alignment/>
      <protection/>
    </xf>
    <xf numFmtId="0" fontId="9" fillId="0" borderId="12" xfId="0" applyFont="1" applyFill="1" applyBorder="1" applyAlignment="1" applyProtection="1">
      <alignment/>
      <protection/>
    </xf>
    <xf numFmtId="0" fontId="6" fillId="3" borderId="0" xfId="0" applyFont="1" applyFill="1" applyAlignment="1" applyProtection="1">
      <alignment horizontal="center" vertical="center"/>
      <protection/>
    </xf>
    <xf numFmtId="0" fontId="16" fillId="0" borderId="0" xfId="0" applyFont="1" applyAlignment="1" applyProtection="1">
      <alignment vertical="center"/>
      <protection/>
    </xf>
    <xf numFmtId="0" fontId="6" fillId="0" borderId="0" xfId="0" applyFont="1" applyAlignment="1" applyProtection="1">
      <alignment vertical="center"/>
      <protection/>
    </xf>
    <xf numFmtId="49" fontId="6" fillId="0" borderId="18" xfId="0" applyNumberFormat="1" applyFont="1" applyFill="1" applyBorder="1" applyAlignment="1" applyProtection="1">
      <alignment horizontal="left" vertical="center"/>
      <protection/>
    </xf>
    <xf numFmtId="0" fontId="9" fillId="2" borderId="8" xfId="32" applyFont="1" applyFill="1" applyBorder="1" applyProtection="1">
      <alignment/>
      <protection/>
    </xf>
    <xf numFmtId="0" fontId="9" fillId="2" borderId="8" xfId="32" applyFont="1" applyFill="1" applyBorder="1" applyAlignment="1" applyProtection="1">
      <alignment horizontal="center"/>
      <protection/>
    </xf>
    <xf numFmtId="0" fontId="9" fillId="0" borderId="8" xfId="0" applyNumberFormat="1" applyFont="1" applyFill="1" applyBorder="1" applyAlignment="1" applyProtection="1">
      <alignment vertical="center"/>
      <protection locked="0"/>
    </xf>
    <xf numFmtId="0" fontId="9" fillId="0" borderId="8" xfId="0" applyNumberFormat="1" applyFont="1" applyFill="1" applyBorder="1" applyAlignment="1" applyProtection="1">
      <alignment horizontal="left" vertical="center"/>
      <protection locked="0"/>
    </xf>
    <xf numFmtId="0" fontId="9" fillId="2" borderId="8" xfId="32" applyFont="1" applyFill="1" applyBorder="1" applyAlignment="1" applyProtection="1">
      <alignment/>
      <protection locked="0"/>
    </xf>
    <xf numFmtId="0" fontId="9" fillId="2" borderId="8" xfId="32" applyFont="1" applyFill="1" applyBorder="1" applyAlignment="1" applyProtection="1">
      <alignment horizontal="center"/>
      <protection locked="0"/>
    </xf>
    <xf numFmtId="172" fontId="9" fillId="0" borderId="13" xfId="0" applyNumberFormat="1" applyFont="1" applyFill="1" applyBorder="1" applyAlignment="1" applyProtection="1">
      <alignment/>
      <protection/>
    </xf>
    <xf numFmtId="169" fontId="10" fillId="5" borderId="16" xfId="0" applyNumberFormat="1" applyFont="1" applyFill="1" applyBorder="1" applyAlignment="1" applyProtection="1">
      <alignment vertical="center"/>
      <protection/>
    </xf>
    <xf numFmtId="169" fontId="10" fillId="5" borderId="8" xfId="0" applyNumberFormat="1" applyFont="1" applyFill="1" applyBorder="1" applyAlignment="1" applyProtection="1">
      <alignment vertical="center"/>
      <protection/>
    </xf>
    <xf numFmtId="14" fontId="9" fillId="0" borderId="8" xfId="0" applyNumberFormat="1" applyFont="1" applyFill="1" applyBorder="1" applyAlignment="1" applyProtection="1">
      <alignment horizontal="center" vertical="center"/>
      <protection locked="0"/>
    </xf>
    <xf numFmtId="0" fontId="9" fillId="0" borderId="0" xfId="0" applyFont="1" applyAlignment="1">
      <alignment wrapText="1"/>
    </xf>
    <xf numFmtId="175" fontId="6" fillId="0" borderId="9" xfId="0"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3" fontId="17" fillId="0" borderId="0" xfId="36" applyNumberFormat="1" applyFont="1" applyFill="1" applyBorder="1" applyProtection="1">
      <alignment/>
      <protection/>
    </xf>
    <xf numFmtId="175" fontId="21" fillId="0" borderId="0" xfId="0" applyNumberFormat="1" applyFont="1" applyFill="1" applyBorder="1" applyAlignment="1" applyProtection="1">
      <alignment horizontal="right" vertical="center"/>
      <protection/>
    </xf>
    <xf numFmtId="0" fontId="9" fillId="0" borderId="0" xfId="32" applyFont="1" applyFill="1" applyBorder="1" applyProtection="1">
      <alignment/>
      <protection/>
    </xf>
    <xf numFmtId="169" fontId="10" fillId="0" borderId="0" xfId="0" applyNumberFormat="1" applyFont="1" applyFill="1" applyBorder="1" applyAlignment="1" applyProtection="1">
      <alignment vertical="center"/>
      <protection/>
    </xf>
    <xf numFmtId="180" fontId="1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175" fontId="9" fillId="0" borderId="8" xfId="0" applyNumberFormat="1" applyFont="1" applyFill="1" applyBorder="1" applyAlignment="1" applyProtection="1">
      <alignment horizontal="center" vertical="center"/>
      <protection locked="0"/>
    </xf>
    <xf numFmtId="2" fontId="9" fillId="0" borderId="8" xfId="0" applyNumberFormat="1" applyFont="1" applyFill="1" applyBorder="1" applyAlignment="1" applyProtection="1">
      <alignment vertical="center"/>
      <protection locked="0"/>
    </xf>
    <xf numFmtId="0" fontId="10" fillId="0" borderId="0" xfId="0" applyFont="1" applyAlignment="1">
      <alignment/>
    </xf>
    <xf numFmtId="0" fontId="9" fillId="0" borderId="0" xfId="0" applyFont="1" applyFill="1" applyAlignment="1" applyProtection="1">
      <alignment horizontal="right" vertical="center"/>
      <protection/>
    </xf>
    <xf numFmtId="0" fontId="16" fillId="0" borderId="0" xfId="0" applyFont="1" applyFill="1" applyAlignment="1" applyProtection="1">
      <alignment horizontal="left" vertical="center"/>
      <protection/>
    </xf>
    <xf numFmtId="0" fontId="20"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wrapText="1"/>
    </xf>
    <xf numFmtId="0" fontId="17" fillId="0" borderId="0" xfId="0" applyFont="1" applyAlignment="1">
      <alignment horizontal="right"/>
    </xf>
    <xf numFmtId="0" fontId="9" fillId="0" borderId="0" xfId="32" applyFont="1" applyFill="1" applyAlignment="1" applyProtection="1">
      <alignment/>
      <protection/>
    </xf>
    <xf numFmtId="0" fontId="17" fillId="0" borderId="0" xfId="32" applyFont="1" applyFill="1" applyAlignment="1" applyProtection="1">
      <alignment horizontal="right"/>
      <protection/>
    </xf>
    <xf numFmtId="0" fontId="23" fillId="0" borderId="0" xfId="0" applyFont="1" applyFill="1" applyBorder="1" applyAlignment="1" applyProtection="1">
      <alignment vertical="center"/>
      <protection/>
    </xf>
    <xf numFmtId="172" fontId="9" fillId="0" borderId="8" xfId="0" applyNumberFormat="1" applyFont="1" applyFill="1" applyBorder="1" applyAlignment="1" applyProtection="1">
      <alignment/>
      <protection locked="0"/>
    </xf>
    <xf numFmtId="4" fontId="9" fillId="0" borderId="8" xfId="0" applyNumberFormat="1" applyFont="1" applyFill="1" applyBorder="1" applyAlignment="1" applyProtection="1">
      <alignment/>
      <protection locked="0"/>
    </xf>
    <xf numFmtId="172" fontId="9" fillId="0" borderId="13" xfId="0" applyNumberFormat="1" applyFont="1" applyFill="1" applyBorder="1" applyAlignment="1" applyProtection="1">
      <alignment/>
      <protection locked="0"/>
    </xf>
    <xf numFmtId="0" fontId="16" fillId="0" borderId="0" xfId="0" applyFont="1" applyFill="1" applyBorder="1" applyAlignment="1" applyProtection="1">
      <alignment horizontal="left" vertical="center"/>
      <protection/>
    </xf>
    <xf numFmtId="4" fontId="9" fillId="0" borderId="13" xfId="0" applyNumberFormat="1" applyFont="1" applyFill="1" applyBorder="1" applyAlignment="1" applyProtection="1">
      <alignment/>
      <protection locked="0"/>
    </xf>
    <xf numFmtId="0" fontId="16" fillId="0" borderId="0" xfId="0" applyNumberFormat="1" applyFont="1" applyFill="1" applyBorder="1" applyAlignment="1" applyProtection="1">
      <alignment horizontal="left" vertical="center"/>
      <protection/>
    </xf>
    <xf numFmtId="0"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horizontal="left"/>
      <protection/>
    </xf>
    <xf numFmtId="3" fontId="9" fillId="0" borderId="8" xfId="38" applyNumberFormat="1" applyFont="1" applyFill="1" applyBorder="1" applyProtection="1">
      <alignment/>
      <protection locked="0"/>
    </xf>
    <xf numFmtId="0" fontId="20" fillId="0" borderId="0" xfId="0" applyFont="1" applyAlignment="1">
      <alignment/>
    </xf>
    <xf numFmtId="0" fontId="10" fillId="0" borderId="3" xfId="32" applyFont="1" applyBorder="1" applyAlignment="1" applyProtection="1">
      <alignment vertical="top"/>
      <protection/>
    </xf>
    <xf numFmtId="0" fontId="9" fillId="0" borderId="0" xfId="0" applyFont="1" applyFill="1" applyBorder="1" applyAlignment="1" applyProtection="1">
      <alignment vertical="center"/>
      <protection locked="0"/>
    </xf>
    <xf numFmtId="0" fontId="9" fillId="0" borderId="0" xfId="32" applyFont="1" applyAlignment="1" applyProtection="1">
      <alignment horizontal="justify" vertical="center" wrapText="1"/>
      <protection locked="0"/>
    </xf>
    <xf numFmtId="0" fontId="9" fillId="0" borderId="0" xfId="32" applyFont="1" applyAlignment="1" applyProtection="1">
      <alignment/>
      <protection/>
    </xf>
    <xf numFmtId="0" fontId="9" fillId="0" borderId="0" xfId="32" applyFont="1" applyAlignment="1" applyProtection="1">
      <alignment horizontal="justify" vertical="center" wrapText="1"/>
      <protection/>
    </xf>
    <xf numFmtId="0" fontId="9" fillId="2" borderId="8" xfId="32" applyFont="1" applyFill="1" applyBorder="1" applyProtection="1">
      <alignment/>
      <protection locked="0"/>
    </xf>
    <xf numFmtId="0" fontId="9" fillId="2" borderId="0" xfId="32" applyFont="1" applyFill="1" applyProtection="1">
      <alignment/>
      <protection locked="0"/>
    </xf>
    <xf numFmtId="0" fontId="9" fillId="2" borderId="0" xfId="32" applyFont="1" applyFill="1" applyAlignment="1" applyProtection="1">
      <alignment/>
      <protection locked="0"/>
    </xf>
    <xf numFmtId="0" fontId="9" fillId="0" borderId="0" xfId="0" applyFont="1" applyFill="1" applyBorder="1" applyAlignment="1" applyProtection="1">
      <alignment/>
      <protection locked="0"/>
    </xf>
    <xf numFmtId="0" fontId="9" fillId="0" borderId="0" xfId="32" applyFont="1" applyBorder="1" applyProtection="1">
      <alignment/>
      <protection locked="0"/>
    </xf>
    <xf numFmtId="44" fontId="9" fillId="0" borderId="0" xfId="0" applyNumberFormat="1" applyFont="1" applyFill="1" applyBorder="1" applyAlignment="1" applyProtection="1">
      <alignment/>
      <protection locked="0"/>
    </xf>
    <xf numFmtId="3" fontId="9" fillId="0" borderId="0" xfId="0" applyNumberFormat="1" applyFont="1" applyFill="1" applyBorder="1" applyAlignment="1" applyProtection="1">
      <alignment/>
      <protection locked="0"/>
    </xf>
    <xf numFmtId="0" fontId="15" fillId="0" borderId="0" xfId="0" applyFont="1" applyFill="1" applyBorder="1" applyAlignment="1" applyProtection="1">
      <alignment horizontal="center"/>
      <protection locked="0"/>
    </xf>
    <xf numFmtId="0" fontId="9" fillId="0" borderId="0" xfId="0" applyFont="1" applyFill="1" applyBorder="1" applyAlignment="1" applyProtection="1">
      <alignment/>
      <protection locked="0"/>
    </xf>
    <xf numFmtId="0" fontId="10" fillId="0" borderId="12" xfId="35" applyFont="1" applyFill="1" applyBorder="1" applyProtection="1">
      <alignment/>
      <protection/>
    </xf>
    <xf numFmtId="0" fontId="9" fillId="0" borderId="8" xfId="35" applyFont="1" applyFill="1" applyBorder="1" applyProtection="1">
      <alignment/>
      <protection/>
    </xf>
    <xf numFmtId="1" fontId="9" fillId="0" borderId="21" xfId="35" applyNumberFormat="1" applyFont="1" applyFill="1" applyBorder="1" applyProtection="1">
      <alignment/>
      <protection/>
    </xf>
    <xf numFmtId="0" fontId="10" fillId="0" borderId="0" xfId="0" applyFont="1" applyFill="1" applyAlignment="1" applyProtection="1">
      <alignment/>
      <protection/>
    </xf>
    <xf numFmtId="0" fontId="9" fillId="0" borderId="0" xfId="32" applyFont="1" applyProtection="1">
      <alignment/>
      <protection/>
    </xf>
    <xf numFmtId="0" fontId="9" fillId="0" borderId="0" xfId="32" applyFont="1" applyBorder="1" applyProtection="1">
      <alignment/>
      <protection/>
    </xf>
    <xf numFmtId="0" fontId="10" fillId="0" borderId="22" xfId="32" applyFont="1" applyBorder="1" applyAlignment="1" applyProtection="1">
      <alignment vertical="top"/>
      <protection/>
    </xf>
    <xf numFmtId="0" fontId="24" fillId="0" borderId="7" xfId="34" applyFont="1" applyFill="1" applyBorder="1" applyAlignment="1" applyProtection="1">
      <alignment vertical="center"/>
      <protection/>
    </xf>
    <xf numFmtId="0" fontId="24" fillId="0" borderId="6" xfId="34" applyFont="1" applyFill="1" applyBorder="1" applyAlignment="1" applyProtection="1">
      <alignment vertical="center"/>
      <protection/>
    </xf>
    <xf numFmtId="0" fontId="25" fillId="0" borderId="6" xfId="32" applyFont="1" applyBorder="1" applyAlignment="1" applyProtection="1">
      <alignment/>
      <protection/>
    </xf>
    <xf numFmtId="0" fontId="25" fillId="0" borderId="9" xfId="32" applyFont="1" applyBorder="1" applyAlignment="1" applyProtection="1">
      <alignment/>
      <protection/>
    </xf>
    <xf numFmtId="0" fontId="10" fillId="0" borderId="8" xfId="34" applyFont="1" applyFill="1" applyBorder="1" applyAlignment="1" applyProtection="1">
      <alignment horizontal="center" vertical="center"/>
      <protection/>
    </xf>
    <xf numFmtId="0" fontId="9" fillId="0" borderId="7" xfId="34" applyFont="1" applyFill="1" applyBorder="1" applyAlignment="1" applyProtection="1">
      <alignment vertical="center"/>
      <protection/>
    </xf>
    <xf numFmtId="0" fontId="9" fillId="0" borderId="6" xfId="32" applyFont="1" applyBorder="1" applyAlignment="1" applyProtection="1">
      <alignment/>
      <protection/>
    </xf>
    <xf numFmtId="0" fontId="9" fillId="0" borderId="9" xfId="32" applyFont="1" applyBorder="1" applyAlignment="1" applyProtection="1">
      <alignment/>
      <protection/>
    </xf>
    <xf numFmtId="0" fontId="9" fillId="0" borderId="7" xfId="34" applyFont="1" applyFill="1" applyBorder="1" applyAlignment="1" applyProtection="1">
      <alignment horizontal="center" vertical="center"/>
      <protection/>
    </xf>
    <xf numFmtId="0" fontId="26" fillId="0" borderId="0" xfId="32" applyFont="1" applyProtection="1">
      <alignment/>
      <protection/>
    </xf>
    <xf numFmtId="0" fontId="9" fillId="0" borderId="0" xfId="0" applyFont="1" applyAlignment="1" applyProtection="1">
      <alignment/>
      <protection/>
    </xf>
    <xf numFmtId="0" fontId="10" fillId="0" borderId="0" xfId="0" applyNumberFormat="1" applyFont="1" applyAlignment="1" applyProtection="1">
      <alignment/>
      <protection/>
    </xf>
    <xf numFmtId="0" fontId="10" fillId="0" borderId="0" xfId="0" applyFont="1" applyAlignment="1" applyProtection="1">
      <alignment/>
      <protection/>
    </xf>
    <xf numFmtId="49" fontId="9" fillId="0" borderId="0" xfId="0" applyNumberFormat="1" applyFont="1" applyBorder="1" applyAlignment="1" applyProtection="1">
      <alignment horizontal="center"/>
      <protection/>
    </xf>
    <xf numFmtId="0" fontId="9" fillId="0" borderId="0" xfId="0" applyFont="1" applyAlignment="1" applyProtection="1">
      <alignment/>
      <protection/>
    </xf>
    <xf numFmtId="0" fontId="9" fillId="0" borderId="7" xfId="0" applyFont="1" applyBorder="1" applyAlignment="1" applyProtection="1">
      <alignment/>
      <protection/>
    </xf>
    <xf numFmtId="0" fontId="9" fillId="0" borderId="6" xfId="0" applyFont="1" applyBorder="1" applyAlignment="1" applyProtection="1">
      <alignment/>
      <protection/>
    </xf>
    <xf numFmtId="49" fontId="9" fillId="0" borderId="6" xfId="0" applyNumberFormat="1" applyFont="1" applyBorder="1" applyAlignment="1" applyProtection="1">
      <alignment horizontal="center"/>
      <protection/>
    </xf>
    <xf numFmtId="0" fontId="9" fillId="0" borderId="9" xfId="0" applyFont="1" applyBorder="1" applyAlignment="1" applyProtection="1">
      <alignment/>
      <protection/>
    </xf>
    <xf numFmtId="0" fontId="27" fillId="0" borderId="0" xfId="0" applyFont="1" applyAlignment="1" applyProtection="1">
      <alignment/>
      <protection/>
    </xf>
    <xf numFmtId="0" fontId="27" fillId="0" borderId="0" xfId="0" applyFont="1" applyBorder="1" applyAlignment="1" applyProtection="1">
      <alignment/>
      <protection/>
    </xf>
    <xf numFmtId="0" fontId="10" fillId="0" borderId="17" xfId="0" applyFont="1" applyFill="1" applyBorder="1" applyAlignment="1" applyProtection="1">
      <alignment horizontal="center" vertical="center"/>
      <protection/>
    </xf>
    <xf numFmtId="0" fontId="9" fillId="0" borderId="17" xfId="0" applyFont="1" applyFill="1" applyBorder="1" applyAlignment="1" applyProtection="1">
      <alignment/>
      <protection/>
    </xf>
    <xf numFmtId="49" fontId="9" fillId="0" borderId="17" xfId="0" applyNumberFormat="1" applyFont="1" applyFill="1" applyBorder="1" applyAlignment="1" applyProtection="1">
      <alignment horizontal="center"/>
      <protection/>
    </xf>
    <xf numFmtId="10" fontId="9" fillId="0" borderId="17" xfId="0" applyNumberFormat="1" applyFont="1" applyFill="1" applyBorder="1" applyAlignment="1" applyProtection="1">
      <alignment horizontal="center"/>
      <protection/>
    </xf>
    <xf numFmtId="0" fontId="9" fillId="0" borderId="0" xfId="0" applyFont="1" applyBorder="1" applyAlignment="1" applyProtection="1">
      <alignment/>
      <protection/>
    </xf>
    <xf numFmtId="0" fontId="17" fillId="0" borderId="0" xfId="0" applyFont="1" applyAlignment="1" applyProtection="1">
      <alignment/>
      <protection/>
    </xf>
    <xf numFmtId="175" fontId="9" fillId="0" borderId="23" xfId="0" applyNumberFormat="1" applyFont="1" applyFill="1" applyBorder="1" applyAlignment="1" applyProtection="1">
      <alignment vertical="center"/>
      <protection/>
    </xf>
    <xf numFmtId="175" fontId="9" fillId="0" borderId="10" xfId="0" applyNumberFormat="1" applyFont="1" applyFill="1" applyBorder="1" applyAlignment="1" applyProtection="1">
      <alignment vertical="center"/>
      <protection/>
    </xf>
    <xf numFmtId="2" fontId="9" fillId="0" borderId="13" xfId="33" applyNumberFormat="1" applyFont="1" applyFill="1" applyBorder="1" applyAlignment="1" applyProtection="1">
      <alignment horizontal="center" vertical="center"/>
      <protection/>
    </xf>
    <xf numFmtId="2" fontId="9" fillId="0" borderId="15" xfId="33" applyNumberFormat="1" applyFont="1" applyFill="1" applyBorder="1" applyAlignment="1" applyProtection="1">
      <alignment horizontal="center" vertical="center"/>
      <protection/>
    </xf>
    <xf numFmtId="169" fontId="9" fillId="0" borderId="13" xfId="0" applyNumberFormat="1" applyFont="1" applyFill="1" applyBorder="1" applyAlignment="1" applyProtection="1">
      <alignment/>
      <protection/>
    </xf>
    <xf numFmtId="0" fontId="18" fillId="0" borderId="6" xfId="33" applyFont="1" applyFill="1" applyBorder="1" applyAlignment="1" applyProtection="1">
      <alignment horizontal="left"/>
      <protection/>
    </xf>
    <xf numFmtId="3" fontId="9" fillId="0" borderId="6" xfId="0" applyNumberFormat="1" applyFont="1" applyFill="1" applyBorder="1" applyAlignment="1" applyProtection="1">
      <alignment horizontal="left" vertical="center"/>
      <protection/>
    </xf>
    <xf numFmtId="0" fontId="28" fillId="0" borderId="7" xfId="0" applyFont="1" applyFill="1" applyBorder="1" applyAlignment="1" applyProtection="1">
      <alignment horizontal="left" vertical="center"/>
      <protection/>
    </xf>
    <xf numFmtId="176" fontId="9" fillId="0" borderId="6" xfId="0" applyNumberFormat="1" applyFont="1" applyFill="1" applyBorder="1" applyAlignment="1" applyProtection="1">
      <alignment vertical="center"/>
      <protection/>
    </xf>
    <xf numFmtId="0" fontId="25" fillId="0" borderId="6" xfId="33" applyNumberFormat="1" applyFont="1" applyFill="1" applyBorder="1" applyAlignment="1" applyProtection="1">
      <alignment horizontal="left" vertical="center"/>
      <protection/>
    </xf>
    <xf numFmtId="0" fontId="25" fillId="0" borderId="6" xfId="0" applyFont="1" applyFill="1" applyBorder="1" applyAlignment="1" applyProtection="1">
      <alignment/>
      <protection/>
    </xf>
    <xf numFmtId="2" fontId="9" fillId="0" borderId="0" xfId="33" applyNumberFormat="1" applyFont="1" applyFill="1" applyBorder="1" applyAlignment="1" applyProtection="1">
      <alignment horizontal="center" vertical="center"/>
      <protection/>
    </xf>
    <xf numFmtId="176" fontId="28" fillId="0" borderId="8" xfId="0" applyNumberFormat="1" applyFont="1" applyFill="1" applyBorder="1" applyAlignment="1" applyProtection="1">
      <alignment vertical="center"/>
      <protection/>
    </xf>
    <xf numFmtId="172" fontId="28" fillId="0" borderId="8" xfId="0" applyNumberFormat="1" applyFont="1" applyFill="1" applyBorder="1" applyAlignment="1" applyProtection="1">
      <alignment/>
      <protection locked="0"/>
    </xf>
    <xf numFmtId="172" fontId="28" fillId="0" borderId="8" xfId="0" applyNumberFormat="1" applyFont="1" applyFill="1" applyBorder="1" applyAlignment="1" applyProtection="1">
      <alignment/>
      <protection/>
    </xf>
    <xf numFmtId="2" fontId="28" fillId="0" borderId="9" xfId="33" applyNumberFormat="1" applyFont="1" applyFill="1" applyBorder="1" applyAlignment="1" applyProtection="1">
      <alignment horizontal="center" vertical="center"/>
      <protection/>
    </xf>
    <xf numFmtId="172" fontId="28" fillId="0" borderId="13" xfId="0" applyNumberFormat="1" applyFont="1" applyFill="1" applyBorder="1" applyAlignment="1" applyProtection="1">
      <alignment/>
      <protection/>
    </xf>
    <xf numFmtId="0" fontId="28" fillId="5" borderId="7" xfId="0" applyFont="1" applyFill="1" applyBorder="1" applyAlignment="1" applyProtection="1">
      <alignment horizontal="center" vertical="center"/>
      <protection/>
    </xf>
    <xf numFmtId="0" fontId="28" fillId="0" borderId="7" xfId="33" applyNumberFormat="1" applyFont="1" applyFill="1" applyBorder="1" applyAlignment="1" applyProtection="1">
      <alignment horizontal="left" vertical="center"/>
      <protection/>
    </xf>
    <xf numFmtId="3" fontId="28" fillId="0" borderId="7" xfId="0" applyNumberFormat="1" applyFont="1" applyFill="1" applyBorder="1" applyAlignment="1" applyProtection="1">
      <alignment horizontal="left" vertical="center"/>
      <protection/>
    </xf>
    <xf numFmtId="10" fontId="28" fillId="7" borderId="8" xfId="0" applyNumberFormat="1" applyFont="1" applyFill="1" applyBorder="1" applyAlignment="1" applyProtection="1">
      <alignment horizontal="center"/>
      <protection/>
    </xf>
    <xf numFmtId="37" fontId="28" fillId="0" borderId="6" xfId="0" applyNumberFormat="1" applyFont="1" applyFill="1" applyBorder="1" applyAlignment="1" applyProtection="1">
      <alignment horizontal="left" vertical="center"/>
      <protection/>
    </xf>
    <xf numFmtId="4" fontId="28" fillId="0" borderId="7" xfId="43" applyNumberFormat="1" applyFont="1" applyFill="1" applyBorder="1" applyAlignment="1" applyProtection="1">
      <alignment horizontal="center"/>
      <protection/>
    </xf>
    <xf numFmtId="169" fontId="10" fillId="5" borderId="16" xfId="0" applyNumberFormat="1" applyFont="1" applyFill="1" applyBorder="1" applyAlignment="1" applyProtection="1">
      <alignment horizontal="left" vertical="center"/>
      <protection/>
    </xf>
    <xf numFmtId="0" fontId="0" fillId="0" borderId="0" xfId="0" applyFont="1" applyAlignment="1">
      <alignment/>
    </xf>
    <xf numFmtId="0" fontId="17" fillId="0" borderId="0" xfId="32" applyFont="1" applyFill="1" applyAlignment="1" applyProtection="1">
      <alignment horizontal="center"/>
      <protection/>
    </xf>
    <xf numFmtId="0" fontId="9" fillId="0" borderId="0" xfId="32" applyFont="1" applyBorder="1" applyAlignment="1" applyProtection="1">
      <alignment vertical="top" wrapText="1"/>
      <protection locked="0"/>
    </xf>
    <xf numFmtId="2" fontId="9" fillId="5" borderId="24" xfId="33" applyNumberFormat="1" applyFont="1" applyFill="1" applyBorder="1" applyAlignment="1" applyProtection="1">
      <alignment horizontal="center" vertical="center"/>
      <protection/>
    </xf>
    <xf numFmtId="175" fontId="9" fillId="0" borderId="25" xfId="0" applyNumberFormat="1" applyFont="1" applyFill="1" applyBorder="1" applyAlignment="1" applyProtection="1">
      <alignment vertical="center"/>
      <protection/>
    </xf>
    <xf numFmtId="193" fontId="28" fillId="0" borderId="8" xfId="43" applyNumberFormat="1" applyFont="1" applyFill="1" applyBorder="1" applyAlignment="1" applyProtection="1">
      <alignment horizontal="center"/>
      <protection/>
    </xf>
    <xf numFmtId="10" fontId="9" fillId="0" borderId="8" xfId="0" applyNumberFormat="1" applyFont="1" applyFill="1" applyBorder="1" applyAlignment="1" applyProtection="1">
      <alignment horizontal="center"/>
      <protection/>
    </xf>
    <xf numFmtId="0" fontId="30" fillId="0" borderId="0" xfId="0" applyFont="1" applyFill="1" applyAlignment="1" applyProtection="1">
      <alignment/>
      <protection/>
    </xf>
    <xf numFmtId="0" fontId="0" fillId="0" borderId="0" xfId="0" applyAlignment="1">
      <alignment/>
    </xf>
    <xf numFmtId="0" fontId="10" fillId="0" borderId="7" xfId="34" applyFont="1" applyFill="1" applyBorder="1" applyAlignment="1" applyProtection="1">
      <alignment horizontal="center" vertical="center"/>
      <protection/>
    </xf>
    <xf numFmtId="0" fontId="0" fillId="0" borderId="9" xfId="0" applyBorder="1" applyAlignment="1" applyProtection="1">
      <alignment vertical="center"/>
      <protection/>
    </xf>
    <xf numFmtId="189" fontId="9" fillId="0" borderId="7" xfId="32" applyNumberFormat="1" applyFont="1" applyFill="1" applyBorder="1" applyAlignment="1" applyProtection="1">
      <alignment vertical="center"/>
      <protection locked="0"/>
    </xf>
    <xf numFmtId="0" fontId="0" fillId="0" borderId="9" xfId="0" applyBorder="1" applyAlignment="1" applyProtection="1">
      <alignment vertical="center"/>
      <protection locked="0"/>
    </xf>
    <xf numFmtId="0" fontId="9" fillId="0" borderId="0" xfId="0" applyFont="1" applyAlignment="1">
      <alignment wrapText="1"/>
    </xf>
    <xf numFmtId="0" fontId="28" fillId="0" borderId="0" xfId="0" applyFont="1" applyAlignment="1">
      <alignment wrapText="1"/>
    </xf>
    <xf numFmtId="0" fontId="9" fillId="0" borderId="0" xfId="0" applyFont="1" applyAlignment="1">
      <alignment vertical="center" wrapText="1"/>
    </xf>
    <xf numFmtId="0" fontId="0" fillId="0" borderId="0" xfId="0" applyAlignment="1">
      <alignment wrapText="1"/>
    </xf>
    <xf numFmtId="0" fontId="9" fillId="0" borderId="0" xfId="0" applyFont="1" applyFill="1" applyBorder="1" applyAlignment="1" applyProtection="1">
      <alignment vertical="center" wrapText="1"/>
      <protection/>
    </xf>
    <xf numFmtId="4" fontId="10" fillId="5" borderId="19" xfId="0" applyNumberFormat="1" applyFont="1" applyFill="1" applyBorder="1" applyAlignment="1" applyProtection="1">
      <alignment horizontal="center" vertical="center" wrapText="1"/>
      <protection/>
    </xf>
    <xf numFmtId="0" fontId="9" fillId="5" borderId="23" xfId="0" applyFont="1" applyFill="1" applyBorder="1" applyAlignment="1" applyProtection="1">
      <alignment horizontal="center" vertical="center" wrapText="1"/>
      <protection/>
    </xf>
    <xf numFmtId="4" fontId="10" fillId="5" borderId="20" xfId="0" applyNumberFormat="1" applyFont="1" applyFill="1" applyBorder="1" applyAlignment="1" applyProtection="1">
      <alignment horizontal="center" vertical="center" wrapText="1"/>
      <protection/>
    </xf>
    <xf numFmtId="0" fontId="9" fillId="5" borderId="11" xfId="0" applyFont="1" applyFill="1" applyBorder="1" applyAlignment="1" applyProtection="1">
      <alignment horizontal="center" vertical="center" wrapText="1"/>
      <protection/>
    </xf>
    <xf numFmtId="0" fontId="17" fillId="0" borderId="17" xfId="0" applyFont="1" applyFill="1" applyBorder="1" applyAlignment="1" applyProtection="1">
      <alignment wrapText="1"/>
      <protection/>
    </xf>
    <xf numFmtId="0" fontId="20" fillId="0" borderId="17" xfId="0" applyFont="1" applyBorder="1" applyAlignment="1">
      <alignment wrapText="1"/>
    </xf>
    <xf numFmtId="0" fontId="20" fillId="0" borderId="0" xfId="0" applyFont="1" applyAlignment="1">
      <alignment wrapText="1"/>
    </xf>
    <xf numFmtId="0" fontId="17" fillId="0" borderId="0" xfId="0" applyFont="1" applyFill="1" applyBorder="1" applyAlignment="1" applyProtection="1">
      <alignment wrapText="1"/>
      <protection/>
    </xf>
    <xf numFmtId="0" fontId="14" fillId="0" borderId="0" xfId="0" applyFont="1" applyAlignment="1">
      <alignment wrapText="1"/>
    </xf>
    <xf numFmtId="0" fontId="17" fillId="0" borderId="0" xfId="0" applyNumberFormat="1" applyFont="1" applyFill="1" applyAlignment="1" applyProtection="1">
      <alignment vertical="center" wrapText="1"/>
      <protection/>
    </xf>
    <xf numFmtId="49" fontId="9" fillId="0" borderId="7" xfId="0" applyNumberFormat="1" applyFont="1" applyFill="1" applyBorder="1" applyAlignment="1" applyProtection="1">
      <alignment horizontal="left" vertical="center"/>
      <protection locked="0"/>
    </xf>
    <xf numFmtId="49" fontId="20" fillId="0" borderId="9" xfId="0" applyNumberFormat="1" applyFont="1" applyBorder="1" applyAlignment="1" applyProtection="1">
      <alignment horizontal="left" vertical="center"/>
      <protection locked="0"/>
    </xf>
    <xf numFmtId="0" fontId="20" fillId="0" borderId="6" xfId="0" applyFont="1" applyBorder="1" applyAlignment="1" applyProtection="1">
      <alignment/>
      <protection locked="0"/>
    </xf>
    <xf numFmtId="0" fontId="20" fillId="0" borderId="9" xfId="0" applyFont="1" applyBorder="1" applyAlignment="1" applyProtection="1">
      <alignment/>
      <protection locked="0"/>
    </xf>
  </cellXfs>
  <cellStyles count="36">
    <cellStyle name="Normal" xfId="0"/>
    <cellStyle name="Custom - Opmaakprofiel8" xfId="15"/>
    <cellStyle name="Data   - Opmaakprofiel2" xfId="16"/>
    <cellStyle name="Followed Hyperlink" xfId="17"/>
    <cellStyle name="Hyperlink" xfId="18"/>
    <cellStyle name="Comma" xfId="19"/>
    <cellStyle name="Comma [0]" xfId="20"/>
    <cellStyle name="Labels - Opmaakprofiel3" xfId="21"/>
    <cellStyle name="Normal - Opmaakprofiel1" xfId="22"/>
    <cellStyle name="Normal - Opmaakprofiel2" xfId="23"/>
    <cellStyle name="Normal - Opmaakprofiel3" xfId="24"/>
    <cellStyle name="Normal - Opmaakprofiel4" xfId="25"/>
    <cellStyle name="Normal - Opmaakprofiel5" xfId="26"/>
    <cellStyle name="Normal - Opmaakprofiel6" xfId="27"/>
    <cellStyle name="Normal - Opmaakprofiel7" xfId="28"/>
    <cellStyle name="Normal - Opmaakprofiel8" xfId="29"/>
    <cellStyle name="Percent" xfId="30"/>
    <cellStyle name="Reset  - Opmaakprofiel7" xfId="31"/>
    <cellStyle name="Standaard_10Nnacalculatieformulier GGZ 2006 versie 060724" xfId="32"/>
    <cellStyle name="Standaard_2002" xfId="33"/>
    <cellStyle name="Standaard_Concept nac 2004 ent II" xfId="34"/>
    <cellStyle name="Standaard_ggz2003" xfId="35"/>
    <cellStyle name="Tabelstandaard" xfId="36"/>
    <cellStyle name="Tabelstandaard financieel" xfId="37"/>
    <cellStyle name="Tabelstandaard negatief" xfId="38"/>
    <cellStyle name="Tabelstandaard Totaal" xfId="39"/>
    <cellStyle name="Tabelstandaard Totaal Negatief" xfId="40"/>
    <cellStyle name="Tabelstandaard Totaal_1077029755_GGZ-01c nacalculatieformulier ribw 2003 versie 040217(1)" xfId="41"/>
    <cellStyle name="Tabelstandaard_1077029755_GGZ-01c nacalculatieformulier ribw 2003 versie 040217(1)" xfId="42"/>
    <cellStyle name="Tabelstandaard_ggz2003" xfId="43"/>
    <cellStyle name="Table  - Opmaakprofiel6" xfId="44"/>
    <cellStyle name="Title  - Opmaakprofiel1" xfId="45"/>
    <cellStyle name="TotCol - Opmaakprofiel5" xfId="46"/>
    <cellStyle name="TotRow - Opmaakprofiel4" xfId="47"/>
    <cellStyle name="Currency" xfId="48"/>
    <cellStyle name="Currency [0]" xfId="49"/>
  </cellStyles>
  <dxfs count="2">
    <dxf>
      <font>
        <color rgb="FFFFFFFF"/>
      </font>
      <fill>
        <patternFill>
          <bgColor rgb="FFFF0000"/>
        </patternFill>
      </fill>
      <border/>
    </dxf>
    <dxf>
      <fill>
        <patternFill>
          <bgColor rgb="FFD7DCE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DCEF"/>
      <rgbColor rgb="00FFFF99"/>
      <rgbColor rgb="0099CCFF"/>
      <rgbColor rgb="00FF99CC"/>
      <rgbColor rgb="00CC99FF"/>
      <rgbColor rgb="00E2DCD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rt\LOCALS~1\Temp\Budgetformulier%20tz%20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LAY-OUT%20(definiti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by\LOCALS~1\Temp\Mp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ormen%2020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13\NACALCULATIEFORMULIEREN%202004\LAY-OUT%20(definitie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ihot\Local%20Settings\Temporary%20Internet%20Files\OLK472\LAY-OUT%20(definiti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ina1"/>
      <sheetName val="pagina2"/>
      <sheetName val="pagina3"/>
      <sheetName val="pagina4"/>
      <sheetName val="pagina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schrijving)"/>
      <sheetName val="Voorbeeld"/>
      <sheetName val="#VERW"/>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rekening normen"/>
      <sheetName val="factor"/>
      <sheetName val="norme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schrijving)"/>
      <sheetName val="Voorbee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Blad10"/>
  <dimension ref="A1:IV127"/>
  <sheetViews>
    <sheetView showGridLines="0" tabSelected="1" workbookViewId="0" topLeftCell="A3">
      <selection activeCell="H10" sqref="H10:I10"/>
    </sheetView>
  </sheetViews>
  <sheetFormatPr defaultColWidth="9.140625" defaultRowHeight="12.75" customHeight="1" zeroHeight="1"/>
  <cols>
    <col min="1" max="1" width="6.7109375" style="291" customWidth="1"/>
    <col min="2" max="3" width="7.140625" style="291" customWidth="1"/>
    <col min="4" max="4" width="15.57421875" style="291" customWidth="1"/>
    <col min="5" max="5" width="19.28125" style="291" customWidth="1"/>
    <col min="6" max="9" width="11.7109375" style="291" customWidth="1"/>
    <col min="10" max="10" width="8.140625" style="291" customWidth="1"/>
    <col min="11" max="12" width="15.421875" style="291" customWidth="1"/>
    <col min="13" max="13" width="0.2890625" style="17" customWidth="1"/>
    <col min="14" max="16384" width="9.140625" style="291" hidden="1" customWidth="1"/>
  </cols>
  <sheetData>
    <row r="1" spans="1:13" s="289" customFormat="1" ht="11.25" customHeight="1" hidden="1">
      <c r="A1" s="288" t="b">
        <v>1</v>
      </c>
      <c r="B1" s="246">
        <v>1</v>
      </c>
      <c r="I1" s="290"/>
      <c r="K1" s="290"/>
      <c r="L1" s="290"/>
      <c r="M1" s="2"/>
    </row>
    <row r="2" spans="1:14" s="289" customFormat="1" ht="13.5" customHeight="1" hidden="1">
      <c r="A2" s="289">
        <v>6</v>
      </c>
      <c r="B2" s="290">
        <v>6.43</v>
      </c>
      <c r="C2" s="289">
        <v>8.43</v>
      </c>
      <c r="D2" s="289">
        <v>14.86</v>
      </c>
      <c r="E2" s="289">
        <v>18.57</v>
      </c>
      <c r="F2" s="289">
        <v>11</v>
      </c>
      <c r="G2" s="289">
        <v>11</v>
      </c>
      <c r="H2" s="289">
        <v>11</v>
      </c>
      <c r="I2" s="290">
        <v>11</v>
      </c>
      <c r="J2" s="289">
        <v>11</v>
      </c>
      <c r="K2" s="290">
        <v>13</v>
      </c>
      <c r="L2" s="290">
        <v>13</v>
      </c>
      <c r="M2" s="2">
        <v>5</v>
      </c>
      <c r="N2" s="289">
        <f>SUM(A2:L2)</f>
        <v>135.29</v>
      </c>
    </row>
    <row r="3" spans="2:13" s="4" customFormat="1" ht="12.75" customHeight="1">
      <c r="B3" s="270"/>
      <c r="I3" s="270"/>
      <c r="K3" s="270"/>
      <c r="L3" s="271" t="s">
        <v>230</v>
      </c>
      <c r="M3" s="356"/>
    </row>
    <row r="4" spans="1:14" s="17" customFormat="1" ht="12.75" customHeight="1">
      <c r="A4" s="362" t="s">
        <v>229</v>
      </c>
      <c r="B4" s="363"/>
      <c r="C4" s="363"/>
      <c r="D4" s="363"/>
      <c r="E4" s="363"/>
      <c r="F4" s="355"/>
      <c r="G4" s="48"/>
      <c r="H4" s="48"/>
      <c r="I4" s="48"/>
      <c r="J4" s="48"/>
      <c r="K4" s="48"/>
      <c r="L4" s="95" t="str">
        <f>"650 - "&amp;$H$10&amp;""</f>
        <v>650 - </v>
      </c>
      <c r="M4" s="48"/>
      <c r="N4" s="48"/>
    </row>
    <row r="5" spans="1:14" s="17" customFormat="1" ht="12.75" customHeight="1">
      <c r="A5" s="300"/>
      <c r="B5" s="48"/>
      <c r="C5" s="48"/>
      <c r="D5" s="48"/>
      <c r="E5" s="48"/>
      <c r="F5" s="48"/>
      <c r="G5" s="48"/>
      <c r="H5" s="48"/>
      <c r="I5" s="48"/>
      <c r="J5" s="48"/>
      <c r="K5" s="48"/>
      <c r="L5" s="95"/>
      <c r="M5" s="48"/>
      <c r="N5" s="48"/>
    </row>
    <row r="6" spans="1:13" s="301" customFormat="1" ht="11.25">
      <c r="A6" s="313" t="s">
        <v>202</v>
      </c>
      <c r="B6" s="286"/>
      <c r="H6" s="302"/>
      <c r="J6" s="286"/>
      <c r="K6" s="286"/>
      <c r="L6" s="286"/>
      <c r="M6" s="286"/>
    </row>
    <row r="7" spans="2:13" s="301" customFormat="1" ht="11.25">
      <c r="B7" s="286"/>
      <c r="H7" s="302"/>
      <c r="J7" s="286"/>
      <c r="K7" s="286"/>
      <c r="L7" s="286"/>
      <c r="M7" s="286"/>
    </row>
    <row r="8" spans="2:13" s="301" customFormat="1" ht="11.25">
      <c r="B8" s="286"/>
      <c r="H8" s="302"/>
      <c r="J8" s="286"/>
      <c r="K8" s="286"/>
      <c r="L8" s="286"/>
      <c r="M8" s="286"/>
    </row>
    <row r="9" spans="1:15" s="292" customFormat="1" ht="12.75" customHeight="1">
      <c r="A9" s="304" t="str">
        <f>IF(OR($H10=0),"Vul hier het NZa-nummer in.","")</f>
        <v>Vul hier het NZa-nummer in.</v>
      </c>
      <c r="B9" s="305"/>
      <c r="C9" s="306"/>
      <c r="D9" s="306"/>
      <c r="E9" s="306"/>
      <c r="F9" s="307"/>
      <c r="G9" s="308" t="s">
        <v>153</v>
      </c>
      <c r="H9" s="364" t="s">
        <v>154</v>
      </c>
      <c r="I9" s="365"/>
      <c r="J9" s="285"/>
      <c r="K9" s="3" t="str">
        <f>IF(A1=TRUE,"      Invulvelden gearceerd","      Invulvelden niet gearceerd")</f>
        <v>      Invulvelden gearceerd</v>
      </c>
      <c r="L9" s="283"/>
      <c r="M9" s="303"/>
      <c r="N9" s="357"/>
      <c r="O9" s="285"/>
    </row>
    <row r="10" spans="1:15" s="292" customFormat="1" ht="12.75" customHeight="1">
      <c r="A10" s="309" t="s">
        <v>137</v>
      </c>
      <c r="B10" s="309"/>
      <c r="C10" s="310"/>
      <c r="D10" s="310"/>
      <c r="E10" s="310"/>
      <c r="F10" s="311"/>
      <c r="G10" s="312">
        <v>650</v>
      </c>
      <c r="H10" s="366"/>
      <c r="I10" s="367"/>
      <c r="J10" s="287"/>
      <c r="K10" s="287"/>
      <c r="L10" s="287"/>
      <c r="M10" s="287"/>
      <c r="N10" s="285"/>
      <c r="O10" s="285"/>
    </row>
    <row r="11" spans="1:14" ht="12.75" customHeight="1">
      <c r="A11" s="48"/>
      <c r="B11" s="48"/>
      <c r="C11" s="48"/>
      <c r="D11" s="48"/>
      <c r="E11" s="48"/>
      <c r="F11" s="48"/>
      <c r="G11" s="48"/>
      <c r="H11" s="48"/>
      <c r="I11" s="48"/>
      <c r="J11" s="48"/>
      <c r="K11" s="48"/>
      <c r="L11" s="48"/>
      <c r="N11" s="284"/>
    </row>
    <row r="12" spans="1:16" ht="12.75" customHeight="1">
      <c r="A12" s="53"/>
      <c r="B12" s="53" t="s">
        <v>1</v>
      </c>
      <c r="C12" s="54"/>
      <c r="D12" s="55"/>
      <c r="E12" s="54"/>
      <c r="F12" s="55"/>
      <c r="G12" s="56"/>
      <c r="H12" s="56"/>
      <c r="I12" s="56"/>
      <c r="J12" s="56"/>
      <c r="K12" s="56"/>
      <c r="L12" s="52" t="s">
        <v>155</v>
      </c>
      <c r="O12" s="293"/>
      <c r="P12" s="293"/>
    </row>
    <row r="13" spans="1:16" ht="12.75" customHeight="1">
      <c r="A13" s="29">
        <f>100+1</f>
        <v>101</v>
      </c>
      <c r="B13" s="57" t="str">
        <f>"Gewogen boekwaarde van investeringen waarvoor vergunning is verleend (regel "&amp;'A+B'!A21&amp;")"</f>
        <v>Gewogen boekwaarde van investeringen waarvoor vergunning is verleend (regel 514)</v>
      </c>
      <c r="C13" s="58"/>
      <c r="D13" s="58"/>
      <c r="E13" s="58"/>
      <c r="F13" s="59"/>
      <c r="G13" s="40"/>
      <c r="H13" s="40"/>
      <c r="I13" s="40"/>
      <c r="J13" s="40"/>
      <c r="K13" s="40"/>
      <c r="L13" s="19">
        <f>'A+B'!L21</f>
        <v>0</v>
      </c>
      <c r="O13" s="293"/>
      <c r="P13" s="293"/>
    </row>
    <row r="14" spans="1:16" ht="12.75" customHeight="1">
      <c r="A14" s="29">
        <f>A13+1</f>
        <v>102</v>
      </c>
      <c r="B14" s="57" t="str">
        <f>"Gewogen aanschafwaarde onderhanden bouwprojecten waarvoor vergunning is verleend  (regel "&amp;'A+B'!A42&amp;")"</f>
        <v>Gewogen aanschafwaarde onderhanden bouwprojecten waarvoor vergunning is verleend  (regel 528)</v>
      </c>
      <c r="C14" s="58"/>
      <c r="D14" s="58"/>
      <c r="E14" s="58"/>
      <c r="F14" s="40"/>
      <c r="G14" s="40"/>
      <c r="H14" s="40"/>
      <c r="I14" s="40"/>
      <c r="J14" s="40"/>
      <c r="K14" s="40"/>
      <c r="L14" s="19">
        <f>'A+B'!L42</f>
        <v>0</v>
      </c>
      <c r="O14" s="293"/>
      <c r="P14" s="293"/>
    </row>
    <row r="15" spans="1:12" ht="12.75" customHeight="1">
      <c r="A15" s="29">
        <f>A14+1</f>
        <v>103</v>
      </c>
      <c r="B15" s="57" t="str">
        <f>"Gewogen boekwaarde van instandhoudingsinvesteringen (regel "&amp;C!A40&amp;")"</f>
        <v>Gewogen boekwaarde van instandhoudingsinvesteringen (regel 624)</v>
      </c>
      <c r="C15" s="58"/>
      <c r="D15" s="58"/>
      <c r="E15" s="58"/>
      <c r="F15" s="40"/>
      <c r="G15" s="40"/>
      <c r="H15" s="40"/>
      <c r="I15" s="40"/>
      <c r="J15" s="40"/>
      <c r="K15" s="40"/>
      <c r="L15" s="19">
        <f>C!L40</f>
        <v>0</v>
      </c>
    </row>
    <row r="16" spans="1:12" ht="12.75" customHeight="1">
      <c r="A16" s="29">
        <f>A15+1</f>
        <v>104</v>
      </c>
      <c r="B16" s="57" t="str">
        <f>"Gewogen boekwaarde van investeringen in medische en overige inventarissen en in computerapp. en -programmatuur (regel "&amp;'D+E'!A61&amp;")"</f>
        <v>Gewogen boekwaarde van investeringen in medische en overige inventarissen en in computerapp. en -programmatuur (regel 806)</v>
      </c>
      <c r="C16" s="58"/>
      <c r="D16" s="58"/>
      <c r="E16" s="58"/>
      <c r="F16" s="12"/>
      <c r="G16" s="40"/>
      <c r="H16" s="40"/>
      <c r="I16" s="40"/>
      <c r="J16" s="40"/>
      <c r="K16" s="40"/>
      <c r="L16" s="19">
        <f>'D+E'!L61</f>
        <v>0</v>
      </c>
    </row>
    <row r="17" spans="1:12" ht="12.75" customHeight="1" thickBot="1">
      <c r="A17" s="29">
        <f>A16+1</f>
        <v>105</v>
      </c>
      <c r="B17" s="57" t="str">
        <f>"Normatief werkkapitaal (regel "&amp;'D+E'!A69&amp;")"</f>
        <v>Normatief werkkapitaal (regel 810)</v>
      </c>
      <c r="C17" s="58"/>
      <c r="D17" s="58"/>
      <c r="E17" s="58"/>
      <c r="F17" s="60"/>
      <c r="G17" s="40"/>
      <c r="H17" s="40"/>
      <c r="I17" s="40"/>
      <c r="J17" s="40"/>
      <c r="K17" s="40"/>
      <c r="L17" s="248">
        <f>'D+E'!L69</f>
        <v>0</v>
      </c>
    </row>
    <row r="18" spans="1:16" ht="12.75" customHeight="1" thickBot="1">
      <c r="A18" s="31">
        <f>A17+1</f>
        <v>106</v>
      </c>
      <c r="B18" s="32" t="str">
        <f>"Totaal in aanmerking te nemen activa (regel "&amp;A13&amp;" t/m regel "&amp;A17&amp;")"</f>
        <v>Totaal in aanmerking te nemen activa (regel 101 t/m regel 105)</v>
      </c>
      <c r="C18" s="68"/>
      <c r="D18" s="68"/>
      <c r="E18" s="68"/>
      <c r="F18" s="69"/>
      <c r="G18" s="70"/>
      <c r="H18" s="70"/>
      <c r="I18" s="70"/>
      <c r="J18" s="70"/>
      <c r="K18" s="70"/>
      <c r="L18" s="249">
        <f>SUM(L13:L17)</f>
        <v>0</v>
      </c>
      <c r="O18" s="293"/>
      <c r="P18" s="293"/>
    </row>
    <row r="19" spans="1:16" ht="12.75" customHeight="1">
      <c r="A19" s="48"/>
      <c r="B19" s="20"/>
      <c r="C19" s="48"/>
      <c r="D19" s="48"/>
      <c r="E19" s="48"/>
      <c r="F19" s="48"/>
      <c r="G19" s="48"/>
      <c r="H19" s="48"/>
      <c r="I19" s="48"/>
      <c r="J19" s="48"/>
      <c r="K19" s="48"/>
      <c r="L19" s="48"/>
      <c r="O19" s="293"/>
      <c r="P19" s="293"/>
    </row>
    <row r="20" spans="1:16" ht="12.75" customHeight="1">
      <c r="A20" s="53"/>
      <c r="B20" s="53" t="s">
        <v>2</v>
      </c>
      <c r="C20" s="54"/>
      <c r="D20" s="55"/>
      <c r="E20" s="54"/>
      <c r="F20" s="55"/>
      <c r="G20" s="56"/>
      <c r="H20" s="56"/>
      <c r="I20" s="56"/>
      <c r="J20" s="56"/>
      <c r="K20" s="56"/>
      <c r="L20" s="20"/>
      <c r="O20" s="293"/>
      <c r="P20" s="293"/>
    </row>
    <row r="21" spans="1:16" ht="12.75" customHeight="1">
      <c r="A21" s="29">
        <f>A18+1</f>
        <v>107</v>
      </c>
      <c r="B21" s="57" t="str">
        <f>"Gewogen schuld van langlopende leningen (incl. langlopende leasecontracten) (regel "&amp;F!A40&amp;")"</f>
        <v>Gewogen schuld van langlopende leningen (incl. langlopende leasecontracten) (regel 931)</v>
      </c>
      <c r="C21" s="12"/>
      <c r="D21" s="12"/>
      <c r="E21" s="12"/>
      <c r="F21" s="59"/>
      <c r="G21" s="40"/>
      <c r="H21" s="40"/>
      <c r="I21" s="40"/>
      <c r="J21" s="40"/>
      <c r="K21" s="40"/>
      <c r="L21" s="19">
        <f>F!R40</f>
        <v>0</v>
      </c>
      <c r="O21" s="293"/>
      <c r="P21" s="293"/>
    </row>
    <row r="22" spans="1:16" ht="12.75" customHeight="1" thickBot="1">
      <c r="A22" s="29">
        <f>A21+1</f>
        <v>108</v>
      </c>
      <c r="B22" s="57" t="str">
        <f>"Gemiddeld eigen vermogen (regel "&amp;'G+H'!A21&amp;")"</f>
        <v>Gemiddeld eigen vermogen (regel 1014)</v>
      </c>
      <c r="C22" s="12"/>
      <c r="D22" s="12"/>
      <c r="E22" s="12"/>
      <c r="F22" s="40"/>
      <c r="G22" s="40"/>
      <c r="H22" s="40"/>
      <c r="I22" s="40"/>
      <c r="J22" s="40"/>
      <c r="K22" s="40"/>
      <c r="L22" s="19">
        <f>'G+H'!K21</f>
        <v>0</v>
      </c>
      <c r="O22" s="293"/>
      <c r="P22" s="293"/>
    </row>
    <row r="23" spans="1:16" ht="12.75" customHeight="1" thickBot="1">
      <c r="A23" s="31">
        <f>A22+1</f>
        <v>109</v>
      </c>
      <c r="B23" s="32" t="str">
        <f>"Totaal in aanmerking te nemen passiva (regel "&amp;A21&amp;" t/m regel "&amp;A22&amp;")"</f>
        <v>Totaal in aanmerking te nemen passiva (regel 107 t/m regel 108)</v>
      </c>
      <c r="C23" s="68"/>
      <c r="D23" s="68"/>
      <c r="E23" s="68"/>
      <c r="F23" s="68"/>
      <c r="G23" s="70"/>
      <c r="H23" s="70"/>
      <c r="I23" s="70"/>
      <c r="J23" s="70"/>
      <c r="K23" s="70"/>
      <c r="L23" s="249">
        <f>SUM(L21:L22)</f>
        <v>0</v>
      </c>
      <c r="O23" s="293"/>
      <c r="P23" s="293"/>
    </row>
    <row r="24" spans="1:16" ht="12.75" customHeight="1" thickBot="1">
      <c r="A24" s="48"/>
      <c r="B24" s="20"/>
      <c r="C24" s="48"/>
      <c r="D24" s="48"/>
      <c r="E24" s="48"/>
      <c r="F24" s="48"/>
      <c r="G24" s="48"/>
      <c r="H24" s="48"/>
      <c r="I24" s="48"/>
      <c r="J24" s="48"/>
      <c r="K24" s="48"/>
      <c r="L24" s="48"/>
      <c r="O24" s="293"/>
      <c r="P24" s="293"/>
    </row>
    <row r="25" spans="1:16" ht="12.75" customHeight="1" thickBot="1">
      <c r="A25" s="31">
        <f>A23+1</f>
        <v>110</v>
      </c>
      <c r="B25" s="71" t="str">
        <f>"Verschil tussen activa en passiva, te financieren met kort krediet (regel "&amp;$A$18&amp;" -/- regel "&amp;$A$23&amp;")"</f>
        <v>Verschil tussen activa en passiva, te financieren met kort krediet (regel 106 -/- regel 109)</v>
      </c>
      <c r="C25" s="68"/>
      <c r="D25" s="68"/>
      <c r="E25" s="68"/>
      <c r="F25" s="68"/>
      <c r="G25" s="70"/>
      <c r="H25" s="70"/>
      <c r="I25" s="70"/>
      <c r="J25" s="70"/>
      <c r="K25" s="70"/>
      <c r="L25" s="249">
        <f>L18-L23</f>
        <v>0</v>
      </c>
      <c r="O25" s="293"/>
      <c r="P25" s="293"/>
    </row>
    <row r="26" spans="1:16" ht="12.75" customHeight="1">
      <c r="A26" s="48"/>
      <c r="B26" s="20"/>
      <c r="C26" s="48"/>
      <c r="D26" s="48"/>
      <c r="E26" s="48"/>
      <c r="F26" s="48"/>
      <c r="G26" s="48"/>
      <c r="H26" s="48"/>
      <c r="I26" s="48"/>
      <c r="J26" s="48"/>
      <c r="K26" s="48"/>
      <c r="L26" s="48"/>
      <c r="O26" s="293"/>
      <c r="P26" s="293"/>
    </row>
    <row r="27" spans="1:16" ht="12.75" customHeight="1">
      <c r="A27" s="53"/>
      <c r="B27" s="53" t="s">
        <v>3</v>
      </c>
      <c r="C27" s="54"/>
      <c r="D27" s="55"/>
      <c r="E27" s="54"/>
      <c r="F27" s="55"/>
      <c r="G27" s="56"/>
      <c r="H27" s="56"/>
      <c r="I27" s="56"/>
      <c r="J27" s="56"/>
      <c r="K27" s="56"/>
      <c r="L27" s="20"/>
      <c r="O27" s="293"/>
      <c r="P27" s="293"/>
    </row>
    <row r="28" spans="1:16" ht="12.75" customHeight="1">
      <c r="A28" s="29">
        <f>A25+1</f>
        <v>111</v>
      </c>
      <c r="B28" s="57" t="str">
        <f>"Rentekosten langlopende leningen (regel "&amp;'G+H'!A29&amp;")"</f>
        <v>Rentekosten langlopende leningen (regel 1019)</v>
      </c>
      <c r="C28" s="57"/>
      <c r="D28" s="12"/>
      <c r="E28" s="12"/>
      <c r="F28" s="59"/>
      <c r="G28" s="40"/>
      <c r="H28" s="40"/>
      <c r="I28" s="40"/>
      <c r="J28" s="40"/>
      <c r="K28" s="40"/>
      <c r="L28" s="19">
        <f>'G+H'!K29</f>
        <v>0</v>
      </c>
      <c r="O28" s="293"/>
      <c r="P28" s="293"/>
    </row>
    <row r="29" spans="1:12" ht="12.75" customHeight="1">
      <c r="A29" s="29">
        <f>A28+1</f>
        <v>112</v>
      </c>
      <c r="B29" s="352" t="str">
        <f>"Inflatievergoeding over gemiddeld eigen vermogen, excl. gemiddelde instandhoudingsreserve (2,68% van (regel "&amp;'G+H'!A21&amp;" -/- "&amp;'G+H'!A11&amp;"))"</f>
        <v>Inflatievergoeding over gemiddeld eigen vermogen, excl. gemiddelde instandhoudingsreserve (2,68% van (regel 1014 -/- 1004))</v>
      </c>
      <c r="C29" s="57"/>
      <c r="D29" s="12"/>
      <c r="E29" s="12"/>
      <c r="F29" s="12"/>
      <c r="G29" s="40"/>
      <c r="H29" s="40"/>
      <c r="I29" s="40"/>
      <c r="J29" s="40"/>
      <c r="K29" s="40"/>
      <c r="L29" s="19">
        <f>IF('G+H'!K21-'G+H'!K11&gt;0,L37*('G+H'!K21-'G+H'!K11),0)</f>
        <v>0</v>
      </c>
    </row>
    <row r="30" spans="1:12" ht="12.75" customHeight="1">
      <c r="A30" s="29">
        <f>A29+1</f>
        <v>113</v>
      </c>
      <c r="B30" s="57" t="str">
        <f>"Normrente kort krediet over verschil tussen activa en passiva (5,03% van regel "&amp;$A$25&amp;")"</f>
        <v>Normrente kort krediet over verschil tussen activa en passiva (5,03% van regel 110)</v>
      </c>
      <c r="C30" s="57"/>
      <c r="D30" s="12"/>
      <c r="E30" s="12"/>
      <c r="F30" s="40"/>
      <c r="G30" s="40"/>
      <c r="H30" s="40"/>
      <c r="I30" s="40"/>
      <c r="J30" s="40"/>
      <c r="K30" s="40"/>
      <c r="L30" s="248">
        <f>L36*L25</f>
        <v>0</v>
      </c>
    </row>
    <row r="31" spans="1:12" ht="12.75" customHeight="1">
      <c r="A31" s="29">
        <f>A30+1</f>
        <v>114</v>
      </c>
      <c r="B31" s="57" t="s">
        <v>199</v>
      </c>
      <c r="C31" s="57"/>
      <c r="D31" s="12"/>
      <c r="E31" s="12"/>
      <c r="F31" s="40"/>
      <c r="G31" s="40"/>
      <c r="H31" s="40"/>
      <c r="I31" s="40"/>
      <c r="J31" s="40"/>
      <c r="K31" s="40"/>
      <c r="L31" s="281"/>
    </row>
    <row r="32" spans="1:16" ht="12.75" customHeight="1" thickBot="1">
      <c r="A32" s="48"/>
      <c r="B32" s="20"/>
      <c r="C32" s="48"/>
      <c r="D32" s="48"/>
      <c r="E32" s="48"/>
      <c r="F32" s="48"/>
      <c r="G32" s="48"/>
      <c r="H32" s="48"/>
      <c r="I32" s="48"/>
      <c r="J32" s="48"/>
      <c r="K32" s="48"/>
      <c r="L32" s="48"/>
      <c r="O32" s="293"/>
      <c r="P32" s="293"/>
    </row>
    <row r="33" spans="1:16" ht="12.75" customHeight="1" thickBot="1">
      <c r="A33" s="31">
        <f>A31+1</f>
        <v>115</v>
      </c>
      <c r="B33" s="32" t="str">
        <f>"Aanvaardbare rentekosten (regel "&amp;A28&amp;" t/m regel "&amp;A31&amp;")"</f>
        <v>Aanvaardbare rentekosten (regel 111 t/m regel 114)</v>
      </c>
      <c r="C33" s="68"/>
      <c r="D33" s="68"/>
      <c r="E33" s="68"/>
      <c r="F33" s="68"/>
      <c r="G33" s="70"/>
      <c r="H33" s="70"/>
      <c r="I33" s="70"/>
      <c r="J33" s="70"/>
      <c r="K33" s="70"/>
      <c r="L33" s="249">
        <f>SUM(L28:L31)</f>
        <v>0</v>
      </c>
      <c r="O33" s="293"/>
      <c r="P33" s="293"/>
    </row>
    <row r="34" spans="2:16" s="17" customFormat="1" ht="12.75" customHeight="1">
      <c r="B34" s="10"/>
      <c r="C34" s="10"/>
      <c r="G34" s="10"/>
      <c r="H34" s="10"/>
      <c r="J34" s="235"/>
      <c r="K34" s="236"/>
      <c r="L34" s="23"/>
      <c r="O34" s="38"/>
      <c r="P34" s="38"/>
    </row>
    <row r="35" spans="1:14" s="318" customFormat="1" ht="11.25">
      <c r="A35" s="315"/>
      <c r="B35" s="316" t="s">
        <v>205</v>
      </c>
      <c r="C35" s="316"/>
      <c r="D35" s="316"/>
      <c r="E35" s="316"/>
      <c r="F35" s="316"/>
      <c r="G35" s="316"/>
      <c r="H35" s="317"/>
      <c r="I35" s="314"/>
      <c r="N35" s="316"/>
    </row>
    <row r="36" spans="1:16" s="318" customFormat="1" ht="12.75">
      <c r="A36" s="31">
        <f>A33+1</f>
        <v>116</v>
      </c>
      <c r="B36" s="319" t="s">
        <v>234</v>
      </c>
      <c r="C36" s="320"/>
      <c r="D36" s="320"/>
      <c r="E36" s="320"/>
      <c r="F36" s="320"/>
      <c r="G36" s="320"/>
      <c r="H36" s="321"/>
      <c r="I36" s="321"/>
      <c r="J36" s="321"/>
      <c r="K36" s="322"/>
      <c r="L36" s="361">
        <v>0.0503</v>
      </c>
      <c r="P36" s="316"/>
    </row>
    <row r="37" spans="1:16" s="318" customFormat="1" ht="12.75">
      <c r="A37" s="31">
        <f>A36+1</f>
        <v>117</v>
      </c>
      <c r="B37" s="319" t="s">
        <v>206</v>
      </c>
      <c r="C37" s="320"/>
      <c r="D37" s="320"/>
      <c r="E37" s="320"/>
      <c r="F37" s="320"/>
      <c r="G37" s="320"/>
      <c r="H37" s="321"/>
      <c r="I37" s="321"/>
      <c r="J37" s="321"/>
      <c r="K37" s="322"/>
      <c r="L37" s="351">
        <v>0.0268</v>
      </c>
      <c r="P37" s="316"/>
    </row>
    <row r="38" spans="1:14" s="318" customFormat="1" ht="11.25">
      <c r="A38" s="325"/>
      <c r="B38" s="326"/>
      <c r="C38" s="326"/>
      <c r="D38" s="326"/>
      <c r="E38" s="326"/>
      <c r="F38" s="326"/>
      <c r="G38" s="326"/>
      <c r="H38" s="327"/>
      <c r="I38" s="131"/>
      <c r="J38" s="328"/>
      <c r="N38" s="316"/>
    </row>
    <row r="39" spans="1:13" s="318" customFormat="1" ht="11.25">
      <c r="A39" s="324" t="s">
        <v>208</v>
      </c>
      <c r="B39" s="324"/>
      <c r="C39" s="324"/>
      <c r="D39" s="324"/>
      <c r="E39" s="324"/>
      <c r="F39" s="324"/>
      <c r="G39" s="329"/>
      <c r="H39" s="329"/>
      <c r="I39" s="329"/>
      <c r="J39" s="314"/>
      <c r="M39" s="316"/>
    </row>
    <row r="40" spans="1:13" s="318" customFormat="1" ht="11.25">
      <c r="A40" s="330" t="s">
        <v>207</v>
      </c>
      <c r="B40" s="330"/>
      <c r="C40" s="330"/>
      <c r="D40" s="330"/>
      <c r="E40" s="330"/>
      <c r="F40" s="330"/>
      <c r="G40" s="314"/>
      <c r="H40" s="314"/>
      <c r="I40" s="314"/>
      <c r="J40" s="314"/>
      <c r="M40" s="316"/>
    </row>
    <row r="41" spans="1:13" s="318" customFormat="1" ht="11.25">
      <c r="A41" s="323" t="s">
        <v>209</v>
      </c>
      <c r="B41" s="323"/>
      <c r="C41" s="323"/>
      <c r="D41" s="323"/>
      <c r="E41" s="323"/>
      <c r="F41" s="323"/>
      <c r="G41" s="317"/>
      <c r="H41" s="314"/>
      <c r="I41" s="314"/>
      <c r="J41" s="314"/>
      <c r="M41" s="316"/>
    </row>
    <row r="42" spans="1:16" ht="12.75" customHeight="1">
      <c r="A42" s="17"/>
      <c r="B42" s="10"/>
      <c r="C42" s="10"/>
      <c r="D42" s="17"/>
      <c r="E42" s="17"/>
      <c r="F42" s="17"/>
      <c r="G42" s="10"/>
      <c r="H42" s="10"/>
      <c r="I42" s="25"/>
      <c r="J42" s="235"/>
      <c r="K42" s="236"/>
      <c r="L42" s="23"/>
      <c r="O42" s="293"/>
      <c r="P42" s="293"/>
    </row>
    <row r="43" spans="1:256" ht="12" customHeight="1">
      <c r="A43" s="17"/>
      <c r="B43" s="16"/>
      <c r="C43" s="24"/>
      <c r="D43" s="17"/>
      <c r="E43" s="17"/>
      <c r="F43" s="17"/>
      <c r="G43" s="17"/>
      <c r="H43" s="17"/>
      <c r="I43" s="17"/>
      <c r="J43" s="17"/>
      <c r="K43" s="17"/>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pans="1:12" ht="12.75" customHeight="1" hidden="1">
      <c r="A44" s="17"/>
      <c r="B44" s="26"/>
      <c r="C44" s="17"/>
      <c r="D44" s="17"/>
      <c r="E44" s="17"/>
      <c r="F44" s="17"/>
      <c r="G44" s="17"/>
      <c r="H44" s="17"/>
      <c r="I44" s="16"/>
      <c r="J44" s="17"/>
      <c r="K44" s="17"/>
      <c r="L44" s="17"/>
    </row>
    <row r="45" spans="1:12" ht="12.75" customHeight="1" hidden="1">
      <c r="A45" s="17"/>
      <c r="B45" s="10"/>
      <c r="C45" s="17"/>
      <c r="D45" s="17"/>
      <c r="E45" s="17"/>
      <c r="F45" s="17"/>
      <c r="G45" s="10"/>
      <c r="H45" s="16"/>
      <c r="I45" s="16"/>
      <c r="J45" s="16"/>
      <c r="K45" s="16"/>
      <c r="L45" s="16"/>
    </row>
    <row r="46" spans="1:12" ht="12.75" customHeight="1" hidden="1">
      <c r="A46" s="17"/>
      <c r="B46" s="24"/>
      <c r="C46" s="17"/>
      <c r="D46" s="17"/>
      <c r="E46" s="17"/>
      <c r="F46" s="17"/>
      <c r="G46" s="16"/>
      <c r="H46" s="16"/>
      <c r="I46" s="16"/>
      <c r="J46" s="16"/>
      <c r="K46" s="16"/>
      <c r="L46" s="16"/>
    </row>
    <row r="47" spans="1:16" ht="12.75" customHeight="1" hidden="1">
      <c r="A47" s="17"/>
      <c r="B47" s="10"/>
      <c r="C47" s="10"/>
      <c r="D47" s="17"/>
      <c r="E47" s="17"/>
      <c r="F47" s="17"/>
      <c r="G47" s="10"/>
      <c r="H47" s="10"/>
      <c r="I47" s="25"/>
      <c r="J47" s="235"/>
      <c r="K47" s="236"/>
      <c r="L47" s="23"/>
      <c r="O47" s="293"/>
      <c r="P47" s="293"/>
    </row>
    <row r="48" spans="1:16" ht="12.75" customHeight="1" hidden="1">
      <c r="A48" s="17"/>
      <c r="B48" s="10"/>
      <c r="C48" s="10"/>
      <c r="D48" s="17"/>
      <c r="E48" s="17"/>
      <c r="F48" s="17"/>
      <c r="G48" s="10"/>
      <c r="H48" s="10"/>
      <c r="I48" s="25"/>
      <c r="J48" s="235"/>
      <c r="K48" s="236"/>
      <c r="L48" s="23"/>
      <c r="O48" s="293"/>
      <c r="P48" s="293"/>
    </row>
    <row r="49" spans="1:16" ht="12.75" customHeight="1" hidden="1">
      <c r="A49" s="17"/>
      <c r="B49" s="10"/>
      <c r="C49" s="10"/>
      <c r="D49" s="17"/>
      <c r="E49" s="17"/>
      <c r="F49" s="17"/>
      <c r="G49" s="10"/>
      <c r="H49" s="10"/>
      <c r="I49" s="25"/>
      <c r="J49" s="235"/>
      <c r="K49" s="236"/>
      <c r="L49" s="23"/>
      <c r="O49" s="293"/>
      <c r="P49" s="293"/>
    </row>
    <row r="50" spans="1:16" ht="12.75" customHeight="1" hidden="1">
      <c r="A50" s="17"/>
      <c r="B50" s="10"/>
      <c r="C50" s="10"/>
      <c r="D50" s="17"/>
      <c r="E50" s="17"/>
      <c r="F50" s="17"/>
      <c r="G50" s="10"/>
      <c r="H50" s="10"/>
      <c r="I50" s="25"/>
      <c r="J50" s="235"/>
      <c r="K50" s="236"/>
      <c r="L50" s="23"/>
      <c r="O50" s="293"/>
      <c r="P50" s="293"/>
    </row>
    <row r="51" spans="1:16" ht="12.75" customHeight="1" hidden="1">
      <c r="A51" s="17"/>
      <c r="B51" s="10"/>
      <c r="C51" s="10"/>
      <c r="D51" s="17"/>
      <c r="E51" s="17"/>
      <c r="F51" s="17"/>
      <c r="G51" s="10"/>
      <c r="H51" s="10"/>
      <c r="I51" s="25"/>
      <c r="J51" s="235"/>
      <c r="K51" s="236"/>
      <c r="L51" s="23"/>
      <c r="O51" s="293"/>
      <c r="P51" s="293"/>
    </row>
    <row r="52" spans="1:16" ht="12.75" customHeight="1" hidden="1">
      <c r="A52" s="17"/>
      <c r="B52" s="10"/>
      <c r="C52" s="10"/>
      <c r="D52" s="17"/>
      <c r="E52" s="17"/>
      <c r="F52" s="17"/>
      <c r="G52" s="10"/>
      <c r="H52" s="10"/>
      <c r="I52" s="25"/>
      <c r="J52" s="235"/>
      <c r="K52" s="236"/>
      <c r="L52" s="23"/>
      <c r="O52" s="293"/>
      <c r="P52" s="293"/>
    </row>
    <row r="53" spans="1:16" ht="12.75" customHeight="1" hidden="1">
      <c r="A53" s="17"/>
      <c r="B53" s="10"/>
      <c r="C53" s="10"/>
      <c r="D53" s="17"/>
      <c r="E53" s="17"/>
      <c r="F53" s="17"/>
      <c r="G53" s="10"/>
      <c r="H53" s="10"/>
      <c r="I53" s="25"/>
      <c r="J53" s="235"/>
      <c r="K53" s="236"/>
      <c r="L53" s="23"/>
      <c r="O53" s="293"/>
      <c r="P53" s="293"/>
    </row>
    <row r="54" spans="1:16" ht="12.75" customHeight="1" hidden="1">
      <c r="A54" s="17"/>
      <c r="B54" s="10"/>
      <c r="C54" s="10"/>
      <c r="D54" s="17"/>
      <c r="E54" s="17"/>
      <c r="F54" s="17"/>
      <c r="G54" s="10"/>
      <c r="H54" s="10"/>
      <c r="I54" s="25"/>
      <c r="J54" s="235"/>
      <c r="K54" s="236"/>
      <c r="L54" s="23"/>
      <c r="O54" s="293"/>
      <c r="P54" s="293"/>
    </row>
    <row r="55" spans="1:16" ht="12.75" customHeight="1" hidden="1">
      <c r="A55" s="17"/>
      <c r="B55" s="10"/>
      <c r="C55" s="10"/>
      <c r="D55" s="17"/>
      <c r="E55" s="17"/>
      <c r="F55" s="17"/>
      <c r="G55" s="10"/>
      <c r="H55" s="10"/>
      <c r="I55" s="25"/>
      <c r="J55" s="235"/>
      <c r="K55" s="236"/>
      <c r="L55" s="23"/>
      <c r="O55" s="293"/>
      <c r="P55" s="293"/>
    </row>
    <row r="56" spans="1:16" ht="12.75" customHeight="1" hidden="1">
      <c r="A56" s="17"/>
      <c r="B56" s="10"/>
      <c r="C56" s="10"/>
      <c r="D56" s="17"/>
      <c r="E56" s="17"/>
      <c r="F56" s="17"/>
      <c r="G56" s="10"/>
      <c r="H56" s="10"/>
      <c r="I56" s="25"/>
      <c r="J56" s="235"/>
      <c r="K56" s="236"/>
      <c r="L56" s="23"/>
      <c r="O56" s="293"/>
      <c r="P56" s="293"/>
    </row>
    <row r="57" spans="1:16" ht="12.75" customHeight="1" hidden="1">
      <c r="A57" s="17"/>
      <c r="B57" s="10"/>
      <c r="C57" s="10"/>
      <c r="D57" s="17"/>
      <c r="E57" s="17"/>
      <c r="F57" s="17"/>
      <c r="G57" s="10"/>
      <c r="H57" s="10"/>
      <c r="I57" s="25"/>
      <c r="J57" s="235"/>
      <c r="K57" s="236"/>
      <c r="L57" s="23"/>
      <c r="O57" s="293"/>
      <c r="P57" s="293"/>
    </row>
    <row r="58" spans="1:12" ht="12.75" customHeight="1" hidden="1">
      <c r="A58" s="17"/>
      <c r="B58" s="16"/>
      <c r="C58" s="24"/>
      <c r="D58" s="17"/>
      <c r="E58" s="17"/>
      <c r="F58" s="17"/>
      <c r="G58" s="17"/>
      <c r="H58" s="17"/>
      <c r="I58" s="17"/>
      <c r="J58" s="17"/>
      <c r="K58" s="17"/>
      <c r="L58" s="18"/>
    </row>
    <row r="59" spans="1:12" ht="12.75" customHeight="1" hidden="1">
      <c r="A59" s="17"/>
      <c r="B59" s="10"/>
      <c r="C59" s="17"/>
      <c r="D59" s="17"/>
      <c r="E59" s="17"/>
      <c r="F59" s="17"/>
      <c r="G59" s="17"/>
      <c r="H59" s="17"/>
      <c r="I59" s="17"/>
      <c r="J59" s="17"/>
      <c r="K59" s="17"/>
      <c r="L59" s="17"/>
    </row>
    <row r="60" spans="1:12" ht="12.75" customHeight="1" hidden="1">
      <c r="A60" s="17"/>
      <c r="B60" s="24"/>
      <c r="C60" s="17"/>
      <c r="D60" s="17"/>
      <c r="E60" s="17"/>
      <c r="F60" s="17"/>
      <c r="G60" s="17"/>
      <c r="H60" s="17"/>
      <c r="I60" s="17"/>
      <c r="J60" s="17"/>
      <c r="K60" s="17"/>
      <c r="L60" s="17"/>
    </row>
    <row r="61" spans="1:16" ht="12.75" customHeight="1" hidden="1">
      <c r="A61" s="17"/>
      <c r="B61" s="10"/>
      <c r="C61" s="10"/>
      <c r="D61" s="17"/>
      <c r="E61" s="17"/>
      <c r="F61" s="17"/>
      <c r="G61" s="10"/>
      <c r="H61" s="10"/>
      <c r="I61" s="25"/>
      <c r="J61" s="235"/>
      <c r="K61" s="236"/>
      <c r="L61" s="23"/>
      <c r="O61" s="293"/>
      <c r="P61" s="293"/>
    </row>
    <row r="62" spans="1:16" ht="12.75" customHeight="1" hidden="1">
      <c r="A62" s="17"/>
      <c r="B62" s="10"/>
      <c r="C62" s="10"/>
      <c r="D62" s="17"/>
      <c r="E62" s="17"/>
      <c r="F62" s="17"/>
      <c r="G62" s="10"/>
      <c r="H62" s="10"/>
      <c r="I62" s="25"/>
      <c r="J62" s="235"/>
      <c r="K62" s="236"/>
      <c r="L62" s="23"/>
      <c r="O62" s="293"/>
      <c r="P62" s="293"/>
    </row>
    <row r="63" spans="1:16" ht="12.75" customHeight="1" hidden="1">
      <c r="A63" s="17"/>
      <c r="B63" s="10"/>
      <c r="C63" s="10"/>
      <c r="D63" s="17"/>
      <c r="E63" s="17"/>
      <c r="F63" s="17"/>
      <c r="G63" s="10"/>
      <c r="H63" s="10"/>
      <c r="I63" s="25"/>
      <c r="J63" s="235"/>
      <c r="K63" s="236"/>
      <c r="L63" s="23"/>
      <c r="O63" s="293"/>
      <c r="P63" s="293"/>
    </row>
    <row r="64" spans="1:16" ht="12.75" customHeight="1" hidden="1">
      <c r="A64" s="17"/>
      <c r="B64" s="10"/>
      <c r="C64" s="10"/>
      <c r="D64" s="17"/>
      <c r="E64" s="17"/>
      <c r="F64" s="17"/>
      <c r="G64" s="10"/>
      <c r="H64" s="10"/>
      <c r="I64" s="25"/>
      <c r="J64" s="235"/>
      <c r="K64" s="236"/>
      <c r="L64" s="23"/>
      <c r="O64" s="293"/>
      <c r="P64" s="293"/>
    </row>
    <row r="65" spans="1:16" ht="12.75" customHeight="1" hidden="1">
      <c r="A65" s="17"/>
      <c r="B65" s="10"/>
      <c r="C65" s="10"/>
      <c r="D65" s="17"/>
      <c r="E65" s="17"/>
      <c r="F65" s="17"/>
      <c r="G65" s="10"/>
      <c r="H65" s="10"/>
      <c r="I65" s="25"/>
      <c r="J65" s="235"/>
      <c r="K65" s="236"/>
      <c r="L65" s="23"/>
      <c r="O65" s="293"/>
      <c r="P65" s="293"/>
    </row>
    <row r="66" spans="1:16" ht="12.75" customHeight="1" hidden="1">
      <c r="A66" s="17"/>
      <c r="B66" s="10"/>
      <c r="C66" s="10"/>
      <c r="D66" s="17"/>
      <c r="E66" s="17"/>
      <c r="F66" s="17"/>
      <c r="G66" s="10"/>
      <c r="H66" s="10"/>
      <c r="I66" s="25"/>
      <c r="J66" s="235"/>
      <c r="K66" s="236"/>
      <c r="L66" s="23"/>
      <c r="O66" s="293"/>
      <c r="P66" s="293"/>
    </row>
    <row r="67" spans="1:16" ht="12.75" customHeight="1" hidden="1">
      <c r="A67" s="17"/>
      <c r="B67" s="10"/>
      <c r="C67" s="10"/>
      <c r="D67" s="17"/>
      <c r="E67" s="17"/>
      <c r="F67" s="17"/>
      <c r="G67" s="10"/>
      <c r="H67" s="10"/>
      <c r="I67" s="25"/>
      <c r="J67" s="235"/>
      <c r="K67" s="236"/>
      <c r="L67" s="23"/>
      <c r="O67" s="293"/>
      <c r="P67" s="293"/>
    </row>
    <row r="68" spans="1:16" ht="12.75" customHeight="1" hidden="1">
      <c r="A68" s="17"/>
      <c r="B68" s="10"/>
      <c r="C68" s="10"/>
      <c r="D68" s="17"/>
      <c r="E68" s="17"/>
      <c r="F68" s="17"/>
      <c r="G68" s="10"/>
      <c r="H68" s="10"/>
      <c r="I68" s="25"/>
      <c r="J68" s="235"/>
      <c r="K68" s="236"/>
      <c r="L68" s="23"/>
      <c r="O68" s="293"/>
      <c r="P68" s="293"/>
    </row>
    <row r="69" spans="1:12" ht="12.75" customHeight="1" hidden="1">
      <c r="A69" s="17"/>
      <c r="B69" s="16"/>
      <c r="C69" s="24"/>
      <c r="D69" s="17"/>
      <c r="E69" s="17"/>
      <c r="F69" s="17"/>
      <c r="G69" s="17"/>
      <c r="H69" s="17"/>
      <c r="I69" s="17"/>
      <c r="J69" s="17"/>
      <c r="K69" s="17"/>
      <c r="L69" s="18"/>
    </row>
    <row r="70" spans="1:12" ht="12.75" customHeight="1" hidden="1">
      <c r="A70" s="17"/>
      <c r="B70" s="10"/>
      <c r="C70" s="17"/>
      <c r="D70" s="17"/>
      <c r="E70" s="17"/>
      <c r="F70" s="17"/>
      <c r="G70" s="17"/>
      <c r="H70" s="17"/>
      <c r="I70" s="17"/>
      <c r="J70" s="17"/>
      <c r="K70" s="17"/>
      <c r="L70" s="17"/>
    </row>
    <row r="71" spans="1:12" ht="12.75" customHeight="1" hidden="1">
      <c r="A71" s="17"/>
      <c r="B71" s="24"/>
      <c r="C71" s="17"/>
      <c r="D71" s="17"/>
      <c r="E71" s="17"/>
      <c r="F71" s="17"/>
      <c r="G71" s="17"/>
      <c r="H71" s="17"/>
      <c r="I71" s="17"/>
      <c r="J71" s="17"/>
      <c r="K71" s="17"/>
      <c r="L71" s="17"/>
    </row>
    <row r="72" spans="1:18" ht="12.75" customHeight="1" hidden="1">
      <c r="A72" s="17"/>
      <c r="B72" s="10"/>
      <c r="C72" s="10"/>
      <c r="D72" s="17"/>
      <c r="E72" s="17"/>
      <c r="F72" s="17"/>
      <c r="G72" s="10"/>
      <c r="H72" s="10"/>
      <c r="I72" s="25"/>
      <c r="J72" s="235"/>
      <c r="K72" s="236"/>
      <c r="L72" s="23"/>
      <c r="O72" s="293"/>
      <c r="P72" s="293"/>
      <c r="R72" s="294"/>
    </row>
    <row r="73" spans="1:18" ht="12.75" customHeight="1" hidden="1">
      <c r="A73" s="17"/>
      <c r="B73" s="10"/>
      <c r="C73" s="10"/>
      <c r="D73" s="17"/>
      <c r="E73" s="17"/>
      <c r="F73" s="17"/>
      <c r="G73" s="10"/>
      <c r="H73" s="10"/>
      <c r="I73" s="25"/>
      <c r="J73" s="235"/>
      <c r="K73" s="236"/>
      <c r="L73" s="23"/>
      <c r="O73" s="293"/>
      <c r="P73" s="293"/>
      <c r="R73" s="294"/>
    </row>
    <row r="74" spans="1:18" ht="12.75" customHeight="1" hidden="1">
      <c r="A74" s="17"/>
      <c r="B74" s="10"/>
      <c r="C74" s="10"/>
      <c r="D74" s="17"/>
      <c r="E74" s="17"/>
      <c r="F74" s="17"/>
      <c r="G74" s="10"/>
      <c r="H74" s="10"/>
      <c r="I74" s="25"/>
      <c r="J74" s="235"/>
      <c r="K74" s="236"/>
      <c r="L74" s="23"/>
      <c r="O74" s="293"/>
      <c r="P74" s="293"/>
      <c r="R74" s="294"/>
    </row>
    <row r="75" spans="1:18" ht="12.75" customHeight="1" hidden="1">
      <c r="A75" s="17"/>
      <c r="B75" s="10"/>
      <c r="C75" s="10"/>
      <c r="D75" s="17"/>
      <c r="E75" s="17"/>
      <c r="F75" s="17"/>
      <c r="G75" s="10"/>
      <c r="H75" s="10"/>
      <c r="I75" s="25"/>
      <c r="J75" s="235"/>
      <c r="K75" s="236"/>
      <c r="L75" s="23"/>
      <c r="O75" s="293"/>
      <c r="P75" s="293"/>
      <c r="R75" s="294"/>
    </row>
    <row r="76" spans="1:18" ht="12.75" customHeight="1" hidden="1">
      <c r="A76" s="17"/>
      <c r="B76" s="10"/>
      <c r="C76" s="10"/>
      <c r="D76" s="17"/>
      <c r="E76" s="17"/>
      <c r="F76" s="17"/>
      <c r="G76" s="10"/>
      <c r="H76" s="10"/>
      <c r="I76" s="25"/>
      <c r="J76" s="235"/>
      <c r="K76" s="236"/>
      <c r="L76" s="23"/>
      <c r="O76" s="293"/>
      <c r="P76" s="293"/>
      <c r="R76" s="294"/>
    </row>
    <row r="77" spans="1:18" ht="12.75" customHeight="1" hidden="1">
      <c r="A77" s="17"/>
      <c r="B77" s="10"/>
      <c r="C77" s="10"/>
      <c r="D77" s="17"/>
      <c r="E77" s="17"/>
      <c r="F77" s="17"/>
      <c r="G77" s="10"/>
      <c r="H77" s="10"/>
      <c r="I77" s="25"/>
      <c r="J77" s="235"/>
      <c r="K77" s="236"/>
      <c r="L77" s="23"/>
      <c r="O77" s="293"/>
      <c r="P77" s="293"/>
      <c r="R77" s="294"/>
    </row>
    <row r="78" spans="1:18" ht="12.75" customHeight="1" hidden="1">
      <c r="A78" s="17"/>
      <c r="B78" s="10"/>
      <c r="C78" s="10"/>
      <c r="D78" s="17"/>
      <c r="E78" s="17"/>
      <c r="F78" s="17"/>
      <c r="G78" s="10"/>
      <c r="H78" s="10"/>
      <c r="I78" s="25"/>
      <c r="J78" s="235"/>
      <c r="K78" s="236"/>
      <c r="L78" s="23"/>
      <c r="O78" s="293"/>
      <c r="P78" s="293"/>
      <c r="R78" s="294"/>
    </row>
    <row r="79" spans="1:18" ht="12.75" customHeight="1" hidden="1">
      <c r="A79" s="17"/>
      <c r="B79" s="10"/>
      <c r="C79" s="10"/>
      <c r="D79" s="17"/>
      <c r="E79" s="17"/>
      <c r="F79" s="17"/>
      <c r="G79" s="10"/>
      <c r="H79" s="10"/>
      <c r="I79" s="25"/>
      <c r="J79" s="235"/>
      <c r="K79" s="236"/>
      <c r="L79" s="23"/>
      <c r="O79" s="293"/>
      <c r="P79" s="293"/>
      <c r="R79" s="294"/>
    </row>
    <row r="80" spans="1:18" ht="12.75" customHeight="1" hidden="1">
      <c r="A80" s="17"/>
      <c r="B80" s="10"/>
      <c r="C80" s="10"/>
      <c r="D80" s="17"/>
      <c r="E80" s="17"/>
      <c r="F80" s="17"/>
      <c r="G80" s="10"/>
      <c r="H80" s="10"/>
      <c r="I80" s="25"/>
      <c r="J80" s="235"/>
      <c r="K80" s="236"/>
      <c r="L80" s="23"/>
      <c r="O80" s="293"/>
      <c r="P80" s="293"/>
      <c r="R80" s="294"/>
    </row>
    <row r="81" spans="1:18" ht="12.75" customHeight="1" hidden="1">
      <c r="A81" s="17"/>
      <c r="B81" s="10"/>
      <c r="C81" s="10"/>
      <c r="D81" s="17"/>
      <c r="E81" s="17"/>
      <c r="F81" s="17"/>
      <c r="G81" s="10"/>
      <c r="H81" s="10"/>
      <c r="I81" s="25"/>
      <c r="J81" s="235"/>
      <c r="K81" s="236"/>
      <c r="L81" s="23"/>
      <c r="O81" s="293"/>
      <c r="P81" s="293"/>
      <c r="R81" s="294"/>
    </row>
    <row r="82" spans="1:18" ht="12.75" customHeight="1" hidden="1">
      <c r="A82" s="17"/>
      <c r="B82" s="10"/>
      <c r="C82" s="10"/>
      <c r="D82" s="17"/>
      <c r="E82" s="17"/>
      <c r="F82" s="17"/>
      <c r="G82" s="10"/>
      <c r="H82" s="10"/>
      <c r="I82" s="25"/>
      <c r="J82" s="235"/>
      <c r="K82" s="236"/>
      <c r="L82" s="23"/>
      <c r="O82" s="293"/>
      <c r="P82" s="293"/>
      <c r="R82" s="294"/>
    </row>
    <row r="83" spans="1:18" ht="12.75" customHeight="1" hidden="1">
      <c r="A83" s="17"/>
      <c r="B83" s="10"/>
      <c r="C83" s="10"/>
      <c r="D83" s="17"/>
      <c r="E83" s="17"/>
      <c r="F83" s="17"/>
      <c r="G83" s="10"/>
      <c r="H83" s="10"/>
      <c r="I83" s="25"/>
      <c r="J83" s="235"/>
      <c r="K83" s="236"/>
      <c r="L83" s="23"/>
      <c r="O83" s="293"/>
      <c r="P83" s="293"/>
      <c r="R83" s="294"/>
    </row>
    <row r="84" spans="1:18" ht="12.75" customHeight="1" hidden="1">
      <c r="A84" s="17"/>
      <c r="B84" s="10"/>
      <c r="C84" s="10"/>
      <c r="D84" s="17"/>
      <c r="E84" s="17"/>
      <c r="F84" s="17"/>
      <c r="G84" s="10"/>
      <c r="H84" s="10"/>
      <c r="I84" s="25"/>
      <c r="J84" s="235"/>
      <c r="K84" s="236"/>
      <c r="L84" s="23"/>
      <c r="O84" s="293"/>
      <c r="P84" s="293"/>
      <c r="R84" s="294"/>
    </row>
    <row r="85" spans="1:18" ht="12.75" customHeight="1" hidden="1">
      <c r="A85" s="17"/>
      <c r="B85" s="10"/>
      <c r="C85" s="10"/>
      <c r="D85" s="17"/>
      <c r="E85" s="17"/>
      <c r="F85" s="17"/>
      <c r="G85" s="10"/>
      <c r="H85" s="10"/>
      <c r="I85" s="25"/>
      <c r="J85" s="235"/>
      <c r="K85" s="236"/>
      <c r="L85" s="23"/>
      <c r="O85" s="293"/>
      <c r="P85" s="293"/>
      <c r="R85" s="294"/>
    </row>
    <row r="86" spans="1:12" ht="12.75" customHeight="1" hidden="1">
      <c r="A86" s="17"/>
      <c r="B86" s="10"/>
      <c r="C86" s="10"/>
      <c r="D86" s="17"/>
      <c r="E86" s="17"/>
      <c r="F86" s="17"/>
      <c r="G86" s="10"/>
      <c r="H86" s="10"/>
      <c r="I86" s="25"/>
      <c r="J86" s="25"/>
      <c r="K86" s="38"/>
      <c r="L86" s="21"/>
    </row>
    <row r="87" spans="1:16" ht="12.75" customHeight="1" hidden="1">
      <c r="A87" s="17"/>
      <c r="B87" s="10"/>
      <c r="C87" s="17"/>
      <c r="D87" s="17"/>
      <c r="E87" s="17"/>
      <c r="F87" s="17"/>
      <c r="G87" s="10"/>
      <c r="H87" s="16"/>
      <c r="I87" s="16"/>
      <c r="J87" s="16"/>
      <c r="K87" s="16"/>
      <c r="L87" s="16"/>
      <c r="O87" s="293"/>
      <c r="P87" s="293"/>
    </row>
    <row r="88" spans="1:12" ht="12.75" customHeight="1" hidden="1">
      <c r="A88" s="17"/>
      <c r="B88" s="24"/>
      <c r="C88" s="17"/>
      <c r="D88" s="17"/>
      <c r="E88" s="17"/>
      <c r="F88" s="17"/>
      <c r="G88" s="16"/>
      <c r="H88" s="16"/>
      <c r="I88" s="16"/>
      <c r="J88" s="16"/>
      <c r="K88" s="16"/>
      <c r="L88" s="16"/>
    </row>
    <row r="89" spans="1:18" ht="12.75" customHeight="1" hidden="1">
      <c r="A89" s="17"/>
      <c r="B89" s="10"/>
      <c r="C89" s="10"/>
      <c r="D89" s="17"/>
      <c r="E89" s="17"/>
      <c r="F89" s="17"/>
      <c r="G89" s="10"/>
      <c r="H89" s="10"/>
      <c r="I89" s="25"/>
      <c r="J89" s="235"/>
      <c r="K89" s="236"/>
      <c r="L89" s="23"/>
      <c r="O89" s="293"/>
      <c r="P89" s="293"/>
      <c r="R89" s="294"/>
    </row>
    <row r="90" spans="1:18" ht="12.75" customHeight="1" hidden="1">
      <c r="A90" s="17"/>
      <c r="B90" s="10"/>
      <c r="C90" s="10"/>
      <c r="D90" s="17"/>
      <c r="E90" s="17"/>
      <c r="F90" s="17"/>
      <c r="G90" s="10"/>
      <c r="H90" s="10"/>
      <c r="I90" s="25"/>
      <c r="J90" s="235"/>
      <c r="K90" s="236"/>
      <c r="L90" s="23"/>
      <c r="O90" s="293"/>
      <c r="P90" s="293"/>
      <c r="R90" s="294"/>
    </row>
    <row r="91" spans="1:18" ht="12.75" customHeight="1" hidden="1">
      <c r="A91" s="17"/>
      <c r="B91" s="10"/>
      <c r="C91" s="10"/>
      <c r="D91" s="17"/>
      <c r="E91" s="17"/>
      <c r="F91" s="17"/>
      <c r="G91" s="10"/>
      <c r="H91" s="10"/>
      <c r="I91" s="25"/>
      <c r="J91" s="235"/>
      <c r="K91" s="236"/>
      <c r="L91" s="23"/>
      <c r="O91" s="293"/>
      <c r="P91" s="293"/>
      <c r="R91" s="294"/>
    </row>
    <row r="92" spans="1:18" ht="12.75" customHeight="1" hidden="1">
      <c r="A92" s="17"/>
      <c r="B92" s="10"/>
      <c r="C92" s="10"/>
      <c r="D92" s="17"/>
      <c r="E92" s="17"/>
      <c r="F92" s="17"/>
      <c r="G92" s="10"/>
      <c r="H92" s="10"/>
      <c r="I92" s="25"/>
      <c r="J92" s="235"/>
      <c r="K92" s="236"/>
      <c r="L92" s="23"/>
      <c r="O92" s="293"/>
      <c r="P92" s="293"/>
      <c r="R92" s="294"/>
    </row>
    <row r="93" spans="1:18" ht="12.75" customHeight="1" hidden="1">
      <c r="A93" s="17"/>
      <c r="B93" s="10"/>
      <c r="C93" s="10"/>
      <c r="D93" s="17"/>
      <c r="E93" s="17"/>
      <c r="F93" s="17"/>
      <c r="G93" s="10"/>
      <c r="H93" s="10"/>
      <c r="I93" s="25"/>
      <c r="J93" s="235"/>
      <c r="K93" s="236"/>
      <c r="L93" s="23"/>
      <c r="O93" s="293"/>
      <c r="P93" s="293"/>
      <c r="R93" s="294"/>
    </row>
    <row r="94" spans="1:18" ht="12.75" customHeight="1" hidden="1">
      <c r="A94" s="17"/>
      <c r="B94" s="10"/>
      <c r="C94" s="10"/>
      <c r="D94" s="17"/>
      <c r="E94" s="17"/>
      <c r="F94" s="17"/>
      <c r="G94" s="10"/>
      <c r="H94" s="10"/>
      <c r="I94" s="25"/>
      <c r="J94" s="235"/>
      <c r="K94" s="236"/>
      <c r="L94" s="23"/>
      <c r="O94" s="293"/>
      <c r="P94" s="293"/>
      <c r="R94" s="294"/>
    </row>
    <row r="95" spans="1:18" ht="12.75" customHeight="1" hidden="1">
      <c r="A95" s="17"/>
      <c r="B95" s="10"/>
      <c r="C95" s="10"/>
      <c r="D95" s="17"/>
      <c r="E95" s="17"/>
      <c r="F95" s="17"/>
      <c r="G95" s="10"/>
      <c r="H95" s="10"/>
      <c r="I95" s="25"/>
      <c r="J95" s="235"/>
      <c r="K95" s="236"/>
      <c r="L95" s="23"/>
      <c r="O95" s="293"/>
      <c r="P95" s="293"/>
      <c r="R95" s="294"/>
    </row>
    <row r="96" spans="1:18" ht="12.75" customHeight="1" hidden="1">
      <c r="A96" s="17"/>
      <c r="B96" s="10"/>
      <c r="C96" s="10"/>
      <c r="D96" s="17"/>
      <c r="E96" s="17"/>
      <c r="F96" s="17"/>
      <c r="G96" s="10"/>
      <c r="H96" s="10"/>
      <c r="I96" s="25"/>
      <c r="J96" s="235"/>
      <c r="K96" s="236"/>
      <c r="L96" s="23"/>
      <c r="O96" s="293"/>
      <c r="P96" s="293"/>
      <c r="R96" s="294"/>
    </row>
    <row r="97" spans="1:18" ht="12.75" customHeight="1" hidden="1">
      <c r="A97" s="17"/>
      <c r="B97" s="10"/>
      <c r="C97" s="10"/>
      <c r="D97" s="17"/>
      <c r="E97" s="17"/>
      <c r="F97" s="17"/>
      <c r="G97" s="10"/>
      <c r="H97" s="10"/>
      <c r="I97" s="25"/>
      <c r="J97" s="235"/>
      <c r="K97" s="236"/>
      <c r="L97" s="23"/>
      <c r="O97" s="293"/>
      <c r="P97" s="293"/>
      <c r="R97" s="294"/>
    </row>
    <row r="98" spans="1:12" ht="12.75" customHeight="1" hidden="1">
      <c r="A98" s="17"/>
      <c r="B98" s="16"/>
      <c r="C98" s="24"/>
      <c r="D98" s="17"/>
      <c r="E98" s="17"/>
      <c r="F98" s="17"/>
      <c r="G98" s="17"/>
      <c r="H98" s="17"/>
      <c r="I98" s="17"/>
      <c r="J98" s="17"/>
      <c r="K98" s="17"/>
      <c r="L98" s="18"/>
    </row>
    <row r="99" spans="1:12" ht="12.75" customHeight="1" hidden="1">
      <c r="A99" s="17"/>
      <c r="B99" s="10"/>
      <c r="C99" s="17"/>
      <c r="D99" s="17"/>
      <c r="E99" s="17"/>
      <c r="F99" s="17"/>
      <c r="G99" s="17"/>
      <c r="H99" s="17"/>
      <c r="I99" s="17"/>
      <c r="J99" s="17"/>
      <c r="K99" s="17"/>
      <c r="L99" s="17"/>
    </row>
    <row r="100" spans="1:12" ht="12.75" customHeight="1" hidden="1">
      <c r="A100" s="17"/>
      <c r="B100" s="24"/>
      <c r="C100" s="17"/>
      <c r="D100" s="17"/>
      <c r="E100" s="17"/>
      <c r="F100" s="17"/>
      <c r="G100" s="17"/>
      <c r="H100" s="17"/>
      <c r="I100" s="17"/>
      <c r="J100" s="17"/>
      <c r="K100" s="17"/>
      <c r="L100" s="17"/>
    </row>
    <row r="101" spans="1:16" ht="12.75" customHeight="1" hidden="1">
      <c r="A101" s="17"/>
      <c r="B101" s="10"/>
      <c r="C101" s="10"/>
      <c r="D101" s="17"/>
      <c r="E101" s="17"/>
      <c r="F101" s="17"/>
      <c r="G101" s="10"/>
      <c r="H101" s="10"/>
      <c r="I101" s="25"/>
      <c r="J101" s="235"/>
      <c r="K101" s="236"/>
      <c r="L101" s="23"/>
      <c r="O101" s="293"/>
      <c r="P101" s="293"/>
    </row>
    <row r="102" spans="1:16" ht="12.75" customHeight="1" hidden="1">
      <c r="A102" s="17"/>
      <c r="B102" s="10"/>
      <c r="C102" s="10"/>
      <c r="D102" s="17"/>
      <c r="E102" s="17"/>
      <c r="F102" s="17"/>
      <c r="G102" s="10"/>
      <c r="H102" s="10"/>
      <c r="I102" s="25"/>
      <c r="J102" s="235"/>
      <c r="K102" s="236"/>
      <c r="L102" s="23"/>
      <c r="O102" s="293"/>
      <c r="P102" s="293"/>
    </row>
    <row r="103" spans="1:16" ht="12.75" customHeight="1" hidden="1">
      <c r="A103" s="17"/>
      <c r="B103" s="10"/>
      <c r="C103" s="10"/>
      <c r="D103" s="17"/>
      <c r="E103" s="17"/>
      <c r="F103" s="17"/>
      <c r="G103" s="10"/>
      <c r="H103" s="10"/>
      <c r="I103" s="25"/>
      <c r="J103" s="235"/>
      <c r="K103" s="236"/>
      <c r="L103" s="23"/>
      <c r="O103" s="293"/>
      <c r="P103" s="293"/>
    </row>
    <row r="104" spans="1:18" ht="12.75" customHeight="1" hidden="1">
      <c r="A104" s="17"/>
      <c r="B104" s="10"/>
      <c r="C104" s="10"/>
      <c r="D104" s="17"/>
      <c r="E104" s="17"/>
      <c r="F104" s="17"/>
      <c r="G104" s="10"/>
      <c r="H104" s="10"/>
      <c r="I104" s="25"/>
      <c r="J104" s="235"/>
      <c r="K104" s="236"/>
      <c r="L104" s="23"/>
      <c r="O104" s="293"/>
      <c r="P104" s="293"/>
      <c r="R104" s="294"/>
    </row>
    <row r="105" spans="1:12" ht="12.75" customHeight="1" hidden="1">
      <c r="A105" s="17"/>
      <c r="B105" s="16"/>
      <c r="C105" s="24"/>
      <c r="D105" s="17"/>
      <c r="E105" s="17"/>
      <c r="F105" s="17"/>
      <c r="G105" s="17"/>
      <c r="H105" s="17"/>
      <c r="I105" s="17"/>
      <c r="J105" s="17"/>
      <c r="K105" s="17"/>
      <c r="L105" s="18"/>
    </row>
    <row r="106" spans="1:12" ht="12.75" customHeight="1" hidden="1">
      <c r="A106" s="17"/>
      <c r="B106" s="10"/>
      <c r="C106" s="17"/>
      <c r="D106" s="17"/>
      <c r="E106" s="17"/>
      <c r="F106" s="17"/>
      <c r="G106" s="17"/>
      <c r="H106" s="17"/>
      <c r="I106" s="17"/>
      <c r="J106" s="17"/>
      <c r="K106" s="17"/>
      <c r="L106" s="17"/>
    </row>
    <row r="107" spans="1:19" ht="12.75" customHeight="1" hidden="1">
      <c r="A107" s="17"/>
      <c r="B107" s="24"/>
      <c r="C107" s="17"/>
      <c r="D107" s="17"/>
      <c r="E107" s="17"/>
      <c r="F107" s="17"/>
      <c r="G107" s="17"/>
      <c r="H107" s="17"/>
      <c r="I107" s="17"/>
      <c r="J107" s="17"/>
      <c r="K107" s="17"/>
      <c r="L107" s="17"/>
      <c r="R107" s="295"/>
      <c r="S107" s="295"/>
    </row>
    <row r="108" spans="1:19" ht="12.75" customHeight="1" hidden="1">
      <c r="A108" s="17"/>
      <c r="B108" s="10"/>
      <c r="C108" s="10"/>
      <c r="D108" s="17"/>
      <c r="E108" s="17"/>
      <c r="F108" s="17"/>
      <c r="G108" s="10"/>
      <c r="H108" s="10"/>
      <c r="I108" s="25"/>
      <c r="J108" s="235"/>
      <c r="K108" s="236"/>
      <c r="L108" s="23"/>
      <c r="O108" s="293"/>
      <c r="P108" s="293"/>
      <c r="R108" s="296"/>
      <c r="S108" s="294"/>
    </row>
    <row r="109" spans="1:19" ht="12.75" customHeight="1" hidden="1">
      <c r="A109" s="17"/>
      <c r="B109" s="10"/>
      <c r="C109" s="10"/>
      <c r="D109" s="17"/>
      <c r="E109" s="17"/>
      <c r="F109" s="17"/>
      <c r="G109" s="10"/>
      <c r="H109" s="10"/>
      <c r="I109" s="25"/>
      <c r="J109" s="235"/>
      <c r="K109" s="236"/>
      <c r="L109" s="23"/>
      <c r="O109" s="293"/>
      <c r="P109" s="293"/>
      <c r="R109" s="296"/>
      <c r="S109" s="294"/>
    </row>
    <row r="110" spans="1:19" ht="12.75" customHeight="1" hidden="1">
      <c r="A110" s="17"/>
      <c r="B110" s="10"/>
      <c r="C110" s="10"/>
      <c r="D110" s="17"/>
      <c r="E110" s="17"/>
      <c r="F110" s="17"/>
      <c r="G110" s="10"/>
      <c r="H110" s="10"/>
      <c r="I110" s="25"/>
      <c r="J110" s="235"/>
      <c r="K110" s="236"/>
      <c r="L110" s="23"/>
      <c r="O110" s="293"/>
      <c r="P110" s="293"/>
      <c r="R110" s="296"/>
      <c r="S110" s="294"/>
    </row>
    <row r="111" spans="1:19" ht="12.75" customHeight="1" hidden="1">
      <c r="A111" s="17"/>
      <c r="B111" s="10"/>
      <c r="C111" s="10"/>
      <c r="D111" s="17"/>
      <c r="E111" s="17"/>
      <c r="F111" s="17"/>
      <c r="G111" s="10"/>
      <c r="H111" s="10"/>
      <c r="I111" s="25"/>
      <c r="J111" s="235"/>
      <c r="K111" s="236"/>
      <c r="L111" s="23"/>
      <c r="O111" s="293"/>
      <c r="P111" s="293"/>
      <c r="R111" s="296"/>
      <c r="S111" s="294"/>
    </row>
    <row r="112" spans="1:19" ht="12.75" customHeight="1" hidden="1">
      <c r="A112" s="17"/>
      <c r="B112" s="10"/>
      <c r="C112" s="10"/>
      <c r="D112" s="17"/>
      <c r="E112" s="17"/>
      <c r="F112" s="17"/>
      <c r="G112" s="10"/>
      <c r="H112" s="10"/>
      <c r="I112" s="25"/>
      <c r="J112" s="235"/>
      <c r="K112" s="236"/>
      <c r="L112" s="23"/>
      <c r="O112" s="293"/>
      <c r="P112" s="293"/>
      <c r="R112" s="296"/>
      <c r="S112" s="294"/>
    </row>
    <row r="113" spans="1:19" ht="12.75" customHeight="1" hidden="1">
      <c r="A113" s="17"/>
      <c r="B113" s="10"/>
      <c r="C113" s="10"/>
      <c r="D113" s="17"/>
      <c r="E113" s="17"/>
      <c r="F113" s="17"/>
      <c r="G113" s="10"/>
      <c r="H113" s="10"/>
      <c r="I113" s="25"/>
      <c r="J113" s="235"/>
      <c r="K113" s="236"/>
      <c r="L113" s="23"/>
      <c r="O113" s="293"/>
      <c r="P113" s="293"/>
      <c r="R113" s="296"/>
      <c r="S113" s="294"/>
    </row>
    <row r="114" spans="1:19" ht="12.75" customHeight="1" hidden="1">
      <c r="A114" s="17"/>
      <c r="B114" s="10"/>
      <c r="C114" s="10"/>
      <c r="D114" s="17"/>
      <c r="E114" s="17"/>
      <c r="F114" s="17"/>
      <c r="G114" s="10"/>
      <c r="H114" s="10"/>
      <c r="I114" s="25"/>
      <c r="J114" s="235"/>
      <c r="K114" s="236"/>
      <c r="L114" s="23"/>
      <c r="O114" s="293"/>
      <c r="P114" s="293"/>
      <c r="R114" s="296"/>
      <c r="S114" s="294"/>
    </row>
    <row r="115" spans="1:19" ht="12.75" customHeight="1" hidden="1">
      <c r="A115" s="17"/>
      <c r="B115" s="10"/>
      <c r="C115" s="10"/>
      <c r="D115" s="17"/>
      <c r="E115" s="17"/>
      <c r="F115" s="17"/>
      <c r="G115" s="10"/>
      <c r="H115" s="10"/>
      <c r="I115" s="25"/>
      <c r="J115" s="235"/>
      <c r="K115" s="236"/>
      <c r="L115" s="23"/>
      <c r="O115" s="293"/>
      <c r="P115" s="293"/>
      <c r="R115" s="296"/>
      <c r="S115" s="294"/>
    </row>
    <row r="116" spans="1:12" ht="12.75" customHeight="1" hidden="1">
      <c r="A116" s="17"/>
      <c r="B116" s="16"/>
      <c r="C116" s="24"/>
      <c r="D116" s="17"/>
      <c r="E116" s="17"/>
      <c r="F116" s="17"/>
      <c r="G116" s="17"/>
      <c r="H116" s="17"/>
      <c r="I116" s="17"/>
      <c r="J116" s="17"/>
      <c r="K116" s="17"/>
      <c r="L116" s="18"/>
    </row>
    <row r="117" spans="1:12" ht="12.75" customHeight="1" hidden="1">
      <c r="A117" s="17"/>
      <c r="B117" s="10"/>
      <c r="C117" s="17"/>
      <c r="D117" s="17"/>
      <c r="E117" s="17"/>
      <c r="F117" s="17"/>
      <c r="G117" s="17"/>
      <c r="H117" s="17"/>
      <c r="I117" s="17"/>
      <c r="J117" s="17"/>
      <c r="K117" s="17"/>
      <c r="L117" s="17"/>
    </row>
    <row r="118" spans="1:12" ht="12.75" customHeight="1" hidden="1">
      <c r="A118" s="17"/>
      <c r="B118" s="24"/>
      <c r="C118" s="17"/>
      <c r="D118" s="17"/>
      <c r="E118" s="17"/>
      <c r="F118" s="17"/>
      <c r="G118" s="17"/>
      <c r="H118" s="17"/>
      <c r="I118" s="17"/>
      <c r="J118" s="17"/>
      <c r="K118" s="17"/>
      <c r="L118" s="17"/>
    </row>
    <row r="119" spans="1:16" ht="12.75" customHeight="1" hidden="1">
      <c r="A119" s="17"/>
      <c r="B119" s="10"/>
      <c r="C119" s="10"/>
      <c r="D119" s="17"/>
      <c r="E119" s="17"/>
      <c r="F119" s="17"/>
      <c r="G119" s="10"/>
      <c r="H119" s="10"/>
      <c r="I119" s="25"/>
      <c r="J119" s="235"/>
      <c r="K119" s="236"/>
      <c r="L119" s="18"/>
      <c r="O119" s="293"/>
      <c r="P119" s="293"/>
    </row>
    <row r="120" spans="1:12" ht="12.75" customHeight="1" hidden="1">
      <c r="A120" s="17"/>
      <c r="B120" s="10"/>
      <c r="C120" s="17"/>
      <c r="D120" s="17"/>
      <c r="E120" s="17"/>
      <c r="F120" s="17"/>
      <c r="G120" s="17"/>
      <c r="H120" s="17"/>
      <c r="I120" s="17"/>
      <c r="J120" s="17"/>
      <c r="K120" s="17"/>
      <c r="L120" s="17"/>
    </row>
    <row r="121" spans="1:12" ht="12.75" customHeight="1" hidden="1">
      <c r="A121" s="17"/>
      <c r="B121" s="16"/>
      <c r="C121" s="13"/>
      <c r="D121" s="17"/>
      <c r="E121" s="17"/>
      <c r="F121" s="17"/>
      <c r="G121" s="17"/>
      <c r="H121" s="17"/>
      <c r="I121" s="17"/>
      <c r="J121" s="17"/>
      <c r="K121" s="17"/>
      <c r="L121" s="18"/>
    </row>
    <row r="122" spans="1:12" ht="12.75" customHeight="1" hidden="1">
      <c r="A122" s="17"/>
      <c r="B122" s="17"/>
      <c r="C122" s="17"/>
      <c r="D122" s="17"/>
      <c r="E122" s="17"/>
      <c r="F122" s="17"/>
      <c r="G122" s="17"/>
      <c r="H122" s="17"/>
      <c r="I122" s="17"/>
      <c r="J122" s="17"/>
      <c r="K122" s="17"/>
      <c r="L122" s="17"/>
    </row>
    <row r="123" spans="1:12" ht="12.75" customHeight="1" hidden="1">
      <c r="A123" s="17"/>
      <c r="B123" s="17"/>
      <c r="C123" s="17"/>
      <c r="D123" s="17"/>
      <c r="E123" s="17"/>
      <c r="F123" s="17"/>
      <c r="G123" s="17"/>
      <c r="H123" s="17"/>
      <c r="I123" s="17"/>
      <c r="J123" s="17"/>
      <c r="K123" s="17"/>
      <c r="L123" s="17"/>
    </row>
    <row r="124" spans="1:12" ht="12.75" customHeight="1" hidden="1">
      <c r="A124" s="17"/>
      <c r="B124" s="17"/>
      <c r="C124" s="17"/>
      <c r="D124" s="17"/>
      <c r="E124" s="17"/>
      <c r="F124" s="17"/>
      <c r="G124" s="17"/>
      <c r="H124" s="17"/>
      <c r="I124" s="17"/>
      <c r="J124" s="17"/>
      <c r="K124" s="17"/>
      <c r="L124" s="17"/>
    </row>
    <row r="125" spans="1:12" ht="12.75" customHeight="1" hidden="1">
      <c r="A125" s="17"/>
      <c r="B125" s="17"/>
      <c r="C125" s="17"/>
      <c r="D125" s="17"/>
      <c r="E125" s="17"/>
      <c r="F125" s="17"/>
      <c r="G125" s="17"/>
      <c r="H125" s="17"/>
      <c r="I125" s="17"/>
      <c r="J125" s="17"/>
      <c r="K125" s="17"/>
      <c r="L125" s="17"/>
    </row>
    <row r="126" spans="1:12" ht="12.75" customHeight="1" hidden="1">
      <c r="A126" s="17"/>
      <c r="B126" s="17"/>
      <c r="C126" s="17"/>
      <c r="D126" s="17"/>
      <c r="E126" s="17"/>
      <c r="F126" s="17"/>
      <c r="G126" s="17"/>
      <c r="H126" s="17"/>
      <c r="I126" s="17"/>
      <c r="J126" s="17"/>
      <c r="K126" s="17"/>
      <c r="L126" s="17"/>
    </row>
    <row r="127" spans="1:12" ht="12.75" customHeight="1" hidden="1">
      <c r="A127" s="17"/>
      <c r="B127" s="17"/>
      <c r="C127" s="17"/>
      <c r="D127" s="17"/>
      <c r="E127" s="17"/>
      <c r="F127" s="17"/>
      <c r="G127" s="17"/>
      <c r="H127" s="17"/>
      <c r="I127" s="17"/>
      <c r="J127" s="17"/>
      <c r="K127" s="17"/>
      <c r="L127" s="17"/>
    </row>
  </sheetData>
  <sheetProtection password="E296" sheet="1" objects="1" scenarios="1"/>
  <mergeCells count="3">
    <mergeCell ref="A4:E4"/>
    <mergeCell ref="H9:I9"/>
    <mergeCell ref="H10:I10"/>
  </mergeCells>
  <conditionalFormatting sqref="A9:F9">
    <cfRule type="expression" priority="1" dxfId="0" stopIfTrue="1">
      <formula>$A9&lt;&gt;""</formula>
    </cfRule>
  </conditionalFormatting>
  <conditionalFormatting sqref="L31 H10 K9:L9">
    <cfRule type="expression" priority="2" dxfId="1" stopIfTrue="1">
      <formula>$A$1=TRUE</formula>
    </cfRule>
  </conditionalFormatting>
  <dataValidations count="3">
    <dataValidation allowBlank="1" showInputMessage="1" showErrorMessage="1" errorTitle="Onjuiste invoer" error="De invoer moet een geheel getal zijn.&#10;" sqref="O4:IV5 O11:IV25"/>
    <dataValidation type="whole" allowBlank="1" showInputMessage="1" showErrorMessage="1" errorTitle="Onjuiste invoer:" error="- hier moet het NZa-instellingsnummer ingevuld worden." sqref="H10">
      <formula1>0</formula1>
      <formula2>99999</formula2>
    </dataValidation>
    <dataValidation type="whole" operator="greaterThan" allowBlank="1" showInputMessage="1" showErrorMessage="1" error="U dient hier een positief geheel getal in te voeren." sqref="L31">
      <formula1>0</formula1>
    </dataValidation>
  </dataValidations>
  <printOptions/>
  <pageMargins left="0.3937007874015748" right="0.3937007874015748" top="0.7874015748031497" bottom="0.3937007874015748" header="0.5118110236220472" footer="0.5118110236220472"/>
  <pageSetup firstPageNumber="2" useFirstPageNumber="1" horizontalDpi="600" verticalDpi="600" orientation="landscape" paperSize="9" r:id="rId3"/>
  <headerFooter alignWithMargins="0">
    <oddHeader>&amp;R&amp;G</oddHeader>
  </headerFooter>
  <rowBreaks count="3" manualBreakCount="3">
    <brk id="43" max="12" man="1"/>
    <brk id="85" max="12" man="1"/>
    <brk id="122" max="12" man="1"/>
  </rowBreaks>
  <legacyDrawing r:id="rId1"/>
  <legacyDrawingHF r:id="rId2"/>
</worksheet>
</file>

<file path=xl/worksheets/sheet2.xml><?xml version="1.0" encoding="utf-8"?>
<worksheet xmlns="http://schemas.openxmlformats.org/spreadsheetml/2006/main" xmlns:r="http://schemas.openxmlformats.org/officeDocument/2006/relationships">
  <sheetPr codeName="Blad3"/>
  <dimension ref="A1:P97"/>
  <sheetViews>
    <sheetView showGridLines="0" zoomScaleSheetLayoutView="100" workbookViewId="0" topLeftCell="B3">
      <selection activeCell="B3" sqref="B3"/>
    </sheetView>
  </sheetViews>
  <sheetFormatPr defaultColWidth="9.140625" defaultRowHeight="0" customHeight="1" zeroHeight="1"/>
  <cols>
    <col min="1" max="1" width="6.7109375" style="6" customWidth="1"/>
    <col min="2" max="4" width="8.140625" style="6" customWidth="1"/>
    <col min="5" max="5" width="24.7109375" style="6" customWidth="1"/>
    <col min="6" max="7" width="6.7109375" style="6" customWidth="1"/>
    <col min="8" max="8" width="2.7109375" style="6" customWidth="1"/>
    <col min="9" max="9" width="6.7109375" style="6" customWidth="1"/>
    <col min="10" max="12" width="8.140625" style="6" customWidth="1"/>
    <col min="13" max="13" width="24.7109375" style="6" customWidth="1"/>
    <col min="14" max="15" width="6.7109375" style="6" customWidth="1"/>
    <col min="16" max="16384" width="0" style="6" hidden="1" customWidth="1"/>
  </cols>
  <sheetData>
    <row r="1" spans="1:13" s="1" customFormat="1" ht="12.75" customHeight="1" hidden="1">
      <c r="A1" s="1" t="b">
        <v>1</v>
      </c>
      <c r="B1" s="2"/>
      <c r="J1" s="2"/>
      <c r="K1" s="2"/>
      <c r="L1" s="2"/>
      <c r="M1" s="2"/>
    </row>
    <row r="2" spans="1:16" s="1" customFormat="1" ht="12.75" customHeight="1" hidden="1">
      <c r="A2" s="1">
        <v>6</v>
      </c>
      <c r="B2" s="2">
        <v>7.43</v>
      </c>
      <c r="C2" s="1">
        <v>7.43</v>
      </c>
      <c r="D2" s="1">
        <v>7.43</v>
      </c>
      <c r="E2" s="1">
        <v>24</v>
      </c>
      <c r="F2" s="1">
        <v>6</v>
      </c>
      <c r="G2" s="1">
        <v>6</v>
      </c>
      <c r="H2" s="1">
        <v>2</v>
      </c>
      <c r="I2" s="1">
        <v>6</v>
      </c>
      <c r="J2" s="2">
        <v>7.43</v>
      </c>
      <c r="K2" s="2">
        <v>7.43</v>
      </c>
      <c r="L2" s="2">
        <v>7.43</v>
      </c>
      <c r="M2" s="2">
        <v>24</v>
      </c>
      <c r="N2" s="1">
        <v>6</v>
      </c>
      <c r="O2" s="1">
        <v>6</v>
      </c>
      <c r="P2" s="1">
        <f>SUM(A2:O2)</f>
        <v>130.58</v>
      </c>
    </row>
    <row r="3" spans="2:15" ht="12.75" customHeight="1">
      <c r="B3" s="5"/>
      <c r="N3" s="95"/>
      <c r="O3" s="269" t="s">
        <v>162</v>
      </c>
    </row>
    <row r="4" spans="2:15" ht="12.75" customHeight="1">
      <c r="B4" s="5" t="s">
        <v>179</v>
      </c>
      <c r="O4" s="95" t="str">
        <f>"650 - "&amp;Rente!H$10&amp;""</f>
        <v>650 - </v>
      </c>
    </row>
    <row r="5" spans="2:15" ht="12.75" customHeight="1">
      <c r="B5" s="5"/>
      <c r="O5" s="95"/>
    </row>
    <row r="6" ht="12.75" customHeight="1">
      <c r="B6" s="233" t="str">
        <f>'A+B'!A4</f>
        <v>A. Investeringen waarvoor vergunning is verleend </v>
      </c>
    </row>
    <row r="7" spans="2:15" ht="12.75" customHeight="1">
      <c r="B7" s="370" t="s">
        <v>216</v>
      </c>
      <c r="C7" s="370"/>
      <c r="D7" s="370"/>
      <c r="E7" s="370"/>
      <c r="F7" s="370"/>
      <c r="G7" s="370"/>
      <c r="H7" s="370"/>
      <c r="I7" s="370"/>
      <c r="J7" s="370"/>
      <c r="K7" s="370"/>
      <c r="L7" s="370"/>
      <c r="M7" s="370"/>
      <c r="N7" s="370"/>
      <c r="O7" s="370"/>
    </row>
    <row r="8" spans="2:15" ht="12.75" customHeight="1">
      <c r="B8" s="370"/>
      <c r="C8" s="370"/>
      <c r="D8" s="370"/>
      <c r="E8" s="370"/>
      <c r="F8" s="370"/>
      <c r="G8" s="370"/>
      <c r="H8" s="370"/>
      <c r="I8" s="370"/>
      <c r="J8" s="370"/>
      <c r="K8" s="370"/>
      <c r="L8" s="370"/>
      <c r="M8" s="370"/>
      <c r="N8" s="370"/>
      <c r="O8" s="370"/>
    </row>
    <row r="9" spans="2:15" ht="12.75" customHeight="1">
      <c r="B9" s="370"/>
      <c r="C9" s="370"/>
      <c r="D9" s="370"/>
      <c r="E9" s="370"/>
      <c r="F9" s="370"/>
      <c r="G9" s="370"/>
      <c r="H9" s="370"/>
      <c r="I9" s="370"/>
      <c r="J9" s="370"/>
      <c r="K9" s="370"/>
      <c r="L9" s="370"/>
      <c r="M9" s="370"/>
      <c r="N9" s="370"/>
      <c r="O9" s="370"/>
    </row>
    <row r="10" spans="2:15" ht="12.75" customHeight="1">
      <c r="B10" s="370"/>
      <c r="C10" s="370"/>
      <c r="D10" s="370"/>
      <c r="E10" s="370"/>
      <c r="F10" s="370"/>
      <c r="G10" s="370"/>
      <c r="H10" s="370"/>
      <c r="I10" s="370"/>
      <c r="J10" s="370"/>
      <c r="K10" s="370"/>
      <c r="L10" s="370"/>
      <c r="M10" s="370"/>
      <c r="N10" s="370"/>
      <c r="O10" s="370"/>
    </row>
    <row r="11" spans="2:15" ht="12.75" customHeight="1">
      <c r="B11" s="370"/>
      <c r="C11" s="370"/>
      <c r="D11" s="370"/>
      <c r="E11" s="370"/>
      <c r="F11" s="370"/>
      <c r="G11" s="370"/>
      <c r="H11" s="370"/>
      <c r="I11" s="370"/>
      <c r="J11" s="370"/>
      <c r="K11" s="370"/>
      <c r="L11" s="370"/>
      <c r="M11" s="370"/>
      <c r="N11" s="370"/>
      <c r="O11" s="370"/>
    </row>
    <row r="12" spans="2:15" ht="12.75" customHeight="1">
      <c r="B12" s="267"/>
      <c r="C12" s="267"/>
      <c r="D12" s="267"/>
      <c r="E12" s="267"/>
      <c r="F12" s="267"/>
      <c r="G12" s="267"/>
      <c r="H12" s="267"/>
      <c r="I12" s="267"/>
      <c r="J12" s="267"/>
      <c r="K12" s="267"/>
      <c r="L12" s="267"/>
      <c r="M12" s="267"/>
      <c r="N12" s="267"/>
      <c r="O12" s="267"/>
    </row>
    <row r="13" ht="12.75" customHeight="1">
      <c r="B13" s="233" t="str">
        <f>'A+B'!A23</f>
        <v>B. Onderhanden bouwprojecten waarvoor een vergunning is verleend</v>
      </c>
    </row>
    <row r="14" spans="2:15" ht="12.75" customHeight="1">
      <c r="B14" s="372" t="s">
        <v>217</v>
      </c>
      <c r="C14" s="372"/>
      <c r="D14" s="372"/>
      <c r="E14" s="372"/>
      <c r="F14" s="372"/>
      <c r="G14" s="372"/>
      <c r="H14" s="372"/>
      <c r="I14" s="372"/>
      <c r="J14" s="372"/>
      <c r="K14" s="372"/>
      <c r="L14" s="372"/>
      <c r="M14" s="372"/>
      <c r="N14" s="372"/>
      <c r="O14" s="372"/>
    </row>
    <row r="15" spans="2:15" ht="12.75" customHeight="1">
      <c r="B15" s="372"/>
      <c r="C15" s="372"/>
      <c r="D15" s="372"/>
      <c r="E15" s="372"/>
      <c r="F15" s="372"/>
      <c r="G15" s="372"/>
      <c r="H15" s="372"/>
      <c r="I15" s="372"/>
      <c r="J15" s="372"/>
      <c r="K15" s="372"/>
      <c r="L15" s="372"/>
      <c r="M15" s="372"/>
      <c r="N15" s="372"/>
      <c r="O15" s="372"/>
    </row>
    <row r="16" spans="2:15" ht="12.75" customHeight="1">
      <c r="B16" s="372"/>
      <c r="C16" s="372"/>
      <c r="D16" s="372"/>
      <c r="E16" s="372"/>
      <c r="F16" s="372"/>
      <c r="G16" s="372"/>
      <c r="H16" s="372"/>
      <c r="I16" s="372"/>
      <c r="J16" s="372"/>
      <c r="K16" s="372"/>
      <c r="L16" s="372"/>
      <c r="M16" s="372"/>
      <c r="N16" s="372"/>
      <c r="O16" s="372"/>
    </row>
    <row r="17" spans="2:15" ht="12.75" customHeight="1">
      <c r="B17" s="372"/>
      <c r="C17" s="372"/>
      <c r="D17" s="372"/>
      <c r="E17" s="372"/>
      <c r="F17" s="372"/>
      <c r="G17" s="372"/>
      <c r="H17" s="372"/>
      <c r="I17" s="372"/>
      <c r="J17" s="372"/>
      <c r="K17" s="372"/>
      <c r="L17" s="372"/>
      <c r="M17" s="372"/>
      <c r="N17" s="372"/>
      <c r="O17" s="372"/>
    </row>
    <row r="18" spans="2:15" ht="12.75" customHeight="1">
      <c r="B18" s="263" t="s">
        <v>136</v>
      </c>
      <c r="C18" s="231"/>
      <c r="D18" s="231"/>
      <c r="E18" s="231"/>
      <c r="F18" s="231"/>
      <c r="G18" s="231"/>
      <c r="H18" s="231"/>
      <c r="I18" s="231"/>
      <c r="J18" s="231"/>
      <c r="K18" s="231"/>
      <c r="L18" s="231"/>
      <c r="M18" s="231"/>
      <c r="N18" s="231"/>
      <c r="O18" s="231"/>
    </row>
    <row r="19" ht="12.75" customHeight="1"/>
    <row r="20" spans="2:15" ht="12.75" customHeight="1">
      <c r="B20" s="233" t="str">
        <f>C!A4</f>
        <v>C. Instandhoudingsinvesteringen</v>
      </c>
      <c r="O20" s="269"/>
    </row>
    <row r="21" spans="2:15" ht="12.75" customHeight="1">
      <c r="B21" s="233"/>
      <c r="O21" s="95"/>
    </row>
    <row r="22" ht="12.75" customHeight="1">
      <c r="B22" s="272" t="s">
        <v>180</v>
      </c>
    </row>
    <row r="23" spans="2:15" ht="12.75" customHeight="1">
      <c r="B23" s="368" t="s">
        <v>218</v>
      </c>
      <c r="C23" s="371"/>
      <c r="D23" s="371"/>
      <c r="E23" s="371"/>
      <c r="F23" s="371"/>
      <c r="G23" s="371"/>
      <c r="H23" s="371"/>
      <c r="I23" s="371"/>
      <c r="J23" s="371"/>
      <c r="K23" s="371"/>
      <c r="L23" s="371"/>
      <c r="M23" s="371"/>
      <c r="N23" s="371"/>
      <c r="O23" s="371"/>
    </row>
    <row r="24" spans="2:15" ht="12.75" customHeight="1">
      <c r="B24" s="371"/>
      <c r="C24" s="371"/>
      <c r="D24" s="371"/>
      <c r="E24" s="371"/>
      <c r="F24" s="371"/>
      <c r="G24" s="371"/>
      <c r="H24" s="371"/>
      <c r="I24" s="371"/>
      <c r="J24" s="371"/>
      <c r="K24" s="371"/>
      <c r="L24" s="371"/>
      <c r="M24" s="371"/>
      <c r="N24" s="371"/>
      <c r="O24" s="371"/>
    </row>
    <row r="25" spans="2:15" ht="12.75" customHeight="1">
      <c r="B25" s="371"/>
      <c r="C25" s="371"/>
      <c r="D25" s="371"/>
      <c r="E25" s="371"/>
      <c r="F25" s="371"/>
      <c r="G25" s="371"/>
      <c r="H25" s="371"/>
      <c r="I25" s="371"/>
      <c r="J25" s="371"/>
      <c r="K25" s="371"/>
      <c r="L25" s="371"/>
      <c r="M25" s="371"/>
      <c r="N25" s="371"/>
      <c r="O25" s="371"/>
    </row>
    <row r="26" spans="2:15" ht="12.75" customHeight="1">
      <c r="B26" s="371"/>
      <c r="C26" s="371"/>
      <c r="D26" s="371"/>
      <c r="E26" s="371"/>
      <c r="F26" s="371"/>
      <c r="G26" s="371"/>
      <c r="H26" s="371"/>
      <c r="I26" s="371"/>
      <c r="J26" s="371"/>
      <c r="K26" s="371"/>
      <c r="L26" s="371"/>
      <c r="M26" s="371"/>
      <c r="N26" s="371"/>
      <c r="O26" s="371"/>
    </row>
    <row r="27" spans="2:15" ht="12.75" customHeight="1">
      <c r="B27" s="371"/>
      <c r="C27" s="371"/>
      <c r="D27" s="371"/>
      <c r="E27" s="371"/>
      <c r="F27" s="371"/>
      <c r="G27" s="371"/>
      <c r="H27" s="371"/>
      <c r="I27" s="371"/>
      <c r="J27" s="371"/>
      <c r="K27" s="371"/>
      <c r="L27" s="371"/>
      <c r="M27" s="371"/>
      <c r="N27" s="371"/>
      <c r="O27" s="371"/>
    </row>
    <row r="28" ht="12.75" customHeight="1">
      <c r="B28" s="48" t="s">
        <v>181</v>
      </c>
    </row>
    <row r="29" ht="12.75" customHeight="1"/>
    <row r="30" ht="12.75" customHeight="1">
      <c r="B30" s="234" t="s">
        <v>182</v>
      </c>
    </row>
    <row r="31" spans="2:14" ht="12.75" customHeight="1">
      <c r="B31" s="370" t="s">
        <v>194</v>
      </c>
      <c r="C31" s="363"/>
      <c r="D31" s="363"/>
      <c r="E31" s="363"/>
      <c r="F31" s="363"/>
      <c r="G31" s="363"/>
      <c r="H31" s="363"/>
      <c r="I31" s="363"/>
      <c r="J31" s="363"/>
      <c r="K31" s="363"/>
      <c r="L31" s="363"/>
      <c r="M31" s="363"/>
      <c r="N31" s="267"/>
    </row>
    <row r="32" spans="2:15" ht="12.75" customHeight="1">
      <c r="B32" s="363"/>
      <c r="C32" s="363"/>
      <c r="D32" s="363"/>
      <c r="E32" s="363"/>
      <c r="F32" s="363"/>
      <c r="G32" s="363"/>
      <c r="H32" s="363"/>
      <c r="I32" s="363"/>
      <c r="J32" s="363"/>
      <c r="K32" s="363"/>
      <c r="L32" s="363"/>
      <c r="M32" s="363"/>
      <c r="N32" s="267"/>
      <c r="O32" s="232"/>
    </row>
    <row r="33" spans="2:15" ht="12.75" customHeight="1">
      <c r="B33" s="363"/>
      <c r="C33" s="363"/>
      <c r="D33" s="363"/>
      <c r="E33" s="363"/>
      <c r="F33" s="363"/>
      <c r="G33" s="363"/>
      <c r="H33" s="363"/>
      <c r="I33" s="363"/>
      <c r="J33" s="363"/>
      <c r="K33" s="363"/>
      <c r="L33" s="363"/>
      <c r="M33" s="363"/>
      <c r="N33" s="267"/>
      <c r="O33" s="232"/>
    </row>
    <row r="34" spans="2:15" ht="12.75" customHeight="1">
      <c r="B34" s="363"/>
      <c r="C34" s="363"/>
      <c r="D34" s="363"/>
      <c r="E34" s="363"/>
      <c r="F34" s="363"/>
      <c r="G34" s="363"/>
      <c r="H34" s="363"/>
      <c r="I34" s="363"/>
      <c r="J34" s="363"/>
      <c r="K34" s="363"/>
      <c r="L34" s="363"/>
      <c r="M34" s="363"/>
      <c r="N34" s="267"/>
      <c r="O34" s="232"/>
    </row>
    <row r="35" spans="2:13" ht="12.75" customHeight="1">
      <c r="B35" s="231"/>
      <c r="C35" s="231"/>
      <c r="D35" s="231"/>
      <c r="E35" s="231"/>
      <c r="F35" s="231"/>
      <c r="G35" s="231"/>
      <c r="H35" s="231"/>
      <c r="I35" s="231"/>
      <c r="J35" s="231"/>
      <c r="K35" s="231"/>
      <c r="L35" s="231"/>
      <c r="M35" s="231"/>
    </row>
    <row r="36" ht="12.75" customHeight="1"/>
    <row r="37" ht="12.75" customHeight="1">
      <c r="O37" s="269" t="s">
        <v>160</v>
      </c>
    </row>
    <row r="38" ht="12.75" customHeight="1">
      <c r="O38" s="95" t="str">
        <f>"650 - "&amp;Rente!$H$10&amp;""</f>
        <v>650 - </v>
      </c>
    </row>
    <row r="39" ht="12.75" customHeight="1">
      <c r="B39" s="233" t="str">
        <f>'D+E'!A3</f>
        <v>D. Investeringen in medische en overige inventarissen en in computerapparatuur en -programmatuur</v>
      </c>
    </row>
    <row r="40" ht="12.75" customHeight="1">
      <c r="B40" s="233"/>
    </row>
    <row r="41" ht="12.75" customHeight="1">
      <c r="B41" s="272" t="s">
        <v>182</v>
      </c>
    </row>
    <row r="42" spans="2:15" ht="12.75" customHeight="1">
      <c r="B42" s="370" t="s">
        <v>195</v>
      </c>
      <c r="C42" s="370"/>
      <c r="D42" s="370"/>
      <c r="E42" s="370"/>
      <c r="F42" s="370"/>
      <c r="G42" s="370"/>
      <c r="H42" s="370"/>
      <c r="I42" s="370"/>
      <c r="J42" s="370"/>
      <c r="K42" s="370"/>
      <c r="L42" s="370"/>
      <c r="M42" s="370"/>
      <c r="N42" s="370"/>
      <c r="O42" s="232"/>
    </row>
    <row r="43" spans="2:15" ht="12.75" customHeight="1">
      <c r="B43" s="370"/>
      <c r="C43" s="370"/>
      <c r="D43" s="370"/>
      <c r="E43" s="370"/>
      <c r="F43" s="370"/>
      <c r="G43" s="370"/>
      <c r="H43" s="370"/>
      <c r="I43" s="370"/>
      <c r="J43" s="370"/>
      <c r="K43" s="370"/>
      <c r="L43" s="370"/>
      <c r="M43" s="370"/>
      <c r="N43" s="370"/>
      <c r="O43" s="232"/>
    </row>
    <row r="44" spans="2:15" ht="12.75" customHeight="1">
      <c r="B44" s="370"/>
      <c r="C44" s="370"/>
      <c r="D44" s="370"/>
      <c r="E44" s="370"/>
      <c r="F44" s="370"/>
      <c r="G44" s="370"/>
      <c r="H44" s="370"/>
      <c r="I44" s="370"/>
      <c r="J44" s="370"/>
      <c r="K44" s="370"/>
      <c r="L44" s="370"/>
      <c r="M44" s="370"/>
      <c r="N44" s="370"/>
      <c r="O44" s="232"/>
    </row>
    <row r="45" spans="2:15" ht="12.75" customHeight="1">
      <c r="B45" s="370"/>
      <c r="C45" s="370"/>
      <c r="D45" s="370"/>
      <c r="E45" s="370"/>
      <c r="F45" s="370"/>
      <c r="G45" s="370"/>
      <c r="H45" s="370"/>
      <c r="I45" s="370"/>
      <c r="J45" s="370"/>
      <c r="K45" s="370"/>
      <c r="L45" s="370"/>
      <c r="M45" s="370"/>
      <c r="N45" s="370"/>
      <c r="O45" s="232"/>
    </row>
    <row r="46" ht="6" customHeight="1">
      <c r="O46" s="95"/>
    </row>
    <row r="47" ht="12.75" customHeight="1">
      <c r="B47" s="233" t="str">
        <f>'D+E'!A64</f>
        <v>E. Normatief werkkapitaal</v>
      </c>
    </row>
    <row r="48" spans="2:15" ht="12.75" customHeight="1">
      <c r="B48" s="368" t="s">
        <v>196</v>
      </c>
      <c r="C48" s="368"/>
      <c r="D48" s="368"/>
      <c r="E48" s="368"/>
      <c r="F48" s="368"/>
      <c r="G48" s="368"/>
      <c r="H48" s="368"/>
      <c r="I48" s="368"/>
      <c r="J48" s="368"/>
      <c r="K48" s="368"/>
      <c r="L48" s="368"/>
      <c r="M48" s="368"/>
      <c r="N48" s="368"/>
      <c r="O48" s="368"/>
    </row>
    <row r="49" spans="2:15" ht="12.75" customHeight="1">
      <c r="B49" s="368"/>
      <c r="C49" s="368"/>
      <c r="D49" s="368"/>
      <c r="E49" s="368"/>
      <c r="F49" s="368"/>
      <c r="G49" s="368"/>
      <c r="H49" s="368"/>
      <c r="I49" s="368"/>
      <c r="J49" s="368"/>
      <c r="K49" s="368"/>
      <c r="L49" s="368"/>
      <c r="M49" s="368"/>
      <c r="N49" s="368"/>
      <c r="O49" s="368"/>
    </row>
    <row r="50" spans="2:15" ht="12.75" customHeight="1">
      <c r="B50" s="368" t="s">
        <v>197</v>
      </c>
      <c r="C50" s="368"/>
      <c r="D50" s="368"/>
      <c r="E50" s="368"/>
      <c r="F50" s="368"/>
      <c r="G50" s="368"/>
      <c r="H50" s="368"/>
      <c r="I50" s="368"/>
      <c r="J50" s="368"/>
      <c r="K50" s="368"/>
      <c r="L50" s="368"/>
      <c r="M50" s="368"/>
      <c r="N50" s="368"/>
      <c r="O50" s="368"/>
    </row>
    <row r="51" spans="2:15" ht="12.75" customHeight="1">
      <c r="B51" s="368"/>
      <c r="C51" s="368"/>
      <c r="D51" s="368"/>
      <c r="E51" s="368"/>
      <c r="F51" s="368"/>
      <c r="G51" s="368"/>
      <c r="H51" s="368"/>
      <c r="I51" s="368"/>
      <c r="J51" s="368"/>
      <c r="K51" s="368"/>
      <c r="L51" s="368"/>
      <c r="M51" s="368"/>
      <c r="N51" s="368"/>
      <c r="O51" s="368"/>
    </row>
    <row r="52" spans="2:15" ht="12.75" customHeight="1">
      <c r="B52" s="368"/>
      <c r="C52" s="368"/>
      <c r="D52" s="368"/>
      <c r="E52" s="368"/>
      <c r="F52" s="368"/>
      <c r="G52" s="368"/>
      <c r="H52" s="368"/>
      <c r="I52" s="368"/>
      <c r="J52" s="368"/>
      <c r="K52" s="368"/>
      <c r="L52" s="368"/>
      <c r="M52" s="368"/>
      <c r="N52" s="368"/>
      <c r="O52" s="368"/>
    </row>
    <row r="53" ht="7.5" customHeight="1"/>
    <row r="54" ht="12.75" customHeight="1">
      <c r="B54" s="233" t="str">
        <f>F!A4</f>
        <v>F. Langlopende leningen (incl. langlopende leasecontracten)</v>
      </c>
    </row>
    <row r="55" spans="2:15" ht="12.75" customHeight="1">
      <c r="B55" s="368" t="s">
        <v>135</v>
      </c>
      <c r="C55" s="368"/>
      <c r="D55" s="368"/>
      <c r="E55" s="368"/>
      <c r="F55" s="368"/>
      <c r="G55" s="368"/>
      <c r="H55" s="368"/>
      <c r="I55" s="368"/>
      <c r="J55" s="368"/>
      <c r="K55" s="368"/>
      <c r="L55" s="368"/>
      <c r="M55" s="368"/>
      <c r="N55" s="368"/>
      <c r="O55" s="368"/>
    </row>
    <row r="56" spans="2:15" ht="12.75" customHeight="1">
      <c r="B56" s="368"/>
      <c r="C56" s="368"/>
      <c r="D56" s="368"/>
      <c r="E56" s="368"/>
      <c r="F56" s="368"/>
      <c r="G56" s="368"/>
      <c r="H56" s="368"/>
      <c r="I56" s="368"/>
      <c r="J56" s="368"/>
      <c r="K56" s="368"/>
      <c r="L56" s="368"/>
      <c r="M56" s="368"/>
      <c r="N56" s="368"/>
      <c r="O56" s="368"/>
    </row>
    <row r="57" spans="2:15" ht="9" customHeight="1">
      <c r="B57" s="368" t="s">
        <v>219</v>
      </c>
      <c r="C57" s="368"/>
      <c r="D57" s="368"/>
      <c r="E57" s="368"/>
      <c r="F57" s="368"/>
      <c r="G57" s="368"/>
      <c r="H57" s="368"/>
      <c r="I57" s="368"/>
      <c r="J57" s="368"/>
      <c r="K57" s="368"/>
      <c r="L57" s="368"/>
      <c r="M57" s="368"/>
      <c r="N57" s="368"/>
      <c r="O57" s="368"/>
    </row>
    <row r="58" spans="2:15" ht="12.75" customHeight="1">
      <c r="B58" s="368"/>
      <c r="C58" s="368"/>
      <c r="D58" s="368"/>
      <c r="E58" s="368"/>
      <c r="F58" s="368"/>
      <c r="G58" s="368"/>
      <c r="H58" s="368"/>
      <c r="I58" s="368"/>
      <c r="J58" s="368"/>
      <c r="K58" s="368"/>
      <c r="L58" s="368"/>
      <c r="M58" s="368"/>
      <c r="N58" s="368"/>
      <c r="O58" s="368"/>
    </row>
    <row r="59" spans="2:15" ht="12.75" customHeight="1">
      <c r="B59" s="368"/>
      <c r="C59" s="368"/>
      <c r="D59" s="368"/>
      <c r="E59" s="368"/>
      <c r="F59" s="368"/>
      <c r="G59" s="368"/>
      <c r="H59" s="368"/>
      <c r="I59" s="368"/>
      <c r="J59" s="368"/>
      <c r="K59" s="368"/>
      <c r="L59" s="368"/>
      <c r="M59" s="368"/>
      <c r="N59" s="368"/>
      <c r="O59" s="368"/>
    </row>
    <row r="60" spans="2:15" ht="12.75" customHeight="1">
      <c r="B60" s="368"/>
      <c r="C60" s="368"/>
      <c r="D60" s="368"/>
      <c r="E60" s="368"/>
      <c r="F60" s="368"/>
      <c r="G60" s="368"/>
      <c r="H60" s="368"/>
      <c r="I60" s="368"/>
      <c r="J60" s="368"/>
      <c r="K60" s="368"/>
      <c r="L60" s="368"/>
      <c r="M60" s="368"/>
      <c r="N60" s="368"/>
      <c r="O60" s="368"/>
    </row>
    <row r="61" spans="2:15" ht="12.75" customHeight="1">
      <c r="B61" s="368"/>
      <c r="C61" s="368"/>
      <c r="D61" s="368"/>
      <c r="E61" s="368"/>
      <c r="F61" s="368"/>
      <c r="G61" s="368"/>
      <c r="H61" s="368"/>
      <c r="I61" s="368"/>
      <c r="J61" s="368"/>
      <c r="K61" s="368"/>
      <c r="L61" s="368"/>
      <c r="M61" s="368"/>
      <c r="N61" s="368"/>
      <c r="O61" s="368"/>
    </row>
    <row r="62" spans="2:15" ht="12.75" customHeight="1">
      <c r="B62" s="368"/>
      <c r="C62" s="368"/>
      <c r="D62" s="368"/>
      <c r="E62" s="368"/>
      <c r="F62" s="368"/>
      <c r="G62" s="368"/>
      <c r="H62" s="368"/>
      <c r="I62" s="368"/>
      <c r="J62" s="368"/>
      <c r="K62" s="368"/>
      <c r="L62" s="368"/>
      <c r="M62" s="368"/>
      <c r="N62" s="368"/>
      <c r="O62" s="368"/>
    </row>
    <row r="63" spans="2:15" ht="12.75" customHeight="1">
      <c r="B63" s="368"/>
      <c r="C63" s="368"/>
      <c r="D63" s="368"/>
      <c r="E63" s="368"/>
      <c r="F63" s="368"/>
      <c r="G63" s="368"/>
      <c r="H63" s="368"/>
      <c r="I63" s="368"/>
      <c r="J63" s="368"/>
      <c r="K63" s="368"/>
      <c r="L63" s="368"/>
      <c r="M63" s="368"/>
      <c r="N63" s="368"/>
      <c r="O63" s="368"/>
    </row>
    <row r="64" spans="2:15" ht="7.5" customHeight="1">
      <c r="B64" s="252"/>
      <c r="C64" s="252"/>
      <c r="D64" s="252"/>
      <c r="E64" s="252"/>
      <c r="F64" s="252"/>
      <c r="G64" s="252"/>
      <c r="H64" s="252"/>
      <c r="I64" s="252"/>
      <c r="J64" s="252"/>
      <c r="K64" s="252"/>
      <c r="L64" s="252"/>
      <c r="M64" s="252"/>
      <c r="N64" s="268"/>
      <c r="O64" s="269"/>
    </row>
    <row r="65" spans="2:15" ht="12.75" customHeight="1">
      <c r="B65" s="368" t="s">
        <v>232</v>
      </c>
      <c r="C65" s="368"/>
      <c r="D65" s="368"/>
      <c r="E65" s="368"/>
      <c r="F65" s="368"/>
      <c r="G65" s="368"/>
      <c r="H65" s="368"/>
      <c r="I65" s="368"/>
      <c r="J65" s="368"/>
      <c r="K65" s="368"/>
      <c r="L65" s="368"/>
      <c r="M65" s="368"/>
      <c r="N65" s="368"/>
      <c r="O65" s="368"/>
    </row>
    <row r="66" spans="2:15" ht="12.75" customHeight="1">
      <c r="B66" s="368"/>
      <c r="C66" s="368"/>
      <c r="D66" s="368"/>
      <c r="E66" s="368"/>
      <c r="F66" s="368"/>
      <c r="G66" s="368"/>
      <c r="H66" s="368"/>
      <c r="I66" s="368"/>
      <c r="J66" s="368"/>
      <c r="K66" s="368"/>
      <c r="L66" s="368"/>
      <c r="M66" s="368"/>
      <c r="N66" s="368"/>
      <c r="O66" s="368"/>
    </row>
    <row r="67" spans="2:15" ht="12.75" customHeight="1">
      <c r="B67" s="368"/>
      <c r="C67" s="368"/>
      <c r="D67" s="368"/>
      <c r="E67" s="368"/>
      <c r="F67" s="368"/>
      <c r="G67" s="368"/>
      <c r="H67" s="368"/>
      <c r="I67" s="368"/>
      <c r="J67" s="368"/>
      <c r="K67" s="368"/>
      <c r="L67" s="368"/>
      <c r="M67" s="368"/>
      <c r="N67" s="368"/>
      <c r="O67" s="368"/>
    </row>
    <row r="68" spans="2:15" ht="12.75" customHeight="1">
      <c r="B68" s="368"/>
      <c r="C68" s="368"/>
      <c r="D68" s="368"/>
      <c r="E68" s="368"/>
      <c r="F68" s="368"/>
      <c r="G68" s="368"/>
      <c r="H68" s="368"/>
      <c r="I68" s="368"/>
      <c r="J68" s="368"/>
      <c r="K68" s="368"/>
      <c r="L68" s="368"/>
      <c r="M68" s="368"/>
      <c r="N68" s="368"/>
      <c r="O68" s="368"/>
    </row>
    <row r="69" spans="2:15" ht="12.75" customHeight="1">
      <c r="B69" s="368"/>
      <c r="C69" s="368"/>
      <c r="D69" s="368"/>
      <c r="E69" s="368"/>
      <c r="F69" s="368"/>
      <c r="G69" s="368"/>
      <c r="H69" s="368"/>
      <c r="I69" s="368"/>
      <c r="J69" s="368"/>
      <c r="K69" s="368"/>
      <c r="L69" s="368"/>
      <c r="M69" s="368"/>
      <c r="N69" s="368"/>
      <c r="O69" s="368"/>
    </row>
    <row r="70" spans="2:15" ht="12.75" customHeight="1">
      <c r="B70" s="368"/>
      <c r="C70" s="368"/>
      <c r="D70" s="368"/>
      <c r="E70" s="368"/>
      <c r="F70" s="368"/>
      <c r="G70" s="368"/>
      <c r="H70" s="368"/>
      <c r="I70" s="368"/>
      <c r="J70" s="368"/>
      <c r="K70" s="368"/>
      <c r="L70" s="368"/>
      <c r="M70" s="368"/>
      <c r="N70" s="368"/>
      <c r="O70" s="368"/>
    </row>
    <row r="71" spans="2:15" ht="12.75" customHeight="1">
      <c r="B71" s="368"/>
      <c r="C71" s="368"/>
      <c r="D71" s="368"/>
      <c r="E71" s="368"/>
      <c r="F71" s="368"/>
      <c r="G71" s="368"/>
      <c r="H71" s="368"/>
      <c r="I71" s="368"/>
      <c r="J71" s="368"/>
      <c r="K71" s="368"/>
      <c r="L71" s="368"/>
      <c r="M71" s="368"/>
      <c r="N71" s="368"/>
      <c r="O71" s="368"/>
    </row>
    <row r="72" spans="2:15" ht="9" customHeight="1">
      <c r="B72" s="368" t="s">
        <v>183</v>
      </c>
      <c r="C72" s="368"/>
      <c r="D72" s="368"/>
      <c r="E72" s="368"/>
      <c r="F72" s="368"/>
      <c r="G72" s="368"/>
      <c r="H72" s="368"/>
      <c r="I72" s="368"/>
      <c r="J72" s="368"/>
      <c r="K72" s="368"/>
      <c r="L72" s="368"/>
      <c r="M72" s="368"/>
      <c r="N72" s="368"/>
      <c r="O72" s="368"/>
    </row>
    <row r="73" spans="2:15" ht="12.75" customHeight="1">
      <c r="B73" s="368"/>
      <c r="C73" s="368"/>
      <c r="D73" s="368"/>
      <c r="E73" s="368"/>
      <c r="F73" s="368"/>
      <c r="G73" s="368"/>
      <c r="H73" s="368"/>
      <c r="I73" s="368"/>
      <c r="J73" s="368"/>
      <c r="K73" s="368"/>
      <c r="L73" s="368"/>
      <c r="M73" s="368"/>
      <c r="N73" s="368"/>
      <c r="O73" s="368"/>
    </row>
    <row r="74" spans="2:15" ht="12.75" customHeight="1">
      <c r="B74" s="368"/>
      <c r="C74" s="368"/>
      <c r="D74" s="368"/>
      <c r="E74" s="368"/>
      <c r="F74" s="368"/>
      <c r="G74" s="368"/>
      <c r="H74" s="368"/>
      <c r="I74" s="368"/>
      <c r="J74" s="368"/>
      <c r="K74" s="368"/>
      <c r="L74" s="368"/>
      <c r="M74" s="368"/>
      <c r="N74" s="368"/>
      <c r="O74" s="368"/>
    </row>
    <row r="75" spans="2:15" ht="12.75" customHeight="1">
      <c r="B75" s="368"/>
      <c r="C75" s="368"/>
      <c r="D75" s="368"/>
      <c r="E75" s="368"/>
      <c r="F75" s="368"/>
      <c r="G75" s="368"/>
      <c r="H75" s="368"/>
      <c r="I75" s="368"/>
      <c r="J75" s="368"/>
      <c r="K75" s="368"/>
      <c r="L75" s="368"/>
      <c r="M75" s="368"/>
      <c r="N75" s="368"/>
      <c r="O75" s="368"/>
    </row>
    <row r="76" spans="2:15" ht="12.75" customHeight="1">
      <c r="B76" s="368" t="s">
        <v>220</v>
      </c>
      <c r="C76" s="368"/>
      <c r="D76" s="368"/>
      <c r="E76" s="368"/>
      <c r="F76" s="368"/>
      <c r="G76" s="368"/>
      <c r="H76" s="368"/>
      <c r="I76" s="368"/>
      <c r="J76" s="368"/>
      <c r="K76" s="368"/>
      <c r="L76" s="368"/>
      <c r="M76" s="368"/>
      <c r="N76" s="368"/>
      <c r="O76" s="368"/>
    </row>
    <row r="77" spans="2:15" ht="12.75" customHeight="1">
      <c r="B77" s="368"/>
      <c r="C77" s="368"/>
      <c r="D77" s="368"/>
      <c r="E77" s="368"/>
      <c r="F77" s="368"/>
      <c r="G77" s="368"/>
      <c r="H77" s="368"/>
      <c r="I77" s="368"/>
      <c r="J77" s="368"/>
      <c r="K77" s="368"/>
      <c r="L77" s="368"/>
      <c r="M77" s="368"/>
      <c r="N77" s="368"/>
      <c r="O77" s="368"/>
    </row>
    <row r="78" spans="2:15" ht="12.75" customHeight="1">
      <c r="B78" s="368"/>
      <c r="C78" s="368"/>
      <c r="D78" s="368"/>
      <c r="E78" s="368"/>
      <c r="F78" s="368"/>
      <c r="G78" s="368"/>
      <c r="H78" s="368"/>
      <c r="I78" s="368"/>
      <c r="J78" s="368"/>
      <c r="K78" s="368"/>
      <c r="L78" s="368"/>
      <c r="M78" s="368"/>
      <c r="N78" s="368"/>
      <c r="O78" s="368"/>
    </row>
    <row r="79" spans="2:15" ht="12.75" customHeight="1">
      <c r="B79" s="368"/>
      <c r="C79" s="368"/>
      <c r="D79" s="368"/>
      <c r="E79" s="368"/>
      <c r="F79" s="368"/>
      <c r="G79" s="368"/>
      <c r="H79" s="368"/>
      <c r="I79" s="368"/>
      <c r="J79" s="368"/>
      <c r="K79" s="368"/>
      <c r="L79" s="368"/>
      <c r="M79" s="368"/>
      <c r="N79" s="368"/>
      <c r="O79" s="368"/>
    </row>
    <row r="80" ht="12.75" customHeight="1">
      <c r="O80" s="269" t="s">
        <v>191</v>
      </c>
    </row>
    <row r="81" ht="12.75" customHeight="1">
      <c r="O81" s="95" t="str">
        <f>"650 - "&amp;Rente!$H$10&amp;""</f>
        <v>650 - </v>
      </c>
    </row>
    <row r="82" ht="12.75" customHeight="1">
      <c r="B82" s="233" t="str">
        <f>'G+H'!A4</f>
        <v>G. Eigen vermogen</v>
      </c>
    </row>
    <row r="83" spans="2:15" ht="12.75" customHeight="1">
      <c r="B83" s="368" t="s">
        <v>221</v>
      </c>
      <c r="C83" s="368"/>
      <c r="D83" s="368"/>
      <c r="E83" s="368"/>
      <c r="F83" s="368"/>
      <c r="G83" s="368"/>
      <c r="H83" s="368"/>
      <c r="I83" s="368"/>
      <c r="J83" s="368"/>
      <c r="K83" s="368"/>
      <c r="L83" s="368"/>
      <c r="M83" s="368"/>
      <c r="N83" s="368"/>
      <c r="O83" s="368"/>
    </row>
    <row r="84" spans="2:15" ht="12.75" customHeight="1">
      <c r="B84" s="368"/>
      <c r="C84" s="368"/>
      <c r="D84" s="368"/>
      <c r="E84" s="368"/>
      <c r="F84" s="368"/>
      <c r="G84" s="368"/>
      <c r="H84" s="368"/>
      <c r="I84" s="368"/>
      <c r="J84" s="368"/>
      <c r="K84" s="368"/>
      <c r="L84" s="368"/>
      <c r="M84" s="368"/>
      <c r="N84" s="368"/>
      <c r="O84" s="368"/>
    </row>
    <row r="85" spans="2:15" ht="12.75" customHeight="1">
      <c r="B85" s="368"/>
      <c r="C85" s="368"/>
      <c r="D85" s="368"/>
      <c r="E85" s="368"/>
      <c r="F85" s="368"/>
      <c r="G85" s="368"/>
      <c r="H85" s="368"/>
      <c r="I85" s="368"/>
      <c r="J85" s="368"/>
      <c r="K85" s="368"/>
      <c r="L85" s="368"/>
      <c r="M85" s="368"/>
      <c r="N85" s="368"/>
      <c r="O85" s="368"/>
    </row>
    <row r="86" ht="12.75" customHeight="1"/>
    <row r="87" ht="12.75" customHeight="1">
      <c r="B87" s="233" t="str">
        <f>'G+H'!A23</f>
        <v>H. Rentekosten langlopende leningen</v>
      </c>
    </row>
    <row r="88" spans="2:15" ht="12.75" customHeight="1">
      <c r="B88" s="369" t="s">
        <v>222</v>
      </c>
      <c r="C88" s="369"/>
      <c r="D88" s="369"/>
      <c r="E88" s="369"/>
      <c r="F88" s="369"/>
      <c r="G88" s="369"/>
      <c r="H88" s="369"/>
      <c r="I88" s="369"/>
      <c r="J88" s="369"/>
      <c r="K88" s="369"/>
      <c r="L88" s="369"/>
      <c r="M88" s="369"/>
      <c r="N88" s="369"/>
      <c r="O88" s="369"/>
    </row>
    <row r="89" spans="2:15" ht="12.75" customHeight="1">
      <c r="B89" s="369"/>
      <c r="C89" s="369"/>
      <c r="D89" s="369"/>
      <c r="E89" s="369"/>
      <c r="F89" s="369"/>
      <c r="G89" s="369"/>
      <c r="H89" s="369"/>
      <c r="I89" s="369"/>
      <c r="J89" s="369"/>
      <c r="K89" s="369"/>
      <c r="L89" s="369"/>
      <c r="M89" s="369"/>
      <c r="N89" s="369"/>
      <c r="O89" s="369"/>
    </row>
    <row r="90" spans="2:15" ht="12.75" customHeight="1">
      <c r="B90" s="369"/>
      <c r="C90" s="369"/>
      <c r="D90" s="369"/>
      <c r="E90" s="369"/>
      <c r="F90" s="369"/>
      <c r="G90" s="369"/>
      <c r="H90" s="369"/>
      <c r="I90" s="369"/>
      <c r="J90" s="369"/>
      <c r="K90" s="369"/>
      <c r="L90" s="369"/>
      <c r="M90" s="369"/>
      <c r="N90" s="369"/>
      <c r="O90" s="369"/>
    </row>
    <row r="91" spans="2:15" ht="12.75" customHeight="1">
      <c r="B91" s="369"/>
      <c r="C91" s="369"/>
      <c r="D91" s="369"/>
      <c r="E91" s="369"/>
      <c r="F91" s="369"/>
      <c r="G91" s="369"/>
      <c r="H91" s="369"/>
      <c r="I91" s="369"/>
      <c r="J91" s="369"/>
      <c r="K91" s="369"/>
      <c r="L91" s="369"/>
      <c r="M91" s="369"/>
      <c r="N91" s="369"/>
      <c r="O91" s="369"/>
    </row>
    <row r="92" spans="2:15" ht="12.75" customHeight="1">
      <c r="B92" s="369"/>
      <c r="C92" s="369"/>
      <c r="D92" s="369"/>
      <c r="E92" s="369"/>
      <c r="F92" s="369"/>
      <c r="G92" s="369"/>
      <c r="H92" s="369"/>
      <c r="I92" s="369"/>
      <c r="J92" s="369"/>
      <c r="K92" s="369"/>
      <c r="L92" s="369"/>
      <c r="M92" s="369"/>
      <c r="N92" s="369"/>
      <c r="O92" s="369"/>
    </row>
    <row r="93" spans="2:15" ht="12.75" customHeight="1">
      <c r="B93" s="232" t="s">
        <v>198</v>
      </c>
      <c r="C93" s="232"/>
      <c r="D93" s="232"/>
      <c r="E93" s="232"/>
      <c r="F93" s="232"/>
      <c r="G93" s="232"/>
      <c r="H93" s="232"/>
      <c r="I93" s="232"/>
      <c r="J93" s="232"/>
      <c r="K93" s="232"/>
      <c r="L93" s="232"/>
      <c r="M93" s="232"/>
      <c r="N93" s="232"/>
      <c r="O93" s="232"/>
    </row>
    <row r="94" ht="12.75" customHeight="1"/>
    <row r="95" ht="12.75" customHeight="1">
      <c r="B95" s="233" t="str">
        <f>I!A4</f>
        <v>I. Toerekening aanvaardbare rentekosten</v>
      </c>
    </row>
    <row r="96" spans="2:15" ht="12.75" customHeight="1">
      <c r="B96" s="368" t="s">
        <v>200</v>
      </c>
      <c r="C96" s="368"/>
      <c r="D96" s="368"/>
      <c r="E96" s="368"/>
      <c r="F96" s="368"/>
      <c r="G96" s="368"/>
      <c r="H96" s="368"/>
      <c r="I96" s="368"/>
      <c r="J96" s="368"/>
      <c r="K96" s="368"/>
      <c r="L96" s="368"/>
      <c r="M96" s="368"/>
      <c r="N96" s="368"/>
      <c r="O96" s="368"/>
    </row>
    <row r="97" spans="2:15" ht="12.75" customHeight="1">
      <c r="B97" s="368"/>
      <c r="C97" s="368"/>
      <c r="D97" s="368"/>
      <c r="E97" s="368"/>
      <c r="F97" s="368"/>
      <c r="G97" s="368"/>
      <c r="H97" s="368"/>
      <c r="I97" s="368"/>
      <c r="J97" s="368"/>
      <c r="K97" s="368"/>
      <c r="L97" s="368"/>
      <c r="M97" s="368"/>
      <c r="N97" s="368"/>
      <c r="O97" s="368"/>
    </row>
    <row r="98" ht="12.75" customHeight="1"/>
    <row r="99" ht="12.75" customHeight="1"/>
  </sheetData>
  <sheetProtection password="E296" sheet="1" objects="1" scenarios="1"/>
  <mergeCells count="15">
    <mergeCell ref="B42:N45"/>
    <mergeCell ref="B7:O11"/>
    <mergeCell ref="B31:M34"/>
    <mergeCell ref="B23:O27"/>
    <mergeCell ref="B14:O17"/>
    <mergeCell ref="B72:O75"/>
    <mergeCell ref="B48:O49"/>
    <mergeCell ref="B50:O52"/>
    <mergeCell ref="B96:O97"/>
    <mergeCell ref="B76:O79"/>
    <mergeCell ref="B83:O85"/>
    <mergeCell ref="B88:O92"/>
    <mergeCell ref="B55:O56"/>
    <mergeCell ref="B57:O63"/>
    <mergeCell ref="B65:O71"/>
  </mergeCells>
  <printOptions/>
  <pageMargins left="0.3937007874015748" right="0.3937007874015748" top="0.7874015748031497" bottom="0.3937007874015748" header="0.5118110236220472" footer="0.5118110236220472"/>
  <pageSetup firstPageNumber="2" useFirstPageNumber="1" horizontalDpi="600" verticalDpi="600" orientation="landscape" paperSize="9" r:id="rId2"/>
  <headerFooter alignWithMargins="0">
    <oddHeader>&amp;L&amp;"Verdana,Standaard"&amp;9V en V CALCULATIEMODEL RENTEKOSTEN 2008&amp;R&amp;G</oddHeader>
  </headerFooter>
  <rowBreaks count="2" manualBreakCount="2">
    <brk id="36" max="14" man="1"/>
    <brk id="79" max="14" man="1"/>
  </rowBreaks>
  <legacyDrawingHF r:id="rId1"/>
</worksheet>
</file>

<file path=xl/worksheets/sheet3.xml><?xml version="1.0" encoding="utf-8"?>
<worksheet xmlns="http://schemas.openxmlformats.org/spreadsheetml/2006/main" xmlns:r="http://schemas.openxmlformats.org/officeDocument/2006/relationships">
  <sheetPr codeName="Blad11"/>
  <dimension ref="A1:S121"/>
  <sheetViews>
    <sheetView showGridLines="0" workbookViewId="0" topLeftCell="A3">
      <selection activeCell="A3" sqref="A3"/>
    </sheetView>
  </sheetViews>
  <sheetFormatPr defaultColWidth="9.140625" defaultRowHeight="12.75" customHeight="1" zeroHeight="1"/>
  <cols>
    <col min="1" max="1" width="6.7109375" style="17" customWidth="1"/>
    <col min="2" max="2" width="7.140625" style="17" customWidth="1"/>
    <col min="3" max="3" width="9.28125" style="17" bestFit="1" customWidth="1"/>
    <col min="4" max="4" width="15.57421875" style="17" customWidth="1"/>
    <col min="5" max="5" width="12.140625" style="17" customWidth="1"/>
    <col min="6" max="6" width="12.57421875" style="17" customWidth="1"/>
    <col min="7" max="7" width="5.7109375" style="17" customWidth="1"/>
    <col min="8" max="10" width="14.7109375" style="17" customWidth="1"/>
    <col min="11" max="11" width="12.00390625" style="17" customWidth="1"/>
    <col min="12" max="12" width="14.7109375" style="17" customWidth="1"/>
    <col min="13" max="13" width="5.7109375" style="17" customWidth="1"/>
    <col min="14" max="16384" width="0" style="17" hidden="1" customWidth="1"/>
  </cols>
  <sheetData>
    <row r="1" spans="1:13" s="1" customFormat="1" ht="16.5" customHeight="1" hidden="1">
      <c r="A1" s="242" t="b">
        <f>Rente!$A$1</f>
        <v>1</v>
      </c>
      <c r="B1" s="247" t="str">
        <f>IF(Rente!$B$1=1,"ja","nee")</f>
        <v>ja</v>
      </c>
      <c r="I1" s="2"/>
      <c r="K1" s="2"/>
      <c r="L1" s="2"/>
      <c r="M1" s="2"/>
    </row>
    <row r="2" spans="1:14" s="1" customFormat="1" ht="14.25" customHeight="1" hidden="1">
      <c r="A2" s="1">
        <v>6</v>
      </c>
      <c r="B2" s="2">
        <v>6.43</v>
      </c>
      <c r="C2" s="1">
        <v>8.43</v>
      </c>
      <c r="D2" s="1">
        <v>14.86</v>
      </c>
      <c r="E2" s="1">
        <v>11.43</v>
      </c>
      <c r="F2" s="1">
        <v>11.86</v>
      </c>
      <c r="G2" s="1">
        <v>5</v>
      </c>
      <c r="H2" s="1">
        <v>14</v>
      </c>
      <c r="I2" s="2">
        <v>14</v>
      </c>
      <c r="J2" s="1">
        <v>14</v>
      </c>
      <c r="K2" s="2">
        <v>11.29</v>
      </c>
      <c r="L2" s="2">
        <v>14</v>
      </c>
      <c r="M2" s="2">
        <v>5</v>
      </c>
      <c r="N2" s="1">
        <f>SUM(A2:L2)</f>
        <v>131.29999999999998</v>
      </c>
    </row>
    <row r="3" spans="2:13" s="4" customFormat="1" ht="12.75" customHeight="1">
      <c r="B3" s="270"/>
      <c r="I3" s="270"/>
      <c r="K3" s="270"/>
      <c r="L3" s="271" t="s">
        <v>161</v>
      </c>
      <c r="M3" s="270"/>
    </row>
    <row r="4" spans="1:12" ht="12.75" customHeight="1">
      <c r="A4" s="46" t="s">
        <v>138</v>
      </c>
      <c r="B4" s="46"/>
      <c r="C4" s="48"/>
      <c r="D4" s="48"/>
      <c r="E4" s="48"/>
      <c r="F4" s="276" t="s">
        <v>163</v>
      </c>
      <c r="G4" s="49"/>
      <c r="H4" s="48"/>
      <c r="I4" s="48"/>
      <c r="J4" s="48"/>
      <c r="K4" s="48"/>
      <c r="L4" s="95" t="str">
        <f>"650 - "&amp;Rente!H10&amp;""</f>
        <v>650 - </v>
      </c>
    </row>
    <row r="5" spans="1:12" ht="12.75" customHeight="1">
      <c r="A5" s="46"/>
      <c r="B5" s="46"/>
      <c r="C5" s="48"/>
      <c r="D5" s="48"/>
      <c r="E5" s="48"/>
      <c r="F5" s="48"/>
      <c r="G5" s="49"/>
      <c r="H5" s="48"/>
      <c r="I5" s="48"/>
      <c r="J5" s="48"/>
      <c r="K5" s="48"/>
      <c r="L5" s="95"/>
    </row>
    <row r="6" spans="1:12" ht="12.75" customHeight="1">
      <c r="A6" s="72"/>
      <c r="B6" s="65"/>
      <c r="C6" s="65"/>
      <c r="D6" s="65"/>
      <c r="E6" s="65"/>
      <c r="F6" s="65"/>
      <c r="G6" s="73"/>
      <c r="H6" s="76" t="s">
        <v>168</v>
      </c>
      <c r="I6" s="77" t="s">
        <v>169</v>
      </c>
      <c r="J6" s="77" t="s">
        <v>4</v>
      </c>
      <c r="K6" s="77" t="s">
        <v>5</v>
      </c>
      <c r="L6" s="77" t="s">
        <v>6</v>
      </c>
    </row>
    <row r="7" spans="1:16" ht="12.75" customHeight="1">
      <c r="A7" s="74"/>
      <c r="B7" s="61"/>
      <c r="C7" s="62"/>
      <c r="D7" s="62"/>
      <c r="E7" s="62"/>
      <c r="F7" s="62"/>
      <c r="G7" s="75"/>
      <c r="H7" s="78" t="s">
        <v>170</v>
      </c>
      <c r="I7" s="79"/>
      <c r="J7" s="80"/>
      <c r="K7" s="79"/>
      <c r="L7" s="79" t="s">
        <v>7</v>
      </c>
      <c r="O7" s="35"/>
      <c r="P7" s="36"/>
    </row>
    <row r="8" spans="1:16" ht="12.75" customHeight="1">
      <c r="A8" s="29">
        <f>500+1</f>
        <v>501</v>
      </c>
      <c r="B8" s="63" t="s">
        <v>210</v>
      </c>
      <c r="C8" s="40"/>
      <c r="D8" s="40"/>
      <c r="E8" s="40"/>
      <c r="F8" s="40"/>
      <c r="G8" s="40"/>
      <c r="H8" s="273"/>
      <c r="I8" s="273"/>
      <c r="J8" s="19">
        <f aca="true" t="shared" si="0" ref="J8:J19">H8-I8</f>
        <v>0</v>
      </c>
      <c r="K8" s="64">
        <v>1</v>
      </c>
      <c r="L8" s="19">
        <f aca="true" t="shared" si="1" ref="L8:L19">ROUND(J8*ROUND(K8,4),0)</f>
        <v>0</v>
      </c>
      <c r="O8" s="37"/>
      <c r="P8" s="37"/>
    </row>
    <row r="9" spans="1:16" ht="12.75" customHeight="1">
      <c r="A9" s="29">
        <f>A8+1</f>
        <v>502</v>
      </c>
      <c r="B9" s="63" t="s">
        <v>8</v>
      </c>
      <c r="C9" s="40"/>
      <c r="D9" s="40"/>
      <c r="E9" s="40"/>
      <c r="F9" s="40"/>
      <c r="G9" s="40"/>
      <c r="H9" s="273"/>
      <c r="I9" s="273"/>
      <c r="J9" s="19">
        <f t="shared" si="0"/>
        <v>0</v>
      </c>
      <c r="K9" s="64">
        <v>0.9583</v>
      </c>
      <c r="L9" s="19">
        <f t="shared" si="1"/>
        <v>0</v>
      </c>
      <c r="O9" s="38"/>
      <c r="P9" s="38"/>
    </row>
    <row r="10" spans="1:16" ht="12.75" customHeight="1">
      <c r="A10" s="29">
        <f aca="true" t="shared" si="2" ref="A10:A20">A9+1</f>
        <v>503</v>
      </c>
      <c r="B10" s="63" t="s">
        <v>9</v>
      </c>
      <c r="C10" s="40"/>
      <c r="D10" s="40"/>
      <c r="E10" s="40"/>
      <c r="F10" s="40"/>
      <c r="G10" s="40"/>
      <c r="H10" s="273"/>
      <c r="I10" s="273"/>
      <c r="J10" s="19">
        <f t="shared" si="0"/>
        <v>0</v>
      </c>
      <c r="K10" s="64">
        <v>0.875</v>
      </c>
      <c r="L10" s="19">
        <f t="shared" si="1"/>
        <v>0</v>
      </c>
      <c r="O10" s="38"/>
      <c r="P10" s="38"/>
    </row>
    <row r="11" spans="1:12" ht="12.75" customHeight="1">
      <c r="A11" s="29">
        <f t="shared" si="2"/>
        <v>504</v>
      </c>
      <c r="B11" s="63" t="s">
        <v>10</v>
      </c>
      <c r="C11" s="40"/>
      <c r="D11" s="40"/>
      <c r="E11" s="40"/>
      <c r="F11" s="40"/>
      <c r="G11" s="40"/>
      <c r="H11" s="273"/>
      <c r="I11" s="273"/>
      <c r="J11" s="19">
        <f t="shared" si="0"/>
        <v>0</v>
      </c>
      <c r="K11" s="64">
        <v>0.7917</v>
      </c>
      <c r="L11" s="19">
        <f t="shared" si="1"/>
        <v>0</v>
      </c>
    </row>
    <row r="12" spans="1:12" ht="12.75" customHeight="1">
      <c r="A12" s="29">
        <f t="shared" si="2"/>
        <v>505</v>
      </c>
      <c r="B12" s="63" t="s">
        <v>11</v>
      </c>
      <c r="C12" s="40"/>
      <c r="D12" s="40"/>
      <c r="E12" s="40"/>
      <c r="F12" s="40"/>
      <c r="G12" s="40"/>
      <c r="H12" s="273"/>
      <c r="I12" s="273"/>
      <c r="J12" s="19">
        <f t="shared" si="0"/>
        <v>0</v>
      </c>
      <c r="K12" s="64">
        <v>0.7083</v>
      </c>
      <c r="L12" s="19">
        <f t="shared" si="1"/>
        <v>0</v>
      </c>
    </row>
    <row r="13" spans="1:16" ht="12.75" customHeight="1">
      <c r="A13" s="29">
        <f t="shared" si="2"/>
        <v>506</v>
      </c>
      <c r="B13" s="63" t="s">
        <v>12</v>
      </c>
      <c r="C13" s="40"/>
      <c r="D13" s="40"/>
      <c r="E13" s="40"/>
      <c r="F13" s="40"/>
      <c r="G13" s="40"/>
      <c r="H13" s="273"/>
      <c r="I13" s="273"/>
      <c r="J13" s="19">
        <f t="shared" si="0"/>
        <v>0</v>
      </c>
      <c r="K13" s="64">
        <v>0.625</v>
      </c>
      <c r="L13" s="19">
        <f t="shared" si="1"/>
        <v>0</v>
      </c>
      <c r="O13" s="38"/>
      <c r="P13" s="38"/>
    </row>
    <row r="14" spans="1:16" ht="12.75" customHeight="1">
      <c r="A14" s="29">
        <f t="shared" si="2"/>
        <v>507</v>
      </c>
      <c r="B14" s="63" t="s">
        <v>13</v>
      </c>
      <c r="C14" s="40"/>
      <c r="D14" s="40"/>
      <c r="E14" s="40"/>
      <c r="F14" s="40"/>
      <c r="G14" s="40"/>
      <c r="H14" s="273"/>
      <c r="I14" s="273"/>
      <c r="J14" s="19">
        <f t="shared" si="0"/>
        <v>0</v>
      </c>
      <c r="K14" s="64">
        <v>0.5417</v>
      </c>
      <c r="L14" s="19">
        <f t="shared" si="1"/>
        <v>0</v>
      </c>
      <c r="O14" s="38"/>
      <c r="P14" s="38"/>
    </row>
    <row r="15" spans="1:16" ht="12.75" customHeight="1">
      <c r="A15" s="29">
        <f t="shared" si="2"/>
        <v>508</v>
      </c>
      <c r="B15" s="63" t="s">
        <v>14</v>
      </c>
      <c r="C15" s="40"/>
      <c r="D15" s="40"/>
      <c r="E15" s="40"/>
      <c r="F15" s="40"/>
      <c r="G15" s="40"/>
      <c r="H15" s="273"/>
      <c r="I15" s="273"/>
      <c r="J15" s="19">
        <f t="shared" si="0"/>
        <v>0</v>
      </c>
      <c r="K15" s="64">
        <v>0.4583</v>
      </c>
      <c r="L15" s="19">
        <f t="shared" si="1"/>
        <v>0</v>
      </c>
      <c r="O15" s="38"/>
      <c r="P15" s="38"/>
    </row>
    <row r="16" spans="1:12" ht="12.75" customHeight="1">
      <c r="A16" s="29">
        <f t="shared" si="2"/>
        <v>509</v>
      </c>
      <c r="B16" s="63" t="s">
        <v>15</v>
      </c>
      <c r="C16" s="40"/>
      <c r="D16" s="40"/>
      <c r="E16" s="40"/>
      <c r="F16" s="40"/>
      <c r="G16" s="40"/>
      <c r="H16" s="273"/>
      <c r="I16" s="273"/>
      <c r="J16" s="19">
        <f t="shared" si="0"/>
        <v>0</v>
      </c>
      <c r="K16" s="64">
        <v>0.375</v>
      </c>
      <c r="L16" s="19">
        <f t="shared" si="1"/>
        <v>0</v>
      </c>
    </row>
    <row r="17" spans="1:12" ht="12.75" customHeight="1">
      <c r="A17" s="29">
        <f t="shared" si="2"/>
        <v>510</v>
      </c>
      <c r="B17" s="63" t="s">
        <v>16</v>
      </c>
      <c r="C17" s="40"/>
      <c r="D17" s="40"/>
      <c r="E17" s="40"/>
      <c r="F17" s="40"/>
      <c r="G17" s="40"/>
      <c r="H17" s="273"/>
      <c r="I17" s="273"/>
      <c r="J17" s="19">
        <f t="shared" si="0"/>
        <v>0</v>
      </c>
      <c r="K17" s="64">
        <v>0.2917</v>
      </c>
      <c r="L17" s="19">
        <f t="shared" si="1"/>
        <v>0</v>
      </c>
    </row>
    <row r="18" spans="1:12" ht="12.75" customHeight="1">
      <c r="A18" s="29">
        <f t="shared" si="2"/>
        <v>511</v>
      </c>
      <c r="B18" s="63" t="s">
        <v>17</v>
      </c>
      <c r="C18" s="40"/>
      <c r="D18" s="40"/>
      <c r="E18" s="40"/>
      <c r="F18" s="40"/>
      <c r="G18" s="40"/>
      <c r="H18" s="273"/>
      <c r="I18" s="273"/>
      <c r="J18" s="19">
        <f t="shared" si="0"/>
        <v>0</v>
      </c>
      <c r="K18" s="64">
        <v>0.2083</v>
      </c>
      <c r="L18" s="19">
        <f t="shared" si="1"/>
        <v>0</v>
      </c>
    </row>
    <row r="19" spans="1:16" ht="12.75" customHeight="1">
      <c r="A19" s="29">
        <f t="shared" si="2"/>
        <v>512</v>
      </c>
      <c r="B19" s="63" t="s">
        <v>18</v>
      </c>
      <c r="C19" s="40"/>
      <c r="D19" s="40"/>
      <c r="E19" s="40"/>
      <c r="F19" s="40"/>
      <c r="G19" s="40"/>
      <c r="H19" s="273"/>
      <c r="I19" s="273"/>
      <c r="J19" s="19">
        <f t="shared" si="0"/>
        <v>0</v>
      </c>
      <c r="K19" s="64">
        <v>0.125</v>
      </c>
      <c r="L19" s="19">
        <f t="shared" si="1"/>
        <v>0</v>
      </c>
      <c r="O19" s="38"/>
      <c r="P19" s="38"/>
    </row>
    <row r="20" spans="1:16" ht="12.75" customHeight="1" thickBot="1">
      <c r="A20" s="29">
        <f t="shared" si="2"/>
        <v>513</v>
      </c>
      <c r="B20" s="63" t="s">
        <v>19</v>
      </c>
      <c r="C20" s="40"/>
      <c r="D20" s="40"/>
      <c r="E20" s="40"/>
      <c r="F20" s="40"/>
      <c r="G20" s="40"/>
      <c r="H20" s="273"/>
      <c r="I20" s="273"/>
      <c r="J20" s="19">
        <f>H20-I20</f>
        <v>0</v>
      </c>
      <c r="K20" s="64">
        <v>0.0417</v>
      </c>
      <c r="L20" s="19">
        <f>ROUND(J20*ROUND(K20,4),0)</f>
        <v>0</v>
      </c>
      <c r="O20" s="38"/>
      <c r="P20" s="38"/>
    </row>
    <row r="21" spans="1:16" ht="12.75" customHeight="1" thickBot="1">
      <c r="A21" s="31">
        <f>A20+1</f>
        <v>514</v>
      </c>
      <c r="B21" s="32" t="str">
        <f>"Stand per 31-12-2008 (regel "&amp;A8&amp;" t/m regel "&amp;A20&amp;")"</f>
        <v>Stand per 31-12-2008 (regel 501 t/m regel 513)</v>
      </c>
      <c r="C21" s="70"/>
      <c r="D21" s="70"/>
      <c r="E21" s="70"/>
      <c r="F21" s="70"/>
      <c r="G21" s="70"/>
      <c r="H21" s="249">
        <f>SUM(H8:H20)</f>
        <v>0</v>
      </c>
      <c r="I21" s="249">
        <f>SUM(I8:I20)</f>
        <v>0</v>
      </c>
      <c r="J21" s="249">
        <f>SUM(J8:J20)</f>
        <v>0</v>
      </c>
      <c r="K21" s="228"/>
      <c r="L21" s="249">
        <f>SUM(L8:L20)</f>
        <v>0</v>
      </c>
      <c r="O21" s="38"/>
      <c r="P21" s="38"/>
    </row>
    <row r="22" spans="15:16" ht="12.75" customHeight="1">
      <c r="O22" s="38"/>
      <c r="P22" s="38"/>
    </row>
    <row r="23" spans="1:16" ht="12.75" customHeight="1">
      <c r="A23" s="46" t="s">
        <v>164</v>
      </c>
      <c r="B23" s="46"/>
      <c r="C23" s="48"/>
      <c r="D23" s="48"/>
      <c r="E23" s="48"/>
      <c r="F23" s="48"/>
      <c r="G23" s="48"/>
      <c r="H23" s="48"/>
      <c r="I23" s="48"/>
      <c r="J23" s="48"/>
      <c r="K23" s="48"/>
      <c r="L23" s="48"/>
      <c r="O23" s="38"/>
      <c r="P23" s="38"/>
    </row>
    <row r="24" spans="1:16" ht="12.75" customHeight="1">
      <c r="A24" s="72"/>
      <c r="B24" s="65"/>
      <c r="C24" s="65"/>
      <c r="D24" s="65"/>
      <c r="E24" s="65"/>
      <c r="F24" s="65"/>
      <c r="G24" s="73"/>
      <c r="H24" s="373" t="s">
        <v>20</v>
      </c>
      <c r="I24" s="374"/>
      <c r="J24" s="77" t="s">
        <v>21</v>
      </c>
      <c r="K24" s="77" t="s">
        <v>21</v>
      </c>
      <c r="L24" s="77" t="s">
        <v>6</v>
      </c>
      <c r="O24" s="38"/>
      <c r="P24" s="38"/>
    </row>
    <row r="25" spans="1:16" ht="12.75" customHeight="1">
      <c r="A25" s="72"/>
      <c r="B25" s="65"/>
      <c r="C25" s="65"/>
      <c r="D25" s="65"/>
      <c r="E25" s="65"/>
      <c r="F25" s="65"/>
      <c r="G25" s="73"/>
      <c r="H25" s="375" t="s">
        <v>166</v>
      </c>
      <c r="I25" s="376"/>
      <c r="J25" s="81" t="s">
        <v>39</v>
      </c>
      <c r="K25" s="81" t="s">
        <v>25</v>
      </c>
      <c r="L25" s="81" t="s">
        <v>24</v>
      </c>
      <c r="O25" s="38"/>
      <c r="P25" s="38"/>
    </row>
    <row r="26" spans="1:16" ht="12.75" customHeight="1">
      <c r="A26" s="72"/>
      <c r="B26" s="65"/>
      <c r="C26" s="65"/>
      <c r="D26" s="65"/>
      <c r="E26" s="65"/>
      <c r="F26" s="65"/>
      <c r="G26" s="73"/>
      <c r="H26" s="76" t="s">
        <v>22</v>
      </c>
      <c r="I26" s="77" t="s">
        <v>23</v>
      </c>
      <c r="J26" s="81" t="s">
        <v>25</v>
      </c>
      <c r="K26" s="81" t="s">
        <v>26</v>
      </c>
      <c r="L26" s="81" t="s">
        <v>170</v>
      </c>
      <c r="O26" s="38"/>
      <c r="P26" s="38"/>
    </row>
    <row r="27" spans="1:16" ht="12.75" customHeight="1">
      <c r="A27" s="72"/>
      <c r="B27" s="65"/>
      <c r="C27" s="65"/>
      <c r="D27" s="65"/>
      <c r="E27" s="65"/>
      <c r="F27" s="65"/>
      <c r="G27" s="73"/>
      <c r="H27" s="82" t="s">
        <v>25</v>
      </c>
      <c r="I27" s="81" t="s">
        <v>26</v>
      </c>
      <c r="J27" s="81" t="s">
        <v>26</v>
      </c>
      <c r="K27" s="81" t="s">
        <v>184</v>
      </c>
      <c r="L27" s="81"/>
      <c r="O27" s="38"/>
      <c r="P27" s="38"/>
    </row>
    <row r="28" spans="1:16" ht="12.75" customHeight="1">
      <c r="A28" s="74"/>
      <c r="B28" s="61"/>
      <c r="C28" s="62"/>
      <c r="D28" s="62"/>
      <c r="E28" s="62"/>
      <c r="F28" s="62"/>
      <c r="G28" s="75"/>
      <c r="H28" s="78" t="s">
        <v>26</v>
      </c>
      <c r="I28" s="79"/>
      <c r="J28" s="79" t="s">
        <v>165</v>
      </c>
      <c r="K28" s="79"/>
      <c r="L28" s="79"/>
      <c r="O28" s="38"/>
      <c r="P28" s="38"/>
    </row>
    <row r="29" spans="1:12" ht="12.75" customHeight="1">
      <c r="A29" s="29">
        <f>A21+1</f>
        <v>515</v>
      </c>
      <c r="B29" s="63" t="s">
        <v>210</v>
      </c>
      <c r="C29" s="40"/>
      <c r="D29" s="40"/>
      <c r="E29" s="40"/>
      <c r="F29" s="40"/>
      <c r="G29" s="40"/>
      <c r="H29" s="273"/>
      <c r="I29" s="19"/>
      <c r="J29" s="64">
        <v>1</v>
      </c>
      <c r="K29" s="66"/>
      <c r="L29" s="19">
        <f aca="true" t="shared" si="3" ref="L29:L41">ROUND(H29*ROUND(J29,4),0)-ROUND(I29*ROUND(K29,4),0)</f>
        <v>0</v>
      </c>
    </row>
    <row r="30" spans="1:12" ht="12.75" customHeight="1">
      <c r="A30" s="29">
        <f aca="true" t="shared" si="4" ref="A30:A42">A29+1</f>
        <v>516</v>
      </c>
      <c r="B30" s="63" t="s">
        <v>27</v>
      </c>
      <c r="C30" s="40"/>
      <c r="D30" s="40"/>
      <c r="E30" s="40"/>
      <c r="F30" s="40"/>
      <c r="G30" s="40"/>
      <c r="H30" s="273"/>
      <c r="I30" s="273"/>
      <c r="J30" s="64">
        <v>0.875</v>
      </c>
      <c r="K30" s="64">
        <v>0.9583</v>
      </c>
      <c r="L30" s="19">
        <f t="shared" si="3"/>
        <v>0</v>
      </c>
    </row>
    <row r="31" spans="1:12" ht="12.75" customHeight="1">
      <c r="A31" s="29">
        <f t="shared" si="4"/>
        <v>517</v>
      </c>
      <c r="B31" s="63" t="s">
        <v>28</v>
      </c>
      <c r="C31" s="40"/>
      <c r="D31" s="40"/>
      <c r="E31" s="40"/>
      <c r="F31" s="40"/>
      <c r="G31" s="40"/>
      <c r="H31" s="273"/>
      <c r="I31" s="273"/>
      <c r="J31" s="64">
        <v>0.7916666666666666</v>
      </c>
      <c r="K31" s="64">
        <v>0.875</v>
      </c>
      <c r="L31" s="19">
        <f t="shared" si="3"/>
        <v>0</v>
      </c>
    </row>
    <row r="32" spans="1:16" ht="12.75" customHeight="1">
      <c r="A32" s="29">
        <f t="shared" si="4"/>
        <v>518</v>
      </c>
      <c r="B32" s="63" t="s">
        <v>29</v>
      </c>
      <c r="C32" s="40"/>
      <c r="D32" s="40"/>
      <c r="E32" s="40"/>
      <c r="F32" s="40"/>
      <c r="G32" s="40"/>
      <c r="H32" s="273"/>
      <c r="I32" s="273"/>
      <c r="J32" s="64">
        <v>0.7083333333333334</v>
      </c>
      <c r="K32" s="64">
        <v>0.7917</v>
      </c>
      <c r="L32" s="19">
        <f t="shared" si="3"/>
        <v>0</v>
      </c>
      <c r="O32" s="38"/>
      <c r="P32" s="38"/>
    </row>
    <row r="33" spans="1:16" ht="12.75" customHeight="1">
      <c r="A33" s="29">
        <f t="shared" si="4"/>
        <v>519</v>
      </c>
      <c r="B33" s="63" t="s">
        <v>30</v>
      </c>
      <c r="C33" s="40"/>
      <c r="D33" s="40"/>
      <c r="E33" s="40"/>
      <c r="F33" s="40"/>
      <c r="G33" s="40"/>
      <c r="H33" s="273"/>
      <c r="I33" s="273"/>
      <c r="J33" s="64">
        <v>0.625</v>
      </c>
      <c r="K33" s="64">
        <v>0.7083</v>
      </c>
      <c r="L33" s="19">
        <f t="shared" si="3"/>
        <v>0</v>
      </c>
      <c r="O33" s="38"/>
      <c r="P33" s="38"/>
    </row>
    <row r="34" spans="1:16" ht="12.75" customHeight="1">
      <c r="A34" s="29">
        <f t="shared" si="4"/>
        <v>520</v>
      </c>
      <c r="B34" s="63" t="s">
        <v>31</v>
      </c>
      <c r="C34" s="40"/>
      <c r="D34" s="40"/>
      <c r="E34" s="40"/>
      <c r="F34" s="40"/>
      <c r="G34" s="40"/>
      <c r="H34" s="273"/>
      <c r="I34" s="273"/>
      <c r="J34" s="64">
        <v>0.5416666666666666</v>
      </c>
      <c r="K34" s="64">
        <v>0.625</v>
      </c>
      <c r="L34" s="19">
        <f t="shared" si="3"/>
        <v>0</v>
      </c>
      <c r="O34" s="38"/>
      <c r="P34" s="38"/>
    </row>
    <row r="35" spans="1:16" ht="12.75" customHeight="1">
      <c r="A35" s="29">
        <f t="shared" si="4"/>
        <v>521</v>
      </c>
      <c r="B35" s="63" t="s">
        <v>32</v>
      </c>
      <c r="C35" s="40"/>
      <c r="D35" s="40"/>
      <c r="E35" s="40"/>
      <c r="F35" s="40"/>
      <c r="G35" s="40"/>
      <c r="H35" s="273"/>
      <c r="I35" s="273"/>
      <c r="J35" s="64">
        <v>0.4583333333333333</v>
      </c>
      <c r="K35" s="64">
        <v>0.5417</v>
      </c>
      <c r="L35" s="19">
        <f t="shared" si="3"/>
        <v>0</v>
      </c>
      <c r="O35" s="38"/>
      <c r="P35" s="38"/>
    </row>
    <row r="36" spans="1:16" ht="12.75" customHeight="1">
      <c r="A36" s="29">
        <f t="shared" si="4"/>
        <v>522</v>
      </c>
      <c r="B36" s="63" t="s">
        <v>33</v>
      </c>
      <c r="C36" s="40"/>
      <c r="D36" s="40"/>
      <c r="E36" s="40"/>
      <c r="F36" s="40"/>
      <c r="G36" s="40"/>
      <c r="H36" s="273"/>
      <c r="I36" s="273"/>
      <c r="J36" s="64">
        <v>0.375</v>
      </c>
      <c r="K36" s="64">
        <v>0.4583</v>
      </c>
      <c r="L36" s="19">
        <f t="shared" si="3"/>
        <v>0</v>
      </c>
      <c r="O36" s="38"/>
      <c r="P36" s="38"/>
    </row>
    <row r="37" spans="1:16" ht="12.75" customHeight="1">
      <c r="A37" s="29">
        <f t="shared" si="4"/>
        <v>523</v>
      </c>
      <c r="B37" s="63" t="s">
        <v>34</v>
      </c>
      <c r="C37" s="40"/>
      <c r="D37" s="40"/>
      <c r="E37" s="40"/>
      <c r="F37" s="40"/>
      <c r="G37" s="40"/>
      <c r="H37" s="273"/>
      <c r="I37" s="273"/>
      <c r="J37" s="64">
        <v>0.2916666666666667</v>
      </c>
      <c r="K37" s="64">
        <v>0.375</v>
      </c>
      <c r="L37" s="19">
        <f t="shared" si="3"/>
        <v>0</v>
      </c>
      <c r="O37" s="38"/>
      <c r="P37" s="38"/>
    </row>
    <row r="38" spans="1:16" ht="12.75" customHeight="1">
      <c r="A38" s="29">
        <f t="shared" si="4"/>
        <v>524</v>
      </c>
      <c r="B38" s="63" t="s">
        <v>35</v>
      </c>
      <c r="C38" s="40"/>
      <c r="D38" s="40"/>
      <c r="E38" s="40"/>
      <c r="F38" s="40"/>
      <c r="G38" s="40"/>
      <c r="H38" s="273"/>
      <c r="I38" s="273"/>
      <c r="J38" s="64">
        <v>0.20833333333333334</v>
      </c>
      <c r="K38" s="64">
        <v>0.2917</v>
      </c>
      <c r="L38" s="19">
        <f t="shared" si="3"/>
        <v>0</v>
      </c>
      <c r="O38" s="38"/>
      <c r="P38" s="38"/>
    </row>
    <row r="39" spans="1:16" ht="12.75" customHeight="1">
      <c r="A39" s="29">
        <f t="shared" si="4"/>
        <v>525</v>
      </c>
      <c r="B39" s="63" t="s">
        <v>36</v>
      </c>
      <c r="C39" s="40"/>
      <c r="D39" s="40"/>
      <c r="E39" s="40"/>
      <c r="F39" s="40"/>
      <c r="G39" s="40"/>
      <c r="H39" s="273"/>
      <c r="I39" s="273"/>
      <c r="J39" s="64">
        <v>0.125</v>
      </c>
      <c r="K39" s="64">
        <v>0.2083</v>
      </c>
      <c r="L39" s="19">
        <f t="shared" si="3"/>
        <v>0</v>
      </c>
      <c r="O39" s="38"/>
      <c r="P39" s="38"/>
    </row>
    <row r="40" spans="1:16" ht="12.75" customHeight="1">
      <c r="A40" s="29">
        <f t="shared" si="4"/>
        <v>526</v>
      </c>
      <c r="B40" s="63" t="s">
        <v>37</v>
      </c>
      <c r="C40" s="40"/>
      <c r="D40" s="40"/>
      <c r="E40" s="40"/>
      <c r="F40" s="40"/>
      <c r="G40" s="40"/>
      <c r="H40" s="273"/>
      <c r="I40" s="273"/>
      <c r="J40" s="64">
        <v>0.041666666666666664</v>
      </c>
      <c r="K40" s="64">
        <v>0.125</v>
      </c>
      <c r="L40" s="19">
        <f t="shared" si="3"/>
        <v>0</v>
      </c>
      <c r="M40" s="15"/>
      <c r="N40" s="20"/>
      <c r="O40" s="38"/>
      <c r="P40" s="38"/>
    </row>
    <row r="41" spans="1:16" ht="12.75" customHeight="1" thickBot="1">
      <c r="A41" s="29">
        <f t="shared" si="4"/>
        <v>527</v>
      </c>
      <c r="B41" s="63" t="s">
        <v>38</v>
      </c>
      <c r="C41" s="40"/>
      <c r="D41" s="40"/>
      <c r="E41" s="40"/>
      <c r="F41" s="40"/>
      <c r="G41" s="40"/>
      <c r="H41" s="273"/>
      <c r="I41" s="273"/>
      <c r="J41" s="67">
        <v>-0.041666666666666664</v>
      </c>
      <c r="K41" s="64">
        <v>0.0417</v>
      </c>
      <c r="L41" s="19">
        <f t="shared" si="3"/>
        <v>0</v>
      </c>
      <c r="M41" s="94"/>
      <c r="N41" s="94"/>
      <c r="O41" s="38"/>
      <c r="P41" s="38"/>
    </row>
    <row r="42" spans="1:16" ht="12.75" customHeight="1" thickBot="1">
      <c r="A42" s="31">
        <f t="shared" si="4"/>
        <v>528</v>
      </c>
      <c r="B42" s="32" t="str">
        <f>"Stand per 31-12-2008 (regel "&amp;A29&amp;" t/m regel "&amp;A41&amp;")"</f>
        <v>Stand per 31-12-2008 (regel 515 t/m regel 527)</v>
      </c>
      <c r="C42" s="70"/>
      <c r="D42" s="70"/>
      <c r="E42" s="70"/>
      <c r="F42" s="70"/>
      <c r="G42" s="70"/>
      <c r="H42" s="249">
        <f>SUM(H29:H41)</f>
        <v>0</v>
      </c>
      <c r="I42" s="249">
        <f>SUM(I29:I41)</f>
        <v>0</v>
      </c>
      <c r="J42" s="228"/>
      <c r="K42" s="228"/>
      <c r="L42" s="249">
        <f>SUM(L29:L41)</f>
        <v>0</v>
      </c>
      <c r="M42" s="94"/>
      <c r="N42" s="94"/>
      <c r="O42" s="38"/>
      <c r="P42" s="38"/>
    </row>
    <row r="43" spans="2:12" ht="12.75" customHeight="1">
      <c r="B43" s="16"/>
      <c r="C43" s="24"/>
      <c r="L43" s="18"/>
    </row>
    <row r="44" spans="1:9" ht="12.75" customHeight="1">
      <c r="A44" s="144" t="s">
        <v>143</v>
      </c>
      <c r="B44" s="26"/>
      <c r="I44" s="16"/>
    </row>
    <row r="45" spans="1:12" ht="12.75" customHeight="1">
      <c r="A45" s="144" t="s">
        <v>185</v>
      </c>
      <c r="B45" s="10"/>
      <c r="G45" s="10"/>
      <c r="H45" s="16"/>
      <c r="I45" s="16"/>
      <c r="J45" s="16"/>
      <c r="K45" s="16"/>
      <c r="L45" s="16"/>
    </row>
    <row r="46" spans="2:12" ht="12.75" customHeight="1" hidden="1">
      <c r="B46" s="24"/>
      <c r="G46" s="16"/>
      <c r="H46" s="16"/>
      <c r="I46" s="16"/>
      <c r="J46" s="16"/>
      <c r="K46" s="16"/>
      <c r="L46" s="16"/>
    </row>
    <row r="47" spans="2:16" ht="12.75" customHeight="1" hidden="1">
      <c r="B47" s="10"/>
      <c r="C47" s="10"/>
      <c r="G47" s="10"/>
      <c r="H47" s="10"/>
      <c r="I47" s="25"/>
      <c r="J47" s="235"/>
      <c r="K47" s="236"/>
      <c r="L47" s="23"/>
      <c r="O47" s="38"/>
      <c r="P47" s="38"/>
    </row>
    <row r="48" spans="2:16" ht="12.75" customHeight="1" hidden="1">
      <c r="B48" s="10"/>
      <c r="C48" s="10"/>
      <c r="G48" s="10"/>
      <c r="H48" s="10"/>
      <c r="I48" s="25"/>
      <c r="J48" s="235"/>
      <c r="K48" s="236"/>
      <c r="L48" s="23"/>
      <c r="O48" s="38"/>
      <c r="P48" s="38"/>
    </row>
    <row r="49" spans="2:16" ht="12.75" customHeight="1" hidden="1">
      <c r="B49" s="10"/>
      <c r="C49" s="10"/>
      <c r="G49" s="10"/>
      <c r="H49" s="10"/>
      <c r="I49" s="25"/>
      <c r="J49" s="235"/>
      <c r="K49" s="236"/>
      <c r="L49" s="23"/>
      <c r="O49" s="38"/>
      <c r="P49" s="38"/>
    </row>
    <row r="50" spans="2:16" ht="12.75" customHeight="1" hidden="1">
      <c r="B50" s="10"/>
      <c r="C50" s="10"/>
      <c r="G50" s="10"/>
      <c r="H50" s="10"/>
      <c r="I50" s="25"/>
      <c r="J50" s="235"/>
      <c r="K50" s="236"/>
      <c r="L50" s="23"/>
      <c r="O50" s="38"/>
      <c r="P50" s="38"/>
    </row>
    <row r="51" spans="2:16" ht="12.75" customHeight="1" hidden="1">
      <c r="B51" s="10"/>
      <c r="C51" s="10"/>
      <c r="G51" s="10"/>
      <c r="H51" s="10"/>
      <c r="I51" s="25"/>
      <c r="J51" s="235"/>
      <c r="K51" s="236"/>
      <c r="L51" s="23"/>
      <c r="O51" s="38"/>
      <c r="P51" s="38"/>
    </row>
    <row r="52" spans="2:16" ht="12.75" customHeight="1" hidden="1">
      <c r="B52" s="10"/>
      <c r="C52" s="10"/>
      <c r="G52" s="10"/>
      <c r="H52" s="10"/>
      <c r="I52" s="25"/>
      <c r="J52" s="235"/>
      <c r="K52" s="236"/>
      <c r="L52" s="23"/>
      <c r="O52" s="38"/>
      <c r="P52" s="38"/>
    </row>
    <row r="53" spans="2:16" ht="12.75" customHeight="1" hidden="1">
      <c r="B53" s="10"/>
      <c r="C53" s="10"/>
      <c r="G53" s="10"/>
      <c r="H53" s="10"/>
      <c r="I53" s="25"/>
      <c r="J53" s="235"/>
      <c r="K53" s="236"/>
      <c r="L53" s="23"/>
      <c r="O53" s="38"/>
      <c r="P53" s="38"/>
    </row>
    <row r="54" spans="2:16" ht="12.75" customHeight="1" hidden="1">
      <c r="B54" s="10"/>
      <c r="C54" s="10"/>
      <c r="G54" s="10"/>
      <c r="H54" s="10"/>
      <c r="I54" s="25"/>
      <c r="J54" s="235"/>
      <c r="K54" s="236"/>
      <c r="L54" s="23"/>
      <c r="O54" s="38"/>
      <c r="P54" s="38"/>
    </row>
    <row r="55" spans="2:16" ht="12.75" customHeight="1" hidden="1">
      <c r="B55" s="10"/>
      <c r="C55" s="10"/>
      <c r="G55" s="10"/>
      <c r="H55" s="10"/>
      <c r="I55" s="25"/>
      <c r="J55" s="235"/>
      <c r="K55" s="236"/>
      <c r="L55" s="23"/>
      <c r="O55" s="38"/>
      <c r="P55" s="38"/>
    </row>
    <row r="56" spans="2:16" ht="12.75" customHeight="1" hidden="1">
      <c r="B56" s="10"/>
      <c r="C56" s="10"/>
      <c r="G56" s="10"/>
      <c r="H56" s="10"/>
      <c r="I56" s="25"/>
      <c r="J56" s="235"/>
      <c r="K56" s="236"/>
      <c r="L56" s="23"/>
      <c r="O56" s="38"/>
      <c r="P56" s="38"/>
    </row>
    <row r="57" spans="2:16" ht="12.75" customHeight="1" hidden="1">
      <c r="B57" s="10"/>
      <c r="C57" s="10"/>
      <c r="G57" s="10"/>
      <c r="H57" s="10"/>
      <c r="I57" s="25"/>
      <c r="J57" s="235"/>
      <c r="K57" s="236"/>
      <c r="L57" s="23"/>
      <c r="O57" s="38"/>
      <c r="P57" s="38"/>
    </row>
    <row r="58" spans="2:12" ht="12.75" customHeight="1" hidden="1">
      <c r="B58" s="16"/>
      <c r="C58" s="24"/>
      <c r="L58" s="18"/>
    </row>
    <row r="59" ht="12.75" customHeight="1" hidden="1">
      <c r="B59" s="10"/>
    </row>
    <row r="60" ht="12.75" customHeight="1" hidden="1">
      <c r="B60" s="24"/>
    </row>
    <row r="61" spans="2:16" ht="12.75" customHeight="1" hidden="1">
      <c r="B61" s="10"/>
      <c r="C61" s="10"/>
      <c r="G61" s="10"/>
      <c r="H61" s="10"/>
      <c r="I61" s="25"/>
      <c r="J61" s="235"/>
      <c r="K61" s="236"/>
      <c r="L61" s="23"/>
      <c r="O61" s="38"/>
      <c r="P61" s="38"/>
    </row>
    <row r="62" spans="2:16" ht="12.75" customHeight="1" hidden="1">
      <c r="B62" s="10"/>
      <c r="C62" s="10"/>
      <c r="G62" s="10"/>
      <c r="H62" s="10"/>
      <c r="I62" s="25"/>
      <c r="J62" s="235"/>
      <c r="K62" s="236"/>
      <c r="L62" s="23"/>
      <c r="O62" s="38"/>
      <c r="P62" s="38"/>
    </row>
    <row r="63" spans="2:16" ht="12.75" customHeight="1" hidden="1">
      <c r="B63" s="10"/>
      <c r="C63" s="10"/>
      <c r="G63" s="10"/>
      <c r="H63" s="10"/>
      <c r="I63" s="25"/>
      <c r="J63" s="235"/>
      <c r="K63" s="236"/>
      <c r="L63" s="23"/>
      <c r="O63" s="38"/>
      <c r="P63" s="38"/>
    </row>
    <row r="64" spans="2:16" ht="12.75" customHeight="1" hidden="1">
      <c r="B64" s="10"/>
      <c r="C64" s="10"/>
      <c r="G64" s="10"/>
      <c r="H64" s="10"/>
      <c r="I64" s="25"/>
      <c r="J64" s="235"/>
      <c r="K64" s="236"/>
      <c r="L64" s="23"/>
      <c r="O64" s="38"/>
      <c r="P64" s="38"/>
    </row>
    <row r="65" spans="2:16" ht="12.75" customHeight="1" hidden="1">
      <c r="B65" s="10"/>
      <c r="C65" s="10"/>
      <c r="G65" s="10"/>
      <c r="H65" s="10"/>
      <c r="I65" s="25"/>
      <c r="J65" s="235"/>
      <c r="K65" s="236"/>
      <c r="L65" s="23"/>
      <c r="O65" s="38"/>
      <c r="P65" s="38"/>
    </row>
    <row r="66" spans="2:16" ht="12.75" customHeight="1" hidden="1">
      <c r="B66" s="10"/>
      <c r="C66" s="10"/>
      <c r="G66" s="10"/>
      <c r="H66" s="10"/>
      <c r="I66" s="25"/>
      <c r="J66" s="235"/>
      <c r="K66" s="236"/>
      <c r="L66" s="23"/>
      <c r="O66" s="38"/>
      <c r="P66" s="38"/>
    </row>
    <row r="67" spans="2:16" ht="12.75" customHeight="1" hidden="1">
      <c r="B67" s="10"/>
      <c r="C67" s="10"/>
      <c r="G67" s="10"/>
      <c r="H67" s="10"/>
      <c r="I67" s="25"/>
      <c r="J67" s="235"/>
      <c r="K67" s="236"/>
      <c r="L67" s="23"/>
      <c r="O67" s="38"/>
      <c r="P67" s="38"/>
    </row>
    <row r="68" spans="2:16" ht="12.75" customHeight="1" hidden="1">
      <c r="B68" s="10"/>
      <c r="C68" s="10"/>
      <c r="G68" s="10"/>
      <c r="H68" s="10"/>
      <c r="I68" s="25"/>
      <c r="J68" s="235"/>
      <c r="K68" s="236"/>
      <c r="L68" s="23"/>
      <c r="O68" s="38"/>
      <c r="P68" s="38"/>
    </row>
    <row r="69" spans="2:12" ht="12.75" customHeight="1" hidden="1">
      <c r="B69" s="16"/>
      <c r="C69" s="24"/>
      <c r="L69" s="18"/>
    </row>
    <row r="70" ht="12.75" customHeight="1" hidden="1">
      <c r="B70" s="10"/>
    </row>
    <row r="71" ht="12.75" customHeight="1" hidden="1">
      <c r="B71" s="24"/>
    </row>
    <row r="72" spans="2:18" ht="12.75" customHeight="1" hidden="1">
      <c r="B72" s="10"/>
      <c r="C72" s="10"/>
      <c r="G72" s="10"/>
      <c r="H72" s="10"/>
      <c r="I72" s="25"/>
      <c r="J72" s="235"/>
      <c r="K72" s="236"/>
      <c r="L72" s="23"/>
      <c r="O72" s="38"/>
      <c r="P72" s="38"/>
      <c r="R72" s="39"/>
    </row>
    <row r="73" spans="2:18" ht="12.75" customHeight="1" hidden="1">
      <c r="B73" s="10"/>
      <c r="C73" s="10"/>
      <c r="G73" s="10"/>
      <c r="H73" s="10"/>
      <c r="I73" s="25"/>
      <c r="J73" s="235"/>
      <c r="K73" s="236"/>
      <c r="L73" s="23"/>
      <c r="O73" s="38"/>
      <c r="P73" s="38"/>
      <c r="R73" s="39"/>
    </row>
    <row r="74" spans="2:18" ht="12.75" customHeight="1" hidden="1">
      <c r="B74" s="10"/>
      <c r="C74" s="10"/>
      <c r="G74" s="10"/>
      <c r="H74" s="10"/>
      <c r="I74" s="25"/>
      <c r="J74" s="235"/>
      <c r="K74" s="236"/>
      <c r="L74" s="23"/>
      <c r="O74" s="38"/>
      <c r="P74" s="38"/>
      <c r="R74" s="39"/>
    </row>
    <row r="75" spans="2:18" ht="12.75" customHeight="1" hidden="1">
      <c r="B75" s="10"/>
      <c r="C75" s="10"/>
      <c r="G75" s="10"/>
      <c r="H75" s="10"/>
      <c r="I75" s="25"/>
      <c r="J75" s="235"/>
      <c r="K75" s="236"/>
      <c r="L75" s="23"/>
      <c r="O75" s="38"/>
      <c r="P75" s="38"/>
      <c r="R75" s="39"/>
    </row>
    <row r="76" spans="2:18" ht="12.75" customHeight="1" hidden="1">
      <c r="B76" s="10"/>
      <c r="C76" s="10"/>
      <c r="G76" s="10"/>
      <c r="H76" s="10"/>
      <c r="I76" s="25"/>
      <c r="J76" s="235"/>
      <c r="K76" s="236"/>
      <c r="L76" s="23"/>
      <c r="O76" s="38"/>
      <c r="P76" s="38"/>
      <c r="R76" s="39"/>
    </row>
    <row r="77" spans="2:18" ht="12.75" customHeight="1" hidden="1">
      <c r="B77" s="10"/>
      <c r="C77" s="10"/>
      <c r="G77" s="10"/>
      <c r="H77" s="10"/>
      <c r="I77" s="25"/>
      <c r="J77" s="235"/>
      <c r="K77" s="236"/>
      <c r="L77" s="23"/>
      <c r="O77" s="38"/>
      <c r="P77" s="38"/>
      <c r="R77" s="39"/>
    </row>
    <row r="78" spans="2:18" ht="12.75" customHeight="1" hidden="1">
      <c r="B78" s="10"/>
      <c r="C78" s="10"/>
      <c r="G78" s="10"/>
      <c r="H78" s="10"/>
      <c r="I78" s="25"/>
      <c r="J78" s="235"/>
      <c r="K78" s="236"/>
      <c r="L78" s="23"/>
      <c r="O78" s="38"/>
      <c r="P78" s="38"/>
      <c r="R78" s="39"/>
    </row>
    <row r="79" spans="2:18" ht="12.75" customHeight="1" hidden="1">
      <c r="B79" s="10"/>
      <c r="C79" s="10"/>
      <c r="G79" s="10"/>
      <c r="H79" s="10"/>
      <c r="I79" s="25"/>
      <c r="J79" s="235"/>
      <c r="K79" s="236"/>
      <c r="L79" s="23"/>
      <c r="O79" s="38"/>
      <c r="P79" s="38"/>
      <c r="R79" s="39"/>
    </row>
    <row r="80" spans="2:18" ht="12.75" customHeight="1" hidden="1">
      <c r="B80" s="10"/>
      <c r="C80" s="10"/>
      <c r="G80" s="10"/>
      <c r="H80" s="10"/>
      <c r="I80" s="25"/>
      <c r="J80" s="235"/>
      <c r="K80" s="236"/>
      <c r="L80" s="23"/>
      <c r="O80" s="38"/>
      <c r="P80" s="38"/>
      <c r="R80" s="39"/>
    </row>
    <row r="81" spans="2:18" ht="12.75" customHeight="1" hidden="1">
      <c r="B81" s="10"/>
      <c r="C81" s="10"/>
      <c r="G81" s="10"/>
      <c r="H81" s="10"/>
      <c r="I81" s="25"/>
      <c r="J81" s="235"/>
      <c r="K81" s="236"/>
      <c r="L81" s="23"/>
      <c r="O81" s="38"/>
      <c r="P81" s="38"/>
      <c r="R81" s="39"/>
    </row>
    <row r="82" spans="2:18" ht="12.75" customHeight="1" hidden="1">
      <c r="B82" s="10"/>
      <c r="C82" s="10"/>
      <c r="G82" s="10"/>
      <c r="H82" s="10"/>
      <c r="I82" s="25"/>
      <c r="J82" s="235"/>
      <c r="K82" s="236"/>
      <c r="L82" s="23"/>
      <c r="O82" s="38"/>
      <c r="P82" s="38"/>
      <c r="R82" s="39"/>
    </row>
    <row r="83" spans="2:18" ht="12.75" customHeight="1" hidden="1">
      <c r="B83" s="10"/>
      <c r="C83" s="10"/>
      <c r="G83" s="10"/>
      <c r="H83" s="10"/>
      <c r="I83" s="25"/>
      <c r="J83" s="235"/>
      <c r="K83" s="236"/>
      <c r="L83" s="23"/>
      <c r="O83" s="38"/>
      <c r="P83" s="38"/>
      <c r="R83" s="39"/>
    </row>
    <row r="84" spans="2:18" ht="12.75" customHeight="1" hidden="1">
      <c r="B84" s="10"/>
      <c r="C84" s="10"/>
      <c r="G84" s="10"/>
      <c r="H84" s="10"/>
      <c r="I84" s="25"/>
      <c r="J84" s="235"/>
      <c r="K84" s="236"/>
      <c r="L84" s="23"/>
      <c r="O84" s="38"/>
      <c r="P84" s="38"/>
      <c r="R84" s="39"/>
    </row>
    <row r="85" spans="2:18" ht="12.75" customHeight="1" hidden="1">
      <c r="B85" s="10"/>
      <c r="C85" s="10"/>
      <c r="G85" s="10"/>
      <c r="H85" s="10"/>
      <c r="I85" s="25"/>
      <c r="J85" s="235"/>
      <c r="K85" s="236"/>
      <c r="L85" s="23"/>
      <c r="O85" s="38"/>
      <c r="P85" s="38"/>
      <c r="R85" s="39"/>
    </row>
    <row r="86" spans="2:12" ht="12.75" customHeight="1" hidden="1">
      <c r="B86" s="10"/>
      <c r="C86" s="10"/>
      <c r="G86" s="10"/>
      <c r="H86" s="10"/>
      <c r="I86" s="25"/>
      <c r="J86" s="25"/>
      <c r="K86" s="38"/>
      <c r="L86" s="21"/>
    </row>
    <row r="87" spans="2:16" ht="12.75" customHeight="1" hidden="1">
      <c r="B87" s="10"/>
      <c r="G87" s="10"/>
      <c r="H87" s="16"/>
      <c r="I87" s="16"/>
      <c r="J87" s="16"/>
      <c r="K87" s="16"/>
      <c r="L87" s="16"/>
      <c r="O87" s="38"/>
      <c r="P87" s="38"/>
    </row>
    <row r="88" spans="2:12" ht="12.75" customHeight="1" hidden="1">
      <c r="B88" s="24"/>
      <c r="G88" s="16"/>
      <c r="H88" s="16"/>
      <c r="I88" s="16"/>
      <c r="J88" s="16"/>
      <c r="K88" s="16"/>
      <c r="L88" s="16"/>
    </row>
    <row r="89" spans="2:18" ht="12.75" customHeight="1" hidden="1">
      <c r="B89" s="10"/>
      <c r="C89" s="10"/>
      <c r="G89" s="10"/>
      <c r="H89" s="10"/>
      <c r="I89" s="25"/>
      <c r="J89" s="235"/>
      <c r="K89" s="236"/>
      <c r="L89" s="23"/>
      <c r="O89" s="38"/>
      <c r="P89" s="38"/>
      <c r="R89" s="39"/>
    </row>
    <row r="90" spans="2:18" ht="12.75" customHeight="1" hidden="1">
      <c r="B90" s="10"/>
      <c r="C90" s="10"/>
      <c r="G90" s="10"/>
      <c r="H90" s="10"/>
      <c r="I90" s="25"/>
      <c r="J90" s="235"/>
      <c r="K90" s="236"/>
      <c r="L90" s="23"/>
      <c r="O90" s="38"/>
      <c r="P90" s="38"/>
      <c r="R90" s="39"/>
    </row>
    <row r="91" spans="2:18" ht="12.75" customHeight="1" hidden="1">
      <c r="B91" s="10"/>
      <c r="C91" s="10"/>
      <c r="G91" s="10"/>
      <c r="H91" s="10"/>
      <c r="I91" s="25"/>
      <c r="J91" s="235"/>
      <c r="K91" s="236"/>
      <c r="L91" s="23"/>
      <c r="O91" s="38"/>
      <c r="P91" s="38"/>
      <c r="R91" s="39"/>
    </row>
    <row r="92" spans="2:18" ht="12.75" customHeight="1" hidden="1">
      <c r="B92" s="10"/>
      <c r="C92" s="10"/>
      <c r="G92" s="10"/>
      <c r="H92" s="10"/>
      <c r="I92" s="25"/>
      <c r="J92" s="235"/>
      <c r="K92" s="236"/>
      <c r="L92" s="23"/>
      <c r="O92" s="38"/>
      <c r="P92" s="38"/>
      <c r="R92" s="39"/>
    </row>
    <row r="93" spans="2:18" ht="12.75" customHeight="1" hidden="1">
      <c r="B93" s="10"/>
      <c r="C93" s="10"/>
      <c r="G93" s="10"/>
      <c r="H93" s="10"/>
      <c r="I93" s="25"/>
      <c r="J93" s="235"/>
      <c r="K93" s="236"/>
      <c r="L93" s="23"/>
      <c r="O93" s="38"/>
      <c r="P93" s="38"/>
      <c r="R93" s="39"/>
    </row>
    <row r="94" spans="2:18" ht="12.75" customHeight="1" hidden="1">
      <c r="B94" s="10"/>
      <c r="C94" s="10"/>
      <c r="G94" s="10"/>
      <c r="H94" s="10"/>
      <c r="I94" s="25"/>
      <c r="J94" s="235"/>
      <c r="K94" s="236"/>
      <c r="L94" s="23"/>
      <c r="O94" s="38"/>
      <c r="P94" s="38"/>
      <c r="R94" s="39"/>
    </row>
    <row r="95" spans="2:18" ht="12.75" customHeight="1" hidden="1">
      <c r="B95" s="10"/>
      <c r="C95" s="10"/>
      <c r="G95" s="10"/>
      <c r="H95" s="10"/>
      <c r="I95" s="25"/>
      <c r="J95" s="235"/>
      <c r="K95" s="236"/>
      <c r="L95" s="23"/>
      <c r="O95" s="38"/>
      <c r="P95" s="38"/>
      <c r="R95" s="39"/>
    </row>
    <row r="96" spans="2:18" ht="12.75" customHeight="1" hidden="1">
      <c r="B96" s="10"/>
      <c r="C96" s="10"/>
      <c r="G96" s="10"/>
      <c r="H96" s="10"/>
      <c r="I96" s="25"/>
      <c r="J96" s="235"/>
      <c r="K96" s="236"/>
      <c r="L96" s="23"/>
      <c r="O96" s="38"/>
      <c r="P96" s="38"/>
      <c r="R96" s="39"/>
    </row>
    <row r="97" spans="2:18" ht="12.75" customHeight="1" hidden="1">
      <c r="B97" s="10"/>
      <c r="C97" s="10"/>
      <c r="G97" s="10"/>
      <c r="H97" s="10"/>
      <c r="I97" s="25"/>
      <c r="J97" s="235"/>
      <c r="K97" s="236"/>
      <c r="L97" s="23"/>
      <c r="O97" s="38"/>
      <c r="P97" s="38"/>
      <c r="R97" s="39"/>
    </row>
    <row r="98" spans="2:12" ht="12.75" customHeight="1" hidden="1">
      <c r="B98" s="16"/>
      <c r="C98" s="24"/>
      <c r="L98" s="18"/>
    </row>
    <row r="99" ht="12.75" customHeight="1" hidden="1">
      <c r="B99" s="10"/>
    </row>
    <row r="100" ht="12.75" customHeight="1" hidden="1">
      <c r="B100" s="24"/>
    </row>
    <row r="101" spans="2:16" ht="12.75" customHeight="1" hidden="1">
      <c r="B101" s="10"/>
      <c r="C101" s="10"/>
      <c r="G101" s="10"/>
      <c r="H101" s="10"/>
      <c r="I101" s="25"/>
      <c r="J101" s="235"/>
      <c r="K101" s="236"/>
      <c r="L101" s="23"/>
      <c r="O101" s="38"/>
      <c r="P101" s="38"/>
    </row>
    <row r="102" spans="2:16" ht="12.75" customHeight="1" hidden="1">
      <c r="B102" s="10"/>
      <c r="C102" s="10"/>
      <c r="G102" s="10"/>
      <c r="H102" s="10"/>
      <c r="I102" s="25"/>
      <c r="J102" s="235"/>
      <c r="K102" s="236"/>
      <c r="L102" s="23"/>
      <c r="O102" s="38"/>
      <c r="P102" s="38"/>
    </row>
    <row r="103" spans="2:16" ht="12.75" customHeight="1" hidden="1">
      <c r="B103" s="10"/>
      <c r="C103" s="10"/>
      <c r="G103" s="10"/>
      <c r="H103" s="10"/>
      <c r="I103" s="25"/>
      <c r="J103" s="235"/>
      <c r="K103" s="236"/>
      <c r="L103" s="23"/>
      <c r="O103" s="38"/>
      <c r="P103" s="38"/>
    </row>
    <row r="104" spans="2:18" ht="12.75" customHeight="1" hidden="1">
      <c r="B104" s="10"/>
      <c r="C104" s="10"/>
      <c r="G104" s="10"/>
      <c r="H104" s="10"/>
      <c r="I104" s="25"/>
      <c r="J104" s="235"/>
      <c r="K104" s="236"/>
      <c r="L104" s="23"/>
      <c r="O104" s="38"/>
      <c r="P104" s="38"/>
      <c r="R104" s="39"/>
    </row>
    <row r="105" spans="2:12" ht="12.75" customHeight="1" hidden="1">
      <c r="B105" s="16"/>
      <c r="C105" s="24"/>
      <c r="L105" s="18"/>
    </row>
    <row r="106" ht="12.75" customHeight="1" hidden="1">
      <c r="B106" s="10"/>
    </row>
    <row r="107" spans="2:19" ht="12.75" customHeight="1" hidden="1">
      <c r="B107" s="24"/>
      <c r="R107" s="37"/>
      <c r="S107" s="37"/>
    </row>
    <row r="108" spans="2:19" ht="12.75" customHeight="1" hidden="1">
      <c r="B108" s="10"/>
      <c r="C108" s="10"/>
      <c r="G108" s="10"/>
      <c r="H108" s="10"/>
      <c r="I108" s="25"/>
      <c r="J108" s="235"/>
      <c r="K108" s="236"/>
      <c r="L108" s="23"/>
      <c r="O108" s="38"/>
      <c r="P108" s="38"/>
      <c r="R108" s="8"/>
      <c r="S108" s="39"/>
    </row>
    <row r="109" spans="2:19" ht="12.75" customHeight="1" hidden="1">
      <c r="B109" s="10"/>
      <c r="C109" s="10"/>
      <c r="G109" s="10"/>
      <c r="H109" s="10"/>
      <c r="I109" s="25"/>
      <c r="J109" s="235"/>
      <c r="K109" s="236"/>
      <c r="L109" s="23"/>
      <c r="O109" s="38"/>
      <c r="P109" s="38"/>
      <c r="R109" s="8"/>
      <c r="S109" s="39"/>
    </row>
    <row r="110" spans="2:19" ht="12.75" customHeight="1" hidden="1">
      <c r="B110" s="10"/>
      <c r="C110" s="10"/>
      <c r="G110" s="10"/>
      <c r="H110" s="10"/>
      <c r="I110" s="25"/>
      <c r="J110" s="235"/>
      <c r="K110" s="236"/>
      <c r="L110" s="23"/>
      <c r="O110" s="38"/>
      <c r="P110" s="38"/>
      <c r="R110" s="8"/>
      <c r="S110" s="39"/>
    </row>
    <row r="111" spans="2:19" ht="12.75" customHeight="1" hidden="1">
      <c r="B111" s="10"/>
      <c r="C111" s="10"/>
      <c r="G111" s="10"/>
      <c r="H111" s="10"/>
      <c r="I111" s="25"/>
      <c r="J111" s="235"/>
      <c r="K111" s="236"/>
      <c r="L111" s="23"/>
      <c r="O111" s="38"/>
      <c r="P111" s="38"/>
      <c r="R111" s="8"/>
      <c r="S111" s="39"/>
    </row>
    <row r="112" spans="2:19" ht="12.75" customHeight="1" hidden="1">
      <c r="B112" s="10"/>
      <c r="C112" s="10"/>
      <c r="G112" s="10"/>
      <c r="H112" s="10"/>
      <c r="I112" s="25"/>
      <c r="J112" s="235"/>
      <c r="K112" s="236"/>
      <c r="L112" s="23"/>
      <c r="O112" s="38"/>
      <c r="P112" s="38"/>
      <c r="R112" s="8"/>
      <c r="S112" s="39"/>
    </row>
    <row r="113" spans="2:19" ht="12.75" customHeight="1" hidden="1">
      <c r="B113" s="10"/>
      <c r="C113" s="10"/>
      <c r="G113" s="10"/>
      <c r="H113" s="10"/>
      <c r="I113" s="25"/>
      <c r="J113" s="235"/>
      <c r="K113" s="236"/>
      <c r="L113" s="23"/>
      <c r="O113" s="38"/>
      <c r="P113" s="38"/>
      <c r="R113" s="8"/>
      <c r="S113" s="39"/>
    </row>
    <row r="114" spans="2:19" ht="12.75" customHeight="1" hidden="1">
      <c r="B114" s="10"/>
      <c r="C114" s="10"/>
      <c r="G114" s="10"/>
      <c r="H114" s="10"/>
      <c r="I114" s="25"/>
      <c r="J114" s="235"/>
      <c r="K114" s="236"/>
      <c r="L114" s="23"/>
      <c r="O114" s="38"/>
      <c r="P114" s="38"/>
      <c r="R114" s="8"/>
      <c r="S114" s="39"/>
    </row>
    <row r="115" spans="2:19" ht="12.75" customHeight="1" hidden="1">
      <c r="B115" s="10"/>
      <c r="C115" s="10"/>
      <c r="G115" s="10"/>
      <c r="H115" s="10"/>
      <c r="I115" s="25"/>
      <c r="J115" s="235"/>
      <c r="K115" s="236"/>
      <c r="L115" s="23"/>
      <c r="O115" s="38"/>
      <c r="P115" s="38"/>
      <c r="R115" s="8"/>
      <c r="S115" s="39"/>
    </row>
    <row r="116" spans="2:12" ht="12.75" customHeight="1" hidden="1">
      <c r="B116" s="16"/>
      <c r="C116" s="24"/>
      <c r="L116" s="18"/>
    </row>
    <row r="117" ht="12.75" customHeight="1" hidden="1">
      <c r="B117" s="10"/>
    </row>
    <row r="118" ht="12.75" customHeight="1" hidden="1">
      <c r="B118" s="24"/>
    </row>
    <row r="119" spans="2:16" ht="12.75" customHeight="1" hidden="1">
      <c r="B119" s="10"/>
      <c r="C119" s="10"/>
      <c r="G119" s="10"/>
      <c r="H119" s="10"/>
      <c r="I119" s="25"/>
      <c r="J119" s="235"/>
      <c r="K119" s="236"/>
      <c r="L119" s="18"/>
      <c r="O119" s="38"/>
      <c r="P119" s="38"/>
    </row>
    <row r="120" ht="12.75" customHeight="1" hidden="1">
      <c r="B120" s="10"/>
    </row>
    <row r="121" spans="2:12" ht="12.75" customHeight="1" hidden="1">
      <c r="B121" s="16"/>
      <c r="C121" s="13"/>
      <c r="L121" s="18"/>
    </row>
  </sheetData>
  <sheetProtection password="E296" sheet="1" objects="1" scenarios="1"/>
  <mergeCells count="2">
    <mergeCell ref="H24:I24"/>
    <mergeCell ref="H25:I25"/>
  </mergeCells>
  <conditionalFormatting sqref="H29:H41 I30:I41 H8:I20">
    <cfRule type="expression" priority="1" dxfId="1" stopIfTrue="1">
      <formula>$A$1=TRUE</formula>
    </cfRule>
  </conditionalFormatting>
  <dataValidations count="4">
    <dataValidation type="custom" allowBlank="1" showInputMessage="1" showErrorMessage="1" errorTitle="Onjuiste invoer" error="Hier kan alleen een geheel positief bedrag worden ingevuld als de zorgaanbieder onder de reikwijdte van de WTZi valt." sqref="I29">
      <formula1>AND($B$1="ja",I29=ROUND(I29,0),I29&gt;=0)</formula1>
    </dataValidation>
    <dataValidation type="custom" allowBlank="1" showInputMessage="1" showErrorMessage="1" errorTitle="Onjuiste invoer" error="Hier kan alleen een geheel positief bedrag worden ingevuld." sqref="H29 H30:H33 H34:H40 H41 I30:I41">
      <formula1>AND($B$1="ja",H29=ROUND(H29,0),H29&gt;=0)</formula1>
    </dataValidation>
    <dataValidation allowBlank="1" showInputMessage="1" showErrorMessage="1" errorTitle="Onjuiste invoer" error="De invoer moet een geheel getal zijn.&#10;" sqref="O4:IV25"/>
    <dataValidation type="custom" allowBlank="1" showInputMessage="1" showErrorMessage="1" errorTitle="Onjuiste invoer" error="Hier kan alleen een geheel bedrag worden ingevuld.&#10;" sqref="H8:I20">
      <formula1>AND($B$1="ja",H8=ROUND(H8,0))</formula1>
    </dataValidation>
  </dataValidations>
  <printOptions/>
  <pageMargins left="0.3937007874015748" right="0.3937007874015748" top="0.7874015748031497" bottom="0.3937007874015748" header="0.5118110236220472" footer="0.5118110236220472"/>
  <pageSetup firstPageNumber="2" useFirstPageNumber="1" horizontalDpi="600" verticalDpi="600" orientation="landscape" paperSize="9" scale="91" r:id="rId2"/>
  <headerFooter alignWithMargins="0">
    <oddHeader>&amp;L&amp;"Verdana,Standaard"&amp;9V en V CALCULATIEMODEL RENTEKOSTEN 2008&amp;R&amp;G</oddHeader>
  </headerFooter>
  <rowBreaks count="2" manualBreakCount="2">
    <brk id="85" max="12" man="1"/>
    <brk id="122" max="12" man="1"/>
  </rowBreaks>
  <legacyDrawingHF r:id="rId1"/>
</worksheet>
</file>

<file path=xl/worksheets/sheet4.xml><?xml version="1.0" encoding="utf-8"?>
<worksheet xmlns="http://schemas.openxmlformats.org/spreadsheetml/2006/main" xmlns:r="http://schemas.openxmlformats.org/officeDocument/2006/relationships">
  <sheetPr codeName="Blad12"/>
  <dimension ref="A1:S122"/>
  <sheetViews>
    <sheetView showGridLines="0" workbookViewId="0" topLeftCell="A4">
      <selection activeCell="A4" sqref="A4"/>
    </sheetView>
  </sheetViews>
  <sheetFormatPr defaultColWidth="9.140625" defaultRowHeight="12.75" customHeight="1" zeroHeight="1"/>
  <cols>
    <col min="1" max="1" width="6.7109375" style="17" customWidth="1"/>
    <col min="2" max="2" width="7.140625" style="17" customWidth="1"/>
    <col min="3" max="3" width="9.140625" style="17" customWidth="1"/>
    <col min="4" max="4" width="15.57421875" style="17" customWidth="1"/>
    <col min="5" max="5" width="12.140625" style="17" customWidth="1"/>
    <col min="6" max="6" width="12.57421875" style="17" customWidth="1"/>
    <col min="7" max="7" width="5.7109375" style="17" customWidth="1"/>
    <col min="8" max="10" width="14.7109375" style="17" customWidth="1"/>
    <col min="11" max="11" width="12.00390625" style="17" customWidth="1"/>
    <col min="12" max="12" width="14.7109375" style="17" customWidth="1"/>
    <col min="13" max="13" width="5.7109375" style="17" customWidth="1"/>
    <col min="14" max="16384" width="0" style="17" hidden="1" customWidth="1"/>
  </cols>
  <sheetData>
    <row r="1" spans="1:13" s="1" customFormat="1" ht="18.75" customHeight="1" hidden="1">
      <c r="A1" s="242" t="b">
        <f>Rente!$A$1</f>
        <v>1</v>
      </c>
      <c r="B1" s="243" t="str">
        <f>IF(Rente!$B$1=1,"ja","nee")</f>
        <v>ja</v>
      </c>
      <c r="I1" s="2"/>
      <c r="K1" s="2"/>
      <c r="L1" s="2"/>
      <c r="M1" s="2"/>
    </row>
    <row r="2" spans="1:14" s="1" customFormat="1" ht="15.75" customHeight="1" hidden="1">
      <c r="A2" s="1">
        <v>6</v>
      </c>
      <c r="B2" s="2">
        <v>6.43</v>
      </c>
      <c r="C2" s="1">
        <v>8.43</v>
      </c>
      <c r="D2" s="1">
        <v>14.86</v>
      </c>
      <c r="E2" s="1">
        <v>11.43</v>
      </c>
      <c r="F2" s="1">
        <v>11.86</v>
      </c>
      <c r="G2" s="1">
        <v>5</v>
      </c>
      <c r="H2" s="1">
        <v>14</v>
      </c>
      <c r="I2" s="2">
        <v>14</v>
      </c>
      <c r="J2" s="1">
        <v>14</v>
      </c>
      <c r="K2" s="2">
        <v>11.29</v>
      </c>
      <c r="L2" s="2">
        <v>14</v>
      </c>
      <c r="M2" s="2">
        <v>5</v>
      </c>
      <c r="N2" s="1">
        <f>SUM(A2:L2)</f>
        <v>131.29999999999998</v>
      </c>
    </row>
    <row r="3" spans="2:13" s="4" customFormat="1" ht="12.75" customHeight="1" hidden="1">
      <c r="B3" s="270"/>
      <c r="I3" s="270"/>
      <c r="K3" s="270"/>
      <c r="L3" s="271" t="s">
        <v>159</v>
      </c>
      <c r="M3" s="270"/>
    </row>
    <row r="4" spans="1:12" ht="12.75" customHeight="1">
      <c r="A4" s="46" t="s">
        <v>172</v>
      </c>
      <c r="B4" s="24"/>
      <c r="L4" s="95" t="str">
        <f>"650 - "&amp;Rente!H10&amp;""</f>
        <v>650 - </v>
      </c>
    </row>
    <row r="5" ht="12.75" customHeight="1"/>
    <row r="6" spans="2:12" ht="12.75" customHeight="1">
      <c r="B6" s="46"/>
      <c r="C6" s="48"/>
      <c r="D6" s="48"/>
      <c r="E6" s="65"/>
      <c r="F6" s="65"/>
      <c r="H6" s="76" t="s">
        <v>168</v>
      </c>
      <c r="I6" s="77" t="s">
        <v>169</v>
      </c>
      <c r="J6" s="77" t="s">
        <v>63</v>
      </c>
      <c r="K6" s="77" t="s">
        <v>21</v>
      </c>
      <c r="L6" s="77" t="s">
        <v>6</v>
      </c>
    </row>
    <row r="7" spans="1:12" ht="12.75" customHeight="1">
      <c r="A7" s="72"/>
      <c r="B7" s="65"/>
      <c r="C7" s="48"/>
      <c r="D7" s="48"/>
      <c r="E7" s="48"/>
      <c r="F7" s="48"/>
      <c r="H7" s="82" t="s">
        <v>170</v>
      </c>
      <c r="I7" s="81"/>
      <c r="J7" s="81" t="s">
        <v>170</v>
      </c>
      <c r="K7" s="81"/>
      <c r="L7" s="81" t="s">
        <v>91</v>
      </c>
    </row>
    <row r="8" spans="1:12" ht="12.75" customHeight="1">
      <c r="A8" s="72"/>
      <c r="B8" s="65"/>
      <c r="C8" s="48"/>
      <c r="D8" s="48"/>
      <c r="E8" s="48"/>
      <c r="F8" s="48"/>
      <c r="H8" s="81"/>
      <c r="I8" s="90"/>
      <c r="J8" s="90"/>
      <c r="K8" s="81"/>
      <c r="L8" s="91" t="s">
        <v>62</v>
      </c>
    </row>
    <row r="9" spans="1:12" ht="12.75" customHeight="1">
      <c r="A9" s="46" t="s">
        <v>43</v>
      </c>
      <c r="B9" s="46" t="s">
        <v>44</v>
      </c>
      <c r="C9" s="48"/>
      <c r="D9" s="48"/>
      <c r="E9" s="48"/>
      <c r="F9" s="48"/>
      <c r="H9" s="81"/>
      <c r="I9" s="90"/>
      <c r="J9" s="90"/>
      <c r="K9" s="81"/>
      <c r="L9" s="81" t="s">
        <v>170</v>
      </c>
    </row>
    <row r="10" spans="1:16" ht="12.75" customHeight="1">
      <c r="A10" s="29">
        <f>600+1</f>
        <v>601</v>
      </c>
      <c r="B10" s="83" t="s">
        <v>210</v>
      </c>
      <c r="C10" s="40"/>
      <c r="D10" s="40"/>
      <c r="E10" s="40"/>
      <c r="F10" s="40"/>
      <c r="G10" s="40"/>
      <c r="H10" s="273"/>
      <c r="I10" s="273"/>
      <c r="J10" s="19">
        <f>H10-I10</f>
        <v>0</v>
      </c>
      <c r="K10" s="84">
        <v>1</v>
      </c>
      <c r="L10" s="19">
        <f>ROUND(J10*ROUND(K10,4),0)</f>
        <v>0</v>
      </c>
      <c r="O10" s="38"/>
      <c r="P10" s="38"/>
    </row>
    <row r="11" spans="1:16" ht="12.75" customHeight="1">
      <c r="A11" s="29">
        <f>A10+1</f>
        <v>602</v>
      </c>
      <c r="B11" s="83" t="s">
        <v>186</v>
      </c>
      <c r="C11" s="40"/>
      <c r="D11" s="40"/>
      <c r="E11" s="40"/>
      <c r="F11" s="40"/>
      <c r="G11" s="40"/>
      <c r="H11" s="273"/>
      <c r="I11" s="89"/>
      <c r="J11" s="19">
        <f aca="true" t="shared" si="0" ref="J11:J25">H11-I11</f>
        <v>0</v>
      </c>
      <c r="K11" s="84">
        <v>1</v>
      </c>
      <c r="L11" s="19">
        <f aca="true" t="shared" si="1" ref="L11:L24">ROUND(J11*ROUND(K11,4),0)</f>
        <v>0</v>
      </c>
      <c r="O11" s="38"/>
      <c r="P11" s="38"/>
    </row>
    <row r="12" spans="1:16" ht="12.75" customHeight="1">
      <c r="A12" s="29">
        <f aca="true" t="shared" si="2" ref="A12:A26">A11+1</f>
        <v>603</v>
      </c>
      <c r="B12" s="83" t="s">
        <v>45</v>
      </c>
      <c r="C12" s="40"/>
      <c r="D12" s="40"/>
      <c r="E12" s="40"/>
      <c r="F12" s="40"/>
      <c r="G12" s="40"/>
      <c r="H12" s="273"/>
      <c r="I12" s="89"/>
      <c r="J12" s="19">
        <f t="shared" si="0"/>
        <v>0</v>
      </c>
      <c r="K12" s="84">
        <f>10.5/12</f>
        <v>0.875</v>
      </c>
      <c r="L12" s="19">
        <f t="shared" si="1"/>
        <v>0</v>
      </c>
      <c r="O12" s="38"/>
      <c r="P12" s="38"/>
    </row>
    <row r="13" spans="1:12" ht="12.75" customHeight="1">
      <c r="A13" s="29">
        <f t="shared" si="2"/>
        <v>604</v>
      </c>
      <c r="B13" s="83" t="s">
        <v>46</v>
      </c>
      <c r="C13" s="40"/>
      <c r="D13" s="40"/>
      <c r="E13" s="40"/>
      <c r="F13" s="40"/>
      <c r="G13" s="40"/>
      <c r="H13" s="273"/>
      <c r="I13" s="89"/>
      <c r="J13" s="19">
        <f t="shared" si="0"/>
        <v>0</v>
      </c>
      <c r="K13" s="84">
        <f>9.5/12</f>
        <v>0.7916666666666666</v>
      </c>
      <c r="L13" s="19">
        <f t="shared" si="1"/>
        <v>0</v>
      </c>
    </row>
    <row r="14" spans="1:12" ht="12.75" customHeight="1">
      <c r="A14" s="29">
        <f t="shared" si="2"/>
        <v>605</v>
      </c>
      <c r="B14" s="83" t="s">
        <v>47</v>
      </c>
      <c r="C14" s="40"/>
      <c r="D14" s="40"/>
      <c r="E14" s="40"/>
      <c r="F14" s="40"/>
      <c r="G14" s="40"/>
      <c r="H14" s="273"/>
      <c r="I14" s="89"/>
      <c r="J14" s="19">
        <f t="shared" si="0"/>
        <v>0</v>
      </c>
      <c r="K14" s="84">
        <f>8.5/12</f>
        <v>0.7083333333333334</v>
      </c>
      <c r="L14" s="19">
        <f t="shared" si="1"/>
        <v>0</v>
      </c>
    </row>
    <row r="15" spans="1:12" ht="12.75" customHeight="1">
      <c r="A15" s="29">
        <f t="shared" si="2"/>
        <v>606</v>
      </c>
      <c r="B15" s="83" t="s">
        <v>48</v>
      </c>
      <c r="C15" s="40"/>
      <c r="D15" s="40"/>
      <c r="E15" s="40"/>
      <c r="F15" s="40"/>
      <c r="G15" s="40"/>
      <c r="H15" s="273"/>
      <c r="I15" s="89"/>
      <c r="J15" s="19">
        <f t="shared" si="0"/>
        <v>0</v>
      </c>
      <c r="K15" s="84">
        <f>7.5/12</f>
        <v>0.625</v>
      </c>
      <c r="L15" s="19">
        <f t="shared" si="1"/>
        <v>0</v>
      </c>
    </row>
    <row r="16" spans="1:16" ht="12.75" customHeight="1">
      <c r="A16" s="29">
        <f t="shared" si="2"/>
        <v>607</v>
      </c>
      <c r="B16" s="83" t="s">
        <v>49</v>
      </c>
      <c r="C16" s="40"/>
      <c r="D16" s="40"/>
      <c r="E16" s="40"/>
      <c r="F16" s="40"/>
      <c r="G16" s="40"/>
      <c r="H16" s="273"/>
      <c r="I16" s="89"/>
      <c r="J16" s="19">
        <f t="shared" si="0"/>
        <v>0</v>
      </c>
      <c r="K16" s="84">
        <f>6.5/12</f>
        <v>0.5416666666666666</v>
      </c>
      <c r="L16" s="19">
        <f t="shared" si="1"/>
        <v>0</v>
      </c>
      <c r="O16" s="38"/>
      <c r="P16" s="38"/>
    </row>
    <row r="17" spans="1:16" ht="12.75" customHeight="1">
      <c r="A17" s="29">
        <f t="shared" si="2"/>
        <v>608</v>
      </c>
      <c r="B17" s="83" t="s">
        <v>50</v>
      </c>
      <c r="C17" s="40"/>
      <c r="D17" s="40"/>
      <c r="E17" s="40"/>
      <c r="F17" s="40"/>
      <c r="G17" s="40"/>
      <c r="H17" s="273"/>
      <c r="I17" s="89"/>
      <c r="J17" s="19">
        <f t="shared" si="0"/>
        <v>0</v>
      </c>
      <c r="K17" s="84">
        <f>5.5/12</f>
        <v>0.4583333333333333</v>
      </c>
      <c r="L17" s="19">
        <f t="shared" si="1"/>
        <v>0</v>
      </c>
      <c r="O17" s="38"/>
      <c r="P17" s="38"/>
    </row>
    <row r="18" spans="1:16" ht="12.75" customHeight="1">
      <c r="A18" s="29">
        <f t="shared" si="2"/>
        <v>609</v>
      </c>
      <c r="B18" s="83" t="s">
        <v>51</v>
      </c>
      <c r="C18" s="40"/>
      <c r="D18" s="40"/>
      <c r="E18" s="40"/>
      <c r="F18" s="40"/>
      <c r="G18" s="40"/>
      <c r="H18" s="273"/>
      <c r="I18" s="89"/>
      <c r="J18" s="19">
        <f t="shared" si="0"/>
        <v>0</v>
      </c>
      <c r="K18" s="84">
        <f>4.5/12</f>
        <v>0.375</v>
      </c>
      <c r="L18" s="19">
        <f t="shared" si="1"/>
        <v>0</v>
      </c>
      <c r="O18" s="38"/>
      <c r="P18" s="38"/>
    </row>
    <row r="19" spans="1:16" ht="12.75" customHeight="1">
      <c r="A19" s="29">
        <f t="shared" si="2"/>
        <v>610</v>
      </c>
      <c r="B19" s="83" t="s">
        <v>52</v>
      </c>
      <c r="C19" s="40"/>
      <c r="D19" s="40"/>
      <c r="E19" s="40"/>
      <c r="F19" s="40"/>
      <c r="G19" s="40"/>
      <c r="H19" s="273"/>
      <c r="I19" s="89"/>
      <c r="J19" s="19">
        <f t="shared" si="0"/>
        <v>0</v>
      </c>
      <c r="K19" s="84">
        <f>3.5/12</f>
        <v>0.2916666666666667</v>
      </c>
      <c r="L19" s="19">
        <f t="shared" si="1"/>
        <v>0</v>
      </c>
      <c r="O19" s="38"/>
      <c r="P19" s="38"/>
    </row>
    <row r="20" spans="1:16" ht="12.75" customHeight="1">
      <c r="A20" s="29">
        <f t="shared" si="2"/>
        <v>611</v>
      </c>
      <c r="B20" s="83" t="s">
        <v>53</v>
      </c>
      <c r="C20" s="40"/>
      <c r="D20" s="40"/>
      <c r="E20" s="40"/>
      <c r="F20" s="40"/>
      <c r="G20" s="40"/>
      <c r="H20" s="273"/>
      <c r="I20" s="89"/>
      <c r="J20" s="19">
        <f t="shared" si="0"/>
        <v>0</v>
      </c>
      <c r="K20" s="84">
        <f>2.5/12</f>
        <v>0.20833333333333334</v>
      </c>
      <c r="L20" s="19">
        <f t="shared" si="1"/>
        <v>0</v>
      </c>
      <c r="O20" s="38"/>
      <c r="P20" s="38"/>
    </row>
    <row r="21" spans="1:16" ht="12.75" customHeight="1">
      <c r="A21" s="29">
        <f t="shared" si="2"/>
        <v>612</v>
      </c>
      <c r="B21" s="83" t="s">
        <v>54</v>
      </c>
      <c r="C21" s="40"/>
      <c r="D21" s="40"/>
      <c r="E21" s="40"/>
      <c r="F21" s="40"/>
      <c r="G21" s="40"/>
      <c r="H21" s="273"/>
      <c r="I21" s="89"/>
      <c r="J21" s="19">
        <f t="shared" si="0"/>
        <v>0</v>
      </c>
      <c r="K21" s="84">
        <f>1.5/12</f>
        <v>0.125</v>
      </c>
      <c r="L21" s="19">
        <f t="shared" si="1"/>
        <v>0</v>
      </c>
      <c r="O21" s="38"/>
      <c r="P21" s="38"/>
    </row>
    <row r="22" spans="1:16" ht="12.75" customHeight="1">
      <c r="A22" s="29">
        <f t="shared" si="2"/>
        <v>613</v>
      </c>
      <c r="B22" s="83" t="s">
        <v>55</v>
      </c>
      <c r="C22" s="40"/>
      <c r="D22" s="40"/>
      <c r="E22" s="40"/>
      <c r="F22" s="40"/>
      <c r="G22" s="40"/>
      <c r="H22" s="273"/>
      <c r="I22" s="89"/>
      <c r="J22" s="19">
        <f t="shared" si="0"/>
        <v>0</v>
      </c>
      <c r="K22" s="84">
        <f>0.5/12</f>
        <v>0.041666666666666664</v>
      </c>
      <c r="L22" s="19">
        <f t="shared" si="1"/>
        <v>0</v>
      </c>
      <c r="O22" s="38"/>
      <c r="P22" s="38"/>
    </row>
    <row r="23" spans="1:16" ht="12.75" customHeight="1">
      <c r="A23" s="29">
        <f t="shared" si="2"/>
        <v>614</v>
      </c>
      <c r="B23" s="83" t="s">
        <v>56</v>
      </c>
      <c r="C23" s="40"/>
      <c r="D23" s="40"/>
      <c r="E23" s="40"/>
      <c r="F23" s="40"/>
      <c r="G23" s="40"/>
      <c r="H23" s="273"/>
      <c r="I23" s="89"/>
      <c r="J23" s="19">
        <f t="shared" si="0"/>
        <v>0</v>
      </c>
      <c r="K23" s="84">
        <f>-0.5/12</f>
        <v>-0.041666666666666664</v>
      </c>
      <c r="L23" s="19">
        <f t="shared" si="1"/>
        <v>0</v>
      </c>
      <c r="O23" s="38"/>
      <c r="P23" s="38"/>
    </row>
    <row r="24" spans="1:16" ht="12.75" customHeight="1">
      <c r="A24" s="29">
        <f t="shared" si="2"/>
        <v>615</v>
      </c>
      <c r="B24" s="83" t="s">
        <v>211</v>
      </c>
      <c r="C24" s="40"/>
      <c r="D24" s="40"/>
      <c r="E24" s="40"/>
      <c r="F24" s="40"/>
      <c r="G24" s="40"/>
      <c r="H24" s="85"/>
      <c r="I24" s="273"/>
      <c r="J24" s="19">
        <f t="shared" si="0"/>
        <v>0</v>
      </c>
      <c r="K24" s="84">
        <v>0.5</v>
      </c>
      <c r="L24" s="19">
        <f t="shared" si="1"/>
        <v>0</v>
      </c>
      <c r="O24" s="38"/>
      <c r="P24" s="38"/>
    </row>
    <row r="25" spans="1:16" ht="12.75" customHeight="1" thickBot="1">
      <c r="A25" s="29">
        <f t="shared" si="2"/>
        <v>616</v>
      </c>
      <c r="B25" s="83" t="s">
        <v>212</v>
      </c>
      <c r="C25" s="40"/>
      <c r="D25" s="40"/>
      <c r="E25" s="40"/>
      <c r="F25" s="40"/>
      <c r="G25" s="40"/>
      <c r="H25" s="273"/>
      <c r="I25" s="19"/>
      <c r="J25" s="19">
        <f t="shared" si="0"/>
        <v>0</v>
      </c>
      <c r="K25" s="298"/>
      <c r="L25" s="299"/>
      <c r="O25" s="38"/>
      <c r="P25" s="38"/>
    </row>
    <row r="26" spans="1:16" ht="12.75" customHeight="1" thickBot="1">
      <c r="A26" s="31">
        <f t="shared" si="2"/>
        <v>617</v>
      </c>
      <c r="B26" s="92" t="str">
        <f>"Stand per 31-12-2008 (regels "&amp;A10&amp;" t/m "&amp;A24&amp;" -/- regel "&amp;A25&amp;")"</f>
        <v>Stand per 31-12-2008 (regels 601 t/m 615 -/- regel 616)</v>
      </c>
      <c r="C26" s="70"/>
      <c r="D26" s="70"/>
      <c r="E26" s="70"/>
      <c r="F26" s="70"/>
      <c r="G26" s="70"/>
      <c r="H26" s="249">
        <f>SUM(H10:H23)-H25</f>
        <v>0</v>
      </c>
      <c r="I26" s="249">
        <f>I10+I24</f>
        <v>0</v>
      </c>
      <c r="J26" s="249">
        <f>SUM(J10:J24)-J25</f>
        <v>0</v>
      </c>
      <c r="K26" s="297"/>
      <c r="L26" s="249">
        <f>SUM(L10:L24)</f>
        <v>0</v>
      </c>
      <c r="O26" s="38"/>
      <c r="P26" s="38"/>
    </row>
    <row r="27" spans="1:14" ht="12.75" customHeight="1">
      <c r="A27" s="20"/>
      <c r="B27" s="20"/>
      <c r="C27" s="20"/>
      <c r="D27" s="20"/>
      <c r="E27" s="20"/>
      <c r="F27" s="20"/>
      <c r="H27" s="20"/>
      <c r="I27" s="20"/>
      <c r="J27" s="20"/>
      <c r="K27" s="20"/>
      <c r="L27" s="20"/>
      <c r="M27" s="20"/>
      <c r="N27" s="20"/>
    </row>
    <row r="28" spans="1:14" ht="12.75" customHeight="1">
      <c r="A28" s="20"/>
      <c r="B28" s="20"/>
      <c r="C28" s="20"/>
      <c r="D28" s="20"/>
      <c r="E28" s="20"/>
      <c r="F28" s="20"/>
      <c r="H28" s="20"/>
      <c r="J28" s="20"/>
      <c r="K28" s="20"/>
      <c r="L28" s="20"/>
      <c r="M28" s="20"/>
      <c r="N28" s="20"/>
    </row>
    <row r="29" spans="1:14" ht="12.75" customHeight="1">
      <c r="A29" s="20"/>
      <c r="B29" s="20"/>
      <c r="C29" s="20"/>
      <c r="D29" s="20"/>
      <c r="E29" s="20"/>
      <c r="F29" s="20"/>
      <c r="H29" s="77" t="s">
        <v>157</v>
      </c>
      <c r="I29" s="77" t="s">
        <v>201</v>
      </c>
      <c r="J29" s="77" t="s">
        <v>64</v>
      </c>
      <c r="K29" s="77" t="s">
        <v>21</v>
      </c>
      <c r="L29" s="77" t="s">
        <v>6</v>
      </c>
      <c r="M29" s="20"/>
      <c r="N29" s="20"/>
    </row>
    <row r="30" spans="1:14" ht="12.75" customHeight="1">
      <c r="A30" s="20"/>
      <c r="B30" s="20"/>
      <c r="C30" s="20"/>
      <c r="D30" s="20"/>
      <c r="E30" s="20"/>
      <c r="F30" s="20"/>
      <c r="H30" s="81" t="s">
        <v>42</v>
      </c>
      <c r="I30" s="81" t="s">
        <v>41</v>
      </c>
      <c r="J30" s="81" t="s">
        <v>65</v>
      </c>
      <c r="K30" s="81"/>
      <c r="L30" s="81" t="s">
        <v>91</v>
      </c>
      <c r="M30" s="20"/>
      <c r="N30" s="20"/>
    </row>
    <row r="31" spans="1:14" ht="12.75" customHeight="1">
      <c r="A31" s="20"/>
      <c r="B31" s="20"/>
      <c r="C31" s="20"/>
      <c r="D31" s="20"/>
      <c r="E31" s="20"/>
      <c r="F31" s="20"/>
      <c r="H31" s="81" t="s">
        <v>158</v>
      </c>
      <c r="I31" s="81" t="s">
        <v>66</v>
      </c>
      <c r="J31" s="81" t="s">
        <v>24</v>
      </c>
      <c r="K31" s="81"/>
      <c r="L31" s="91" t="s">
        <v>62</v>
      </c>
      <c r="M31" s="20"/>
      <c r="N31" s="20"/>
    </row>
    <row r="32" spans="1:14" ht="12.75" customHeight="1">
      <c r="A32" s="46" t="s">
        <v>57</v>
      </c>
      <c r="B32" s="46" t="s">
        <v>58</v>
      </c>
      <c r="C32" s="48"/>
      <c r="D32" s="48"/>
      <c r="E32" s="48"/>
      <c r="F32" s="48"/>
      <c r="H32" s="81" t="s">
        <v>61</v>
      </c>
      <c r="I32" s="81" t="s">
        <v>0</v>
      </c>
      <c r="J32" s="81" t="s">
        <v>170</v>
      </c>
      <c r="K32" s="81"/>
      <c r="L32" s="81" t="s">
        <v>170</v>
      </c>
      <c r="M32" s="48"/>
      <c r="N32" s="48"/>
    </row>
    <row r="33" spans="1:12" ht="12.75" customHeight="1">
      <c r="A33" s="29">
        <f>A26+1</f>
        <v>618</v>
      </c>
      <c r="B33" s="338" t="s">
        <v>223</v>
      </c>
      <c r="C33" s="87"/>
      <c r="D33" s="40"/>
      <c r="E33" s="40"/>
      <c r="F33" s="40"/>
      <c r="G33" s="40"/>
      <c r="H33" s="274"/>
      <c r="I33" s="353">
        <f>ROUND((ROUND((1346+1565)/2.20371,2)+754.5+781.23+741.07+747.96+768.9+788.05+851.02),2)</f>
        <v>6753.68</v>
      </c>
      <c r="J33" s="19">
        <f>IF(OR(H33*I33=0,H33="",I33=""),0,ROUND(H33*I33,0))</f>
        <v>0</v>
      </c>
      <c r="K33" s="229">
        <f>(0.95+0.85+0.75+0.65+0.55+0.45+0.35+0.25+0.15)/9</f>
        <v>0.55</v>
      </c>
      <c r="L33" s="19">
        <f>IF(OR(J33*K33=0,J33="",K33=""),"",ROUND(J33*K33,0))</f>
      </c>
    </row>
    <row r="34" spans="1:16" ht="12.75" customHeight="1">
      <c r="A34" s="29">
        <f>A33+1</f>
        <v>619</v>
      </c>
      <c r="B34" s="338" t="s">
        <v>224</v>
      </c>
      <c r="C34" s="87"/>
      <c r="D34" s="40"/>
      <c r="E34" s="40"/>
      <c r="F34" s="40"/>
      <c r="G34" s="40"/>
      <c r="H34" s="274"/>
      <c r="I34" s="353">
        <f>ROUND((ROUND((673+783)/2.20371,2)+377.4+390.77+370.68+374.13+384.61+394.18+425.67),2)</f>
        <v>3378.14</v>
      </c>
      <c r="J34" s="19">
        <f>IF(OR(H34*I34=0,H34="",I34=""),0,ROUND(H34*I34,0))</f>
        <v>0</v>
      </c>
      <c r="K34" s="229">
        <f>(0.95+0.85+0.75+0.65+0.55+0.45+0.35+0.25+0.15)/9</f>
        <v>0.55</v>
      </c>
      <c r="L34" s="19">
        <f>IF(OR(J34*K34=0,J34="",K34=""),"",ROUND(J34*K34,0))</f>
      </c>
      <c r="O34" s="38"/>
      <c r="P34" s="38"/>
    </row>
    <row r="35" spans="1:16" ht="12.75" customHeight="1">
      <c r="A35" s="29">
        <f>A34+1</f>
        <v>620</v>
      </c>
      <c r="B35" s="338" t="s">
        <v>59</v>
      </c>
      <c r="C35" s="87"/>
      <c r="D35" s="42"/>
      <c r="E35" s="40"/>
      <c r="F35" s="40"/>
      <c r="G35" s="40"/>
      <c r="H35" s="40"/>
      <c r="I35" s="40"/>
      <c r="J35" s="273"/>
      <c r="K35" s="229">
        <v>0.15</v>
      </c>
      <c r="L35" s="19">
        <f>IF(OR(J35*K35=0,J35="",K35=""),"",ROUND(J35*K35,0))</f>
      </c>
      <c r="O35" s="38"/>
      <c r="P35" s="38"/>
    </row>
    <row r="36" spans="1:16" ht="12.75" customHeight="1">
      <c r="A36" s="29">
        <f>A35+1</f>
        <v>621</v>
      </c>
      <c r="B36" s="338" t="s">
        <v>60</v>
      </c>
      <c r="C36" s="87"/>
      <c r="D36" s="42"/>
      <c r="E36" s="40"/>
      <c r="F36" s="40"/>
      <c r="G36" s="40"/>
      <c r="H36" s="40"/>
      <c r="I36" s="40"/>
      <c r="J36" s="273"/>
      <c r="K36" s="229">
        <v>0.25</v>
      </c>
      <c r="L36" s="19">
        <f>IF(OR(J36*K36=0,J36="",K36=""),"",ROUND(J36*K36,0))</f>
      </c>
      <c r="O36" s="38"/>
      <c r="P36" s="38"/>
    </row>
    <row r="37" spans="1:16" ht="12.75" customHeight="1" thickBot="1">
      <c r="A37" s="29">
        <f>A36+1</f>
        <v>622</v>
      </c>
      <c r="B37" s="338" t="s">
        <v>141</v>
      </c>
      <c r="C37" s="87"/>
      <c r="D37" s="42"/>
      <c r="E37" s="40"/>
      <c r="F37" s="40"/>
      <c r="G37" s="40"/>
      <c r="H37" s="274"/>
      <c r="I37" s="353">
        <f>(2866+2937+3171.67)</f>
        <v>8974.67</v>
      </c>
      <c r="J37" s="19">
        <f>IF(OR(H37*I37=0,H37="",I37=""),0,ROUND(H37*I37,0))</f>
        <v>0</v>
      </c>
      <c r="K37" s="360">
        <v>0.925</v>
      </c>
      <c r="L37" s="19">
        <f>IF(OR(J37*K37=0,J37="",K37=""),"",ROUND(J37*K37,0))</f>
      </c>
      <c r="O37" s="38"/>
      <c r="P37" s="38"/>
    </row>
    <row r="38" spans="1:16" ht="12.75" customHeight="1" thickBot="1">
      <c r="A38" s="31">
        <f>A37+1</f>
        <v>623</v>
      </c>
      <c r="B38" s="32" t="str">
        <f>"Totaal (regel "&amp;A33&amp;" t/m regel "&amp;A37&amp;")"</f>
        <v>Totaal (regel 618 t/m regel 622)</v>
      </c>
      <c r="C38" s="33"/>
      <c r="D38" s="33"/>
      <c r="E38" s="70"/>
      <c r="F38" s="70"/>
      <c r="G38" s="70"/>
      <c r="H38" s="70"/>
      <c r="I38" s="70"/>
      <c r="J38" s="70"/>
      <c r="K38" s="93"/>
      <c r="L38" s="249">
        <f>SUM(L33:L37)</f>
        <v>0</v>
      </c>
      <c r="O38" s="38"/>
      <c r="P38" s="38"/>
    </row>
    <row r="39" spans="1:16" ht="12.75" customHeight="1" thickBot="1">
      <c r="A39" s="20"/>
      <c r="B39" s="20"/>
      <c r="C39" s="20"/>
      <c r="D39" s="20"/>
      <c r="E39" s="20"/>
      <c r="F39" s="20"/>
      <c r="G39" s="20"/>
      <c r="H39" s="20"/>
      <c r="I39" s="20"/>
      <c r="J39" s="20"/>
      <c r="K39" s="20"/>
      <c r="L39" s="20"/>
      <c r="O39" s="38"/>
      <c r="P39" s="38"/>
    </row>
    <row r="40" spans="1:16" ht="12.75" customHeight="1" thickBot="1">
      <c r="A40" s="31">
        <f>A38+1</f>
        <v>624</v>
      </c>
      <c r="B40" s="32" t="str">
        <f>"Totaal instandhoudingsinvesteringen (regel "&amp;A26&amp;" + regel "&amp;A38&amp;")"</f>
        <v>Totaal instandhoudingsinvesteringen (regel 617 + regel 623)</v>
      </c>
      <c r="C40" s="33"/>
      <c r="D40" s="33"/>
      <c r="E40" s="70"/>
      <c r="F40" s="70"/>
      <c r="G40" s="70"/>
      <c r="H40" s="70"/>
      <c r="I40" s="70"/>
      <c r="J40" s="70"/>
      <c r="K40" s="93"/>
      <c r="L40" s="249">
        <f>L26+L38</f>
        <v>0</v>
      </c>
      <c r="O40" s="38"/>
      <c r="P40" s="38"/>
    </row>
    <row r="41" spans="2:16" ht="12.75" customHeight="1">
      <c r="B41" s="10"/>
      <c r="C41" s="10"/>
      <c r="G41" s="10"/>
      <c r="H41" s="10"/>
      <c r="I41" s="25"/>
      <c r="J41" s="235"/>
      <c r="K41" s="236"/>
      <c r="L41" s="23"/>
      <c r="O41" s="38"/>
      <c r="P41" s="38"/>
    </row>
    <row r="42" spans="2:16" ht="12.75" customHeight="1">
      <c r="B42" s="10"/>
      <c r="C42" s="10"/>
      <c r="G42" s="10"/>
      <c r="H42" s="10"/>
      <c r="I42" s="25"/>
      <c r="J42" s="235"/>
      <c r="K42" s="236"/>
      <c r="L42" s="23"/>
      <c r="O42" s="38"/>
      <c r="P42" s="38"/>
    </row>
    <row r="43" spans="2:16" ht="12.75" customHeight="1">
      <c r="B43" s="10"/>
      <c r="C43" s="10"/>
      <c r="G43" s="10"/>
      <c r="H43" s="10"/>
      <c r="I43" s="25"/>
      <c r="J43" s="235"/>
      <c r="K43" s="236"/>
      <c r="L43" s="23"/>
      <c r="O43" s="38"/>
      <c r="P43" s="38"/>
    </row>
    <row r="44" spans="2:12" ht="12.75" customHeight="1" hidden="1">
      <c r="B44" s="16"/>
      <c r="C44" s="24"/>
      <c r="L44" s="18"/>
    </row>
    <row r="45" spans="2:9" ht="12.75" customHeight="1" hidden="1">
      <c r="B45" s="26"/>
      <c r="I45" s="16"/>
    </row>
    <row r="46" spans="2:12" ht="12.75" customHeight="1" hidden="1">
      <c r="B46" s="10"/>
      <c r="G46" s="10"/>
      <c r="H46" s="16"/>
      <c r="I46" s="16"/>
      <c r="J46" s="16"/>
      <c r="K46" s="16"/>
      <c r="L46" s="16"/>
    </row>
    <row r="47" spans="2:12" ht="12.75" customHeight="1" hidden="1">
      <c r="B47" s="24"/>
      <c r="G47" s="16"/>
      <c r="H47" s="16"/>
      <c r="I47" s="16"/>
      <c r="J47" s="16"/>
      <c r="K47" s="16"/>
      <c r="L47" s="16"/>
    </row>
    <row r="48" spans="2:16" ht="12.75" customHeight="1" hidden="1">
      <c r="B48" s="10"/>
      <c r="C48" s="10"/>
      <c r="G48" s="10"/>
      <c r="H48" s="10"/>
      <c r="I48" s="25"/>
      <c r="J48" s="235"/>
      <c r="K48" s="236"/>
      <c r="L48" s="23"/>
      <c r="O48" s="38"/>
      <c r="P48" s="38"/>
    </row>
    <row r="49" spans="2:16" ht="12.75" customHeight="1" hidden="1">
      <c r="B49" s="10"/>
      <c r="C49" s="10"/>
      <c r="G49" s="10"/>
      <c r="H49" s="10"/>
      <c r="I49" s="25"/>
      <c r="J49" s="235"/>
      <c r="K49" s="236"/>
      <c r="L49" s="23"/>
      <c r="O49" s="38"/>
      <c r="P49" s="38"/>
    </row>
    <row r="50" spans="2:16" ht="12.75" customHeight="1" hidden="1">
      <c r="B50" s="10"/>
      <c r="C50" s="10"/>
      <c r="G50" s="10"/>
      <c r="H50" s="10"/>
      <c r="I50" s="25"/>
      <c r="J50" s="235"/>
      <c r="K50" s="236"/>
      <c r="L50" s="23"/>
      <c r="O50" s="38"/>
      <c r="P50" s="38"/>
    </row>
    <row r="51" spans="2:16" ht="12.75" customHeight="1" hidden="1">
      <c r="B51" s="10"/>
      <c r="C51" s="10"/>
      <c r="G51" s="10"/>
      <c r="H51" s="10"/>
      <c r="I51" s="25"/>
      <c r="J51" s="235"/>
      <c r="K51" s="236"/>
      <c r="L51" s="23"/>
      <c r="O51" s="38"/>
      <c r="P51" s="38"/>
    </row>
    <row r="52" spans="2:16" ht="12.75" customHeight="1" hidden="1">
      <c r="B52" s="10"/>
      <c r="C52" s="10"/>
      <c r="G52" s="10"/>
      <c r="H52" s="10"/>
      <c r="I52" s="25"/>
      <c r="J52" s="235"/>
      <c r="K52" s="236"/>
      <c r="L52" s="23"/>
      <c r="O52" s="38"/>
      <c r="P52" s="38"/>
    </row>
    <row r="53" spans="2:16" ht="12.75" customHeight="1" hidden="1">
      <c r="B53" s="10"/>
      <c r="C53" s="10"/>
      <c r="G53" s="10"/>
      <c r="H53" s="10"/>
      <c r="I53" s="25"/>
      <c r="J53" s="235"/>
      <c r="K53" s="236"/>
      <c r="L53" s="23"/>
      <c r="O53" s="38"/>
      <c r="P53" s="38"/>
    </row>
    <row r="54" spans="2:16" ht="12.75" customHeight="1" hidden="1">
      <c r="B54" s="10"/>
      <c r="C54" s="10"/>
      <c r="G54" s="10"/>
      <c r="H54" s="10"/>
      <c r="I54" s="25"/>
      <c r="J54" s="235"/>
      <c r="K54" s="236"/>
      <c r="L54" s="23"/>
      <c r="O54" s="38"/>
      <c r="P54" s="38"/>
    </row>
    <row r="55" spans="2:16" ht="12.75" customHeight="1" hidden="1">
      <c r="B55" s="10"/>
      <c r="C55" s="10"/>
      <c r="G55" s="10"/>
      <c r="H55" s="10"/>
      <c r="I55" s="25"/>
      <c r="J55" s="235"/>
      <c r="K55" s="236"/>
      <c r="L55" s="23"/>
      <c r="O55" s="38"/>
      <c r="P55" s="38"/>
    </row>
    <row r="56" spans="2:16" ht="12.75" customHeight="1" hidden="1">
      <c r="B56" s="10"/>
      <c r="C56" s="10"/>
      <c r="G56" s="10"/>
      <c r="H56" s="10"/>
      <c r="I56" s="25"/>
      <c r="J56" s="235"/>
      <c r="K56" s="236"/>
      <c r="L56" s="23"/>
      <c r="O56" s="38"/>
      <c r="P56" s="38"/>
    </row>
    <row r="57" spans="2:16" ht="12.75" customHeight="1" hidden="1">
      <c r="B57" s="10"/>
      <c r="C57" s="10"/>
      <c r="G57" s="10"/>
      <c r="H57" s="10"/>
      <c r="I57" s="25"/>
      <c r="J57" s="235"/>
      <c r="K57" s="236"/>
      <c r="L57" s="23"/>
      <c r="O57" s="38"/>
      <c r="P57" s="38"/>
    </row>
    <row r="58" spans="2:16" ht="12.75" customHeight="1" hidden="1">
      <c r="B58" s="10"/>
      <c r="C58" s="10"/>
      <c r="G58" s="10"/>
      <c r="H58" s="10"/>
      <c r="I58" s="25"/>
      <c r="J58" s="235"/>
      <c r="K58" s="236"/>
      <c r="L58" s="23"/>
      <c r="O58" s="38"/>
      <c r="P58" s="38"/>
    </row>
    <row r="59" spans="2:12" ht="12.75" customHeight="1" hidden="1">
      <c r="B59" s="16"/>
      <c r="C59" s="24"/>
      <c r="L59" s="18"/>
    </row>
    <row r="60" ht="12.75" customHeight="1" hidden="1">
      <c r="B60" s="10"/>
    </row>
    <row r="61" ht="12.75" customHeight="1" hidden="1">
      <c r="B61" s="24"/>
    </row>
    <row r="62" spans="2:16" ht="12.75" customHeight="1" hidden="1">
      <c r="B62" s="10"/>
      <c r="C62" s="10"/>
      <c r="G62" s="10"/>
      <c r="H62" s="10"/>
      <c r="I62" s="25"/>
      <c r="J62" s="235"/>
      <c r="K62" s="236"/>
      <c r="L62" s="23"/>
      <c r="O62" s="38"/>
      <c r="P62" s="38"/>
    </row>
    <row r="63" spans="2:16" ht="12.75" customHeight="1" hidden="1">
      <c r="B63" s="10"/>
      <c r="C63" s="10"/>
      <c r="G63" s="10"/>
      <c r="H63" s="10"/>
      <c r="I63" s="25"/>
      <c r="J63" s="235"/>
      <c r="K63" s="236"/>
      <c r="L63" s="23"/>
      <c r="O63" s="38"/>
      <c r="P63" s="38"/>
    </row>
    <row r="64" spans="2:16" ht="12.75" customHeight="1" hidden="1">
      <c r="B64" s="10"/>
      <c r="C64" s="10"/>
      <c r="G64" s="10"/>
      <c r="H64" s="10"/>
      <c r="I64" s="25"/>
      <c r="J64" s="235"/>
      <c r="K64" s="236"/>
      <c r="L64" s="23"/>
      <c r="O64" s="38"/>
      <c r="P64" s="38"/>
    </row>
    <row r="65" spans="2:16" ht="12.75" customHeight="1" hidden="1">
      <c r="B65" s="10"/>
      <c r="C65" s="10"/>
      <c r="G65" s="10"/>
      <c r="H65" s="10"/>
      <c r="I65" s="25"/>
      <c r="J65" s="235"/>
      <c r="K65" s="236"/>
      <c r="L65" s="23"/>
      <c r="O65" s="38"/>
      <c r="P65" s="38"/>
    </row>
    <row r="66" spans="2:16" ht="12.75" customHeight="1" hidden="1">
      <c r="B66" s="10"/>
      <c r="C66" s="10"/>
      <c r="G66" s="10"/>
      <c r="H66" s="10"/>
      <c r="I66" s="25"/>
      <c r="J66" s="235"/>
      <c r="K66" s="236"/>
      <c r="L66" s="23"/>
      <c r="O66" s="38"/>
      <c r="P66" s="38"/>
    </row>
    <row r="67" spans="2:16" ht="12.75" customHeight="1" hidden="1">
      <c r="B67" s="10"/>
      <c r="C67" s="10"/>
      <c r="G67" s="10"/>
      <c r="H67" s="10"/>
      <c r="I67" s="25"/>
      <c r="J67" s="235"/>
      <c r="K67" s="236"/>
      <c r="L67" s="23"/>
      <c r="O67" s="38"/>
      <c r="P67" s="38"/>
    </row>
    <row r="68" spans="2:16" ht="12.75" customHeight="1" hidden="1">
      <c r="B68" s="10"/>
      <c r="C68" s="10"/>
      <c r="G68" s="10"/>
      <c r="H68" s="10"/>
      <c r="I68" s="25"/>
      <c r="J68" s="235"/>
      <c r="K68" s="236"/>
      <c r="L68" s="23"/>
      <c r="O68" s="38"/>
      <c r="P68" s="38"/>
    </row>
    <row r="69" spans="2:16" ht="12.75" customHeight="1" hidden="1">
      <c r="B69" s="10"/>
      <c r="C69" s="10"/>
      <c r="G69" s="10"/>
      <c r="H69" s="10"/>
      <c r="I69" s="25"/>
      <c r="J69" s="235"/>
      <c r="K69" s="236"/>
      <c r="L69" s="23"/>
      <c r="O69" s="38"/>
      <c r="P69" s="38"/>
    </row>
    <row r="70" spans="2:12" ht="12.75" customHeight="1" hidden="1">
      <c r="B70" s="16"/>
      <c r="C70" s="24"/>
      <c r="L70" s="18"/>
    </row>
    <row r="71" ht="12.75" customHeight="1" hidden="1">
      <c r="B71" s="10"/>
    </row>
    <row r="72" ht="12.75" customHeight="1" hidden="1">
      <c r="B72" s="24"/>
    </row>
    <row r="73" spans="2:18" ht="12.75" customHeight="1" hidden="1">
      <c r="B73" s="10"/>
      <c r="C73" s="10"/>
      <c r="G73" s="10"/>
      <c r="H73" s="10"/>
      <c r="I73" s="25"/>
      <c r="J73" s="235"/>
      <c r="K73" s="236"/>
      <c r="L73" s="23"/>
      <c r="O73" s="38"/>
      <c r="P73" s="38"/>
      <c r="R73" s="39"/>
    </row>
    <row r="74" spans="2:18" ht="12.75" customHeight="1" hidden="1">
      <c r="B74" s="10"/>
      <c r="C74" s="10"/>
      <c r="G74" s="10"/>
      <c r="H74" s="10"/>
      <c r="I74" s="25"/>
      <c r="J74" s="235"/>
      <c r="K74" s="236"/>
      <c r="L74" s="23"/>
      <c r="O74" s="38"/>
      <c r="P74" s="38"/>
      <c r="R74" s="39"/>
    </row>
    <row r="75" spans="2:18" ht="12.75" customHeight="1" hidden="1">
      <c r="B75" s="10"/>
      <c r="C75" s="10"/>
      <c r="G75" s="10"/>
      <c r="H75" s="10"/>
      <c r="I75" s="25"/>
      <c r="J75" s="235"/>
      <c r="K75" s="236"/>
      <c r="L75" s="23"/>
      <c r="O75" s="38"/>
      <c r="P75" s="38"/>
      <c r="R75" s="39"/>
    </row>
    <row r="76" spans="2:18" ht="12.75" customHeight="1" hidden="1">
      <c r="B76" s="10"/>
      <c r="C76" s="10"/>
      <c r="G76" s="10"/>
      <c r="H76" s="10"/>
      <c r="I76" s="25"/>
      <c r="J76" s="235"/>
      <c r="K76" s="236"/>
      <c r="L76" s="23"/>
      <c r="O76" s="38"/>
      <c r="P76" s="38"/>
      <c r="R76" s="39"/>
    </row>
    <row r="77" spans="2:18" ht="12.75" customHeight="1" hidden="1">
      <c r="B77" s="10"/>
      <c r="C77" s="10"/>
      <c r="G77" s="10"/>
      <c r="H77" s="10"/>
      <c r="I77" s="25"/>
      <c r="J77" s="235"/>
      <c r="K77" s="236"/>
      <c r="L77" s="23"/>
      <c r="O77" s="38"/>
      <c r="P77" s="38"/>
      <c r="R77" s="39"/>
    </row>
    <row r="78" spans="2:18" ht="12.75" customHeight="1" hidden="1">
      <c r="B78" s="10"/>
      <c r="C78" s="10"/>
      <c r="G78" s="10"/>
      <c r="H78" s="10"/>
      <c r="I78" s="25"/>
      <c r="J78" s="235"/>
      <c r="K78" s="236"/>
      <c r="L78" s="23"/>
      <c r="O78" s="38"/>
      <c r="P78" s="38"/>
      <c r="R78" s="39"/>
    </row>
    <row r="79" spans="2:18" ht="12.75" customHeight="1" hidden="1">
      <c r="B79" s="10"/>
      <c r="C79" s="10"/>
      <c r="G79" s="10"/>
      <c r="H79" s="10"/>
      <c r="I79" s="25"/>
      <c r="J79" s="235"/>
      <c r="K79" s="236"/>
      <c r="L79" s="23"/>
      <c r="O79" s="38"/>
      <c r="P79" s="38"/>
      <c r="R79" s="39"/>
    </row>
    <row r="80" spans="2:18" ht="12.75" customHeight="1" hidden="1">
      <c r="B80" s="10"/>
      <c r="C80" s="10"/>
      <c r="G80" s="10"/>
      <c r="H80" s="10"/>
      <c r="I80" s="25"/>
      <c r="J80" s="235"/>
      <c r="K80" s="236"/>
      <c r="L80" s="23"/>
      <c r="O80" s="38"/>
      <c r="P80" s="38"/>
      <c r="R80" s="39"/>
    </row>
    <row r="81" spans="2:18" ht="12.75" customHeight="1" hidden="1">
      <c r="B81" s="10"/>
      <c r="C81" s="10"/>
      <c r="G81" s="10"/>
      <c r="H81" s="10"/>
      <c r="I81" s="25"/>
      <c r="J81" s="235"/>
      <c r="K81" s="236"/>
      <c r="L81" s="23"/>
      <c r="O81" s="38"/>
      <c r="P81" s="38"/>
      <c r="R81" s="39"/>
    </row>
    <row r="82" spans="2:18" ht="12.75" customHeight="1" hidden="1">
      <c r="B82" s="10"/>
      <c r="C82" s="10"/>
      <c r="G82" s="10"/>
      <c r="H82" s="10"/>
      <c r="I82" s="25"/>
      <c r="J82" s="235"/>
      <c r="K82" s="236"/>
      <c r="L82" s="23"/>
      <c r="O82" s="38"/>
      <c r="P82" s="38"/>
      <c r="R82" s="39"/>
    </row>
    <row r="83" spans="2:18" ht="12.75" customHeight="1" hidden="1">
      <c r="B83" s="10"/>
      <c r="C83" s="10"/>
      <c r="G83" s="10"/>
      <c r="H83" s="10"/>
      <c r="I83" s="25"/>
      <c r="J83" s="235"/>
      <c r="K83" s="236"/>
      <c r="L83" s="23"/>
      <c r="O83" s="38"/>
      <c r="P83" s="38"/>
      <c r="R83" s="39"/>
    </row>
    <row r="84" spans="2:18" ht="12.75" customHeight="1" hidden="1">
      <c r="B84" s="10"/>
      <c r="C84" s="10"/>
      <c r="G84" s="10"/>
      <c r="H84" s="10"/>
      <c r="I84" s="25"/>
      <c r="J84" s="235"/>
      <c r="K84" s="236"/>
      <c r="L84" s="23"/>
      <c r="O84" s="38"/>
      <c r="P84" s="38"/>
      <c r="R84" s="39"/>
    </row>
    <row r="85" spans="2:18" ht="12.75" customHeight="1" hidden="1">
      <c r="B85" s="10"/>
      <c r="C85" s="10"/>
      <c r="G85" s="10"/>
      <c r="H85" s="10"/>
      <c r="I85" s="25"/>
      <c r="J85" s="235"/>
      <c r="K85" s="236"/>
      <c r="L85" s="23"/>
      <c r="O85" s="38"/>
      <c r="P85" s="38"/>
      <c r="R85" s="39"/>
    </row>
    <row r="86" spans="2:18" ht="12.75" customHeight="1" hidden="1">
      <c r="B86" s="10"/>
      <c r="C86" s="10"/>
      <c r="G86" s="10"/>
      <c r="H86" s="10"/>
      <c r="I86" s="25"/>
      <c r="J86" s="235"/>
      <c r="K86" s="236"/>
      <c r="L86" s="23"/>
      <c r="O86" s="38"/>
      <c r="P86" s="38"/>
      <c r="R86" s="39"/>
    </row>
    <row r="87" spans="2:12" ht="12.75" customHeight="1" hidden="1">
      <c r="B87" s="10"/>
      <c r="C87" s="10"/>
      <c r="G87" s="10"/>
      <c r="H87" s="10"/>
      <c r="I87" s="25"/>
      <c r="J87" s="25"/>
      <c r="K87" s="38"/>
      <c r="L87" s="21"/>
    </row>
    <row r="88" spans="2:16" ht="12.75" customHeight="1" hidden="1">
      <c r="B88" s="10"/>
      <c r="G88" s="10"/>
      <c r="H88" s="16"/>
      <c r="I88" s="16"/>
      <c r="J88" s="16"/>
      <c r="K88" s="16"/>
      <c r="L88" s="16"/>
      <c r="O88" s="38"/>
      <c r="P88" s="38"/>
    </row>
    <row r="89" spans="2:12" ht="12.75" customHeight="1" hidden="1">
      <c r="B89" s="24"/>
      <c r="G89" s="16"/>
      <c r="H89" s="16"/>
      <c r="I89" s="16"/>
      <c r="J89" s="16"/>
      <c r="K89" s="16"/>
      <c r="L89" s="16"/>
    </row>
    <row r="90" spans="2:18" ht="12.75" customHeight="1" hidden="1">
      <c r="B90" s="10"/>
      <c r="C90" s="10"/>
      <c r="G90" s="10"/>
      <c r="H90" s="10"/>
      <c r="I90" s="25"/>
      <c r="J90" s="235"/>
      <c r="K90" s="236"/>
      <c r="L90" s="23"/>
      <c r="O90" s="38"/>
      <c r="P90" s="38"/>
      <c r="R90" s="39"/>
    </row>
    <row r="91" spans="2:18" ht="12.75" customHeight="1" hidden="1">
      <c r="B91" s="10"/>
      <c r="C91" s="10"/>
      <c r="G91" s="10"/>
      <c r="H91" s="10"/>
      <c r="I91" s="25"/>
      <c r="J91" s="235"/>
      <c r="K91" s="236"/>
      <c r="L91" s="23"/>
      <c r="O91" s="38"/>
      <c r="P91" s="38"/>
      <c r="R91" s="39"/>
    </row>
    <row r="92" spans="2:18" ht="12.75" customHeight="1" hidden="1">
      <c r="B92" s="10"/>
      <c r="C92" s="10"/>
      <c r="G92" s="10"/>
      <c r="H92" s="10"/>
      <c r="I92" s="25"/>
      <c r="J92" s="235"/>
      <c r="K92" s="236"/>
      <c r="L92" s="23"/>
      <c r="O92" s="38"/>
      <c r="P92" s="38"/>
      <c r="R92" s="39"/>
    </row>
    <row r="93" spans="2:18" ht="12.75" customHeight="1" hidden="1">
      <c r="B93" s="10"/>
      <c r="C93" s="10"/>
      <c r="G93" s="10"/>
      <c r="H93" s="10"/>
      <c r="I93" s="25"/>
      <c r="J93" s="235"/>
      <c r="K93" s="236"/>
      <c r="L93" s="23"/>
      <c r="O93" s="38"/>
      <c r="P93" s="38"/>
      <c r="R93" s="39"/>
    </row>
    <row r="94" spans="2:18" ht="12.75" customHeight="1" hidden="1">
      <c r="B94" s="10"/>
      <c r="C94" s="10"/>
      <c r="G94" s="10"/>
      <c r="H94" s="10"/>
      <c r="I94" s="25"/>
      <c r="J94" s="235"/>
      <c r="K94" s="236"/>
      <c r="L94" s="23"/>
      <c r="O94" s="38"/>
      <c r="P94" s="38"/>
      <c r="R94" s="39"/>
    </row>
    <row r="95" spans="2:18" ht="12.75" customHeight="1" hidden="1">
      <c r="B95" s="10"/>
      <c r="C95" s="10"/>
      <c r="G95" s="10"/>
      <c r="H95" s="10"/>
      <c r="I95" s="25"/>
      <c r="J95" s="235"/>
      <c r="K95" s="236"/>
      <c r="L95" s="23"/>
      <c r="O95" s="38"/>
      <c r="P95" s="38"/>
      <c r="R95" s="39"/>
    </row>
    <row r="96" spans="2:18" ht="12.75" customHeight="1" hidden="1">
      <c r="B96" s="10"/>
      <c r="C96" s="10"/>
      <c r="G96" s="10"/>
      <c r="H96" s="10"/>
      <c r="I96" s="25"/>
      <c r="J96" s="235"/>
      <c r="K96" s="236"/>
      <c r="L96" s="23"/>
      <c r="O96" s="38"/>
      <c r="P96" s="38"/>
      <c r="R96" s="39"/>
    </row>
    <row r="97" spans="2:18" ht="12.75" customHeight="1" hidden="1">
      <c r="B97" s="10"/>
      <c r="C97" s="10"/>
      <c r="G97" s="10"/>
      <c r="H97" s="10"/>
      <c r="I97" s="25"/>
      <c r="J97" s="235"/>
      <c r="K97" s="236"/>
      <c r="L97" s="23"/>
      <c r="O97" s="38"/>
      <c r="P97" s="38"/>
      <c r="R97" s="39"/>
    </row>
    <row r="98" spans="2:18" ht="12.75" customHeight="1" hidden="1">
      <c r="B98" s="10"/>
      <c r="C98" s="10"/>
      <c r="G98" s="10"/>
      <c r="H98" s="10"/>
      <c r="I98" s="25"/>
      <c r="J98" s="235"/>
      <c r="K98" s="236"/>
      <c r="L98" s="23"/>
      <c r="O98" s="38"/>
      <c r="P98" s="38"/>
      <c r="R98" s="39"/>
    </row>
    <row r="99" spans="2:12" ht="12.75" customHeight="1" hidden="1">
      <c r="B99" s="16"/>
      <c r="C99" s="24"/>
      <c r="L99" s="18"/>
    </row>
    <row r="100" ht="12.75" customHeight="1" hidden="1">
      <c r="B100" s="10"/>
    </row>
    <row r="101" ht="12.75" customHeight="1" hidden="1">
      <c r="B101" s="24"/>
    </row>
    <row r="102" spans="2:16" ht="12.75" customHeight="1" hidden="1">
      <c r="B102" s="10"/>
      <c r="C102" s="10"/>
      <c r="G102" s="10"/>
      <c r="H102" s="10"/>
      <c r="I102" s="25"/>
      <c r="J102" s="235"/>
      <c r="K102" s="236"/>
      <c r="L102" s="23"/>
      <c r="O102" s="38"/>
      <c r="P102" s="38"/>
    </row>
    <row r="103" spans="2:16" ht="12.75" customHeight="1" hidden="1">
      <c r="B103" s="10"/>
      <c r="C103" s="10"/>
      <c r="G103" s="10"/>
      <c r="H103" s="10"/>
      <c r="I103" s="25"/>
      <c r="J103" s="235"/>
      <c r="K103" s="236"/>
      <c r="L103" s="23"/>
      <c r="O103" s="38"/>
      <c r="P103" s="38"/>
    </row>
    <row r="104" spans="2:16" ht="12.75" customHeight="1" hidden="1">
      <c r="B104" s="10"/>
      <c r="C104" s="10"/>
      <c r="G104" s="10"/>
      <c r="H104" s="10"/>
      <c r="I104" s="25"/>
      <c r="J104" s="235"/>
      <c r="K104" s="236"/>
      <c r="L104" s="23"/>
      <c r="O104" s="38"/>
      <c r="P104" s="38"/>
    </row>
    <row r="105" spans="2:18" ht="12.75" customHeight="1" hidden="1">
      <c r="B105" s="10"/>
      <c r="C105" s="10"/>
      <c r="G105" s="10"/>
      <c r="H105" s="10"/>
      <c r="I105" s="25"/>
      <c r="J105" s="235"/>
      <c r="K105" s="236"/>
      <c r="L105" s="23"/>
      <c r="O105" s="38"/>
      <c r="P105" s="38"/>
      <c r="R105" s="39"/>
    </row>
    <row r="106" spans="2:12" ht="12.75" customHeight="1" hidden="1">
      <c r="B106" s="16"/>
      <c r="C106" s="24"/>
      <c r="L106" s="18"/>
    </row>
    <row r="107" ht="12.75" customHeight="1" hidden="1">
      <c r="B107" s="10"/>
    </row>
    <row r="108" spans="2:19" ht="12.75" customHeight="1" hidden="1">
      <c r="B108" s="24"/>
      <c r="R108" s="37"/>
      <c r="S108" s="37"/>
    </row>
    <row r="109" spans="2:19" ht="12.75" customHeight="1" hidden="1">
      <c r="B109" s="10"/>
      <c r="C109" s="10"/>
      <c r="G109" s="10"/>
      <c r="H109" s="10"/>
      <c r="I109" s="25"/>
      <c r="J109" s="235"/>
      <c r="K109" s="236"/>
      <c r="L109" s="23"/>
      <c r="O109" s="38"/>
      <c r="P109" s="38"/>
      <c r="R109" s="8"/>
      <c r="S109" s="39"/>
    </row>
    <row r="110" spans="2:19" ht="12.75" customHeight="1" hidden="1">
      <c r="B110" s="10"/>
      <c r="C110" s="10"/>
      <c r="G110" s="10"/>
      <c r="H110" s="10"/>
      <c r="I110" s="25"/>
      <c r="J110" s="235"/>
      <c r="K110" s="236"/>
      <c r="L110" s="23"/>
      <c r="O110" s="38"/>
      <c r="P110" s="38"/>
      <c r="R110" s="8"/>
      <c r="S110" s="39"/>
    </row>
    <row r="111" spans="2:19" ht="12.75" customHeight="1" hidden="1">
      <c r="B111" s="10"/>
      <c r="C111" s="10"/>
      <c r="G111" s="10"/>
      <c r="H111" s="10"/>
      <c r="I111" s="25"/>
      <c r="J111" s="235"/>
      <c r="K111" s="236"/>
      <c r="L111" s="23"/>
      <c r="O111" s="38"/>
      <c r="P111" s="38"/>
      <c r="R111" s="8"/>
      <c r="S111" s="39"/>
    </row>
    <row r="112" spans="2:19" ht="12.75" customHeight="1" hidden="1">
      <c r="B112" s="10"/>
      <c r="C112" s="10"/>
      <c r="G112" s="10"/>
      <c r="H112" s="10"/>
      <c r="I112" s="25"/>
      <c r="J112" s="235"/>
      <c r="K112" s="236"/>
      <c r="L112" s="23"/>
      <c r="O112" s="38"/>
      <c r="P112" s="38"/>
      <c r="R112" s="8"/>
      <c r="S112" s="39"/>
    </row>
    <row r="113" spans="2:19" ht="12.75" customHeight="1" hidden="1">
      <c r="B113" s="10"/>
      <c r="C113" s="10"/>
      <c r="G113" s="10"/>
      <c r="H113" s="10"/>
      <c r="I113" s="25"/>
      <c r="J113" s="235"/>
      <c r="K113" s="236"/>
      <c r="L113" s="23"/>
      <c r="O113" s="38"/>
      <c r="P113" s="38"/>
      <c r="R113" s="8"/>
      <c r="S113" s="39"/>
    </row>
    <row r="114" spans="2:19" ht="12.75" customHeight="1" hidden="1">
      <c r="B114" s="10"/>
      <c r="C114" s="10"/>
      <c r="G114" s="10"/>
      <c r="H114" s="10"/>
      <c r="I114" s="25"/>
      <c r="J114" s="235"/>
      <c r="K114" s="236"/>
      <c r="L114" s="23"/>
      <c r="O114" s="38"/>
      <c r="P114" s="38"/>
      <c r="R114" s="8"/>
      <c r="S114" s="39"/>
    </row>
    <row r="115" spans="2:19" ht="12.75" customHeight="1" hidden="1">
      <c r="B115" s="10"/>
      <c r="C115" s="10"/>
      <c r="G115" s="10"/>
      <c r="H115" s="10"/>
      <c r="I115" s="25"/>
      <c r="J115" s="235"/>
      <c r="K115" s="236"/>
      <c r="L115" s="23"/>
      <c r="O115" s="38"/>
      <c r="P115" s="38"/>
      <c r="R115" s="8"/>
      <c r="S115" s="39"/>
    </row>
    <row r="116" spans="2:19" ht="12.75" customHeight="1" hidden="1">
      <c r="B116" s="10"/>
      <c r="C116" s="10"/>
      <c r="G116" s="10"/>
      <c r="H116" s="10"/>
      <c r="I116" s="25"/>
      <c r="J116" s="235"/>
      <c r="K116" s="236"/>
      <c r="L116" s="23"/>
      <c r="O116" s="38"/>
      <c r="P116" s="38"/>
      <c r="R116" s="8"/>
      <c r="S116" s="39"/>
    </row>
    <row r="117" spans="2:12" ht="12.75" customHeight="1" hidden="1">
      <c r="B117" s="16"/>
      <c r="C117" s="24"/>
      <c r="L117" s="18"/>
    </row>
    <row r="118" ht="12.75" customHeight="1" hidden="1">
      <c r="B118" s="10"/>
    </row>
    <row r="119" ht="12.75" customHeight="1" hidden="1">
      <c r="B119" s="24"/>
    </row>
    <row r="120" spans="2:16" ht="12.75" customHeight="1" hidden="1">
      <c r="B120" s="10"/>
      <c r="C120" s="10"/>
      <c r="G120" s="10"/>
      <c r="H120" s="10"/>
      <c r="I120" s="25"/>
      <c r="J120" s="235"/>
      <c r="K120" s="236"/>
      <c r="L120" s="18"/>
      <c r="O120" s="38"/>
      <c r="P120" s="38"/>
    </row>
    <row r="121" ht="12.75" customHeight="1" hidden="1">
      <c r="B121" s="10"/>
    </row>
    <row r="122" spans="2:12" ht="12.75" customHeight="1" hidden="1">
      <c r="B122" s="16"/>
      <c r="C122" s="13"/>
      <c r="L122" s="18"/>
    </row>
  </sheetData>
  <sheetProtection password="E296" sheet="1" objects="1" scenarios="1"/>
  <conditionalFormatting sqref="H10:I10 H11:H23 I24 H25 H33:H34 J35:J36">
    <cfRule type="expression" priority="1" dxfId="1" stopIfTrue="1">
      <formula>$A$1=TRUE</formula>
    </cfRule>
  </conditionalFormatting>
  <conditionalFormatting sqref="H37">
    <cfRule type="expression" priority="2" dxfId="1" stopIfTrue="1">
      <formula>$A$1=TRUE</formula>
    </cfRule>
  </conditionalFormatting>
  <dataValidations count="7">
    <dataValidation allowBlank="1" showInputMessage="1" showErrorMessage="1" errorTitle="Onjuiste invoer" error="De invoer moet een geheel getal zijn.&#10;" sqref="K5:L5 A5 O4:IV23 M4:N5 B4:J5"/>
    <dataValidation type="whole" operator="greaterThanOrEqual" allowBlank="1" showInputMessage="1" showErrorMessage="1" errorTitle="Invoer is onjuist." error="Bedrag moet groter dan of gelijk zijn aan nul" sqref="H24">
      <formula1>0</formula1>
    </dataValidation>
    <dataValidation type="custom" allowBlank="1" showInputMessage="1" showErrorMessage="1" errorTitle="Onjuiste invoer" error="Hier kan alleen een geheel positief bedrag worden ingevuld." sqref="J35:J36">
      <formula1>AND($B$1="ja",J35=ROUND(J35,0),J35&gt;=0)</formula1>
    </dataValidation>
    <dataValidation type="custom" allowBlank="1" showInputMessage="1" showErrorMessage="1" errorTitle="Onjuiste invoer" error="Hier kan alleen een geheel en positief bedrag worden ingevuld." sqref="I24">
      <formula1>AND($B$1="ja",I24=ROUND(I24,0),I24&gt;=0)</formula1>
    </dataValidation>
    <dataValidation type="custom" allowBlank="1" showInputMessage="1" showErrorMessage="1" errorTitle="Onjuiste invoer" error="Hier kan alleen een positief aantal worden ingevuld." sqref="H33:H34 H37">
      <formula1>AND($B$1="ja",H33=ROUND(H33,2),H33&gt;=0)</formula1>
    </dataValidation>
    <dataValidation type="custom" allowBlank="1" showInputMessage="1" showErrorMessage="1" errorTitle="Onjuiste invoer" error="Hier kan alleen een geheel bedrag worden ingevuld.&#10;" sqref="H12:H23">
      <formula1>AND($B$1="ja",H12=ROUND(H12,0))</formula1>
    </dataValidation>
    <dataValidation type="custom" allowBlank="1" showInputMessage="1" showErrorMessage="1" errorTitle="Onjuiste invoer" error="Hier kan alleen een geheel positief bedrag worden ingevuld." sqref="H11 H10:I10 H25">
      <formula1>AND($B$1="ja",H11=ROUND(H11,0),H11&gt;=0)</formula1>
    </dataValidation>
  </dataValidations>
  <printOptions/>
  <pageMargins left="0.3937007874015748" right="0.3937007874015748" top="0.7874015748031497" bottom="0.3937007874015748" header="0.5118110236220472" footer="0.5118110236220472"/>
  <pageSetup firstPageNumber="2" useFirstPageNumber="1" horizontalDpi="600" verticalDpi="600" orientation="landscape" paperSize="9" r:id="rId1"/>
  <headerFooter alignWithMargins="0">
    <oddHeader>&amp;LV en V calculatiemodel rentekosten 2008</oddHeader>
  </headerFooter>
  <rowBreaks count="3" manualBreakCount="3">
    <brk id="44" max="12" man="1"/>
    <brk id="86" max="12" man="1"/>
    <brk id="123" max="12" man="1"/>
  </rowBreaks>
</worksheet>
</file>

<file path=xl/worksheets/sheet5.xml><?xml version="1.0" encoding="utf-8"?>
<worksheet xmlns="http://schemas.openxmlformats.org/spreadsheetml/2006/main" xmlns:r="http://schemas.openxmlformats.org/officeDocument/2006/relationships">
  <sheetPr codeName="Blad13"/>
  <dimension ref="A1:S121"/>
  <sheetViews>
    <sheetView showGridLines="0" workbookViewId="0" topLeftCell="A3">
      <selection activeCell="A3" sqref="A3"/>
    </sheetView>
  </sheetViews>
  <sheetFormatPr defaultColWidth="9.140625" defaultRowHeight="12.75" customHeight="1" zeroHeight="1"/>
  <cols>
    <col min="1" max="1" width="6.7109375" style="17" customWidth="1"/>
    <col min="2" max="2" width="7.140625" style="17" customWidth="1"/>
    <col min="3" max="3" width="9.28125" style="17" customWidth="1"/>
    <col min="4" max="4" width="7.7109375" style="17" customWidth="1"/>
    <col min="5" max="5" width="15.8515625" style="17" customWidth="1"/>
    <col min="6" max="7" width="12.57421875" style="17" customWidth="1"/>
    <col min="8" max="8" width="11.7109375" style="17" customWidth="1"/>
    <col min="9" max="9" width="12.140625" style="17" customWidth="1"/>
    <col min="10" max="10" width="11.8515625" style="17" customWidth="1"/>
    <col min="11" max="11" width="8.8515625" style="17" customWidth="1"/>
    <col min="12" max="12" width="14.7109375" style="17" customWidth="1"/>
    <col min="13" max="13" width="9.140625" style="17" customWidth="1"/>
    <col min="14" max="16384" width="0" style="17" hidden="1" customWidth="1"/>
  </cols>
  <sheetData>
    <row r="1" spans="1:12" s="1" customFormat="1" ht="10.5" customHeight="1" hidden="1">
      <c r="A1" s="242" t="b">
        <f>Rente!$A$1</f>
        <v>1</v>
      </c>
      <c r="B1" s="243" t="str">
        <f>IF(Rente!$B$1=1,"ja","nee")</f>
        <v>ja</v>
      </c>
      <c r="J1" s="2"/>
      <c r="K1" s="2"/>
      <c r="L1" s="2"/>
    </row>
    <row r="2" spans="1:13" s="1" customFormat="1" ht="11.25" customHeight="1" hidden="1">
      <c r="A2" s="1">
        <v>6</v>
      </c>
      <c r="B2" s="2">
        <v>6.43</v>
      </c>
      <c r="C2" s="1">
        <v>8.57</v>
      </c>
      <c r="D2" s="1">
        <v>7</v>
      </c>
      <c r="E2" s="1">
        <v>15.14</v>
      </c>
      <c r="F2" s="1">
        <v>11.86</v>
      </c>
      <c r="G2" s="1">
        <v>11.86</v>
      </c>
      <c r="H2" s="1">
        <v>11</v>
      </c>
      <c r="I2" s="1">
        <v>11.43</v>
      </c>
      <c r="J2" s="2">
        <v>11.14</v>
      </c>
      <c r="K2" s="2">
        <v>8.14</v>
      </c>
      <c r="L2" s="2">
        <v>14</v>
      </c>
      <c r="M2" s="1">
        <f>SUM(A2:L2)</f>
        <v>122.57</v>
      </c>
    </row>
    <row r="3" spans="1:12" ht="12.75" customHeight="1">
      <c r="A3" s="46" t="s">
        <v>70</v>
      </c>
      <c r="B3" s="46"/>
      <c r="L3" s="95" t="s">
        <v>187</v>
      </c>
    </row>
    <row r="4" spans="1:12" ht="12.75" customHeight="1">
      <c r="A4" s="46" t="s">
        <v>167</v>
      </c>
      <c r="B4" s="46"/>
      <c r="L4" s="95" t="str">
        <f>"650 - "&amp;Rente!H10&amp;""</f>
        <v>650 - </v>
      </c>
    </row>
    <row r="5" spans="1:2" ht="12.75" customHeight="1">
      <c r="A5" s="46" t="s">
        <v>87</v>
      </c>
      <c r="B5" s="13" t="s">
        <v>82</v>
      </c>
    </row>
    <row r="6" spans="1:12" ht="12.75" customHeight="1">
      <c r="A6" s="72"/>
      <c r="B6" s="65"/>
      <c r="C6" s="109"/>
      <c r="D6" s="77" t="s">
        <v>157</v>
      </c>
      <c r="E6" s="77" t="s">
        <v>67</v>
      </c>
      <c r="F6" s="77" t="s">
        <v>157</v>
      </c>
      <c r="G6" s="77" t="s">
        <v>67</v>
      </c>
      <c r="H6" s="77" t="s">
        <v>157</v>
      </c>
      <c r="I6" s="76" t="s">
        <v>67</v>
      </c>
      <c r="J6" s="77" t="s">
        <v>64</v>
      </c>
      <c r="K6" s="77" t="s">
        <v>21</v>
      </c>
      <c r="L6" s="77" t="s">
        <v>6</v>
      </c>
    </row>
    <row r="7" spans="1:12" ht="12.75" customHeight="1">
      <c r="A7" s="72"/>
      <c r="B7" s="65"/>
      <c r="C7" s="109"/>
      <c r="D7" s="81" t="s">
        <v>68</v>
      </c>
      <c r="E7" s="81" t="s">
        <v>69</v>
      </c>
      <c r="F7" s="81" t="s">
        <v>73</v>
      </c>
      <c r="G7" s="81" t="s">
        <v>73</v>
      </c>
      <c r="H7" s="81" t="s">
        <v>73</v>
      </c>
      <c r="I7" s="82" t="s">
        <v>73</v>
      </c>
      <c r="J7" s="182" t="s">
        <v>171</v>
      </c>
      <c r="K7" s="81"/>
      <c r="L7" s="81" t="s">
        <v>74</v>
      </c>
    </row>
    <row r="8" spans="1:12" ht="12.75" customHeight="1">
      <c r="A8" s="72"/>
      <c r="B8" s="65"/>
      <c r="C8" s="109"/>
      <c r="D8" s="209" t="s">
        <v>163</v>
      </c>
      <c r="E8" s="81"/>
      <c r="F8" s="81" t="s">
        <v>75</v>
      </c>
      <c r="G8" s="81" t="s">
        <v>76</v>
      </c>
      <c r="H8" s="81" t="s">
        <v>42</v>
      </c>
      <c r="I8" s="81" t="s">
        <v>77</v>
      </c>
      <c r="J8" s="182"/>
      <c r="K8" s="81"/>
      <c r="L8" s="91" t="s">
        <v>7</v>
      </c>
    </row>
    <row r="9" spans="1:16" ht="12.75" customHeight="1">
      <c r="A9" s="72"/>
      <c r="B9" s="65"/>
      <c r="C9" s="109"/>
      <c r="D9" s="81"/>
      <c r="E9" s="81"/>
      <c r="F9" s="81" t="s">
        <v>61</v>
      </c>
      <c r="G9" s="81"/>
      <c r="H9" s="81" t="s">
        <v>78</v>
      </c>
      <c r="I9" s="81" t="s">
        <v>78</v>
      </c>
      <c r="J9" s="182"/>
      <c r="K9" s="81"/>
      <c r="L9" s="81"/>
      <c r="O9" s="38"/>
      <c r="P9" s="38"/>
    </row>
    <row r="10" spans="1:16" ht="12.75" customHeight="1">
      <c r="A10" s="29">
        <v>701</v>
      </c>
      <c r="B10" s="103">
        <v>1999</v>
      </c>
      <c r="C10" s="41"/>
      <c r="D10" s="273"/>
      <c r="E10" s="104">
        <f>112131/2.20371</f>
        <v>50882.82941040336</v>
      </c>
      <c r="F10" s="274"/>
      <c r="G10" s="104">
        <f>12865/2.20371</f>
        <v>5837.882479999636</v>
      </c>
      <c r="H10" s="273"/>
      <c r="I10" s="104">
        <f>3859/2.20371</f>
        <v>1751.137853891846</v>
      </c>
      <c r="J10" s="19">
        <f>IF(AND(D10&gt;0,F10&gt;0),(10%*(ROUND(D10*ROUND(E10,2),0)+ROUND(F10*ROUND(G10,2),0)+ROUND(H10*ROUND(I10,2),0))),0)</f>
        <v>0</v>
      </c>
      <c r="K10" s="105">
        <v>0.05</v>
      </c>
      <c r="L10" s="19">
        <f>IF(AND(F10=0,H10=0),"",ROUND(J10*K10,0))</f>
      </c>
      <c r="O10" s="38"/>
      <c r="P10" s="38"/>
    </row>
    <row r="11" spans="1:16" ht="12.75" customHeight="1" thickBot="1">
      <c r="A11" s="29">
        <f>A10+1</f>
        <v>702</v>
      </c>
      <c r="B11" s="103">
        <v>2000</v>
      </c>
      <c r="C11" s="41"/>
      <c r="D11" s="273"/>
      <c r="E11" s="104">
        <f>115984/2.20371</f>
        <v>52631.24458299867</v>
      </c>
      <c r="F11" s="274"/>
      <c r="G11" s="104">
        <f>13272/2.20371</f>
        <v>6022.571027948324</v>
      </c>
      <c r="H11" s="273"/>
      <c r="I11" s="104">
        <f>3981/2.20371</f>
        <v>1806.4990402548428</v>
      </c>
      <c r="J11" s="19">
        <f>IF(AND(D11&gt;0,F11&gt;0),(10%*(ROUND(D11*ROUND(E11,2),0)+ROUND(F11*ROUND(G11,2),0)+ROUND(H11*ROUND(I11,2),0))),0)</f>
        <v>0</v>
      </c>
      <c r="K11" s="105">
        <v>0.15</v>
      </c>
      <c r="L11" s="19">
        <f>IF(AND(F11=0,H11=0),"",ROUND(J11*K11,0))</f>
      </c>
      <c r="O11" s="38"/>
      <c r="P11" s="38"/>
    </row>
    <row r="12" spans="1:16" ht="12.75" customHeight="1" thickBot="1">
      <c r="A12" s="31">
        <f>A11+1</f>
        <v>703</v>
      </c>
      <c r="B12" s="32" t="str">
        <f>"Totaal (regel "&amp;A10&amp;" t/m regel "&amp;A11&amp;")"</f>
        <v>Totaal (regel 701 t/m regel 702)</v>
      </c>
      <c r="C12" s="70"/>
      <c r="D12" s="70"/>
      <c r="E12" s="180"/>
      <c r="F12" s="180"/>
      <c r="G12" s="180"/>
      <c r="H12" s="180"/>
      <c r="I12" s="180"/>
      <c r="J12" s="180"/>
      <c r="K12" s="181"/>
      <c r="L12" s="249">
        <f>SUM(L10:L11)</f>
        <v>0</v>
      </c>
      <c r="M12" s="110"/>
      <c r="N12" s="111"/>
      <c r="O12" s="38"/>
      <c r="P12" s="38"/>
    </row>
    <row r="13" spans="1:16" ht="12.75" customHeight="1">
      <c r="A13" s="44"/>
      <c r="B13" s="43"/>
      <c r="C13" s="13"/>
      <c r="D13" s="13"/>
      <c r="E13" s="110"/>
      <c r="F13" s="110"/>
      <c r="G13" s="110"/>
      <c r="H13" s="112"/>
      <c r="I13" s="112"/>
      <c r="J13" s="110"/>
      <c r="K13" s="110"/>
      <c r="L13" s="111"/>
      <c r="M13" s="110"/>
      <c r="N13" s="111"/>
      <c r="O13" s="38"/>
      <c r="P13" s="38"/>
    </row>
    <row r="14" spans="1:16" ht="12.75" customHeight="1">
      <c r="A14" s="44"/>
      <c r="B14" s="43"/>
      <c r="C14" s="13"/>
      <c r="D14" s="13"/>
      <c r="E14" s="110"/>
      <c r="F14" s="110"/>
      <c r="G14" s="110"/>
      <c r="H14" s="77" t="s">
        <v>157</v>
      </c>
      <c r="I14" s="77" t="s">
        <v>67</v>
      </c>
      <c r="J14" s="77" t="s">
        <v>64</v>
      </c>
      <c r="K14" s="77" t="s">
        <v>21</v>
      </c>
      <c r="L14" s="77" t="s">
        <v>6</v>
      </c>
      <c r="O14" s="38"/>
      <c r="P14" s="38"/>
    </row>
    <row r="15" spans="1:16" ht="12.75" customHeight="1">
      <c r="A15" s="44"/>
      <c r="B15" s="43"/>
      <c r="C15" s="13"/>
      <c r="D15" s="13"/>
      <c r="E15" s="110"/>
      <c r="F15" s="110"/>
      <c r="G15" s="110"/>
      <c r="H15" s="182" t="s">
        <v>74</v>
      </c>
      <c r="I15" s="182" t="s">
        <v>74</v>
      </c>
      <c r="J15" s="182" t="s">
        <v>171</v>
      </c>
      <c r="K15" s="81"/>
      <c r="L15" s="81" t="s">
        <v>74</v>
      </c>
      <c r="O15" s="38"/>
      <c r="P15" s="38"/>
    </row>
    <row r="16" spans="1:16" ht="12.75" customHeight="1">
      <c r="A16" s="44"/>
      <c r="B16" s="43"/>
      <c r="C16" s="13"/>
      <c r="D16" s="13"/>
      <c r="E16" s="110"/>
      <c r="F16" s="110"/>
      <c r="G16" s="110"/>
      <c r="H16" s="182" t="s">
        <v>85</v>
      </c>
      <c r="I16" s="182" t="s">
        <v>86</v>
      </c>
      <c r="J16" s="182"/>
      <c r="K16" s="81"/>
      <c r="L16" s="91" t="s">
        <v>7</v>
      </c>
      <c r="O16" s="38"/>
      <c r="P16" s="38"/>
    </row>
    <row r="17" spans="1:16" ht="12.75" customHeight="1">
      <c r="A17" s="99"/>
      <c r="B17" s="100"/>
      <c r="C17" s="101"/>
      <c r="D17" s="101"/>
      <c r="E17" s="101"/>
      <c r="F17" s="101"/>
      <c r="G17" s="101"/>
      <c r="H17" s="182" t="s">
        <v>79</v>
      </c>
      <c r="I17" s="182"/>
      <c r="J17" s="182"/>
      <c r="K17" s="81"/>
      <c r="L17" s="81"/>
      <c r="O17" s="38"/>
      <c r="P17" s="38"/>
    </row>
    <row r="18" spans="1:16" ht="12.75" customHeight="1">
      <c r="A18" s="53" t="s">
        <v>83</v>
      </c>
      <c r="B18" s="46" t="s">
        <v>226</v>
      </c>
      <c r="C18" s="54"/>
      <c r="D18" s="55"/>
      <c r="E18" s="54"/>
      <c r="F18" s="55"/>
      <c r="G18" s="56"/>
      <c r="H18" s="80" t="s">
        <v>80</v>
      </c>
      <c r="I18" s="80"/>
      <c r="J18" s="189"/>
      <c r="K18" s="190"/>
      <c r="L18" s="190"/>
      <c r="O18" s="38"/>
      <c r="P18" s="38"/>
    </row>
    <row r="19" spans="1:16" ht="12.75" customHeight="1">
      <c r="A19" s="183">
        <f>A12+1</f>
        <v>704</v>
      </c>
      <c r="B19" s="106">
        <v>2001</v>
      </c>
      <c r="C19" s="107"/>
      <c r="D19" s="107"/>
      <c r="E19" s="107"/>
      <c r="F19" s="107"/>
      <c r="G19" s="40"/>
      <c r="H19" s="273"/>
      <c r="I19" s="104">
        <f>28.92/2.20371</f>
        <v>13.123323849326818</v>
      </c>
      <c r="J19" s="19">
        <f aca="true" t="shared" si="0" ref="J19:J26">+H19*I19</f>
        <v>0</v>
      </c>
      <c r="K19" s="108">
        <v>0.25</v>
      </c>
      <c r="L19" s="19">
        <f>IF(H19=0,"",J19*K19)</f>
      </c>
      <c r="O19" s="38"/>
      <c r="P19" s="38"/>
    </row>
    <row r="20" spans="1:16" ht="12.75" customHeight="1">
      <c r="A20" s="183">
        <f aca="true" t="shared" si="1" ref="A20:A25">A19+1</f>
        <v>705</v>
      </c>
      <c r="B20" s="106">
        <v>2002</v>
      </c>
      <c r="C20" s="107"/>
      <c r="D20" s="107"/>
      <c r="E20" s="107"/>
      <c r="F20" s="107"/>
      <c r="G20" s="40"/>
      <c r="H20" s="273"/>
      <c r="I20" s="104">
        <v>13.53</v>
      </c>
      <c r="J20" s="19">
        <f t="shared" si="0"/>
        <v>0</v>
      </c>
      <c r="K20" s="108">
        <v>0.35</v>
      </c>
      <c r="L20" s="19">
        <f aca="true" t="shared" si="2" ref="L20:L26">IF(H20=0,"",J20*K20)</f>
      </c>
      <c r="O20" s="38"/>
      <c r="P20" s="38"/>
    </row>
    <row r="21" spans="1:12" ht="12.75" customHeight="1">
      <c r="A21" s="183">
        <f t="shared" si="1"/>
        <v>706</v>
      </c>
      <c r="B21" s="106">
        <v>2003</v>
      </c>
      <c r="C21" s="107"/>
      <c r="D21" s="107"/>
      <c r="E21" s="107"/>
      <c r="F21" s="107"/>
      <c r="G21" s="40"/>
      <c r="H21" s="273"/>
      <c r="I21" s="104">
        <v>13.91</v>
      </c>
      <c r="J21" s="19">
        <f t="shared" si="0"/>
        <v>0</v>
      </c>
      <c r="K21" s="108">
        <v>0.45</v>
      </c>
      <c r="L21" s="19">
        <f t="shared" si="2"/>
      </c>
    </row>
    <row r="22" spans="1:12" ht="12.75" customHeight="1">
      <c r="A22" s="183">
        <f t="shared" si="1"/>
        <v>707</v>
      </c>
      <c r="B22" s="106">
        <v>2004</v>
      </c>
      <c r="C22" s="107"/>
      <c r="D22" s="107"/>
      <c r="E22" s="107"/>
      <c r="F22" s="107"/>
      <c r="G22" s="40"/>
      <c r="H22" s="273"/>
      <c r="I22" s="104">
        <v>14.02</v>
      </c>
      <c r="J22" s="19">
        <f t="shared" si="0"/>
        <v>0</v>
      </c>
      <c r="K22" s="108">
        <v>0.55</v>
      </c>
      <c r="L22" s="19">
        <f t="shared" si="2"/>
      </c>
    </row>
    <row r="23" spans="1:12" ht="12.75" customHeight="1">
      <c r="A23" s="183">
        <f t="shared" si="1"/>
        <v>708</v>
      </c>
      <c r="B23" s="106">
        <v>2005</v>
      </c>
      <c r="C23" s="107"/>
      <c r="D23" s="107"/>
      <c r="E23" s="107"/>
      <c r="F23" s="107"/>
      <c r="G23" s="40"/>
      <c r="H23" s="273"/>
      <c r="I23" s="104">
        <v>14.22</v>
      </c>
      <c r="J23" s="19">
        <f t="shared" si="0"/>
        <v>0</v>
      </c>
      <c r="K23" s="108">
        <v>0.65</v>
      </c>
      <c r="L23" s="19">
        <f t="shared" si="2"/>
      </c>
    </row>
    <row r="24" spans="1:12" ht="12.75" customHeight="1">
      <c r="A24" s="183">
        <f t="shared" si="1"/>
        <v>709</v>
      </c>
      <c r="B24" s="106">
        <v>2006</v>
      </c>
      <c r="C24" s="107"/>
      <c r="D24" s="107"/>
      <c r="E24" s="107"/>
      <c r="F24" s="107"/>
      <c r="G24" s="40"/>
      <c r="H24" s="273"/>
      <c r="I24" s="104">
        <v>14.57</v>
      </c>
      <c r="J24" s="19">
        <f t="shared" si="0"/>
        <v>0</v>
      </c>
      <c r="K24" s="108">
        <v>0.75</v>
      </c>
      <c r="L24" s="19">
        <f t="shared" si="2"/>
      </c>
    </row>
    <row r="25" spans="1:12" ht="12.75" customHeight="1">
      <c r="A25" s="183">
        <f t="shared" si="1"/>
        <v>710</v>
      </c>
      <c r="B25" s="106">
        <v>2007</v>
      </c>
      <c r="C25" s="107"/>
      <c r="D25" s="107"/>
      <c r="E25" s="107"/>
      <c r="F25" s="107"/>
      <c r="G25" s="40"/>
      <c r="H25" s="273"/>
      <c r="I25" s="104">
        <v>14.79</v>
      </c>
      <c r="J25" s="19">
        <f t="shared" si="0"/>
        <v>0</v>
      </c>
      <c r="K25" s="108">
        <v>0.85</v>
      </c>
      <c r="L25" s="19">
        <f t="shared" si="2"/>
      </c>
    </row>
    <row r="26" spans="1:12" ht="12.75" customHeight="1" thickBot="1">
      <c r="A26" s="348">
        <f>A25+1</f>
        <v>711</v>
      </c>
      <c r="B26" s="349">
        <v>2008</v>
      </c>
      <c r="C26" s="340"/>
      <c r="D26" s="340"/>
      <c r="E26" s="340"/>
      <c r="F26" s="340"/>
      <c r="G26" s="341"/>
      <c r="H26" s="344"/>
      <c r="I26" s="343">
        <v>15.19</v>
      </c>
      <c r="J26" s="345">
        <f t="shared" si="0"/>
        <v>0</v>
      </c>
      <c r="K26" s="346">
        <v>0.95</v>
      </c>
      <c r="L26" s="347">
        <f t="shared" si="2"/>
      </c>
    </row>
    <row r="27" spans="1:12" ht="12.75" customHeight="1" thickBot="1">
      <c r="A27" s="184">
        <f>A26+1</f>
        <v>712</v>
      </c>
      <c r="B27" s="32" t="str">
        <f>"Totaal (regel "&amp;A19&amp;" t/m regel "&amp;A26&amp;")"</f>
        <v>Totaal (regel 704 t/m regel 711)</v>
      </c>
      <c r="C27" s="185"/>
      <c r="D27" s="186"/>
      <c r="E27" s="185"/>
      <c r="F27" s="187"/>
      <c r="G27" s="70"/>
      <c r="H27" s="186"/>
      <c r="I27" s="186"/>
      <c r="J27" s="186"/>
      <c r="K27" s="188"/>
      <c r="L27" s="354">
        <f>SUM(L19:L26)</f>
        <v>0</v>
      </c>
    </row>
    <row r="28" spans="1:12" ht="12.75" customHeight="1">
      <c r="A28" s="44"/>
      <c r="B28" s="43"/>
      <c r="C28" s="113"/>
      <c r="D28" s="114"/>
      <c r="E28" s="113"/>
      <c r="F28" s="115"/>
      <c r="G28" s="13"/>
      <c r="H28" s="114"/>
      <c r="I28" s="114"/>
      <c r="J28" s="114"/>
      <c r="K28" s="114"/>
      <c r="L28" s="111"/>
    </row>
    <row r="29" spans="1:12" ht="12.75" customHeight="1">
      <c r="A29" s="44"/>
      <c r="B29" s="43"/>
      <c r="C29" s="113"/>
      <c r="D29" s="114"/>
      <c r="E29" s="113"/>
      <c r="F29" s="115"/>
      <c r="G29" s="13"/>
      <c r="H29" s="77" t="s">
        <v>157</v>
      </c>
      <c r="I29" s="77" t="s">
        <v>67</v>
      </c>
      <c r="J29" s="77" t="s">
        <v>64</v>
      </c>
      <c r="K29" s="77" t="s">
        <v>21</v>
      </c>
      <c r="L29" s="77" t="s">
        <v>6</v>
      </c>
    </row>
    <row r="30" spans="1:12" ht="12.75" customHeight="1">
      <c r="A30" s="44"/>
      <c r="B30" s="43"/>
      <c r="C30" s="113"/>
      <c r="D30" s="114"/>
      <c r="E30" s="113"/>
      <c r="F30" s="115"/>
      <c r="G30" s="13"/>
      <c r="H30" s="182" t="s">
        <v>74</v>
      </c>
      <c r="I30" s="182" t="s">
        <v>74</v>
      </c>
      <c r="J30" s="182" t="s">
        <v>171</v>
      </c>
      <c r="K30" s="81"/>
      <c r="L30" s="81" t="s">
        <v>74</v>
      </c>
    </row>
    <row r="31" spans="1:12" ht="12.75" customHeight="1">
      <c r="A31" s="44"/>
      <c r="B31" s="43"/>
      <c r="C31" s="113"/>
      <c r="D31" s="114"/>
      <c r="E31" s="113"/>
      <c r="F31" s="115"/>
      <c r="G31" s="13"/>
      <c r="H31" s="182" t="s">
        <v>71</v>
      </c>
      <c r="I31" s="182" t="s">
        <v>86</v>
      </c>
      <c r="J31" s="182"/>
      <c r="K31" s="81"/>
      <c r="L31" s="91" t="s">
        <v>7</v>
      </c>
    </row>
    <row r="32" spans="1:14" ht="12.75" customHeight="1">
      <c r="A32" s="55"/>
      <c r="B32" s="55"/>
      <c r="C32" s="101"/>
      <c r="D32" s="55"/>
      <c r="E32" s="54"/>
      <c r="F32" s="55"/>
      <c r="G32" s="55"/>
      <c r="H32" s="81" t="s">
        <v>79</v>
      </c>
      <c r="I32" s="182"/>
      <c r="J32" s="182"/>
      <c r="K32" s="81"/>
      <c r="L32" s="81"/>
      <c r="M32" s="20"/>
      <c r="N32" s="20"/>
    </row>
    <row r="33" spans="1:14" ht="12.75" customHeight="1">
      <c r="A33" s="53" t="s">
        <v>84</v>
      </c>
      <c r="B33" s="53" t="s">
        <v>88</v>
      </c>
      <c r="C33" s="54"/>
      <c r="D33" s="55"/>
      <c r="E33" s="54"/>
      <c r="F33" s="55"/>
      <c r="G33" s="56"/>
      <c r="H33" s="79" t="s">
        <v>158</v>
      </c>
      <c r="I33" s="80"/>
      <c r="J33" s="189"/>
      <c r="K33" s="189"/>
      <c r="L33" s="189"/>
      <c r="M33" s="20"/>
      <c r="N33" s="20"/>
    </row>
    <row r="34" spans="1:12" ht="12.75" customHeight="1">
      <c r="A34" s="183">
        <f>A27+1</f>
        <v>713</v>
      </c>
      <c r="B34" s="106" t="s">
        <v>142</v>
      </c>
      <c r="C34" s="107"/>
      <c r="D34" s="107"/>
      <c r="E34" s="107"/>
      <c r="F34" s="107"/>
      <c r="G34" s="40"/>
      <c r="H34" s="273"/>
      <c r="I34" s="104">
        <f aca="true" t="shared" si="3" ref="I34:I40">I19*6</f>
        <v>78.73994309596091</v>
      </c>
      <c r="J34" s="19">
        <f aca="true" t="shared" si="4" ref="J34:J41">H34*I34</f>
        <v>0</v>
      </c>
      <c r="K34" s="333"/>
      <c r="L34" s="331"/>
    </row>
    <row r="35" spans="1:16" ht="12.75" customHeight="1">
      <c r="A35" s="183">
        <f aca="true" t="shared" si="5" ref="A35:A40">A34+1</f>
        <v>714</v>
      </c>
      <c r="B35" s="106" t="s">
        <v>144</v>
      </c>
      <c r="C35" s="107"/>
      <c r="D35" s="107"/>
      <c r="E35" s="107"/>
      <c r="F35" s="107"/>
      <c r="G35" s="40"/>
      <c r="H35" s="273"/>
      <c r="I35" s="104">
        <f t="shared" si="3"/>
        <v>81.17999999999999</v>
      </c>
      <c r="J35" s="19">
        <f t="shared" si="4"/>
        <v>0</v>
      </c>
      <c r="K35" s="334"/>
      <c r="L35" s="332"/>
      <c r="O35" s="38"/>
      <c r="P35" s="38"/>
    </row>
    <row r="36" spans="1:16" ht="12.75" customHeight="1">
      <c r="A36" s="183">
        <f t="shared" si="5"/>
        <v>715</v>
      </c>
      <c r="B36" s="106" t="s">
        <v>145</v>
      </c>
      <c r="C36" s="107"/>
      <c r="D36" s="107"/>
      <c r="E36" s="107"/>
      <c r="F36" s="107"/>
      <c r="G36" s="40"/>
      <c r="H36" s="273"/>
      <c r="I36" s="104">
        <f t="shared" si="3"/>
        <v>83.46000000000001</v>
      </c>
      <c r="J36" s="19">
        <f t="shared" si="4"/>
        <v>0</v>
      </c>
      <c r="K36" s="334"/>
      <c r="L36" s="332"/>
      <c r="O36" s="38"/>
      <c r="P36" s="38"/>
    </row>
    <row r="37" spans="1:16" ht="12.75" customHeight="1">
      <c r="A37" s="183">
        <f t="shared" si="5"/>
        <v>716</v>
      </c>
      <c r="B37" s="106" t="s">
        <v>146</v>
      </c>
      <c r="C37" s="107"/>
      <c r="D37" s="107"/>
      <c r="E37" s="107"/>
      <c r="F37" s="107"/>
      <c r="G37" s="40"/>
      <c r="H37" s="273"/>
      <c r="I37" s="104">
        <f t="shared" si="3"/>
        <v>84.12</v>
      </c>
      <c r="J37" s="19">
        <f t="shared" si="4"/>
        <v>0</v>
      </c>
      <c r="K37" s="334"/>
      <c r="L37" s="332"/>
      <c r="O37" s="38"/>
      <c r="P37" s="38"/>
    </row>
    <row r="38" spans="1:16" ht="12.75" customHeight="1">
      <c r="A38" s="183">
        <f t="shared" si="5"/>
        <v>717</v>
      </c>
      <c r="B38" s="106" t="s">
        <v>147</v>
      </c>
      <c r="C38" s="107"/>
      <c r="D38" s="107"/>
      <c r="E38" s="107"/>
      <c r="F38" s="107"/>
      <c r="G38" s="40"/>
      <c r="H38" s="273"/>
      <c r="I38" s="104">
        <f t="shared" si="3"/>
        <v>85.32000000000001</v>
      </c>
      <c r="J38" s="19">
        <f t="shared" si="4"/>
        <v>0</v>
      </c>
      <c r="K38" s="334"/>
      <c r="L38" s="332"/>
      <c r="O38" s="38"/>
      <c r="P38" s="38"/>
    </row>
    <row r="39" spans="1:16" ht="12.75" customHeight="1">
      <c r="A39" s="183">
        <f t="shared" si="5"/>
        <v>718</v>
      </c>
      <c r="B39" s="106" t="s">
        <v>148</v>
      </c>
      <c r="C39" s="107"/>
      <c r="D39" s="107"/>
      <c r="E39" s="107"/>
      <c r="F39" s="107"/>
      <c r="G39" s="40"/>
      <c r="H39" s="273"/>
      <c r="I39" s="104">
        <f t="shared" si="3"/>
        <v>87.42</v>
      </c>
      <c r="J39" s="248">
        <f t="shared" si="4"/>
        <v>0</v>
      </c>
      <c r="K39" s="334"/>
      <c r="L39" s="332"/>
      <c r="O39" s="38"/>
      <c r="P39" s="38"/>
    </row>
    <row r="40" spans="1:16" ht="12.75" customHeight="1">
      <c r="A40" s="183">
        <f t="shared" si="5"/>
        <v>719</v>
      </c>
      <c r="B40" s="106" t="s">
        <v>192</v>
      </c>
      <c r="C40" s="107"/>
      <c r="D40" s="107"/>
      <c r="E40" s="107"/>
      <c r="F40" s="107"/>
      <c r="G40" s="40"/>
      <c r="H40" s="273"/>
      <c r="I40" s="104">
        <f t="shared" si="3"/>
        <v>88.74</v>
      </c>
      <c r="J40" s="248">
        <f t="shared" si="4"/>
        <v>0</v>
      </c>
      <c r="K40" s="334"/>
      <c r="L40" s="332"/>
      <c r="O40" s="38"/>
      <c r="P40" s="38"/>
    </row>
    <row r="41" spans="1:16" ht="12.75" customHeight="1" thickBot="1">
      <c r="A41" s="183">
        <f>A40+1</f>
        <v>720</v>
      </c>
      <c r="B41" s="106" t="s">
        <v>225</v>
      </c>
      <c r="C41" s="107"/>
      <c r="D41" s="107"/>
      <c r="E41" s="107"/>
      <c r="F41" s="107"/>
      <c r="G41" s="40"/>
      <c r="H41" s="273"/>
      <c r="I41" s="339">
        <f>I26*6</f>
        <v>91.14</v>
      </c>
      <c r="J41" s="19">
        <f t="shared" si="4"/>
        <v>0</v>
      </c>
      <c r="K41" s="342"/>
      <c r="L41" s="359"/>
      <c r="O41" s="38"/>
      <c r="P41" s="38"/>
    </row>
    <row r="42" spans="1:16" ht="12.75" customHeight="1" thickBot="1">
      <c r="A42" s="184">
        <f>A41+1</f>
        <v>721</v>
      </c>
      <c r="B42" s="32" t="str">
        <f>"Totaal (regel "&amp;A34&amp;" t/m regel "&amp;A41&amp;")"</f>
        <v>Totaal (regel 713 t/m regel 720)</v>
      </c>
      <c r="C42" s="185"/>
      <c r="D42" s="186"/>
      <c r="E42" s="185"/>
      <c r="F42" s="187"/>
      <c r="G42" s="70"/>
      <c r="H42" s="70"/>
      <c r="I42" s="186"/>
      <c r="J42" s="250">
        <f>SUM(J34:J41)</f>
        <v>0</v>
      </c>
      <c r="K42" s="358">
        <v>0.6</v>
      </c>
      <c r="L42" s="249">
        <f>IF(J42*K42=0,0,J42*K42)</f>
        <v>0</v>
      </c>
      <c r="O42" s="38"/>
      <c r="P42" s="38"/>
    </row>
    <row r="43" spans="1:16" ht="12.75" customHeight="1">
      <c r="A43" s="377" t="s">
        <v>139</v>
      </c>
      <c r="B43" s="378"/>
      <c r="C43" s="378"/>
      <c r="D43" s="378"/>
      <c r="E43" s="378"/>
      <c r="F43" s="378"/>
      <c r="G43" s="378"/>
      <c r="H43" s="378"/>
      <c r="I43" s="378"/>
      <c r="J43" s="378"/>
      <c r="K43" s="378"/>
      <c r="L43" s="95"/>
      <c r="O43" s="38"/>
      <c r="P43" s="38"/>
    </row>
    <row r="44" spans="1:16" ht="12.75" customHeight="1">
      <c r="A44" s="379"/>
      <c r="B44" s="379"/>
      <c r="C44" s="379"/>
      <c r="D44" s="379"/>
      <c r="E44" s="379"/>
      <c r="F44" s="379"/>
      <c r="G44" s="379"/>
      <c r="H44" s="379"/>
      <c r="I44" s="379"/>
      <c r="J44" s="379"/>
      <c r="K44" s="379"/>
      <c r="O44" s="38"/>
      <c r="P44" s="38"/>
    </row>
    <row r="45" spans="1:16" ht="12.75" customHeight="1">
      <c r="A45" s="266"/>
      <c r="B45" s="266"/>
      <c r="C45" s="266"/>
      <c r="D45" s="266"/>
      <c r="E45" s="266"/>
      <c r="F45" s="266"/>
      <c r="G45" s="266"/>
      <c r="H45" s="266"/>
      <c r="I45" s="266"/>
      <c r="J45" s="266"/>
      <c r="K45" s="266"/>
      <c r="L45" s="95" t="s">
        <v>188</v>
      </c>
      <c r="O45" s="38"/>
      <c r="P45" s="38"/>
    </row>
    <row r="46" spans="1:12" ht="12.75" customHeight="1">
      <c r="A46" s="72"/>
      <c r="B46" s="65"/>
      <c r="C46" s="48"/>
      <c r="D46" s="48"/>
      <c r="E46" s="48"/>
      <c r="F46" s="48"/>
      <c r="G46" s="44"/>
      <c r="L46" s="95" t="str">
        <f>"650 - "&amp;Rente!H10&amp;""</f>
        <v>650 - </v>
      </c>
    </row>
    <row r="47" spans="1:8" ht="12.75" customHeight="1">
      <c r="A47" s="72"/>
      <c r="B47" s="65"/>
      <c r="C47" s="48"/>
      <c r="D47" s="48"/>
      <c r="E47" s="48"/>
      <c r="F47" s="48"/>
      <c r="G47" s="44"/>
      <c r="H47" s="237"/>
    </row>
    <row r="48" spans="1:12" ht="12.75" customHeight="1">
      <c r="A48" s="72"/>
      <c r="B48" s="65"/>
      <c r="C48" s="48"/>
      <c r="D48" s="48"/>
      <c r="E48" s="48"/>
      <c r="F48" s="48"/>
      <c r="G48" s="73"/>
      <c r="H48" s="77" t="s">
        <v>157</v>
      </c>
      <c r="I48" s="77" t="s">
        <v>40</v>
      </c>
      <c r="J48" s="76" t="s">
        <v>168</v>
      </c>
      <c r="K48" s="77" t="s">
        <v>21</v>
      </c>
      <c r="L48" s="77" t="s">
        <v>6</v>
      </c>
    </row>
    <row r="49" spans="1:12" ht="12.75" customHeight="1">
      <c r="A49" s="72"/>
      <c r="B49" s="65"/>
      <c r="C49" s="48"/>
      <c r="D49" s="48"/>
      <c r="E49" s="48"/>
      <c r="F49" s="48"/>
      <c r="G49" s="73"/>
      <c r="H49" s="81" t="s">
        <v>89</v>
      </c>
      <c r="I49" s="81" t="s">
        <v>41</v>
      </c>
      <c r="J49" s="82" t="s">
        <v>90</v>
      </c>
      <c r="K49" s="81"/>
      <c r="L49" s="81" t="s">
        <v>91</v>
      </c>
    </row>
    <row r="50" spans="1:12" ht="12.75" customHeight="1">
      <c r="A50" s="46" t="s">
        <v>173</v>
      </c>
      <c r="B50" s="45"/>
      <c r="C50" s="45"/>
      <c r="D50" s="44"/>
      <c r="E50" s="44"/>
      <c r="F50" s="45"/>
      <c r="G50" s="45"/>
      <c r="H50" s="81" t="s">
        <v>42</v>
      </c>
      <c r="I50" s="81" t="s">
        <v>92</v>
      </c>
      <c r="J50" s="81" t="s">
        <v>93</v>
      </c>
      <c r="K50" s="81"/>
      <c r="L50" s="91" t="s">
        <v>7</v>
      </c>
    </row>
    <row r="51" spans="2:16" ht="12.75" customHeight="1">
      <c r="B51" s="46"/>
      <c r="C51" s="48"/>
      <c r="D51" s="48"/>
      <c r="E51" s="48"/>
      <c r="F51" s="48"/>
      <c r="G51" s="48"/>
      <c r="H51" s="81" t="s">
        <v>158</v>
      </c>
      <c r="I51" s="81" t="s">
        <v>0</v>
      </c>
      <c r="J51" s="81" t="s">
        <v>74</v>
      </c>
      <c r="K51" s="81"/>
      <c r="L51" s="81"/>
      <c r="O51" s="38"/>
      <c r="P51" s="38"/>
    </row>
    <row r="52" spans="1:16" ht="12.75" customHeight="1">
      <c r="A52" s="53" t="s">
        <v>81</v>
      </c>
      <c r="B52" s="53" t="s">
        <v>94</v>
      </c>
      <c r="C52" s="45"/>
      <c r="D52" s="44"/>
      <c r="E52" s="44"/>
      <c r="F52" s="45"/>
      <c r="G52" s="45"/>
      <c r="H52" s="80" t="s">
        <v>61</v>
      </c>
      <c r="I52" s="81"/>
      <c r="J52" s="81" t="s">
        <v>171</v>
      </c>
      <c r="K52" s="81"/>
      <c r="L52" s="81"/>
      <c r="O52" s="38"/>
      <c r="P52" s="38"/>
    </row>
    <row r="53" spans="1:16" ht="12.75" customHeight="1">
      <c r="A53" s="29">
        <f>800+1</f>
        <v>801</v>
      </c>
      <c r="B53" s="117" t="s">
        <v>227</v>
      </c>
      <c r="C53" s="87"/>
      <c r="D53" s="40"/>
      <c r="E53" s="40"/>
      <c r="F53" s="40"/>
      <c r="G53" s="40"/>
      <c r="H53" s="277"/>
      <c r="I53" s="343">
        <f>ROUND((ROUND((7965+8058.19+8312.83)/2.20371,2)+3938+4060+4207+4267+4372+4438+4557)/10,2)</f>
        <v>4088.22</v>
      </c>
      <c r="J53" s="248">
        <f>IF(OR(H53*I53=0,H53="",I53=""),0,ROUND(H53*I53,0))</f>
        <v>0</v>
      </c>
      <c r="K53" s="88">
        <v>0.5</v>
      </c>
      <c r="L53" s="19">
        <f>IF(OR(J53*K53=0,J53="",K53=""),"",ROUND(J53*K53,0))</f>
      </c>
      <c r="O53" s="38"/>
      <c r="P53" s="38"/>
    </row>
    <row r="54" spans="1:16" ht="12.75" customHeight="1">
      <c r="A54" s="29">
        <f>A53+1</f>
        <v>802</v>
      </c>
      <c r="B54" s="117" t="s">
        <v>150</v>
      </c>
      <c r="C54" s="87"/>
      <c r="D54" s="87"/>
      <c r="E54" s="12"/>
      <c r="F54" s="12"/>
      <c r="G54" s="12"/>
      <c r="H54" s="12"/>
      <c r="I54" s="12"/>
      <c r="J54" s="275"/>
      <c r="K54" s="88">
        <v>0.15</v>
      </c>
      <c r="L54" s="19">
        <f>IF(OR(J54*K54=0,J54="",K54=""),"",ROUND(J54*K54,0))</f>
      </c>
      <c r="O54" s="38"/>
      <c r="P54" s="38"/>
    </row>
    <row r="55" spans="1:16" ht="12.75" customHeight="1">
      <c r="A55" s="29">
        <f>A54+1</f>
        <v>803</v>
      </c>
      <c r="B55" s="117" t="s">
        <v>151</v>
      </c>
      <c r="C55" s="87"/>
      <c r="D55" s="87"/>
      <c r="E55" s="12"/>
      <c r="F55" s="12"/>
      <c r="G55" s="12"/>
      <c r="H55" s="12"/>
      <c r="I55" s="12"/>
      <c r="J55" s="273"/>
      <c r="K55" s="88">
        <v>0.25</v>
      </c>
      <c r="L55" s="19">
        <f>IF(OR(J55*K55=0,J55="",K55=""),"",ROUND(J55*K55,0))</f>
      </c>
      <c r="O55" s="38"/>
      <c r="P55" s="38"/>
    </row>
    <row r="56" spans="1:16" ht="12.75" customHeight="1">
      <c r="A56" s="99"/>
      <c r="B56" s="100"/>
      <c r="C56" s="101"/>
      <c r="D56" s="101"/>
      <c r="E56" s="101"/>
      <c r="F56" s="101"/>
      <c r="G56" s="101"/>
      <c r="H56" s="101"/>
      <c r="I56" s="101"/>
      <c r="J56" s="102"/>
      <c r="K56" s="20"/>
      <c r="L56" s="20"/>
      <c r="O56" s="38"/>
      <c r="P56" s="38"/>
    </row>
    <row r="57" spans="1:16" ht="12.75" customHeight="1">
      <c r="A57" s="53" t="s">
        <v>83</v>
      </c>
      <c r="B57" s="53" t="s">
        <v>95</v>
      </c>
      <c r="C57" s="54"/>
      <c r="D57" s="55"/>
      <c r="E57" s="54"/>
      <c r="F57" s="55"/>
      <c r="G57" s="55"/>
      <c r="H57" s="55"/>
      <c r="I57" s="55"/>
      <c r="J57" s="55"/>
      <c r="K57" s="20"/>
      <c r="L57" s="20"/>
      <c r="O57" s="38"/>
      <c r="P57" s="38"/>
    </row>
    <row r="58" spans="1:16" ht="12.75" customHeight="1" thickBot="1">
      <c r="A58" s="29">
        <f>A55+1</f>
        <v>804</v>
      </c>
      <c r="B58" s="117" t="s">
        <v>228</v>
      </c>
      <c r="C58" s="87"/>
      <c r="D58" s="40"/>
      <c r="E58" s="40"/>
      <c r="F58" s="40"/>
      <c r="G58" s="40"/>
      <c r="H58" s="335">
        <f>H53</f>
        <v>0</v>
      </c>
      <c r="I58" s="343">
        <f>ROUND((326+331+339+344+353)/5,2)</f>
        <v>338.6</v>
      </c>
      <c r="J58" s="248">
        <f>IF(OR(H58*I58=0,H58="",I58=""),0,ROUND(H58*I58,0))</f>
        <v>0</v>
      </c>
      <c r="K58" s="88">
        <v>0.5</v>
      </c>
      <c r="L58" s="19">
        <f>IF(OR(J58*K58=0,J58="",K58=""),"",ROUND(J58*K58,0))</f>
      </c>
      <c r="O58" s="38"/>
      <c r="P58" s="38"/>
    </row>
    <row r="59" spans="1:12" ht="12.75" customHeight="1" thickBot="1">
      <c r="A59" s="31">
        <f>A58+1</f>
        <v>805</v>
      </c>
      <c r="B59" s="32" t="str">
        <f>"Totaal (regel "&amp;A53&amp;" t/m regel "&amp;A58&amp;")"</f>
        <v>Totaal (regel 801 t/m regel 804)</v>
      </c>
      <c r="C59" s="191"/>
      <c r="D59" s="7"/>
      <c r="E59" s="7"/>
      <c r="F59" s="7"/>
      <c r="G59" s="7"/>
      <c r="H59" s="192"/>
      <c r="I59" s="193"/>
      <c r="J59" s="192"/>
      <c r="K59" s="194"/>
      <c r="L59" s="249">
        <f>SUM(L53:L58)</f>
        <v>0</v>
      </c>
    </row>
    <row r="60" spans="1:12" ht="12.75" customHeight="1" thickBot="1">
      <c r="A60" s="20"/>
      <c r="B60" s="20"/>
      <c r="C60" s="20"/>
      <c r="D60" s="20"/>
      <c r="E60" s="20"/>
      <c r="F60" s="20"/>
      <c r="G60" s="20"/>
      <c r="H60" s="20"/>
      <c r="I60" s="20"/>
      <c r="J60" s="20"/>
      <c r="K60" s="20"/>
      <c r="L60" s="20"/>
    </row>
    <row r="61" spans="1:16" ht="12.75" customHeight="1" thickBot="1">
      <c r="A61" s="31">
        <f>A59+1</f>
        <v>806</v>
      </c>
      <c r="B61" s="195" t="str">
        <f>"Totaal invest. in medische en overige invent. en in computerapp. en -programm. (regels "&amp;A12&amp;"+"&amp;A27&amp;"+"&amp;A42&amp;"+"&amp;A59&amp;")"</f>
        <v>Totaal invest. in medische en overige invent. en in computerapp. en -programm. (regels 703+712+721+805)</v>
      </c>
      <c r="C61" s="185"/>
      <c r="D61" s="186"/>
      <c r="E61" s="185"/>
      <c r="F61" s="187"/>
      <c r="G61" s="70"/>
      <c r="H61" s="186"/>
      <c r="I61" s="186"/>
      <c r="J61" s="186"/>
      <c r="K61" s="188"/>
      <c r="L61" s="249">
        <f>SUM(L12,L27,L42,L59)</f>
        <v>0</v>
      </c>
      <c r="O61" s="38"/>
      <c r="P61" s="38"/>
    </row>
    <row r="62" spans="1:16" ht="12.75" customHeight="1">
      <c r="A62" s="20"/>
      <c r="B62" s="20"/>
      <c r="C62" s="20"/>
      <c r="D62" s="20"/>
      <c r="E62" s="20"/>
      <c r="F62" s="20"/>
      <c r="G62" s="20"/>
      <c r="H62" s="20"/>
      <c r="I62" s="20"/>
      <c r="J62" s="20"/>
      <c r="K62" s="20"/>
      <c r="L62" s="20"/>
      <c r="O62" s="38"/>
      <c r="P62" s="38"/>
    </row>
    <row r="63" spans="1:16" ht="12.75" customHeight="1">
      <c r="A63" s="20"/>
      <c r="B63" s="20"/>
      <c r="C63" s="20"/>
      <c r="D63" s="20"/>
      <c r="E63" s="20"/>
      <c r="F63" s="20"/>
      <c r="G63" s="20"/>
      <c r="H63" s="20"/>
      <c r="I63" s="20"/>
      <c r="J63" s="20"/>
      <c r="K63" s="20"/>
      <c r="L63" s="20"/>
      <c r="O63" s="38"/>
      <c r="P63" s="38"/>
    </row>
    <row r="64" spans="1:16" ht="12.75" customHeight="1">
      <c r="A64" s="46" t="s">
        <v>174</v>
      </c>
      <c r="B64" s="46"/>
      <c r="C64" s="118"/>
      <c r="D64" s="118"/>
      <c r="E64" s="118"/>
      <c r="F64" s="118"/>
      <c r="G64" s="119"/>
      <c r="H64" s="20"/>
      <c r="I64" s="20"/>
      <c r="J64" s="20"/>
      <c r="K64" s="20"/>
      <c r="L64" s="20"/>
      <c r="O64" s="38"/>
      <c r="P64" s="38"/>
    </row>
    <row r="65" spans="1:16" ht="12.75" customHeight="1">
      <c r="A65" s="74"/>
      <c r="B65" s="61"/>
      <c r="C65" s="61"/>
      <c r="D65" s="61"/>
      <c r="E65" s="61"/>
      <c r="F65" s="61"/>
      <c r="G65" s="116"/>
      <c r="H65" s="124"/>
      <c r="I65" s="116"/>
      <c r="J65" s="116"/>
      <c r="K65" s="75"/>
      <c r="L65" s="98" t="s">
        <v>155</v>
      </c>
      <c r="O65" s="38"/>
      <c r="P65" s="38"/>
    </row>
    <row r="66" spans="1:16" ht="12.75" customHeight="1">
      <c r="A66" s="29">
        <f>A61+1</f>
        <v>807</v>
      </c>
      <c r="B66" s="174" t="s">
        <v>213</v>
      </c>
      <c r="C66" s="120"/>
      <c r="D66" s="120"/>
      <c r="E66" s="121"/>
      <c r="F66" s="121"/>
      <c r="G66" s="122"/>
      <c r="H66" s="336"/>
      <c r="I66" s="337"/>
      <c r="J66" s="40"/>
      <c r="K66" s="40"/>
      <c r="L66" s="273"/>
      <c r="O66" s="38"/>
      <c r="P66" s="38"/>
    </row>
    <row r="67" spans="1:16" ht="12.75" customHeight="1">
      <c r="A67" s="29">
        <f>A66+1</f>
        <v>808</v>
      </c>
      <c r="B67" s="57" t="s">
        <v>214</v>
      </c>
      <c r="C67" s="120"/>
      <c r="D67" s="120"/>
      <c r="E67" s="121"/>
      <c r="F67" s="121"/>
      <c r="G67" s="122"/>
      <c r="H67" s="122"/>
      <c r="I67" s="122"/>
      <c r="J67" s="122"/>
      <c r="K67" s="40"/>
      <c r="L67" s="273"/>
      <c r="O67" s="38"/>
      <c r="P67" s="38"/>
    </row>
    <row r="68" spans="1:16" ht="12.75" customHeight="1" thickBot="1">
      <c r="A68" s="29">
        <f>A67+1</f>
        <v>809</v>
      </c>
      <c r="B68" s="123" t="s">
        <v>149</v>
      </c>
      <c r="C68" s="120"/>
      <c r="D68" s="120"/>
      <c r="E68" s="121"/>
      <c r="F68" s="121"/>
      <c r="G68" s="122"/>
      <c r="H68" s="40"/>
      <c r="I68" s="40"/>
      <c r="J68" s="40"/>
      <c r="K68" s="41"/>
      <c r="L68" s="273"/>
      <c r="O68" s="38"/>
      <c r="P68" s="38"/>
    </row>
    <row r="69" spans="1:12" ht="12.75" customHeight="1" thickBot="1">
      <c r="A69" s="31">
        <f>A68+1</f>
        <v>810</v>
      </c>
      <c r="B69" s="196" t="str">
        <f>"Normatief werkkapitaal ((-/- 7,7% (van regel "&amp;A66&amp;" -/- "&amp;A67&amp;")) + regel "&amp;A68&amp;")"</f>
        <v>Normatief werkkapitaal ((-/- 7,7% (van regel 807 -/- 808)) + regel 809)</v>
      </c>
      <c r="C69" s="197"/>
      <c r="D69" s="197"/>
      <c r="E69" s="198"/>
      <c r="F69" s="198"/>
      <c r="G69" s="186"/>
      <c r="H69" s="70"/>
      <c r="I69" s="70"/>
      <c r="J69" s="70"/>
      <c r="K69" s="199"/>
      <c r="L69" s="249">
        <f>(-0.077*SUM(L66-L67))+L68</f>
        <v>0</v>
      </c>
    </row>
    <row r="70" spans="1:12" ht="12.75" customHeight="1">
      <c r="A70" s="380" t="s">
        <v>231</v>
      </c>
      <c r="B70" s="381"/>
      <c r="C70" s="381"/>
      <c r="D70" s="381"/>
      <c r="E70" s="381"/>
      <c r="F70" s="381"/>
      <c r="G70" s="381"/>
      <c r="H70" s="381"/>
      <c r="I70" s="381"/>
      <c r="J70" s="381"/>
      <c r="K70" s="381"/>
      <c r="L70" s="381"/>
    </row>
    <row r="71" spans="1:12" ht="12.75" customHeight="1">
      <c r="A71" s="381"/>
      <c r="B71" s="381"/>
      <c r="C71" s="381"/>
      <c r="D71" s="381"/>
      <c r="E71" s="381"/>
      <c r="F71" s="381"/>
      <c r="G71" s="381"/>
      <c r="H71" s="381"/>
      <c r="I71" s="381"/>
      <c r="J71" s="381"/>
      <c r="K71" s="381"/>
      <c r="L71" s="381"/>
    </row>
    <row r="72" spans="12:18" ht="12.75" customHeight="1" hidden="1">
      <c r="L72" s="23"/>
      <c r="O72" s="38"/>
      <c r="P72" s="38"/>
      <c r="R72" s="39"/>
    </row>
    <row r="73" spans="2:18" ht="12.75" customHeight="1" hidden="1">
      <c r="B73" s="10"/>
      <c r="C73" s="10"/>
      <c r="G73" s="10"/>
      <c r="H73" s="10"/>
      <c r="I73" s="25"/>
      <c r="J73" s="235"/>
      <c r="K73" s="236"/>
      <c r="L73" s="23"/>
      <c r="O73" s="38"/>
      <c r="P73" s="38"/>
      <c r="R73" s="39"/>
    </row>
    <row r="74" spans="2:18" ht="12.75" customHeight="1" hidden="1">
      <c r="B74" s="10"/>
      <c r="C74" s="10"/>
      <c r="G74" s="10"/>
      <c r="H74" s="10"/>
      <c r="I74" s="25"/>
      <c r="J74" s="235"/>
      <c r="K74" s="236"/>
      <c r="L74" s="23"/>
      <c r="O74" s="38"/>
      <c r="P74" s="38"/>
      <c r="R74" s="39"/>
    </row>
    <row r="75" spans="2:18" ht="12.75" customHeight="1" hidden="1">
      <c r="B75" s="10"/>
      <c r="C75" s="10"/>
      <c r="G75" s="10"/>
      <c r="H75" s="10"/>
      <c r="I75" s="25"/>
      <c r="J75" s="235"/>
      <c r="K75" s="236"/>
      <c r="L75" s="23"/>
      <c r="O75" s="38"/>
      <c r="P75" s="38"/>
      <c r="R75" s="39"/>
    </row>
    <row r="76" spans="2:18" ht="12.75" customHeight="1" hidden="1">
      <c r="B76" s="10"/>
      <c r="C76" s="10"/>
      <c r="G76" s="10"/>
      <c r="H76" s="10"/>
      <c r="I76" s="25"/>
      <c r="J76" s="235"/>
      <c r="K76" s="236"/>
      <c r="L76" s="23"/>
      <c r="O76" s="38"/>
      <c r="P76" s="38"/>
      <c r="R76" s="39"/>
    </row>
    <row r="77" spans="2:18" ht="12.75" customHeight="1" hidden="1">
      <c r="B77" s="10"/>
      <c r="C77" s="10"/>
      <c r="G77" s="10"/>
      <c r="H77" s="10"/>
      <c r="I77" s="25"/>
      <c r="J77" s="235"/>
      <c r="K77" s="236"/>
      <c r="L77" s="23"/>
      <c r="O77" s="38"/>
      <c r="P77" s="38"/>
      <c r="R77" s="39"/>
    </row>
    <row r="78" spans="2:18" ht="12.75" customHeight="1" hidden="1">
      <c r="B78" s="10"/>
      <c r="C78" s="10"/>
      <c r="G78" s="10"/>
      <c r="H78" s="10"/>
      <c r="I78" s="25"/>
      <c r="J78" s="235"/>
      <c r="K78" s="236"/>
      <c r="L78" s="23"/>
      <c r="O78" s="38"/>
      <c r="P78" s="38"/>
      <c r="R78" s="39"/>
    </row>
    <row r="79" spans="2:18" ht="12.75" customHeight="1" hidden="1">
      <c r="B79" s="10"/>
      <c r="C79" s="10"/>
      <c r="G79" s="10"/>
      <c r="H79" s="10"/>
      <c r="I79" s="25"/>
      <c r="J79" s="235"/>
      <c r="K79" s="236"/>
      <c r="L79" s="23"/>
      <c r="O79" s="38"/>
      <c r="P79" s="38"/>
      <c r="R79" s="39"/>
    </row>
    <row r="80" spans="2:18" ht="12.75" customHeight="1" hidden="1">
      <c r="B80" s="10"/>
      <c r="C80" s="10"/>
      <c r="G80" s="10"/>
      <c r="H80" s="10"/>
      <c r="I80" s="25"/>
      <c r="J80" s="235"/>
      <c r="K80" s="236"/>
      <c r="L80" s="23"/>
      <c r="O80" s="38"/>
      <c r="P80" s="38"/>
      <c r="R80" s="39"/>
    </row>
    <row r="81" spans="2:18" ht="12.75" customHeight="1" hidden="1">
      <c r="B81" s="10"/>
      <c r="C81" s="10"/>
      <c r="G81" s="10"/>
      <c r="H81" s="10"/>
      <c r="I81" s="25"/>
      <c r="J81" s="235"/>
      <c r="K81" s="236"/>
      <c r="L81" s="23"/>
      <c r="O81" s="38"/>
      <c r="P81" s="38"/>
      <c r="R81" s="39"/>
    </row>
    <row r="82" spans="2:18" ht="12.75" customHeight="1" hidden="1">
      <c r="B82" s="10"/>
      <c r="C82" s="10"/>
      <c r="G82" s="10"/>
      <c r="H82" s="10"/>
      <c r="I82" s="25"/>
      <c r="J82" s="235"/>
      <c r="K82" s="236"/>
      <c r="L82" s="23"/>
      <c r="O82" s="38"/>
      <c r="P82" s="38"/>
      <c r="R82" s="39"/>
    </row>
    <row r="83" spans="2:18" ht="12.75" customHeight="1" hidden="1">
      <c r="B83" s="10"/>
      <c r="C83" s="10"/>
      <c r="G83" s="10"/>
      <c r="H83" s="10"/>
      <c r="I83" s="25"/>
      <c r="J83" s="235"/>
      <c r="K83" s="236"/>
      <c r="L83" s="23"/>
      <c r="O83" s="38"/>
      <c r="P83" s="38"/>
      <c r="R83" s="39"/>
    </row>
    <row r="84" spans="2:18" ht="12.75" customHeight="1" hidden="1">
      <c r="B84" s="10"/>
      <c r="C84" s="10"/>
      <c r="G84" s="10"/>
      <c r="H84" s="10"/>
      <c r="I84" s="25"/>
      <c r="J84" s="235"/>
      <c r="K84" s="236"/>
      <c r="L84" s="23"/>
      <c r="O84" s="38"/>
      <c r="P84" s="38"/>
      <c r="R84" s="39"/>
    </row>
    <row r="85" spans="2:18" ht="12.75" customHeight="1" hidden="1">
      <c r="B85" s="10"/>
      <c r="C85" s="10"/>
      <c r="G85" s="10"/>
      <c r="H85" s="10"/>
      <c r="I85" s="25"/>
      <c r="J85" s="235"/>
      <c r="K85" s="236"/>
      <c r="L85" s="23"/>
      <c r="O85" s="38"/>
      <c r="P85" s="38"/>
      <c r="R85" s="39"/>
    </row>
    <row r="86" spans="2:12" ht="12.75" customHeight="1" hidden="1">
      <c r="B86" s="10"/>
      <c r="C86" s="10"/>
      <c r="G86" s="10"/>
      <c r="H86" s="10"/>
      <c r="I86" s="25"/>
      <c r="J86" s="25"/>
      <c r="K86" s="38"/>
      <c r="L86" s="21"/>
    </row>
    <row r="87" spans="2:16" ht="12.75" customHeight="1" hidden="1">
      <c r="B87" s="10"/>
      <c r="G87" s="10"/>
      <c r="H87" s="16"/>
      <c r="I87" s="16"/>
      <c r="J87" s="16"/>
      <c r="K87" s="16"/>
      <c r="L87" s="16"/>
      <c r="O87" s="38"/>
      <c r="P87" s="38"/>
    </row>
    <row r="88" spans="2:12" ht="12.75" customHeight="1" hidden="1">
      <c r="B88" s="24"/>
      <c r="G88" s="16"/>
      <c r="H88" s="16"/>
      <c r="I88" s="16"/>
      <c r="J88" s="16"/>
      <c r="K88" s="16"/>
      <c r="L88" s="16"/>
    </row>
    <row r="89" spans="2:18" ht="12.75" customHeight="1" hidden="1">
      <c r="B89" s="10"/>
      <c r="C89" s="10"/>
      <c r="G89" s="10"/>
      <c r="H89" s="10"/>
      <c r="I89" s="25"/>
      <c r="J89" s="235"/>
      <c r="K89" s="236"/>
      <c r="L89" s="23"/>
      <c r="O89" s="38"/>
      <c r="P89" s="38"/>
      <c r="R89" s="39"/>
    </row>
    <row r="90" spans="2:18" ht="12.75" customHeight="1" hidden="1">
      <c r="B90" s="10"/>
      <c r="C90" s="10"/>
      <c r="G90" s="10"/>
      <c r="H90" s="10"/>
      <c r="I90" s="25"/>
      <c r="J90" s="235"/>
      <c r="K90" s="236"/>
      <c r="L90" s="23"/>
      <c r="O90" s="38"/>
      <c r="P90" s="38"/>
      <c r="R90" s="39"/>
    </row>
    <row r="91" spans="2:18" ht="12.75" customHeight="1" hidden="1">
      <c r="B91" s="10"/>
      <c r="C91" s="10"/>
      <c r="G91" s="10"/>
      <c r="H91" s="10"/>
      <c r="I91" s="25"/>
      <c r="J91" s="235"/>
      <c r="K91" s="236"/>
      <c r="L91" s="23"/>
      <c r="O91" s="38"/>
      <c r="P91" s="38"/>
      <c r="R91" s="39"/>
    </row>
    <row r="92" spans="2:18" ht="12.75" customHeight="1" hidden="1">
      <c r="B92" s="10"/>
      <c r="C92" s="10"/>
      <c r="G92" s="10"/>
      <c r="H92" s="10"/>
      <c r="I92" s="25"/>
      <c r="J92" s="235"/>
      <c r="K92" s="236"/>
      <c r="L92" s="23"/>
      <c r="O92" s="38"/>
      <c r="P92" s="38"/>
      <c r="R92" s="39"/>
    </row>
    <row r="93" spans="2:18" ht="12.75" customHeight="1" hidden="1">
      <c r="B93" s="10"/>
      <c r="C93" s="10"/>
      <c r="G93" s="10"/>
      <c r="H93" s="10"/>
      <c r="I93" s="25"/>
      <c r="J93" s="235"/>
      <c r="K93" s="236"/>
      <c r="L93" s="23"/>
      <c r="O93" s="38"/>
      <c r="P93" s="38"/>
      <c r="R93" s="39"/>
    </row>
    <row r="94" spans="2:18" ht="12.75" customHeight="1" hidden="1">
      <c r="B94" s="10"/>
      <c r="C94" s="10"/>
      <c r="G94" s="10"/>
      <c r="H94" s="10"/>
      <c r="I94" s="25"/>
      <c r="J94" s="235"/>
      <c r="K94" s="236"/>
      <c r="L94" s="23"/>
      <c r="O94" s="38"/>
      <c r="P94" s="38"/>
      <c r="R94" s="39"/>
    </row>
    <row r="95" spans="2:18" ht="12.75" customHeight="1" hidden="1">
      <c r="B95" s="10"/>
      <c r="C95" s="10"/>
      <c r="G95" s="10"/>
      <c r="H95" s="10"/>
      <c r="I95" s="25"/>
      <c r="J95" s="235"/>
      <c r="K95" s="236"/>
      <c r="L95" s="23"/>
      <c r="O95" s="38"/>
      <c r="P95" s="38"/>
      <c r="R95" s="39"/>
    </row>
    <row r="96" spans="2:18" ht="12.75" customHeight="1" hidden="1">
      <c r="B96" s="10"/>
      <c r="C96" s="10"/>
      <c r="G96" s="10"/>
      <c r="H96" s="10"/>
      <c r="I96" s="25"/>
      <c r="J96" s="235"/>
      <c r="K96" s="236"/>
      <c r="L96" s="23"/>
      <c r="O96" s="38"/>
      <c r="P96" s="38"/>
      <c r="R96" s="39"/>
    </row>
    <row r="97" spans="2:18" ht="12.75" customHeight="1" hidden="1">
      <c r="B97" s="10"/>
      <c r="C97" s="10"/>
      <c r="G97" s="10"/>
      <c r="H97" s="10"/>
      <c r="I97" s="25"/>
      <c r="J97" s="235"/>
      <c r="K97" s="236"/>
      <c r="L97" s="23"/>
      <c r="O97" s="38"/>
      <c r="P97" s="38"/>
      <c r="R97" s="39"/>
    </row>
    <row r="98" spans="2:12" ht="12.75" customHeight="1" hidden="1">
      <c r="B98" s="16"/>
      <c r="C98" s="24"/>
      <c r="L98" s="18"/>
    </row>
    <row r="99" ht="12.75" customHeight="1" hidden="1">
      <c r="B99" s="10"/>
    </row>
    <row r="100" ht="12.75" customHeight="1" hidden="1">
      <c r="B100" s="24"/>
    </row>
    <row r="101" spans="2:16" ht="12.75" customHeight="1" hidden="1">
      <c r="B101" s="10"/>
      <c r="C101" s="10"/>
      <c r="G101" s="10"/>
      <c r="H101" s="10"/>
      <c r="I101" s="25"/>
      <c r="J101" s="235"/>
      <c r="K101" s="236"/>
      <c r="L101" s="23"/>
      <c r="O101" s="38"/>
      <c r="P101" s="38"/>
    </row>
    <row r="102" spans="2:16" ht="12.75" customHeight="1" hidden="1">
      <c r="B102" s="10"/>
      <c r="C102" s="10"/>
      <c r="G102" s="10"/>
      <c r="H102" s="10"/>
      <c r="I102" s="25"/>
      <c r="J102" s="235"/>
      <c r="K102" s="236"/>
      <c r="L102" s="23"/>
      <c r="O102" s="38"/>
      <c r="P102" s="38"/>
    </row>
    <row r="103" spans="2:16" ht="12.75" customHeight="1" hidden="1">
      <c r="B103" s="10"/>
      <c r="C103" s="10"/>
      <c r="G103" s="10"/>
      <c r="H103" s="10"/>
      <c r="I103" s="25"/>
      <c r="J103" s="235"/>
      <c r="K103" s="236"/>
      <c r="L103" s="23"/>
      <c r="O103" s="38"/>
      <c r="P103" s="38"/>
    </row>
    <row r="104" spans="2:18" ht="12.75" customHeight="1" hidden="1">
      <c r="B104" s="10"/>
      <c r="C104" s="10"/>
      <c r="G104" s="10"/>
      <c r="H104" s="10"/>
      <c r="I104" s="25"/>
      <c r="J104" s="235"/>
      <c r="K104" s="236"/>
      <c r="L104" s="23"/>
      <c r="O104" s="38"/>
      <c r="P104" s="38"/>
      <c r="R104" s="39"/>
    </row>
    <row r="105" spans="2:12" ht="12.75" customHeight="1" hidden="1">
      <c r="B105" s="16"/>
      <c r="C105" s="24"/>
      <c r="L105" s="18"/>
    </row>
    <row r="106" ht="12.75" customHeight="1" hidden="1">
      <c r="B106" s="10"/>
    </row>
    <row r="107" spans="2:19" ht="12.75" customHeight="1" hidden="1">
      <c r="B107" s="24"/>
      <c r="R107" s="37"/>
      <c r="S107" s="37"/>
    </row>
    <row r="108" spans="2:19" ht="12.75" customHeight="1" hidden="1">
      <c r="B108" s="10"/>
      <c r="C108" s="10"/>
      <c r="G108" s="10"/>
      <c r="H108" s="10"/>
      <c r="I108" s="25"/>
      <c r="J108" s="235"/>
      <c r="K108" s="236"/>
      <c r="L108" s="23"/>
      <c r="O108" s="38"/>
      <c r="P108" s="38"/>
      <c r="R108" s="8"/>
      <c r="S108" s="39"/>
    </row>
    <row r="109" spans="2:19" ht="12.75" customHeight="1" hidden="1">
      <c r="B109" s="10"/>
      <c r="C109" s="10"/>
      <c r="G109" s="10"/>
      <c r="H109" s="10"/>
      <c r="I109" s="25"/>
      <c r="J109" s="235"/>
      <c r="K109" s="236"/>
      <c r="L109" s="23"/>
      <c r="O109" s="38"/>
      <c r="P109" s="38"/>
      <c r="R109" s="8"/>
      <c r="S109" s="39"/>
    </row>
    <row r="110" spans="2:19" ht="12.75" customHeight="1" hidden="1">
      <c r="B110" s="10"/>
      <c r="C110" s="10"/>
      <c r="G110" s="10"/>
      <c r="H110" s="10"/>
      <c r="I110" s="25"/>
      <c r="J110" s="235"/>
      <c r="K110" s="236"/>
      <c r="L110" s="23"/>
      <c r="O110" s="38"/>
      <c r="P110" s="38"/>
      <c r="R110" s="8"/>
      <c r="S110" s="39"/>
    </row>
    <row r="111" spans="2:19" ht="12.75" customHeight="1" hidden="1">
      <c r="B111" s="10"/>
      <c r="C111" s="10"/>
      <c r="G111" s="10"/>
      <c r="H111" s="10"/>
      <c r="I111" s="25"/>
      <c r="J111" s="235"/>
      <c r="K111" s="236"/>
      <c r="L111" s="23"/>
      <c r="O111" s="38"/>
      <c r="P111" s="38"/>
      <c r="R111" s="8"/>
      <c r="S111" s="39"/>
    </row>
    <row r="112" spans="2:19" ht="12.75" customHeight="1" hidden="1">
      <c r="B112" s="10"/>
      <c r="C112" s="10"/>
      <c r="G112" s="10"/>
      <c r="H112" s="10"/>
      <c r="I112" s="25"/>
      <c r="J112" s="235"/>
      <c r="K112" s="236"/>
      <c r="L112" s="23"/>
      <c r="O112" s="38"/>
      <c r="P112" s="38"/>
      <c r="R112" s="8"/>
      <c r="S112" s="39"/>
    </row>
    <row r="113" spans="2:19" ht="12.75" customHeight="1" hidden="1">
      <c r="B113" s="10"/>
      <c r="C113" s="10"/>
      <c r="G113" s="10"/>
      <c r="H113" s="10"/>
      <c r="I113" s="25"/>
      <c r="J113" s="235"/>
      <c r="K113" s="236"/>
      <c r="L113" s="23"/>
      <c r="O113" s="38"/>
      <c r="P113" s="38"/>
      <c r="R113" s="8"/>
      <c r="S113" s="39"/>
    </row>
    <row r="114" spans="2:19" ht="12.75" customHeight="1" hidden="1">
      <c r="B114" s="10"/>
      <c r="C114" s="10"/>
      <c r="G114" s="10"/>
      <c r="H114" s="10"/>
      <c r="I114" s="25"/>
      <c r="J114" s="235"/>
      <c r="K114" s="236"/>
      <c r="L114" s="23"/>
      <c r="O114" s="38"/>
      <c r="P114" s="38"/>
      <c r="R114" s="8"/>
      <c r="S114" s="39"/>
    </row>
    <row r="115" spans="2:19" ht="12.75" customHeight="1" hidden="1">
      <c r="B115" s="10"/>
      <c r="C115" s="10"/>
      <c r="G115" s="10"/>
      <c r="H115" s="10"/>
      <c r="I115" s="25"/>
      <c r="J115" s="235"/>
      <c r="K115" s="236"/>
      <c r="L115" s="23"/>
      <c r="O115" s="38"/>
      <c r="P115" s="38"/>
      <c r="R115" s="8"/>
      <c r="S115" s="39"/>
    </row>
    <row r="116" spans="2:12" ht="12.75" customHeight="1" hidden="1">
      <c r="B116" s="16"/>
      <c r="C116" s="24"/>
      <c r="L116" s="18"/>
    </row>
    <row r="117" ht="12.75" customHeight="1" hidden="1">
      <c r="B117" s="10"/>
    </row>
    <row r="118" ht="12.75" customHeight="1" hidden="1">
      <c r="B118" s="24"/>
    </row>
    <row r="119" spans="2:16" ht="12.75" customHeight="1" hidden="1">
      <c r="B119" s="10"/>
      <c r="C119" s="10"/>
      <c r="G119" s="10"/>
      <c r="H119" s="10"/>
      <c r="I119" s="25"/>
      <c r="J119" s="235"/>
      <c r="K119" s="236"/>
      <c r="L119" s="18"/>
      <c r="O119" s="38"/>
      <c r="P119" s="38"/>
    </row>
    <row r="120" ht="12.75" customHeight="1" hidden="1">
      <c r="B120" s="10"/>
    </row>
    <row r="121" spans="2:12" ht="12.75" customHeight="1" hidden="1">
      <c r="B121" s="16"/>
      <c r="C121" s="13"/>
      <c r="L121" s="18"/>
    </row>
  </sheetData>
  <sheetProtection password="E296" sheet="1" objects="1" scenarios="1"/>
  <mergeCells count="2">
    <mergeCell ref="A43:K44"/>
    <mergeCell ref="A70:L71"/>
  </mergeCells>
  <conditionalFormatting sqref="H34:H41 H53 J54:J55 L66:L68 H19:H26 F10:F11 D10:D11 H10:H11">
    <cfRule type="expression" priority="1" dxfId="1" stopIfTrue="1">
      <formula>$A$1=TRUE</formula>
    </cfRule>
  </conditionalFormatting>
  <dataValidations count="9">
    <dataValidation type="decimal" operator="greaterThanOrEqual" allowBlank="1" showInputMessage="1" showErrorMessage="1" errorTitle="Onjuiste invoer." error="Voor de invoer in deze cel geldt:&#10;&#10;- het getal mag niet negatief zijn.&#10;" sqref="H58:H59">
      <formula1>0</formula1>
    </dataValidation>
    <dataValidation type="custom" allowBlank="1" showInputMessage="1" showErrorMessage="1" errorTitle="Onjuiste invoer" error="Hier kan alleen een geheel bedrag worden ingevuld." sqref="L68">
      <formula1>AND(L68=ROUND(L68,0))</formula1>
    </dataValidation>
    <dataValidation type="custom" allowBlank="1" showInputMessage="1" showErrorMessage="1" errorTitle="Onjuiste invoer" error="Hier kan alleen een positief aantal worden ingevuld." sqref="H53">
      <formula1>H53&gt;=0</formula1>
    </dataValidation>
    <dataValidation type="custom" allowBlank="1" showInputMessage="1" showErrorMessage="1" errorTitle="Onjuiste invoer" error="Hier kan alleen een geheel positief bedrag worden ingevuld." sqref="L67">
      <formula1>AND(L67=ROUND(L67,0),L67&gt;=0)</formula1>
    </dataValidation>
    <dataValidation allowBlank="1" showInputMessage="1" showErrorMessage="1" errorTitle="Onjuiste invoer" error="De invoer moet een geheel getal zijn.&#10;" sqref="O3:IV17"/>
    <dataValidation type="custom" allowBlank="1" showInputMessage="1" showErrorMessage="1" errorTitle="Onjuiste invoer" error="Hier kan alleen een geheel positief aantal worden ingevuld." sqref="D10 H19:H26 H34:H41">
      <formula1>AND(D10=ROUND(D10,0),D10&gt;=0)</formula1>
    </dataValidation>
    <dataValidation type="custom" allowBlank="1" showInputMessage="1" showErrorMessage="1" errorTitle="Onjuiste invoer" error="Hier kan alleen een geheel positief aantal worden ingevuld." sqref="D11">
      <formula1>AND(D11=ROUND(D11,0),D11&gt;=0)</formula1>
    </dataValidation>
    <dataValidation type="custom" allowBlank="1" showInputMessage="1" showErrorMessage="1" errorTitle="Onjuiste invoer" error="Hier kan alleen een positief aantal worden ingevuld." sqref="F10:F11 H10:H11">
      <formula1>F10&gt;=0</formula1>
    </dataValidation>
    <dataValidation type="custom" allowBlank="1" showInputMessage="1" showErrorMessage="1" errorTitle="Onjuiste invoer" error="Hier kan alleen een geheel positief bedrag worden ingevuld." sqref="J54 J55 L66">
      <formula1>AND(J54=ROUND(J54,0),J54&gt;=0)</formula1>
    </dataValidation>
  </dataValidations>
  <printOptions/>
  <pageMargins left="0.3937007874015748" right="0.3937007874015748" top="0.7874015748031497" bottom="0.3937007874015748" header="0.5118110236220472" footer="0.5118110236220472"/>
  <pageSetup firstPageNumber="2" useFirstPageNumber="1" horizontalDpi="600" verticalDpi="600" orientation="landscape" paperSize="9" scale="96" r:id="rId2"/>
  <headerFooter alignWithMargins="0">
    <oddHeader>&amp;L&amp;"Verdana,Standaard"&amp;9V en V RENTECALCULATIEMODEL 2008&amp;R&amp;G</oddHeader>
  </headerFooter>
  <rowBreaks count="3" manualBreakCount="3">
    <brk id="44" max="11" man="1"/>
    <brk id="85" max="12" man="1"/>
    <brk id="122" max="12" man="1"/>
  </rowBreaks>
  <legacyDrawingHF r:id="rId1"/>
</worksheet>
</file>

<file path=xl/worksheets/sheet6.xml><?xml version="1.0" encoding="utf-8"?>
<worksheet xmlns="http://schemas.openxmlformats.org/spreadsheetml/2006/main" xmlns:r="http://schemas.openxmlformats.org/officeDocument/2006/relationships">
  <sheetPr codeName="Blad14">
    <pageSetUpPr fitToPage="1"/>
  </sheetPr>
  <dimension ref="A1:AC115"/>
  <sheetViews>
    <sheetView showGridLines="0" workbookViewId="0" topLeftCell="G3">
      <selection activeCell="G3" sqref="G3"/>
    </sheetView>
  </sheetViews>
  <sheetFormatPr defaultColWidth="9.140625" defaultRowHeight="13.5" customHeight="1" zeroHeight="1"/>
  <cols>
    <col min="1" max="1" width="6.7109375" style="17" customWidth="1"/>
    <col min="2" max="2" width="20.7109375" style="17" customWidth="1"/>
    <col min="3" max="4" width="11.421875" style="17" customWidth="1"/>
    <col min="5" max="5" width="7.140625" style="17" customWidth="1"/>
    <col min="6" max="7" width="6.7109375" style="17" customWidth="1"/>
    <col min="8" max="8" width="14.7109375" style="17" customWidth="1"/>
    <col min="9" max="9" width="11.7109375" style="17" customWidth="1"/>
    <col min="10" max="16" width="5.7109375" style="17" customWidth="1"/>
    <col min="17" max="20" width="14.7109375" style="17" customWidth="1"/>
    <col min="21" max="21" width="1.57421875" style="17" customWidth="1"/>
    <col min="22" max="255" width="0" style="17" hidden="1" customWidth="1"/>
    <col min="256" max="16384" width="3.00390625" style="17" hidden="1" customWidth="1"/>
  </cols>
  <sheetData>
    <row r="1" spans="1:21" s="1" customFormat="1" ht="13.5" customHeight="1" hidden="1">
      <c r="A1" s="242" t="b">
        <f>Rente!$A$1</f>
        <v>1</v>
      </c>
      <c r="B1" s="243" t="str">
        <f>IF(Rente!$B$1=1,"ja","nee")</f>
        <v>ja</v>
      </c>
      <c r="E1" s="1">
        <v>2008</v>
      </c>
      <c r="J1" s="238">
        <f>IF(ROUND(E1/4,0)=E1/4,366,365)</f>
        <v>366</v>
      </c>
      <c r="K1" s="2"/>
      <c r="L1" s="2"/>
      <c r="U1" s="257"/>
    </row>
    <row r="2" spans="1:22" s="1" customFormat="1" ht="13.5" customHeight="1" hidden="1">
      <c r="A2" s="1">
        <v>6</v>
      </c>
      <c r="B2" s="2">
        <v>20</v>
      </c>
      <c r="C2" s="1">
        <v>10.71</v>
      </c>
      <c r="D2" s="1">
        <v>10.71</v>
      </c>
      <c r="E2" s="1">
        <v>6</v>
      </c>
      <c r="F2" s="1">
        <v>6</v>
      </c>
      <c r="G2" s="1">
        <v>6</v>
      </c>
      <c r="H2" s="1">
        <v>14</v>
      </c>
      <c r="I2" s="1">
        <v>11</v>
      </c>
      <c r="J2" s="2">
        <v>5</v>
      </c>
      <c r="K2" s="2">
        <v>5</v>
      </c>
      <c r="L2" s="2">
        <v>5</v>
      </c>
      <c r="M2" s="1">
        <v>5</v>
      </c>
      <c r="N2" s="1">
        <v>5</v>
      </c>
      <c r="O2" s="1">
        <v>5</v>
      </c>
      <c r="P2" s="1">
        <v>5</v>
      </c>
      <c r="Q2" s="1">
        <v>14</v>
      </c>
      <c r="R2" s="1">
        <v>14</v>
      </c>
      <c r="S2" s="1">
        <v>14</v>
      </c>
      <c r="T2" s="1">
        <v>14</v>
      </c>
      <c r="U2" s="257"/>
      <c r="V2" s="1">
        <f>SUM(A2:T2)</f>
        <v>181.42000000000002</v>
      </c>
    </row>
    <row r="3" spans="2:21" s="4" customFormat="1" ht="13.5" customHeight="1">
      <c r="B3" s="270"/>
      <c r="J3" s="270"/>
      <c r="K3" s="270"/>
      <c r="L3" s="270"/>
      <c r="T3" s="271" t="s">
        <v>189</v>
      </c>
      <c r="U3" s="257"/>
    </row>
    <row r="4" spans="1:21" ht="13.5" customHeight="1">
      <c r="A4" s="46" t="s">
        <v>175</v>
      </c>
      <c r="B4" s="46"/>
      <c r="C4" s="126"/>
      <c r="D4" s="126"/>
      <c r="E4" s="126"/>
      <c r="F4" s="278" t="s">
        <v>163</v>
      </c>
      <c r="G4" s="126"/>
      <c r="H4" s="126"/>
      <c r="I4" s="127"/>
      <c r="J4" s="126"/>
      <c r="K4" s="126"/>
      <c r="L4" s="126"/>
      <c r="M4" s="126"/>
      <c r="N4" s="126"/>
      <c r="O4" s="126"/>
      <c r="Q4" s="126"/>
      <c r="R4" s="126"/>
      <c r="S4" s="126"/>
      <c r="T4" s="95" t="str">
        <f>"650 - "&amp;Rente!H10&amp;""</f>
        <v>650 - </v>
      </c>
      <c r="U4" s="95"/>
    </row>
    <row r="5" spans="1:21" ht="13.5" customHeight="1">
      <c r="A5" s="46"/>
      <c r="B5" s="46"/>
      <c r="C5" s="126"/>
      <c r="D5" s="126"/>
      <c r="E5" s="126"/>
      <c r="F5" s="126"/>
      <c r="G5" s="126"/>
      <c r="H5" s="126"/>
      <c r="I5" s="127"/>
      <c r="J5" s="126"/>
      <c r="K5" s="126"/>
      <c r="L5" s="126"/>
      <c r="M5" s="126"/>
      <c r="N5" s="126"/>
      <c r="O5" s="126"/>
      <c r="P5" s="126"/>
      <c r="Q5" s="126"/>
      <c r="R5" s="126"/>
      <c r="S5" s="126"/>
      <c r="T5" s="128"/>
      <c r="U5" s="128"/>
    </row>
    <row r="6" spans="1:21" ht="13.5" customHeight="1">
      <c r="A6" s="200"/>
      <c r="B6" s="77" t="s">
        <v>96</v>
      </c>
      <c r="C6" s="77" t="s">
        <v>152</v>
      </c>
      <c r="D6" s="77" t="s">
        <v>97</v>
      </c>
      <c r="E6" s="77" t="s">
        <v>98</v>
      </c>
      <c r="F6" s="77" t="s">
        <v>98</v>
      </c>
      <c r="G6" s="77" t="s">
        <v>99</v>
      </c>
      <c r="H6" s="77" t="s">
        <v>100</v>
      </c>
      <c r="I6" s="184"/>
      <c r="J6" s="202"/>
      <c r="K6" s="202" t="s">
        <v>215</v>
      </c>
      <c r="L6" s="202"/>
      <c r="M6" s="202"/>
      <c r="N6" s="202"/>
      <c r="O6" s="202"/>
      <c r="P6" s="203"/>
      <c r="Q6" s="77" t="s">
        <v>100</v>
      </c>
      <c r="R6" s="77" t="s">
        <v>6</v>
      </c>
      <c r="S6" s="77" t="s">
        <v>101</v>
      </c>
      <c r="T6" s="77" t="s">
        <v>102</v>
      </c>
      <c r="U6" s="44"/>
    </row>
    <row r="7" spans="1:21" ht="13.5" customHeight="1">
      <c r="A7" s="200"/>
      <c r="B7" s="81"/>
      <c r="C7" s="81" t="s">
        <v>103</v>
      </c>
      <c r="D7" s="81" t="s">
        <v>104</v>
      </c>
      <c r="E7" s="81" t="s">
        <v>105</v>
      </c>
      <c r="F7" s="81" t="s">
        <v>106</v>
      </c>
      <c r="G7" s="81" t="s">
        <v>107</v>
      </c>
      <c r="H7" s="204">
        <v>39447</v>
      </c>
      <c r="I7" s="81" t="s">
        <v>108</v>
      </c>
      <c r="J7" s="81" t="s">
        <v>109</v>
      </c>
      <c r="K7" s="205"/>
      <c r="L7" s="206" t="s">
        <v>110</v>
      </c>
      <c r="M7" s="207"/>
      <c r="N7" s="207"/>
      <c r="O7" s="207"/>
      <c r="P7" s="208"/>
      <c r="Q7" s="204">
        <v>39813</v>
      </c>
      <c r="R7" s="81" t="s">
        <v>111</v>
      </c>
      <c r="S7" s="81" t="s">
        <v>112</v>
      </c>
      <c r="T7" s="81" t="s">
        <v>112</v>
      </c>
      <c r="U7" s="44"/>
    </row>
    <row r="8" spans="1:21" ht="13.5" customHeight="1">
      <c r="A8" s="200"/>
      <c r="B8" s="81"/>
      <c r="C8" s="81"/>
      <c r="D8" s="81"/>
      <c r="E8" s="81"/>
      <c r="F8" s="81"/>
      <c r="G8" s="81"/>
      <c r="H8" s="204"/>
      <c r="I8" s="81" t="s">
        <v>113</v>
      </c>
      <c r="J8" s="81"/>
      <c r="K8" s="205"/>
      <c r="L8" s="206"/>
      <c r="M8" s="207"/>
      <c r="N8" s="207"/>
      <c r="O8" s="207"/>
      <c r="P8" s="208"/>
      <c r="Q8" s="204"/>
      <c r="R8" s="81"/>
      <c r="S8" s="81"/>
      <c r="T8" s="81"/>
      <c r="U8" s="44"/>
    </row>
    <row r="9" spans="1:21" ht="13.5" customHeight="1">
      <c r="A9" s="201"/>
      <c r="B9" s="79"/>
      <c r="C9" s="210"/>
      <c r="D9" s="210"/>
      <c r="E9" s="79"/>
      <c r="F9" s="79"/>
      <c r="G9" s="210"/>
      <c r="H9" s="79"/>
      <c r="I9" s="210"/>
      <c r="J9" s="210"/>
      <c r="K9" s="211"/>
      <c r="L9" s="212"/>
      <c r="M9" s="213"/>
      <c r="N9" s="212"/>
      <c r="O9" s="212"/>
      <c r="P9" s="214"/>
      <c r="Q9" s="79"/>
      <c r="R9" s="79"/>
      <c r="S9" s="79"/>
      <c r="T9" s="79"/>
      <c r="U9" s="44"/>
    </row>
    <row r="10" spans="1:29" ht="13.5" customHeight="1">
      <c r="A10" s="29">
        <v>901</v>
      </c>
      <c r="B10" s="244"/>
      <c r="C10" s="251"/>
      <c r="D10" s="251"/>
      <c r="E10" s="262"/>
      <c r="F10" s="262"/>
      <c r="G10" s="261"/>
      <c r="H10" s="30"/>
      <c r="I10" s="30"/>
      <c r="J10" s="30"/>
      <c r="K10" s="30"/>
      <c r="L10" s="30"/>
      <c r="M10" s="30"/>
      <c r="N10" s="30"/>
      <c r="O10" s="30"/>
      <c r="P10" s="30"/>
      <c r="Q10" s="19">
        <f aca="true" t="shared" si="0" ref="Q10:Q35">H10-AC10</f>
        <v>0</v>
      </c>
      <c r="R10" s="19">
        <f>S46</f>
        <v>0</v>
      </c>
      <c r="S10" s="19">
        <f>R10*F10/100</f>
        <v>0</v>
      </c>
      <c r="T10" s="19">
        <f>IF(G10="n",S10,E10/100*R10)</f>
        <v>0</v>
      </c>
      <c r="U10" s="23"/>
      <c r="V10" s="253">
        <f aca="true" t="shared" si="1" ref="V10:AA25">IF(K10&gt;0,1,0)</f>
        <v>0</v>
      </c>
      <c r="W10" s="96">
        <f t="shared" si="1"/>
        <v>0</v>
      </c>
      <c r="X10" s="96">
        <f t="shared" si="1"/>
        <v>0</v>
      </c>
      <c r="Y10" s="96">
        <f t="shared" si="1"/>
        <v>0</v>
      </c>
      <c r="Z10" s="96">
        <f t="shared" si="1"/>
        <v>0</v>
      </c>
      <c r="AA10" s="96">
        <f t="shared" si="1"/>
        <v>0</v>
      </c>
      <c r="AB10" s="96">
        <f>SUM(V10:AA10)</f>
        <v>0</v>
      </c>
      <c r="AC10" s="96">
        <f aca="true" t="shared" si="2" ref="AC10:AC35">AB10*I10</f>
        <v>0</v>
      </c>
    </row>
    <row r="11" spans="1:29" ht="13.5" customHeight="1">
      <c r="A11" s="29">
        <f>A10+1</f>
        <v>902</v>
      </c>
      <c r="B11" s="244"/>
      <c r="C11" s="251"/>
      <c r="D11" s="251"/>
      <c r="E11" s="262"/>
      <c r="F11" s="262"/>
      <c r="G11" s="261"/>
      <c r="H11" s="30"/>
      <c r="I11" s="30"/>
      <c r="J11" s="30"/>
      <c r="K11" s="30"/>
      <c r="L11" s="30"/>
      <c r="M11" s="30"/>
      <c r="N11" s="30"/>
      <c r="O11" s="30"/>
      <c r="P11" s="30"/>
      <c r="Q11" s="19">
        <f t="shared" si="0"/>
        <v>0</v>
      </c>
      <c r="R11" s="19">
        <f aca="true" t="shared" si="3" ref="R11:R35">S47</f>
        <v>0</v>
      </c>
      <c r="S11" s="19">
        <f aca="true" t="shared" si="4" ref="S11:S35">R11*F11/100</f>
        <v>0</v>
      </c>
      <c r="T11" s="19">
        <f aca="true" t="shared" si="5" ref="T11:T35">IF(G11="n",S11,E11/100*R11)</f>
        <v>0</v>
      </c>
      <c r="U11" s="23"/>
      <c r="V11" s="253">
        <f t="shared" si="1"/>
        <v>0</v>
      </c>
      <c r="W11" s="96">
        <f t="shared" si="1"/>
        <v>0</v>
      </c>
      <c r="X11" s="96">
        <f t="shared" si="1"/>
        <v>0</v>
      </c>
      <c r="Y11" s="96">
        <f t="shared" si="1"/>
        <v>0</v>
      </c>
      <c r="Z11" s="96">
        <f t="shared" si="1"/>
        <v>0</v>
      </c>
      <c r="AA11" s="96">
        <f t="shared" si="1"/>
        <v>0</v>
      </c>
      <c r="AB11" s="96">
        <f aca="true" t="shared" si="6" ref="AB11:AB35">SUM(V11:AA11)</f>
        <v>0</v>
      </c>
      <c r="AC11" s="96">
        <f t="shared" si="2"/>
        <v>0</v>
      </c>
    </row>
    <row r="12" spans="1:29" ht="13.5" customHeight="1">
      <c r="A12" s="29">
        <f aca="true" t="shared" si="7" ref="A12:A40">A11+1</f>
        <v>903</v>
      </c>
      <c r="B12" s="245"/>
      <c r="C12" s="251"/>
      <c r="D12" s="251"/>
      <c r="E12" s="262"/>
      <c r="F12" s="262"/>
      <c r="G12" s="261"/>
      <c r="H12" s="30"/>
      <c r="I12" s="30"/>
      <c r="J12" s="30"/>
      <c r="K12" s="30"/>
      <c r="L12" s="30"/>
      <c r="M12" s="30"/>
      <c r="N12" s="30"/>
      <c r="O12" s="30"/>
      <c r="P12" s="30"/>
      <c r="Q12" s="19">
        <f t="shared" si="0"/>
        <v>0</v>
      </c>
      <c r="R12" s="19">
        <f t="shared" si="3"/>
        <v>0</v>
      </c>
      <c r="S12" s="19">
        <f t="shared" si="4"/>
        <v>0</v>
      </c>
      <c r="T12" s="19">
        <f t="shared" si="5"/>
        <v>0</v>
      </c>
      <c r="U12" s="23"/>
      <c r="V12" s="253">
        <f t="shared" si="1"/>
        <v>0</v>
      </c>
      <c r="W12" s="96">
        <f t="shared" si="1"/>
        <v>0</v>
      </c>
      <c r="X12" s="96">
        <f t="shared" si="1"/>
        <v>0</v>
      </c>
      <c r="Y12" s="96">
        <f t="shared" si="1"/>
        <v>0</v>
      </c>
      <c r="Z12" s="96">
        <f t="shared" si="1"/>
        <v>0</v>
      </c>
      <c r="AA12" s="96">
        <f t="shared" si="1"/>
        <v>0</v>
      </c>
      <c r="AB12" s="96">
        <f t="shared" si="6"/>
        <v>0</v>
      </c>
      <c r="AC12" s="96">
        <f t="shared" si="2"/>
        <v>0</v>
      </c>
    </row>
    <row r="13" spans="1:29" ht="13.5" customHeight="1">
      <c r="A13" s="29">
        <f t="shared" si="7"/>
        <v>904</v>
      </c>
      <c r="B13" s="245"/>
      <c r="C13" s="251"/>
      <c r="D13" s="251"/>
      <c r="E13" s="262"/>
      <c r="F13" s="262"/>
      <c r="G13" s="261"/>
      <c r="H13" s="30"/>
      <c r="I13" s="30"/>
      <c r="J13" s="30"/>
      <c r="K13" s="30"/>
      <c r="L13" s="30"/>
      <c r="M13" s="30"/>
      <c r="N13" s="30"/>
      <c r="O13" s="30"/>
      <c r="P13" s="30"/>
      <c r="Q13" s="19">
        <f t="shared" si="0"/>
        <v>0</v>
      </c>
      <c r="R13" s="19">
        <f t="shared" si="3"/>
        <v>0</v>
      </c>
      <c r="S13" s="19">
        <f t="shared" si="4"/>
        <v>0</v>
      </c>
      <c r="T13" s="19">
        <f t="shared" si="5"/>
        <v>0</v>
      </c>
      <c r="U13" s="23"/>
      <c r="V13" s="253">
        <f t="shared" si="1"/>
        <v>0</v>
      </c>
      <c r="W13" s="96">
        <f t="shared" si="1"/>
        <v>0</v>
      </c>
      <c r="X13" s="96">
        <f t="shared" si="1"/>
        <v>0</v>
      </c>
      <c r="Y13" s="96">
        <f t="shared" si="1"/>
        <v>0</v>
      </c>
      <c r="Z13" s="96">
        <f t="shared" si="1"/>
        <v>0</v>
      </c>
      <c r="AA13" s="96">
        <f t="shared" si="1"/>
        <v>0</v>
      </c>
      <c r="AB13" s="96">
        <f t="shared" si="6"/>
        <v>0</v>
      </c>
      <c r="AC13" s="96">
        <f t="shared" si="2"/>
        <v>0</v>
      </c>
    </row>
    <row r="14" spans="1:29" ht="13.5" customHeight="1">
      <c r="A14" s="29">
        <f t="shared" si="7"/>
        <v>905</v>
      </c>
      <c r="B14" s="245"/>
      <c r="C14" s="251"/>
      <c r="D14" s="251"/>
      <c r="E14" s="262"/>
      <c r="F14" s="262"/>
      <c r="G14" s="261"/>
      <c r="H14" s="30"/>
      <c r="I14" s="30"/>
      <c r="J14" s="30"/>
      <c r="K14" s="30"/>
      <c r="L14" s="30"/>
      <c r="M14" s="30"/>
      <c r="N14" s="30"/>
      <c r="O14" s="30"/>
      <c r="P14" s="30"/>
      <c r="Q14" s="19">
        <f t="shared" si="0"/>
        <v>0</v>
      </c>
      <c r="R14" s="19">
        <f t="shared" si="3"/>
        <v>0</v>
      </c>
      <c r="S14" s="19">
        <f t="shared" si="4"/>
        <v>0</v>
      </c>
      <c r="T14" s="19">
        <f t="shared" si="5"/>
        <v>0</v>
      </c>
      <c r="U14" s="23"/>
      <c r="V14" s="253">
        <f t="shared" si="1"/>
        <v>0</v>
      </c>
      <c r="W14" s="96">
        <f t="shared" si="1"/>
        <v>0</v>
      </c>
      <c r="X14" s="96">
        <f t="shared" si="1"/>
        <v>0</v>
      </c>
      <c r="Y14" s="96">
        <f t="shared" si="1"/>
        <v>0</v>
      </c>
      <c r="Z14" s="96">
        <f t="shared" si="1"/>
        <v>0</v>
      </c>
      <c r="AA14" s="96">
        <f t="shared" si="1"/>
        <v>0</v>
      </c>
      <c r="AB14" s="96">
        <f t="shared" si="6"/>
        <v>0</v>
      </c>
      <c r="AC14" s="96">
        <f t="shared" si="2"/>
        <v>0</v>
      </c>
    </row>
    <row r="15" spans="1:29" ht="13.5" customHeight="1">
      <c r="A15" s="29">
        <f t="shared" si="7"/>
        <v>906</v>
      </c>
      <c r="B15" s="245"/>
      <c r="C15" s="251"/>
      <c r="D15" s="251"/>
      <c r="E15" s="262"/>
      <c r="F15" s="262"/>
      <c r="G15" s="261"/>
      <c r="H15" s="30"/>
      <c r="I15" s="30"/>
      <c r="J15" s="30"/>
      <c r="K15" s="30"/>
      <c r="L15" s="30"/>
      <c r="M15" s="30"/>
      <c r="N15" s="30"/>
      <c r="O15" s="30"/>
      <c r="P15" s="30"/>
      <c r="Q15" s="19">
        <f t="shared" si="0"/>
        <v>0</v>
      </c>
      <c r="R15" s="19">
        <f t="shared" si="3"/>
        <v>0</v>
      </c>
      <c r="S15" s="19">
        <f t="shared" si="4"/>
        <v>0</v>
      </c>
      <c r="T15" s="19">
        <f t="shared" si="5"/>
        <v>0</v>
      </c>
      <c r="U15" s="23"/>
      <c r="V15" s="253">
        <f t="shared" si="1"/>
        <v>0</v>
      </c>
      <c r="W15" s="96">
        <f t="shared" si="1"/>
        <v>0</v>
      </c>
      <c r="X15" s="96">
        <f t="shared" si="1"/>
        <v>0</v>
      </c>
      <c r="Y15" s="96">
        <f t="shared" si="1"/>
        <v>0</v>
      </c>
      <c r="Z15" s="96">
        <f t="shared" si="1"/>
        <v>0</v>
      </c>
      <c r="AA15" s="96">
        <f t="shared" si="1"/>
        <v>0</v>
      </c>
      <c r="AB15" s="96">
        <f t="shared" si="6"/>
        <v>0</v>
      </c>
      <c r="AC15" s="96">
        <f t="shared" si="2"/>
        <v>0</v>
      </c>
    </row>
    <row r="16" spans="1:29" ht="13.5" customHeight="1">
      <c r="A16" s="29">
        <f t="shared" si="7"/>
        <v>907</v>
      </c>
      <c r="B16" s="245"/>
      <c r="C16" s="251"/>
      <c r="D16" s="251"/>
      <c r="E16" s="262"/>
      <c r="F16" s="262"/>
      <c r="G16" s="261"/>
      <c r="H16" s="30"/>
      <c r="I16" s="30"/>
      <c r="J16" s="30"/>
      <c r="K16" s="30"/>
      <c r="L16" s="30"/>
      <c r="M16" s="30"/>
      <c r="N16" s="30"/>
      <c r="O16" s="30"/>
      <c r="P16" s="30"/>
      <c r="Q16" s="19">
        <f t="shared" si="0"/>
        <v>0</v>
      </c>
      <c r="R16" s="19">
        <f t="shared" si="3"/>
        <v>0</v>
      </c>
      <c r="S16" s="19">
        <f t="shared" si="4"/>
        <v>0</v>
      </c>
      <c r="T16" s="19">
        <f t="shared" si="5"/>
        <v>0</v>
      </c>
      <c r="U16" s="23"/>
      <c r="V16" s="253">
        <f t="shared" si="1"/>
        <v>0</v>
      </c>
      <c r="W16" s="96">
        <f t="shared" si="1"/>
        <v>0</v>
      </c>
      <c r="X16" s="96">
        <f t="shared" si="1"/>
        <v>0</v>
      </c>
      <c r="Y16" s="96">
        <f t="shared" si="1"/>
        <v>0</v>
      </c>
      <c r="Z16" s="96">
        <f t="shared" si="1"/>
        <v>0</v>
      </c>
      <c r="AA16" s="96">
        <f t="shared" si="1"/>
        <v>0</v>
      </c>
      <c r="AB16" s="96">
        <f t="shared" si="6"/>
        <v>0</v>
      </c>
      <c r="AC16" s="96">
        <f t="shared" si="2"/>
        <v>0</v>
      </c>
    </row>
    <row r="17" spans="1:29" ht="13.5" customHeight="1">
      <c r="A17" s="29">
        <f t="shared" si="7"/>
        <v>908</v>
      </c>
      <c r="B17" s="245"/>
      <c r="C17" s="251"/>
      <c r="D17" s="251"/>
      <c r="E17" s="262"/>
      <c r="F17" s="262"/>
      <c r="G17" s="261"/>
      <c r="H17" s="30"/>
      <c r="I17" s="30"/>
      <c r="J17" s="30"/>
      <c r="K17" s="30"/>
      <c r="L17" s="30"/>
      <c r="M17" s="30"/>
      <c r="N17" s="30"/>
      <c r="O17" s="30"/>
      <c r="P17" s="30"/>
      <c r="Q17" s="19">
        <f t="shared" si="0"/>
        <v>0</v>
      </c>
      <c r="R17" s="19">
        <f t="shared" si="3"/>
        <v>0</v>
      </c>
      <c r="S17" s="19">
        <f t="shared" si="4"/>
        <v>0</v>
      </c>
      <c r="T17" s="19">
        <f t="shared" si="5"/>
        <v>0</v>
      </c>
      <c r="U17" s="23"/>
      <c r="V17" s="253">
        <f t="shared" si="1"/>
        <v>0</v>
      </c>
      <c r="W17" s="96">
        <f t="shared" si="1"/>
        <v>0</v>
      </c>
      <c r="X17" s="96">
        <f t="shared" si="1"/>
        <v>0</v>
      </c>
      <c r="Y17" s="96">
        <f t="shared" si="1"/>
        <v>0</v>
      </c>
      <c r="Z17" s="96">
        <f t="shared" si="1"/>
        <v>0</v>
      </c>
      <c r="AA17" s="96">
        <f t="shared" si="1"/>
        <v>0</v>
      </c>
      <c r="AB17" s="96">
        <f t="shared" si="6"/>
        <v>0</v>
      </c>
      <c r="AC17" s="96">
        <f t="shared" si="2"/>
        <v>0</v>
      </c>
    </row>
    <row r="18" spans="1:29" ht="13.5" customHeight="1">
      <c r="A18" s="29">
        <f t="shared" si="7"/>
        <v>909</v>
      </c>
      <c r="B18" s="245"/>
      <c r="C18" s="251"/>
      <c r="D18" s="251"/>
      <c r="E18" s="262"/>
      <c r="F18" s="262"/>
      <c r="G18" s="261"/>
      <c r="H18" s="30"/>
      <c r="I18" s="30"/>
      <c r="J18" s="30"/>
      <c r="K18" s="30"/>
      <c r="L18" s="30"/>
      <c r="M18" s="30"/>
      <c r="N18" s="30"/>
      <c r="O18" s="30"/>
      <c r="P18" s="30"/>
      <c r="Q18" s="19">
        <f t="shared" si="0"/>
        <v>0</v>
      </c>
      <c r="R18" s="19">
        <f t="shared" si="3"/>
        <v>0</v>
      </c>
      <c r="S18" s="19">
        <f t="shared" si="4"/>
        <v>0</v>
      </c>
      <c r="T18" s="19">
        <f t="shared" si="5"/>
        <v>0</v>
      </c>
      <c r="U18" s="23"/>
      <c r="V18" s="253">
        <f t="shared" si="1"/>
        <v>0</v>
      </c>
      <c r="W18" s="96">
        <f t="shared" si="1"/>
        <v>0</v>
      </c>
      <c r="X18" s="96">
        <f t="shared" si="1"/>
        <v>0</v>
      </c>
      <c r="Y18" s="96">
        <f t="shared" si="1"/>
        <v>0</v>
      </c>
      <c r="Z18" s="96">
        <f t="shared" si="1"/>
        <v>0</v>
      </c>
      <c r="AA18" s="96">
        <f t="shared" si="1"/>
        <v>0</v>
      </c>
      <c r="AB18" s="96">
        <f t="shared" si="6"/>
        <v>0</v>
      </c>
      <c r="AC18" s="96">
        <f t="shared" si="2"/>
        <v>0</v>
      </c>
    </row>
    <row r="19" spans="1:29" ht="13.5" customHeight="1">
      <c r="A19" s="29">
        <f t="shared" si="7"/>
        <v>910</v>
      </c>
      <c r="B19" s="245"/>
      <c r="C19" s="251"/>
      <c r="D19" s="251"/>
      <c r="E19" s="262"/>
      <c r="F19" s="262"/>
      <c r="G19" s="261"/>
      <c r="H19" s="30"/>
      <c r="I19" s="30"/>
      <c r="J19" s="30"/>
      <c r="K19" s="30"/>
      <c r="L19" s="30"/>
      <c r="M19" s="30"/>
      <c r="N19" s="30"/>
      <c r="O19" s="30"/>
      <c r="P19" s="30"/>
      <c r="Q19" s="19">
        <f t="shared" si="0"/>
        <v>0</v>
      </c>
      <c r="R19" s="19">
        <f t="shared" si="3"/>
        <v>0</v>
      </c>
      <c r="S19" s="19">
        <f t="shared" si="4"/>
        <v>0</v>
      </c>
      <c r="T19" s="19">
        <f t="shared" si="5"/>
        <v>0</v>
      </c>
      <c r="U19" s="23"/>
      <c r="V19" s="253">
        <f t="shared" si="1"/>
        <v>0</v>
      </c>
      <c r="W19" s="96">
        <f t="shared" si="1"/>
        <v>0</v>
      </c>
      <c r="X19" s="96">
        <f t="shared" si="1"/>
        <v>0</v>
      </c>
      <c r="Y19" s="96">
        <f t="shared" si="1"/>
        <v>0</v>
      </c>
      <c r="Z19" s="96">
        <f t="shared" si="1"/>
        <v>0</v>
      </c>
      <c r="AA19" s="96">
        <f t="shared" si="1"/>
        <v>0</v>
      </c>
      <c r="AB19" s="96">
        <f t="shared" si="6"/>
        <v>0</v>
      </c>
      <c r="AC19" s="96">
        <f t="shared" si="2"/>
        <v>0</v>
      </c>
    </row>
    <row r="20" spans="1:29" ht="13.5" customHeight="1">
      <c r="A20" s="29">
        <f t="shared" si="7"/>
        <v>911</v>
      </c>
      <c r="B20" s="245"/>
      <c r="C20" s="251"/>
      <c r="D20" s="251"/>
      <c r="E20" s="262"/>
      <c r="F20" s="262"/>
      <c r="G20" s="261"/>
      <c r="H20" s="30"/>
      <c r="I20" s="30"/>
      <c r="J20" s="30"/>
      <c r="K20" s="30"/>
      <c r="L20" s="30"/>
      <c r="M20" s="30"/>
      <c r="N20" s="30"/>
      <c r="O20" s="30"/>
      <c r="P20" s="30"/>
      <c r="Q20" s="19">
        <f t="shared" si="0"/>
        <v>0</v>
      </c>
      <c r="R20" s="19">
        <f t="shared" si="3"/>
        <v>0</v>
      </c>
      <c r="S20" s="19">
        <f t="shared" si="4"/>
        <v>0</v>
      </c>
      <c r="T20" s="19">
        <f t="shared" si="5"/>
        <v>0</v>
      </c>
      <c r="U20" s="23"/>
      <c r="V20" s="253">
        <f t="shared" si="1"/>
        <v>0</v>
      </c>
      <c r="W20" s="96">
        <f t="shared" si="1"/>
        <v>0</v>
      </c>
      <c r="X20" s="96">
        <f t="shared" si="1"/>
        <v>0</v>
      </c>
      <c r="Y20" s="96">
        <f t="shared" si="1"/>
        <v>0</v>
      </c>
      <c r="Z20" s="96">
        <f t="shared" si="1"/>
        <v>0</v>
      </c>
      <c r="AA20" s="96">
        <f t="shared" si="1"/>
        <v>0</v>
      </c>
      <c r="AB20" s="96">
        <f t="shared" si="6"/>
        <v>0</v>
      </c>
      <c r="AC20" s="96">
        <f t="shared" si="2"/>
        <v>0</v>
      </c>
    </row>
    <row r="21" spans="1:29" ht="13.5" customHeight="1">
      <c r="A21" s="29">
        <f t="shared" si="7"/>
        <v>912</v>
      </c>
      <c r="B21" s="245"/>
      <c r="C21" s="251"/>
      <c r="D21" s="251"/>
      <c r="E21" s="262"/>
      <c r="F21" s="262"/>
      <c r="G21" s="261"/>
      <c r="H21" s="30"/>
      <c r="I21" s="30"/>
      <c r="J21" s="30"/>
      <c r="K21" s="30"/>
      <c r="L21" s="30"/>
      <c r="M21" s="30"/>
      <c r="N21" s="30"/>
      <c r="O21" s="30"/>
      <c r="P21" s="30"/>
      <c r="Q21" s="19">
        <f t="shared" si="0"/>
        <v>0</v>
      </c>
      <c r="R21" s="19">
        <f t="shared" si="3"/>
        <v>0</v>
      </c>
      <c r="S21" s="19">
        <f t="shared" si="4"/>
        <v>0</v>
      </c>
      <c r="T21" s="19">
        <f t="shared" si="5"/>
        <v>0</v>
      </c>
      <c r="U21" s="23"/>
      <c r="V21" s="253">
        <f t="shared" si="1"/>
        <v>0</v>
      </c>
      <c r="W21" s="96">
        <f t="shared" si="1"/>
        <v>0</v>
      </c>
      <c r="X21" s="96">
        <f t="shared" si="1"/>
        <v>0</v>
      </c>
      <c r="Y21" s="96">
        <f t="shared" si="1"/>
        <v>0</v>
      </c>
      <c r="Z21" s="96">
        <f t="shared" si="1"/>
        <v>0</v>
      </c>
      <c r="AA21" s="96">
        <f t="shared" si="1"/>
        <v>0</v>
      </c>
      <c r="AB21" s="96">
        <f t="shared" si="6"/>
        <v>0</v>
      </c>
      <c r="AC21" s="96">
        <f t="shared" si="2"/>
        <v>0</v>
      </c>
    </row>
    <row r="22" spans="1:29" ht="13.5" customHeight="1">
      <c r="A22" s="29">
        <f t="shared" si="7"/>
        <v>913</v>
      </c>
      <c r="B22" s="245"/>
      <c r="C22" s="251"/>
      <c r="D22" s="251"/>
      <c r="E22" s="262"/>
      <c r="F22" s="262"/>
      <c r="G22" s="261"/>
      <c r="H22" s="30"/>
      <c r="I22" s="30"/>
      <c r="J22" s="30"/>
      <c r="K22" s="30"/>
      <c r="L22" s="30"/>
      <c r="M22" s="30"/>
      <c r="N22" s="30"/>
      <c r="O22" s="30"/>
      <c r="P22" s="30"/>
      <c r="Q22" s="19">
        <f t="shared" si="0"/>
        <v>0</v>
      </c>
      <c r="R22" s="19">
        <f t="shared" si="3"/>
        <v>0</v>
      </c>
      <c r="S22" s="19">
        <f t="shared" si="4"/>
        <v>0</v>
      </c>
      <c r="T22" s="19">
        <f t="shared" si="5"/>
        <v>0</v>
      </c>
      <c r="U22" s="23"/>
      <c r="V22" s="253">
        <f t="shared" si="1"/>
        <v>0</v>
      </c>
      <c r="W22" s="96">
        <f t="shared" si="1"/>
        <v>0</v>
      </c>
      <c r="X22" s="96">
        <f t="shared" si="1"/>
        <v>0</v>
      </c>
      <c r="Y22" s="96">
        <f t="shared" si="1"/>
        <v>0</v>
      </c>
      <c r="Z22" s="96">
        <f t="shared" si="1"/>
        <v>0</v>
      </c>
      <c r="AA22" s="96">
        <f t="shared" si="1"/>
        <v>0</v>
      </c>
      <c r="AB22" s="96">
        <f t="shared" si="6"/>
        <v>0</v>
      </c>
      <c r="AC22" s="96">
        <f t="shared" si="2"/>
        <v>0</v>
      </c>
    </row>
    <row r="23" spans="1:29" ht="13.5" customHeight="1">
      <c r="A23" s="29">
        <f t="shared" si="7"/>
        <v>914</v>
      </c>
      <c r="B23" s="245"/>
      <c r="C23" s="251"/>
      <c r="D23" s="251"/>
      <c r="E23" s="262"/>
      <c r="F23" s="262"/>
      <c r="G23" s="261"/>
      <c r="H23" s="30"/>
      <c r="I23" s="30"/>
      <c r="J23" s="30"/>
      <c r="K23" s="30"/>
      <c r="L23" s="30"/>
      <c r="M23" s="30"/>
      <c r="N23" s="30"/>
      <c r="O23" s="30"/>
      <c r="P23" s="30"/>
      <c r="Q23" s="19">
        <f t="shared" si="0"/>
        <v>0</v>
      </c>
      <c r="R23" s="19">
        <f t="shared" si="3"/>
        <v>0</v>
      </c>
      <c r="S23" s="19">
        <f t="shared" si="4"/>
        <v>0</v>
      </c>
      <c r="T23" s="19">
        <f t="shared" si="5"/>
        <v>0</v>
      </c>
      <c r="U23" s="23"/>
      <c r="V23" s="253">
        <f t="shared" si="1"/>
        <v>0</v>
      </c>
      <c r="W23" s="96">
        <f t="shared" si="1"/>
        <v>0</v>
      </c>
      <c r="X23" s="96">
        <f t="shared" si="1"/>
        <v>0</v>
      </c>
      <c r="Y23" s="96">
        <f t="shared" si="1"/>
        <v>0</v>
      </c>
      <c r="Z23" s="96">
        <f t="shared" si="1"/>
        <v>0</v>
      </c>
      <c r="AA23" s="96">
        <f t="shared" si="1"/>
        <v>0</v>
      </c>
      <c r="AB23" s="96">
        <f t="shared" si="6"/>
        <v>0</v>
      </c>
      <c r="AC23" s="96">
        <f t="shared" si="2"/>
        <v>0</v>
      </c>
    </row>
    <row r="24" spans="1:29" ht="13.5" customHeight="1">
      <c r="A24" s="29">
        <f t="shared" si="7"/>
        <v>915</v>
      </c>
      <c r="B24" s="245"/>
      <c r="C24" s="251"/>
      <c r="D24" s="251"/>
      <c r="E24" s="262"/>
      <c r="F24" s="262"/>
      <c r="G24" s="261"/>
      <c r="H24" s="30"/>
      <c r="I24" s="30"/>
      <c r="J24" s="30"/>
      <c r="K24" s="30"/>
      <c r="L24" s="30"/>
      <c r="M24" s="30"/>
      <c r="N24" s="30"/>
      <c r="O24" s="30"/>
      <c r="P24" s="30"/>
      <c r="Q24" s="19">
        <f t="shared" si="0"/>
        <v>0</v>
      </c>
      <c r="R24" s="19">
        <f t="shared" si="3"/>
        <v>0</v>
      </c>
      <c r="S24" s="19">
        <f t="shared" si="4"/>
        <v>0</v>
      </c>
      <c r="T24" s="19">
        <f t="shared" si="5"/>
        <v>0</v>
      </c>
      <c r="U24" s="23"/>
      <c r="V24" s="253">
        <f t="shared" si="1"/>
        <v>0</v>
      </c>
      <c r="W24" s="96">
        <f t="shared" si="1"/>
        <v>0</v>
      </c>
      <c r="X24" s="96">
        <f t="shared" si="1"/>
        <v>0</v>
      </c>
      <c r="Y24" s="96">
        <f t="shared" si="1"/>
        <v>0</v>
      </c>
      <c r="Z24" s="96">
        <f t="shared" si="1"/>
        <v>0</v>
      </c>
      <c r="AA24" s="96">
        <f t="shared" si="1"/>
        <v>0</v>
      </c>
      <c r="AB24" s="96">
        <f t="shared" si="6"/>
        <v>0</v>
      </c>
      <c r="AC24" s="96">
        <f t="shared" si="2"/>
        <v>0</v>
      </c>
    </row>
    <row r="25" spans="1:29" ht="13.5" customHeight="1">
      <c r="A25" s="29">
        <f t="shared" si="7"/>
        <v>916</v>
      </c>
      <c r="B25" s="245"/>
      <c r="C25" s="251"/>
      <c r="D25" s="251"/>
      <c r="E25" s="262"/>
      <c r="F25" s="262"/>
      <c r="G25" s="261"/>
      <c r="H25" s="30"/>
      <c r="I25" s="30"/>
      <c r="J25" s="30"/>
      <c r="K25" s="30"/>
      <c r="L25" s="30"/>
      <c r="M25" s="30"/>
      <c r="N25" s="30"/>
      <c r="O25" s="30"/>
      <c r="P25" s="30"/>
      <c r="Q25" s="19">
        <f t="shared" si="0"/>
        <v>0</v>
      </c>
      <c r="R25" s="19">
        <f t="shared" si="3"/>
        <v>0</v>
      </c>
      <c r="S25" s="19">
        <f t="shared" si="4"/>
        <v>0</v>
      </c>
      <c r="T25" s="19">
        <f t="shared" si="5"/>
        <v>0</v>
      </c>
      <c r="U25" s="23"/>
      <c r="V25" s="253">
        <f t="shared" si="1"/>
        <v>0</v>
      </c>
      <c r="W25" s="96">
        <f t="shared" si="1"/>
        <v>0</v>
      </c>
      <c r="X25" s="96">
        <f t="shared" si="1"/>
        <v>0</v>
      </c>
      <c r="Y25" s="96">
        <f t="shared" si="1"/>
        <v>0</v>
      </c>
      <c r="Z25" s="96">
        <f t="shared" si="1"/>
        <v>0</v>
      </c>
      <c r="AA25" s="96">
        <f t="shared" si="1"/>
        <v>0</v>
      </c>
      <c r="AB25" s="96">
        <f t="shared" si="6"/>
        <v>0</v>
      </c>
      <c r="AC25" s="96">
        <f t="shared" si="2"/>
        <v>0</v>
      </c>
    </row>
    <row r="26" spans="1:29" ht="13.5" customHeight="1">
      <c r="A26" s="29">
        <f t="shared" si="7"/>
        <v>917</v>
      </c>
      <c r="B26" s="245"/>
      <c r="C26" s="251"/>
      <c r="D26" s="251"/>
      <c r="E26" s="262"/>
      <c r="F26" s="262"/>
      <c r="G26" s="261"/>
      <c r="H26" s="30"/>
      <c r="I26" s="30"/>
      <c r="J26" s="30"/>
      <c r="K26" s="30"/>
      <c r="L26" s="30"/>
      <c r="M26" s="30"/>
      <c r="N26" s="30"/>
      <c r="O26" s="30"/>
      <c r="P26" s="30"/>
      <c r="Q26" s="19">
        <f t="shared" si="0"/>
        <v>0</v>
      </c>
      <c r="R26" s="19">
        <f t="shared" si="3"/>
        <v>0</v>
      </c>
      <c r="S26" s="19">
        <f t="shared" si="4"/>
        <v>0</v>
      </c>
      <c r="T26" s="19">
        <f t="shared" si="5"/>
        <v>0</v>
      </c>
      <c r="U26" s="23"/>
      <c r="V26" s="253">
        <f aca="true" t="shared" si="8" ref="V26:AA35">IF(K26&gt;0,1,0)</f>
        <v>0</v>
      </c>
      <c r="W26" s="96">
        <f t="shared" si="8"/>
        <v>0</v>
      </c>
      <c r="X26" s="96">
        <f t="shared" si="8"/>
        <v>0</v>
      </c>
      <c r="Y26" s="96">
        <f t="shared" si="8"/>
        <v>0</v>
      </c>
      <c r="Z26" s="96">
        <f t="shared" si="8"/>
        <v>0</v>
      </c>
      <c r="AA26" s="96">
        <f t="shared" si="8"/>
        <v>0</v>
      </c>
      <c r="AB26" s="96">
        <f t="shared" si="6"/>
        <v>0</v>
      </c>
      <c r="AC26" s="96">
        <f t="shared" si="2"/>
        <v>0</v>
      </c>
    </row>
    <row r="27" spans="1:29" ht="13.5" customHeight="1">
      <c r="A27" s="29">
        <f t="shared" si="7"/>
        <v>918</v>
      </c>
      <c r="B27" s="245"/>
      <c r="C27" s="251"/>
      <c r="D27" s="251"/>
      <c r="E27" s="262"/>
      <c r="F27" s="262"/>
      <c r="G27" s="261"/>
      <c r="H27" s="30"/>
      <c r="I27" s="30"/>
      <c r="J27" s="30"/>
      <c r="K27" s="30"/>
      <c r="L27" s="30"/>
      <c r="M27" s="30"/>
      <c r="N27" s="30"/>
      <c r="O27" s="30"/>
      <c r="P27" s="30"/>
      <c r="Q27" s="19">
        <f t="shared" si="0"/>
        <v>0</v>
      </c>
      <c r="R27" s="19">
        <f t="shared" si="3"/>
        <v>0</v>
      </c>
      <c r="S27" s="19">
        <f t="shared" si="4"/>
        <v>0</v>
      </c>
      <c r="T27" s="19">
        <f t="shared" si="5"/>
        <v>0</v>
      </c>
      <c r="U27" s="23"/>
      <c r="V27" s="253">
        <f t="shared" si="8"/>
        <v>0</v>
      </c>
      <c r="W27" s="96">
        <f t="shared" si="8"/>
        <v>0</v>
      </c>
      <c r="X27" s="96">
        <f t="shared" si="8"/>
        <v>0</v>
      </c>
      <c r="Y27" s="96">
        <f t="shared" si="8"/>
        <v>0</v>
      </c>
      <c r="Z27" s="96">
        <f t="shared" si="8"/>
        <v>0</v>
      </c>
      <c r="AA27" s="96">
        <f t="shared" si="8"/>
        <v>0</v>
      </c>
      <c r="AB27" s="96">
        <f t="shared" si="6"/>
        <v>0</v>
      </c>
      <c r="AC27" s="96">
        <f t="shared" si="2"/>
        <v>0</v>
      </c>
    </row>
    <row r="28" spans="1:29" ht="13.5" customHeight="1">
      <c r="A28" s="29">
        <f t="shared" si="7"/>
        <v>919</v>
      </c>
      <c r="B28" s="245"/>
      <c r="C28" s="251"/>
      <c r="D28" s="251"/>
      <c r="E28" s="262"/>
      <c r="F28" s="262"/>
      <c r="G28" s="261"/>
      <c r="H28" s="30"/>
      <c r="I28" s="30"/>
      <c r="J28" s="30"/>
      <c r="K28" s="30"/>
      <c r="L28" s="30"/>
      <c r="M28" s="30"/>
      <c r="N28" s="30"/>
      <c r="O28" s="30"/>
      <c r="P28" s="30"/>
      <c r="Q28" s="19">
        <f t="shared" si="0"/>
        <v>0</v>
      </c>
      <c r="R28" s="19">
        <f t="shared" si="3"/>
        <v>0</v>
      </c>
      <c r="S28" s="19">
        <f t="shared" si="4"/>
        <v>0</v>
      </c>
      <c r="T28" s="19">
        <f t="shared" si="5"/>
        <v>0</v>
      </c>
      <c r="U28" s="23"/>
      <c r="V28" s="253">
        <f t="shared" si="8"/>
        <v>0</v>
      </c>
      <c r="W28" s="96">
        <f t="shared" si="8"/>
        <v>0</v>
      </c>
      <c r="X28" s="96">
        <f t="shared" si="8"/>
        <v>0</v>
      </c>
      <c r="Y28" s="96">
        <f t="shared" si="8"/>
        <v>0</v>
      </c>
      <c r="Z28" s="96">
        <f t="shared" si="8"/>
        <v>0</v>
      </c>
      <c r="AA28" s="96">
        <f t="shared" si="8"/>
        <v>0</v>
      </c>
      <c r="AB28" s="96">
        <f t="shared" si="6"/>
        <v>0</v>
      </c>
      <c r="AC28" s="96">
        <f t="shared" si="2"/>
        <v>0</v>
      </c>
    </row>
    <row r="29" spans="1:29" ht="13.5" customHeight="1">
      <c r="A29" s="29">
        <f t="shared" si="7"/>
        <v>920</v>
      </c>
      <c r="B29" s="245"/>
      <c r="C29" s="251"/>
      <c r="D29" s="251"/>
      <c r="E29" s="262"/>
      <c r="F29" s="262"/>
      <c r="G29" s="261"/>
      <c r="H29" s="30"/>
      <c r="I29" s="30"/>
      <c r="J29" s="30"/>
      <c r="K29" s="30"/>
      <c r="L29" s="30"/>
      <c r="M29" s="30"/>
      <c r="N29" s="30"/>
      <c r="O29" s="30"/>
      <c r="P29" s="30"/>
      <c r="Q29" s="19">
        <f t="shared" si="0"/>
        <v>0</v>
      </c>
      <c r="R29" s="19">
        <f t="shared" si="3"/>
        <v>0</v>
      </c>
      <c r="S29" s="19">
        <f t="shared" si="4"/>
        <v>0</v>
      </c>
      <c r="T29" s="19">
        <f t="shared" si="5"/>
        <v>0</v>
      </c>
      <c r="U29" s="23"/>
      <c r="V29" s="253">
        <f t="shared" si="8"/>
        <v>0</v>
      </c>
      <c r="W29" s="96">
        <f t="shared" si="8"/>
        <v>0</v>
      </c>
      <c r="X29" s="96">
        <f t="shared" si="8"/>
        <v>0</v>
      </c>
      <c r="Y29" s="96">
        <f t="shared" si="8"/>
        <v>0</v>
      </c>
      <c r="Z29" s="96">
        <f t="shared" si="8"/>
        <v>0</v>
      </c>
      <c r="AA29" s="96">
        <f t="shared" si="8"/>
        <v>0</v>
      </c>
      <c r="AB29" s="96">
        <f t="shared" si="6"/>
        <v>0</v>
      </c>
      <c r="AC29" s="96">
        <f t="shared" si="2"/>
        <v>0</v>
      </c>
    </row>
    <row r="30" spans="1:29" ht="13.5" customHeight="1">
      <c r="A30" s="29">
        <f t="shared" si="7"/>
        <v>921</v>
      </c>
      <c r="B30" s="245"/>
      <c r="C30" s="251"/>
      <c r="D30" s="251"/>
      <c r="E30" s="262"/>
      <c r="F30" s="262"/>
      <c r="G30" s="261"/>
      <c r="H30" s="30"/>
      <c r="I30" s="30"/>
      <c r="J30" s="30"/>
      <c r="K30" s="30"/>
      <c r="L30" s="30"/>
      <c r="M30" s="30"/>
      <c r="N30" s="30"/>
      <c r="O30" s="30"/>
      <c r="P30" s="30"/>
      <c r="Q30" s="19">
        <f t="shared" si="0"/>
        <v>0</v>
      </c>
      <c r="R30" s="19">
        <f t="shared" si="3"/>
        <v>0</v>
      </c>
      <c r="S30" s="19">
        <f t="shared" si="4"/>
        <v>0</v>
      </c>
      <c r="T30" s="19">
        <f t="shared" si="5"/>
        <v>0</v>
      </c>
      <c r="U30" s="23"/>
      <c r="V30" s="253">
        <f t="shared" si="8"/>
        <v>0</v>
      </c>
      <c r="W30" s="96">
        <f t="shared" si="8"/>
        <v>0</v>
      </c>
      <c r="X30" s="96">
        <f t="shared" si="8"/>
        <v>0</v>
      </c>
      <c r="Y30" s="96">
        <f t="shared" si="8"/>
        <v>0</v>
      </c>
      <c r="Z30" s="96">
        <f t="shared" si="8"/>
        <v>0</v>
      </c>
      <c r="AA30" s="96">
        <f t="shared" si="8"/>
        <v>0</v>
      </c>
      <c r="AB30" s="96">
        <f t="shared" si="6"/>
        <v>0</v>
      </c>
      <c r="AC30" s="96">
        <f t="shared" si="2"/>
        <v>0</v>
      </c>
    </row>
    <row r="31" spans="1:29" ht="13.5" customHeight="1">
      <c r="A31" s="29">
        <f t="shared" si="7"/>
        <v>922</v>
      </c>
      <c r="B31" s="245"/>
      <c r="C31" s="251"/>
      <c r="D31" s="251"/>
      <c r="E31" s="262"/>
      <c r="F31" s="262"/>
      <c r="G31" s="261"/>
      <c r="H31" s="30"/>
      <c r="I31" s="30"/>
      <c r="J31" s="30"/>
      <c r="K31" s="30"/>
      <c r="L31" s="30"/>
      <c r="M31" s="30"/>
      <c r="N31" s="30"/>
      <c r="O31" s="30"/>
      <c r="P31" s="30"/>
      <c r="Q31" s="19">
        <f t="shared" si="0"/>
        <v>0</v>
      </c>
      <c r="R31" s="19">
        <f t="shared" si="3"/>
        <v>0</v>
      </c>
      <c r="S31" s="19">
        <f t="shared" si="4"/>
        <v>0</v>
      </c>
      <c r="T31" s="19">
        <f t="shared" si="5"/>
        <v>0</v>
      </c>
      <c r="U31" s="23"/>
      <c r="V31" s="253">
        <f t="shared" si="8"/>
        <v>0</v>
      </c>
      <c r="W31" s="96">
        <f t="shared" si="8"/>
        <v>0</v>
      </c>
      <c r="X31" s="96">
        <f t="shared" si="8"/>
        <v>0</v>
      </c>
      <c r="Y31" s="96">
        <f t="shared" si="8"/>
        <v>0</v>
      </c>
      <c r="Z31" s="96">
        <f t="shared" si="8"/>
        <v>0</v>
      </c>
      <c r="AA31" s="96">
        <f t="shared" si="8"/>
        <v>0</v>
      </c>
      <c r="AB31" s="96">
        <f t="shared" si="6"/>
        <v>0</v>
      </c>
      <c r="AC31" s="96">
        <f t="shared" si="2"/>
        <v>0</v>
      </c>
    </row>
    <row r="32" spans="1:29" ht="13.5" customHeight="1">
      <c r="A32" s="29">
        <f t="shared" si="7"/>
        <v>923</v>
      </c>
      <c r="B32" s="245"/>
      <c r="C32" s="251"/>
      <c r="D32" s="251"/>
      <c r="E32" s="262"/>
      <c r="F32" s="262"/>
      <c r="G32" s="261"/>
      <c r="H32" s="30"/>
      <c r="I32" s="30"/>
      <c r="J32" s="30"/>
      <c r="K32" s="30"/>
      <c r="L32" s="30"/>
      <c r="M32" s="30"/>
      <c r="N32" s="30"/>
      <c r="O32" s="30"/>
      <c r="P32" s="30"/>
      <c r="Q32" s="19">
        <f t="shared" si="0"/>
        <v>0</v>
      </c>
      <c r="R32" s="19">
        <f t="shared" si="3"/>
        <v>0</v>
      </c>
      <c r="S32" s="19">
        <f t="shared" si="4"/>
        <v>0</v>
      </c>
      <c r="T32" s="19">
        <f t="shared" si="5"/>
        <v>0</v>
      </c>
      <c r="U32" s="23"/>
      <c r="V32" s="253">
        <f t="shared" si="8"/>
        <v>0</v>
      </c>
      <c r="W32" s="96">
        <f t="shared" si="8"/>
        <v>0</v>
      </c>
      <c r="X32" s="96">
        <f t="shared" si="8"/>
        <v>0</v>
      </c>
      <c r="Y32" s="96">
        <f t="shared" si="8"/>
        <v>0</v>
      </c>
      <c r="Z32" s="96">
        <f t="shared" si="8"/>
        <v>0</v>
      </c>
      <c r="AA32" s="96">
        <f t="shared" si="8"/>
        <v>0</v>
      </c>
      <c r="AB32" s="96">
        <f t="shared" si="6"/>
        <v>0</v>
      </c>
      <c r="AC32" s="96">
        <f t="shared" si="2"/>
        <v>0</v>
      </c>
    </row>
    <row r="33" spans="1:29" ht="13.5" customHeight="1">
      <c r="A33" s="29">
        <f t="shared" si="7"/>
        <v>924</v>
      </c>
      <c r="B33" s="245"/>
      <c r="C33" s="251"/>
      <c r="D33" s="251"/>
      <c r="E33" s="262"/>
      <c r="F33" s="262"/>
      <c r="G33" s="261"/>
      <c r="H33" s="30"/>
      <c r="I33" s="30"/>
      <c r="J33" s="30"/>
      <c r="K33" s="30"/>
      <c r="L33" s="30"/>
      <c r="M33" s="30"/>
      <c r="N33" s="30"/>
      <c r="O33" s="30"/>
      <c r="P33" s="30"/>
      <c r="Q33" s="19">
        <f t="shared" si="0"/>
        <v>0</v>
      </c>
      <c r="R33" s="19">
        <f t="shared" si="3"/>
        <v>0</v>
      </c>
      <c r="S33" s="19">
        <f t="shared" si="4"/>
        <v>0</v>
      </c>
      <c r="T33" s="19">
        <f t="shared" si="5"/>
        <v>0</v>
      </c>
      <c r="U33" s="23"/>
      <c r="V33" s="253">
        <f t="shared" si="8"/>
        <v>0</v>
      </c>
      <c r="W33" s="96">
        <f t="shared" si="8"/>
        <v>0</v>
      </c>
      <c r="X33" s="96">
        <f t="shared" si="8"/>
        <v>0</v>
      </c>
      <c r="Y33" s="96">
        <f t="shared" si="8"/>
        <v>0</v>
      </c>
      <c r="Z33" s="96">
        <f t="shared" si="8"/>
        <v>0</v>
      </c>
      <c r="AA33" s="96">
        <f t="shared" si="8"/>
        <v>0</v>
      </c>
      <c r="AB33" s="96">
        <f t="shared" si="6"/>
        <v>0</v>
      </c>
      <c r="AC33" s="96">
        <f t="shared" si="2"/>
        <v>0</v>
      </c>
    </row>
    <row r="34" spans="1:29" ht="13.5" customHeight="1">
      <c r="A34" s="29">
        <f t="shared" si="7"/>
        <v>925</v>
      </c>
      <c r="B34" s="245"/>
      <c r="C34" s="251"/>
      <c r="D34" s="251"/>
      <c r="E34" s="262"/>
      <c r="F34" s="262"/>
      <c r="G34" s="261"/>
      <c r="H34" s="30"/>
      <c r="I34" s="30"/>
      <c r="J34" s="30"/>
      <c r="K34" s="30"/>
      <c r="L34" s="30"/>
      <c r="M34" s="30"/>
      <c r="N34" s="30"/>
      <c r="O34" s="30"/>
      <c r="P34" s="30"/>
      <c r="Q34" s="19">
        <f t="shared" si="0"/>
        <v>0</v>
      </c>
      <c r="R34" s="19">
        <f t="shared" si="3"/>
        <v>0</v>
      </c>
      <c r="S34" s="19">
        <f t="shared" si="4"/>
        <v>0</v>
      </c>
      <c r="T34" s="19">
        <f t="shared" si="5"/>
        <v>0</v>
      </c>
      <c r="U34" s="23"/>
      <c r="V34" s="253">
        <f t="shared" si="8"/>
        <v>0</v>
      </c>
      <c r="W34" s="96">
        <f t="shared" si="8"/>
        <v>0</v>
      </c>
      <c r="X34" s="96">
        <f t="shared" si="8"/>
        <v>0</v>
      </c>
      <c r="Y34" s="96">
        <f t="shared" si="8"/>
        <v>0</v>
      </c>
      <c r="Z34" s="96">
        <f t="shared" si="8"/>
        <v>0</v>
      </c>
      <c r="AA34" s="96">
        <f t="shared" si="8"/>
        <v>0</v>
      </c>
      <c r="AB34" s="96">
        <f t="shared" si="6"/>
        <v>0</v>
      </c>
      <c r="AC34" s="96">
        <f t="shared" si="2"/>
        <v>0</v>
      </c>
    </row>
    <row r="35" spans="1:29" ht="13.5" customHeight="1">
      <c r="A35" s="29">
        <f t="shared" si="7"/>
        <v>926</v>
      </c>
      <c r="B35" s="245"/>
      <c r="C35" s="251"/>
      <c r="D35" s="251"/>
      <c r="E35" s="262"/>
      <c r="F35" s="262"/>
      <c r="G35" s="261"/>
      <c r="H35" s="30"/>
      <c r="I35" s="30"/>
      <c r="J35" s="30"/>
      <c r="K35" s="30"/>
      <c r="L35" s="30"/>
      <c r="M35" s="30"/>
      <c r="N35" s="30"/>
      <c r="O35" s="30"/>
      <c r="P35" s="30"/>
      <c r="Q35" s="19">
        <f t="shared" si="0"/>
        <v>0</v>
      </c>
      <c r="R35" s="19">
        <f t="shared" si="3"/>
        <v>0</v>
      </c>
      <c r="S35" s="19">
        <f t="shared" si="4"/>
        <v>0</v>
      </c>
      <c r="T35" s="19">
        <f t="shared" si="5"/>
        <v>0</v>
      </c>
      <c r="U35" s="23"/>
      <c r="V35" s="253">
        <f t="shared" si="8"/>
        <v>0</v>
      </c>
      <c r="W35" s="96">
        <f t="shared" si="8"/>
        <v>0</v>
      </c>
      <c r="X35" s="96">
        <f t="shared" si="8"/>
        <v>0</v>
      </c>
      <c r="Y35" s="96">
        <f t="shared" si="8"/>
        <v>0</v>
      </c>
      <c r="Z35" s="96">
        <f t="shared" si="8"/>
        <v>0</v>
      </c>
      <c r="AA35" s="96">
        <f t="shared" si="8"/>
        <v>0</v>
      </c>
      <c r="AB35" s="96">
        <f t="shared" si="6"/>
        <v>0</v>
      </c>
      <c r="AC35" s="96">
        <f t="shared" si="2"/>
        <v>0</v>
      </c>
    </row>
    <row r="36" spans="1:29" ht="13.5" customHeight="1" thickBot="1">
      <c r="A36" s="29">
        <f t="shared" si="7"/>
        <v>927</v>
      </c>
      <c r="B36" s="11" t="s">
        <v>114</v>
      </c>
      <c r="C36" s="129"/>
      <c r="D36" s="129"/>
      <c r="E36" s="129"/>
      <c r="F36" s="129"/>
      <c r="G36" s="129"/>
      <c r="H36" s="30"/>
      <c r="I36" s="30"/>
      <c r="J36" s="129"/>
      <c r="K36" s="129"/>
      <c r="L36" s="129"/>
      <c r="M36" s="129"/>
      <c r="N36" s="130"/>
      <c r="O36" s="129"/>
      <c r="P36" s="40"/>
      <c r="Q36" s="273"/>
      <c r="R36" s="273"/>
      <c r="S36" s="273"/>
      <c r="T36" s="273"/>
      <c r="U36" s="23"/>
      <c r="V36" s="125"/>
      <c r="W36" s="125"/>
      <c r="X36" s="125"/>
      <c r="Y36" s="125"/>
      <c r="Z36" s="125"/>
      <c r="AA36" s="125"/>
      <c r="AB36" s="125"/>
      <c r="AC36" s="125"/>
    </row>
    <row r="37" spans="1:29" ht="13.5" customHeight="1" thickBot="1">
      <c r="A37" s="31">
        <f t="shared" si="7"/>
        <v>928</v>
      </c>
      <c r="B37" s="32" t="str">
        <f>"Totaal (regel "&amp;A10&amp;" t/m regel "&amp;A36&amp;")"</f>
        <v>Totaal (regel 901 t/m regel 927)</v>
      </c>
      <c r="C37" s="215"/>
      <c r="D37" s="215"/>
      <c r="E37" s="215"/>
      <c r="F37" s="215"/>
      <c r="G37" s="215"/>
      <c r="H37" s="249">
        <f>SUM(H10:H36)</f>
        <v>0</v>
      </c>
      <c r="I37" s="132"/>
      <c r="J37" s="131"/>
      <c r="K37" s="131"/>
      <c r="L37" s="131"/>
      <c r="M37" s="131"/>
      <c r="N37" s="131"/>
      <c r="O37" s="131"/>
      <c r="P37" s="131"/>
      <c r="Q37" s="249">
        <f>SUM(Q10:Q36)</f>
        <v>0</v>
      </c>
      <c r="R37" s="249">
        <f>SUM(R10:R36)</f>
        <v>0</v>
      </c>
      <c r="S37" s="249">
        <f>SUM(S10:S36)</f>
        <v>0</v>
      </c>
      <c r="T37" s="249">
        <f>SUM(T10:T36)</f>
        <v>0</v>
      </c>
      <c r="U37" s="258"/>
      <c r="V37" s="47"/>
      <c r="W37" s="47"/>
      <c r="X37" s="47"/>
      <c r="Y37" s="47"/>
      <c r="Z37" s="47"/>
      <c r="AA37" s="47"/>
      <c r="AB37" s="47"/>
      <c r="AC37" s="97">
        <f>SUM(AC10:AC35)</f>
        <v>0</v>
      </c>
    </row>
    <row r="38" spans="1:21" ht="13.5" customHeight="1">
      <c r="A38" s="29">
        <f t="shared" si="7"/>
        <v>929</v>
      </c>
      <c r="B38" s="11" t="s">
        <v>115</v>
      </c>
      <c r="C38" s="129"/>
      <c r="D38" s="129"/>
      <c r="E38" s="129"/>
      <c r="F38" s="129"/>
      <c r="G38" s="129"/>
      <c r="H38" s="129"/>
      <c r="I38" s="129"/>
      <c r="J38" s="129"/>
      <c r="K38" s="129"/>
      <c r="L38" s="129"/>
      <c r="M38" s="129"/>
      <c r="N38" s="130"/>
      <c r="O38" s="129"/>
      <c r="P38" s="40"/>
      <c r="Q38" s="133"/>
      <c r="R38" s="30"/>
      <c r="S38" s="134"/>
      <c r="T38" s="135"/>
      <c r="U38" s="134"/>
    </row>
    <row r="39" spans="1:21" ht="13.5" customHeight="1" thickBot="1">
      <c r="A39" s="29">
        <f t="shared" si="7"/>
        <v>930</v>
      </c>
      <c r="B39" s="9" t="s">
        <v>116</v>
      </c>
      <c r="C39" s="12"/>
      <c r="D39" s="129"/>
      <c r="E39" s="12"/>
      <c r="F39" s="12"/>
      <c r="G39" s="12"/>
      <c r="H39" s="12"/>
      <c r="I39" s="12"/>
      <c r="J39" s="12"/>
      <c r="K39" s="12"/>
      <c r="L39" s="12"/>
      <c r="M39" s="12"/>
      <c r="N39" s="12"/>
      <c r="O39" s="12"/>
      <c r="P39" s="12"/>
      <c r="Q39" s="136"/>
      <c r="R39" s="30"/>
      <c r="S39" s="135"/>
      <c r="T39" s="135"/>
      <c r="U39" s="134"/>
    </row>
    <row r="40" spans="1:21" ht="13.5" customHeight="1" thickBot="1">
      <c r="A40" s="31">
        <f t="shared" si="7"/>
        <v>931</v>
      </c>
      <c r="B40" s="32" t="str">
        <f>"Totaal (regel "&amp;A37&amp;" -/- regel "&amp;A38&amp;" + regel "&amp;A39&amp;")"</f>
        <v>Totaal (regel 928 -/- regel 929 + regel 930)</v>
      </c>
      <c r="C40" s="69"/>
      <c r="D40" s="22"/>
      <c r="E40" s="22"/>
      <c r="F40" s="22"/>
      <c r="G40" s="22"/>
      <c r="H40" s="22"/>
      <c r="I40" s="22"/>
      <c r="J40" s="22"/>
      <c r="K40" s="22"/>
      <c r="L40" s="22"/>
      <c r="M40" s="22"/>
      <c r="N40" s="22"/>
      <c r="O40" s="22"/>
      <c r="P40" s="22"/>
      <c r="Q40" s="216"/>
      <c r="R40" s="249">
        <f>R37-R38+R39</f>
        <v>0</v>
      </c>
      <c r="S40" s="137"/>
      <c r="T40" s="137"/>
      <c r="U40" s="259"/>
    </row>
    <row r="41" spans="1:21" ht="13.5" customHeight="1">
      <c r="A41" s="279" t="s">
        <v>140</v>
      </c>
      <c r="B41" s="280"/>
      <c r="C41" s="280"/>
      <c r="D41" s="280"/>
      <c r="E41" s="280"/>
      <c r="F41" s="280"/>
      <c r="G41" s="280"/>
      <c r="H41" s="280"/>
      <c r="I41" s="280"/>
      <c r="J41" s="280"/>
      <c r="K41" s="280"/>
      <c r="L41" s="280"/>
      <c r="M41" s="280"/>
      <c r="N41" s="280"/>
      <c r="O41" s="280"/>
      <c r="P41" s="280"/>
      <c r="Q41" s="280"/>
      <c r="R41" s="280"/>
      <c r="S41" s="280"/>
      <c r="T41" s="280"/>
      <c r="U41" s="260"/>
    </row>
    <row r="42" ht="13.5" customHeight="1" hidden="1">
      <c r="U42" s="260"/>
    </row>
    <row r="43" spans="1:21" ht="13.5" customHeight="1" hidden="1">
      <c r="A43" s="139"/>
      <c r="B43" s="140" t="s">
        <v>117</v>
      </c>
      <c r="C43" s="140"/>
      <c r="D43" s="141"/>
      <c r="E43" s="142"/>
      <c r="F43" s="143"/>
      <c r="G43" s="143"/>
      <c r="H43" s="142"/>
      <c r="I43" s="143"/>
      <c r="J43" s="143"/>
      <c r="K43" s="143"/>
      <c r="L43" s="143"/>
      <c r="M43" s="143"/>
      <c r="N43" s="143"/>
      <c r="O43" s="143"/>
      <c r="P43" s="143"/>
      <c r="Q43" s="143"/>
      <c r="R43" s="144"/>
      <c r="S43" s="138"/>
      <c r="T43" s="144"/>
      <c r="U43" s="144"/>
    </row>
    <row r="44" spans="1:21" ht="13.5" customHeight="1" hidden="1">
      <c r="A44" s="145"/>
      <c r="B44" s="146" t="s">
        <v>118</v>
      </c>
      <c r="C44" s="146" t="s">
        <v>118</v>
      </c>
      <c r="D44" s="146" t="s">
        <v>118</v>
      </c>
      <c r="E44" s="147"/>
      <c r="F44" s="147"/>
      <c r="G44" s="147"/>
      <c r="H44" s="146" t="s">
        <v>118</v>
      </c>
      <c r="I44" s="146" t="s">
        <v>118</v>
      </c>
      <c r="J44" s="148"/>
      <c r="K44" s="147"/>
      <c r="L44" s="147"/>
      <c r="M44" s="149"/>
      <c r="N44" s="149"/>
      <c r="O44" s="149"/>
      <c r="P44" s="150"/>
      <c r="Q44" s="146" t="s">
        <v>118</v>
      </c>
      <c r="R44" s="146" t="s">
        <v>118</v>
      </c>
      <c r="S44" s="146" t="s">
        <v>155</v>
      </c>
      <c r="T44" s="146" t="s">
        <v>93</v>
      </c>
      <c r="U44" s="254"/>
    </row>
    <row r="45" spans="1:21" ht="13.5" customHeight="1" hidden="1">
      <c r="A45" s="151"/>
      <c r="B45" s="152">
        <v>1</v>
      </c>
      <c r="C45" s="152">
        <v>2</v>
      </c>
      <c r="D45" s="152">
        <v>3</v>
      </c>
      <c r="E45" s="153"/>
      <c r="F45" s="153"/>
      <c r="G45" s="153"/>
      <c r="H45" s="152">
        <v>4</v>
      </c>
      <c r="I45" s="152">
        <v>5</v>
      </c>
      <c r="J45" s="154"/>
      <c r="K45" s="153"/>
      <c r="L45" s="153"/>
      <c r="M45" s="155"/>
      <c r="N45" s="153"/>
      <c r="O45" s="153"/>
      <c r="P45" s="153"/>
      <c r="Q45" s="152">
        <v>6</v>
      </c>
      <c r="R45" s="152">
        <v>7</v>
      </c>
      <c r="S45" s="156"/>
      <c r="T45" s="152" t="s">
        <v>104</v>
      </c>
      <c r="U45" s="254"/>
    </row>
    <row r="46" spans="1:21" ht="13.5" customHeight="1" hidden="1">
      <c r="A46" s="157">
        <f>(MAX(AF$1:AF46)*100)+$AG46</f>
        <v>0</v>
      </c>
      <c r="B46" s="158">
        <f aca="true" t="shared" si="9" ref="B46:B71">IF(I10=0,H10,(((DATE($E$1,K10,J10)-DATE($E$1,1,1))*H10)/$J$1))</f>
        <v>0</v>
      </c>
      <c r="C46" s="159">
        <f aca="true" t="shared" si="10" ref="C46:C71">IF(K10=0,0,(IF(L10=0,((DATE($E$1+1,1,1)-DATE($E$1,(K10),J10))*(H10-(1*I10)))/$J$1,((DATE($E$1,(L10),J10)-DATE($E$1,(K10),J10))*(H10-(1*I10)))/$J$1)))</f>
        <v>0</v>
      </c>
      <c r="D46" s="159">
        <f aca="true" t="shared" si="11" ref="D46:D71">IF(L10=0,0,(IF(M10=0,((DATE($E$1+1,1,1)-DATE($E$1,(L10),J10))*(H10-(2*I10)))/$J$1,((DATE($E$1,(M10),J10)-DATE($E$1,(L10),J10))*(H10-(2*I10)))/$J$1)))</f>
        <v>0</v>
      </c>
      <c r="E46" s="160"/>
      <c r="F46" s="160"/>
      <c r="G46" s="160"/>
      <c r="H46" s="159">
        <f aca="true" t="shared" si="12" ref="H46:H71">IF(M10=0,0,(IF(N10=0,((DATE($E$1+1,1,1)-DATE($E$1,(M10),J10))*(H10-(3*I10)))/$J$1,((DATE($E$1,(N10),J10)-DATE($E$1,(M10),J10))*(H10-(3*I10)))/$J$1)))</f>
        <v>0</v>
      </c>
      <c r="I46" s="159">
        <f aca="true" t="shared" si="13" ref="I46:I71">IF(N10=0,0,(IF(O10=0,((DATE($E$1+1,1,1)-DATE($E$1,(N10),J10))*(H10-(4*I10)))/$J$1,((DATE($E$1,(O10),J10)-DATE($E$1,(N10),J10))*(H10-(4*I10)))/$J$1)))</f>
        <v>0</v>
      </c>
      <c r="J46" s="161"/>
      <c r="K46" s="160"/>
      <c r="L46" s="162"/>
      <c r="M46" s="162"/>
      <c r="N46" s="162"/>
      <c r="O46" s="162"/>
      <c r="P46" s="162"/>
      <c r="Q46" s="159">
        <f aca="true" t="shared" si="14" ref="Q46:Q71">IF(O10=0,0,(IF(P10=0,((DATE($E$1+1,1,1)-DATE($E$1,(O10),J10))*(H10-(5*I10)))/$J$1,((DATE($E$1,(P10),J10)-DATE($E$1,(O10),J10))*(H10-(5*I10)))/$J$1)))</f>
        <v>0</v>
      </c>
      <c r="R46" s="159">
        <f aca="true" t="shared" si="15" ref="R46:R71">IF(P10=0,0,((DATE($E$1+1,1,1)-DATE($E$1,(P10),J10))*(H10-(6*I10)))/$J$1)</f>
        <v>0</v>
      </c>
      <c r="S46" s="159">
        <f>SUM(B46:R46)</f>
        <v>0</v>
      </c>
      <c r="T46" s="163">
        <f aca="true" t="shared" si="16" ref="T46:T71">IF(G10="n",S46*(F10/100),S46*(E10/100))</f>
        <v>0</v>
      </c>
      <c r="U46" s="255"/>
    </row>
    <row r="47" spans="1:21" ht="13.5" customHeight="1" hidden="1">
      <c r="A47" s="157">
        <f>(MAX(AF$1:AF47)*100)+$AG47</f>
        <v>0</v>
      </c>
      <c r="B47" s="158">
        <f t="shared" si="9"/>
        <v>0</v>
      </c>
      <c r="C47" s="159">
        <f t="shared" si="10"/>
        <v>0</v>
      </c>
      <c r="D47" s="159">
        <f t="shared" si="11"/>
        <v>0</v>
      </c>
      <c r="E47" s="162"/>
      <c r="F47" s="162"/>
      <c r="G47" s="162"/>
      <c r="H47" s="159">
        <f t="shared" si="12"/>
        <v>0</v>
      </c>
      <c r="I47" s="159">
        <f t="shared" si="13"/>
        <v>0</v>
      </c>
      <c r="J47" s="161"/>
      <c r="K47" s="162"/>
      <c r="L47" s="162"/>
      <c r="M47" s="162"/>
      <c r="N47" s="162"/>
      <c r="O47" s="162"/>
      <c r="P47" s="162"/>
      <c r="Q47" s="159">
        <f t="shared" si="14"/>
        <v>0</v>
      </c>
      <c r="R47" s="159">
        <f t="shared" si="15"/>
        <v>0</v>
      </c>
      <c r="S47" s="159">
        <f aca="true" t="shared" si="17" ref="S47:S71">SUM(B47:R47)</f>
        <v>0</v>
      </c>
      <c r="T47" s="163">
        <f t="shared" si="16"/>
        <v>0</v>
      </c>
      <c r="U47" s="255"/>
    </row>
    <row r="48" spans="1:21" ht="13.5" customHeight="1" hidden="1">
      <c r="A48" s="157">
        <f>(MAX(AF$1:AF48)*100)+$AG48</f>
        <v>0</v>
      </c>
      <c r="B48" s="158">
        <f t="shared" si="9"/>
        <v>0</v>
      </c>
      <c r="C48" s="159">
        <f t="shared" si="10"/>
        <v>0</v>
      </c>
      <c r="D48" s="159">
        <f t="shared" si="11"/>
        <v>0</v>
      </c>
      <c r="E48" s="162"/>
      <c r="F48" s="162"/>
      <c r="G48" s="162"/>
      <c r="H48" s="159">
        <f t="shared" si="12"/>
        <v>0</v>
      </c>
      <c r="I48" s="159">
        <f t="shared" si="13"/>
        <v>0</v>
      </c>
      <c r="J48" s="161"/>
      <c r="K48" s="162"/>
      <c r="L48" s="162"/>
      <c r="M48" s="162"/>
      <c r="N48" s="162"/>
      <c r="O48" s="162"/>
      <c r="P48" s="162"/>
      <c r="Q48" s="159">
        <f t="shared" si="14"/>
        <v>0</v>
      </c>
      <c r="R48" s="159">
        <f t="shared" si="15"/>
        <v>0</v>
      </c>
      <c r="S48" s="159">
        <f t="shared" si="17"/>
        <v>0</v>
      </c>
      <c r="T48" s="163">
        <f t="shared" si="16"/>
        <v>0</v>
      </c>
      <c r="U48" s="255"/>
    </row>
    <row r="49" spans="1:21" ht="13.5" customHeight="1" hidden="1">
      <c r="A49" s="157">
        <f>(MAX(AF$1:AF49)*100)+$AG49</f>
        <v>0</v>
      </c>
      <c r="B49" s="158">
        <f t="shared" si="9"/>
        <v>0</v>
      </c>
      <c r="C49" s="159">
        <f t="shared" si="10"/>
        <v>0</v>
      </c>
      <c r="D49" s="159">
        <f t="shared" si="11"/>
        <v>0</v>
      </c>
      <c r="E49" s="162"/>
      <c r="F49" s="162"/>
      <c r="G49" s="162"/>
      <c r="H49" s="159">
        <f t="shared" si="12"/>
        <v>0</v>
      </c>
      <c r="I49" s="159">
        <f t="shared" si="13"/>
        <v>0</v>
      </c>
      <c r="J49" s="161"/>
      <c r="K49" s="162"/>
      <c r="L49" s="162"/>
      <c r="M49" s="162"/>
      <c r="N49" s="162"/>
      <c r="O49" s="162"/>
      <c r="P49" s="162"/>
      <c r="Q49" s="159">
        <f t="shared" si="14"/>
        <v>0</v>
      </c>
      <c r="R49" s="159">
        <f t="shared" si="15"/>
        <v>0</v>
      </c>
      <c r="S49" s="159">
        <f t="shared" si="17"/>
        <v>0</v>
      </c>
      <c r="T49" s="163">
        <f t="shared" si="16"/>
        <v>0</v>
      </c>
      <c r="U49" s="255"/>
    </row>
    <row r="50" spans="1:21" ht="13.5" customHeight="1" hidden="1">
      <c r="A50" s="157">
        <f>(MAX(AF$1:AF50)*100)+$AG50</f>
        <v>0</v>
      </c>
      <c r="B50" s="158">
        <f t="shared" si="9"/>
        <v>0</v>
      </c>
      <c r="C50" s="159">
        <f t="shared" si="10"/>
        <v>0</v>
      </c>
      <c r="D50" s="159">
        <f t="shared" si="11"/>
        <v>0</v>
      </c>
      <c r="E50" s="162"/>
      <c r="F50" s="162"/>
      <c r="G50" s="162"/>
      <c r="H50" s="159">
        <f t="shared" si="12"/>
        <v>0</v>
      </c>
      <c r="I50" s="159">
        <f t="shared" si="13"/>
        <v>0</v>
      </c>
      <c r="J50" s="161"/>
      <c r="K50" s="162"/>
      <c r="L50" s="162"/>
      <c r="M50" s="162"/>
      <c r="N50" s="162"/>
      <c r="O50" s="162"/>
      <c r="P50" s="162"/>
      <c r="Q50" s="159">
        <f t="shared" si="14"/>
        <v>0</v>
      </c>
      <c r="R50" s="159">
        <f t="shared" si="15"/>
        <v>0</v>
      </c>
      <c r="S50" s="159">
        <f t="shared" si="17"/>
        <v>0</v>
      </c>
      <c r="T50" s="163">
        <f t="shared" si="16"/>
        <v>0</v>
      </c>
      <c r="U50" s="255"/>
    </row>
    <row r="51" spans="1:21" ht="13.5" customHeight="1" hidden="1">
      <c r="A51" s="157">
        <f>(MAX(AF$1:AF51)*100)+$AG51</f>
        <v>0</v>
      </c>
      <c r="B51" s="158">
        <f t="shared" si="9"/>
        <v>0</v>
      </c>
      <c r="C51" s="159">
        <f t="shared" si="10"/>
        <v>0</v>
      </c>
      <c r="D51" s="159">
        <f t="shared" si="11"/>
        <v>0</v>
      </c>
      <c r="E51" s="162"/>
      <c r="F51" s="162"/>
      <c r="G51" s="162"/>
      <c r="H51" s="159">
        <f t="shared" si="12"/>
        <v>0</v>
      </c>
      <c r="I51" s="159">
        <f t="shared" si="13"/>
        <v>0</v>
      </c>
      <c r="J51" s="161"/>
      <c r="K51" s="162"/>
      <c r="L51" s="162"/>
      <c r="M51" s="162"/>
      <c r="N51" s="162"/>
      <c r="O51" s="162"/>
      <c r="P51" s="162"/>
      <c r="Q51" s="159">
        <f t="shared" si="14"/>
        <v>0</v>
      </c>
      <c r="R51" s="159">
        <f t="shared" si="15"/>
        <v>0</v>
      </c>
      <c r="S51" s="159">
        <f t="shared" si="17"/>
        <v>0</v>
      </c>
      <c r="T51" s="163">
        <f t="shared" si="16"/>
        <v>0</v>
      </c>
      <c r="U51" s="255"/>
    </row>
    <row r="52" spans="1:21" ht="13.5" customHeight="1" hidden="1">
      <c r="A52" s="157">
        <f>(MAX(AF$1:AF52)*100)+$AG52</f>
        <v>0</v>
      </c>
      <c r="B52" s="158">
        <f t="shared" si="9"/>
        <v>0</v>
      </c>
      <c r="C52" s="159">
        <f t="shared" si="10"/>
        <v>0</v>
      </c>
      <c r="D52" s="159">
        <f t="shared" si="11"/>
        <v>0</v>
      </c>
      <c r="E52" s="162"/>
      <c r="F52" s="162"/>
      <c r="G52" s="162"/>
      <c r="H52" s="159">
        <f t="shared" si="12"/>
        <v>0</v>
      </c>
      <c r="I52" s="159">
        <f t="shared" si="13"/>
        <v>0</v>
      </c>
      <c r="J52" s="161"/>
      <c r="K52" s="162"/>
      <c r="L52" s="162"/>
      <c r="M52" s="162"/>
      <c r="N52" s="162"/>
      <c r="O52" s="162"/>
      <c r="P52" s="162"/>
      <c r="Q52" s="159">
        <f t="shared" si="14"/>
        <v>0</v>
      </c>
      <c r="R52" s="159">
        <f t="shared" si="15"/>
        <v>0</v>
      </c>
      <c r="S52" s="159">
        <f t="shared" si="17"/>
        <v>0</v>
      </c>
      <c r="T52" s="163">
        <f t="shared" si="16"/>
        <v>0</v>
      </c>
      <c r="U52" s="255"/>
    </row>
    <row r="53" spans="1:21" ht="13.5" customHeight="1" hidden="1">
      <c r="A53" s="157">
        <f>(MAX(AF$1:AF53)*100)+$AG53</f>
        <v>0</v>
      </c>
      <c r="B53" s="158">
        <f t="shared" si="9"/>
        <v>0</v>
      </c>
      <c r="C53" s="159">
        <f t="shared" si="10"/>
        <v>0</v>
      </c>
      <c r="D53" s="159">
        <f t="shared" si="11"/>
        <v>0</v>
      </c>
      <c r="E53" s="162"/>
      <c r="F53" s="162"/>
      <c r="G53" s="162"/>
      <c r="H53" s="159">
        <f t="shared" si="12"/>
        <v>0</v>
      </c>
      <c r="I53" s="159">
        <f t="shared" si="13"/>
        <v>0</v>
      </c>
      <c r="J53" s="161"/>
      <c r="K53" s="162"/>
      <c r="L53" s="162"/>
      <c r="M53" s="162"/>
      <c r="N53" s="162"/>
      <c r="O53" s="162"/>
      <c r="P53" s="162"/>
      <c r="Q53" s="159">
        <f t="shared" si="14"/>
        <v>0</v>
      </c>
      <c r="R53" s="159">
        <f t="shared" si="15"/>
        <v>0</v>
      </c>
      <c r="S53" s="159">
        <f t="shared" si="17"/>
        <v>0</v>
      </c>
      <c r="T53" s="163">
        <f t="shared" si="16"/>
        <v>0</v>
      </c>
      <c r="U53" s="255"/>
    </row>
    <row r="54" spans="1:21" ht="13.5" customHeight="1" hidden="1">
      <c r="A54" s="157">
        <f>(MAX(AF$1:AF54)*100)+$AG54</f>
        <v>0</v>
      </c>
      <c r="B54" s="158">
        <f t="shared" si="9"/>
        <v>0</v>
      </c>
      <c r="C54" s="159">
        <f t="shared" si="10"/>
        <v>0</v>
      </c>
      <c r="D54" s="159">
        <f t="shared" si="11"/>
        <v>0</v>
      </c>
      <c r="E54" s="162"/>
      <c r="F54" s="162"/>
      <c r="G54" s="162"/>
      <c r="H54" s="159">
        <f t="shared" si="12"/>
        <v>0</v>
      </c>
      <c r="I54" s="159">
        <f t="shared" si="13"/>
        <v>0</v>
      </c>
      <c r="J54" s="161"/>
      <c r="K54" s="162"/>
      <c r="L54" s="162"/>
      <c r="M54" s="162"/>
      <c r="N54" s="162"/>
      <c r="O54" s="162"/>
      <c r="P54" s="162"/>
      <c r="Q54" s="159">
        <f t="shared" si="14"/>
        <v>0</v>
      </c>
      <c r="R54" s="159">
        <f t="shared" si="15"/>
        <v>0</v>
      </c>
      <c r="S54" s="159">
        <f t="shared" si="17"/>
        <v>0</v>
      </c>
      <c r="T54" s="163">
        <f t="shared" si="16"/>
        <v>0</v>
      </c>
      <c r="U54" s="255"/>
    </row>
    <row r="55" spans="1:21" ht="13.5" customHeight="1" hidden="1">
      <c r="A55" s="157">
        <f>(MAX(AF$1:AF55)*100)+$AG55</f>
        <v>0</v>
      </c>
      <c r="B55" s="158">
        <f t="shared" si="9"/>
        <v>0</v>
      </c>
      <c r="C55" s="159">
        <f t="shared" si="10"/>
        <v>0</v>
      </c>
      <c r="D55" s="159">
        <f t="shared" si="11"/>
        <v>0</v>
      </c>
      <c r="E55" s="162"/>
      <c r="F55" s="162"/>
      <c r="G55" s="162"/>
      <c r="H55" s="159">
        <f t="shared" si="12"/>
        <v>0</v>
      </c>
      <c r="I55" s="159">
        <f t="shared" si="13"/>
        <v>0</v>
      </c>
      <c r="J55" s="161"/>
      <c r="K55" s="162"/>
      <c r="L55" s="162"/>
      <c r="M55" s="162"/>
      <c r="N55" s="162"/>
      <c r="O55" s="162"/>
      <c r="P55" s="162"/>
      <c r="Q55" s="159">
        <f t="shared" si="14"/>
        <v>0</v>
      </c>
      <c r="R55" s="159">
        <f t="shared" si="15"/>
        <v>0</v>
      </c>
      <c r="S55" s="159">
        <f t="shared" si="17"/>
        <v>0</v>
      </c>
      <c r="T55" s="163">
        <f t="shared" si="16"/>
        <v>0</v>
      </c>
      <c r="U55" s="255"/>
    </row>
    <row r="56" spans="1:21" ht="13.5" customHeight="1" hidden="1">
      <c r="A56" s="157">
        <f>(MAX(AF$1:AF56)*100)+$AG56</f>
        <v>0</v>
      </c>
      <c r="B56" s="158">
        <f t="shared" si="9"/>
        <v>0</v>
      </c>
      <c r="C56" s="159">
        <f t="shared" si="10"/>
        <v>0</v>
      </c>
      <c r="D56" s="159">
        <f t="shared" si="11"/>
        <v>0</v>
      </c>
      <c r="E56" s="162"/>
      <c r="F56" s="162"/>
      <c r="G56" s="162"/>
      <c r="H56" s="159">
        <f t="shared" si="12"/>
        <v>0</v>
      </c>
      <c r="I56" s="159">
        <f t="shared" si="13"/>
        <v>0</v>
      </c>
      <c r="J56" s="161"/>
      <c r="K56" s="162"/>
      <c r="L56" s="162"/>
      <c r="M56" s="162"/>
      <c r="N56" s="162"/>
      <c r="O56" s="162"/>
      <c r="P56" s="162"/>
      <c r="Q56" s="159">
        <f t="shared" si="14"/>
        <v>0</v>
      </c>
      <c r="R56" s="159">
        <f t="shared" si="15"/>
        <v>0</v>
      </c>
      <c r="S56" s="159">
        <f t="shared" si="17"/>
        <v>0</v>
      </c>
      <c r="T56" s="163">
        <f t="shared" si="16"/>
        <v>0</v>
      </c>
      <c r="U56" s="255"/>
    </row>
    <row r="57" spans="1:21" ht="13.5" customHeight="1" hidden="1">
      <c r="A57" s="157">
        <f>(MAX(AF$1:AF57)*100)+$AG57</f>
        <v>0</v>
      </c>
      <c r="B57" s="158">
        <f t="shared" si="9"/>
        <v>0</v>
      </c>
      <c r="C57" s="159">
        <f t="shared" si="10"/>
        <v>0</v>
      </c>
      <c r="D57" s="159">
        <f t="shared" si="11"/>
        <v>0</v>
      </c>
      <c r="E57" s="162"/>
      <c r="F57" s="162"/>
      <c r="G57" s="162"/>
      <c r="H57" s="159">
        <f t="shared" si="12"/>
        <v>0</v>
      </c>
      <c r="I57" s="159">
        <f t="shared" si="13"/>
        <v>0</v>
      </c>
      <c r="J57" s="161"/>
      <c r="K57" s="162"/>
      <c r="L57" s="162"/>
      <c r="M57" s="162"/>
      <c r="N57" s="162"/>
      <c r="O57" s="162"/>
      <c r="P57" s="162"/>
      <c r="Q57" s="159">
        <f t="shared" si="14"/>
        <v>0</v>
      </c>
      <c r="R57" s="159">
        <f t="shared" si="15"/>
        <v>0</v>
      </c>
      <c r="S57" s="159">
        <f t="shared" si="17"/>
        <v>0</v>
      </c>
      <c r="T57" s="163">
        <f t="shared" si="16"/>
        <v>0</v>
      </c>
      <c r="U57" s="255"/>
    </row>
    <row r="58" spans="1:21" ht="13.5" customHeight="1" hidden="1">
      <c r="A58" s="157">
        <f>(MAX(AF$1:AF58)*100)+$AG58</f>
        <v>0</v>
      </c>
      <c r="B58" s="158">
        <f t="shared" si="9"/>
        <v>0</v>
      </c>
      <c r="C58" s="159">
        <f t="shared" si="10"/>
        <v>0</v>
      </c>
      <c r="D58" s="159">
        <f t="shared" si="11"/>
        <v>0</v>
      </c>
      <c r="E58" s="162"/>
      <c r="F58" s="162"/>
      <c r="G58" s="162"/>
      <c r="H58" s="159">
        <f t="shared" si="12"/>
        <v>0</v>
      </c>
      <c r="I58" s="159">
        <f t="shared" si="13"/>
        <v>0</v>
      </c>
      <c r="J58" s="161"/>
      <c r="K58" s="162"/>
      <c r="L58" s="162"/>
      <c r="M58" s="162"/>
      <c r="N58" s="162"/>
      <c r="O58" s="162"/>
      <c r="P58" s="162"/>
      <c r="Q58" s="159">
        <f t="shared" si="14"/>
        <v>0</v>
      </c>
      <c r="R58" s="159">
        <f t="shared" si="15"/>
        <v>0</v>
      </c>
      <c r="S58" s="159">
        <f t="shared" si="17"/>
        <v>0</v>
      </c>
      <c r="T58" s="163">
        <f t="shared" si="16"/>
        <v>0</v>
      </c>
      <c r="U58" s="255"/>
    </row>
    <row r="59" spans="1:21" ht="13.5" customHeight="1" hidden="1">
      <c r="A59" s="157">
        <f>(MAX(AF$1:AF59)*100)+$AG59</f>
        <v>0</v>
      </c>
      <c r="B59" s="158">
        <f t="shared" si="9"/>
        <v>0</v>
      </c>
      <c r="C59" s="159">
        <f t="shared" si="10"/>
        <v>0</v>
      </c>
      <c r="D59" s="159">
        <f t="shared" si="11"/>
        <v>0</v>
      </c>
      <c r="E59" s="162"/>
      <c r="F59" s="162"/>
      <c r="G59" s="162"/>
      <c r="H59" s="159">
        <f t="shared" si="12"/>
        <v>0</v>
      </c>
      <c r="I59" s="159">
        <f t="shared" si="13"/>
        <v>0</v>
      </c>
      <c r="J59" s="161"/>
      <c r="K59" s="162"/>
      <c r="L59" s="162"/>
      <c r="M59" s="162"/>
      <c r="N59" s="162"/>
      <c r="O59" s="162"/>
      <c r="P59" s="162"/>
      <c r="Q59" s="159">
        <f t="shared" si="14"/>
        <v>0</v>
      </c>
      <c r="R59" s="159">
        <f t="shared" si="15"/>
        <v>0</v>
      </c>
      <c r="S59" s="159">
        <f t="shared" si="17"/>
        <v>0</v>
      </c>
      <c r="T59" s="163">
        <f t="shared" si="16"/>
        <v>0</v>
      </c>
      <c r="U59" s="255"/>
    </row>
    <row r="60" spans="1:21" ht="13.5" customHeight="1" hidden="1">
      <c r="A60" s="157">
        <f>(MAX(AF$1:AF60)*100)+$AG60</f>
        <v>0</v>
      </c>
      <c r="B60" s="158">
        <f t="shared" si="9"/>
        <v>0</v>
      </c>
      <c r="C60" s="159">
        <f t="shared" si="10"/>
        <v>0</v>
      </c>
      <c r="D60" s="159">
        <f t="shared" si="11"/>
        <v>0</v>
      </c>
      <c r="E60" s="162"/>
      <c r="F60" s="162"/>
      <c r="G60" s="162"/>
      <c r="H60" s="159">
        <f t="shared" si="12"/>
        <v>0</v>
      </c>
      <c r="I60" s="159">
        <f t="shared" si="13"/>
        <v>0</v>
      </c>
      <c r="J60" s="161"/>
      <c r="K60" s="162"/>
      <c r="L60" s="162"/>
      <c r="M60" s="162"/>
      <c r="N60" s="162"/>
      <c r="O60" s="162"/>
      <c r="P60" s="162"/>
      <c r="Q60" s="159">
        <f t="shared" si="14"/>
        <v>0</v>
      </c>
      <c r="R60" s="159">
        <f t="shared" si="15"/>
        <v>0</v>
      </c>
      <c r="S60" s="159">
        <f t="shared" si="17"/>
        <v>0</v>
      </c>
      <c r="T60" s="163">
        <f t="shared" si="16"/>
        <v>0</v>
      </c>
      <c r="U60" s="255"/>
    </row>
    <row r="61" spans="1:21" ht="13.5" customHeight="1" hidden="1">
      <c r="A61" s="157">
        <f>(MAX(AF$1:AF61)*100)+$AG61</f>
        <v>0</v>
      </c>
      <c r="B61" s="158">
        <f t="shared" si="9"/>
        <v>0</v>
      </c>
      <c r="C61" s="159">
        <f t="shared" si="10"/>
        <v>0</v>
      </c>
      <c r="D61" s="159">
        <f t="shared" si="11"/>
        <v>0</v>
      </c>
      <c r="E61" s="162"/>
      <c r="F61" s="162"/>
      <c r="G61" s="162"/>
      <c r="H61" s="159">
        <f t="shared" si="12"/>
        <v>0</v>
      </c>
      <c r="I61" s="159">
        <f t="shared" si="13"/>
        <v>0</v>
      </c>
      <c r="J61" s="161"/>
      <c r="K61" s="162"/>
      <c r="L61" s="162"/>
      <c r="M61" s="162"/>
      <c r="N61" s="162"/>
      <c r="O61" s="162"/>
      <c r="P61" s="162"/>
      <c r="Q61" s="159">
        <f t="shared" si="14"/>
        <v>0</v>
      </c>
      <c r="R61" s="159">
        <f t="shared" si="15"/>
        <v>0</v>
      </c>
      <c r="S61" s="159">
        <f t="shared" si="17"/>
        <v>0</v>
      </c>
      <c r="T61" s="163">
        <f t="shared" si="16"/>
        <v>0</v>
      </c>
      <c r="U61" s="255"/>
    </row>
    <row r="62" spans="1:21" ht="13.5" customHeight="1" hidden="1">
      <c r="A62" s="157">
        <f>(MAX(AF$1:AF62)*100)+$AG62</f>
        <v>0</v>
      </c>
      <c r="B62" s="158">
        <f t="shared" si="9"/>
        <v>0</v>
      </c>
      <c r="C62" s="159">
        <f t="shared" si="10"/>
        <v>0</v>
      </c>
      <c r="D62" s="159">
        <f t="shared" si="11"/>
        <v>0</v>
      </c>
      <c r="E62" s="162"/>
      <c r="F62" s="162"/>
      <c r="G62" s="162"/>
      <c r="H62" s="159">
        <f t="shared" si="12"/>
        <v>0</v>
      </c>
      <c r="I62" s="159">
        <f t="shared" si="13"/>
        <v>0</v>
      </c>
      <c r="J62" s="161"/>
      <c r="K62" s="162"/>
      <c r="L62" s="162"/>
      <c r="M62" s="162"/>
      <c r="N62" s="162"/>
      <c r="O62" s="162"/>
      <c r="P62" s="162"/>
      <c r="Q62" s="159">
        <f t="shared" si="14"/>
        <v>0</v>
      </c>
      <c r="R62" s="159">
        <f t="shared" si="15"/>
        <v>0</v>
      </c>
      <c r="S62" s="159">
        <f t="shared" si="17"/>
        <v>0</v>
      </c>
      <c r="T62" s="163">
        <f t="shared" si="16"/>
        <v>0</v>
      </c>
      <c r="U62" s="255"/>
    </row>
    <row r="63" spans="1:21" ht="13.5" customHeight="1" hidden="1">
      <c r="A63" s="157">
        <f>(MAX(AF$1:AF63)*100)+$AG63</f>
        <v>0</v>
      </c>
      <c r="B63" s="158">
        <f t="shared" si="9"/>
        <v>0</v>
      </c>
      <c r="C63" s="159">
        <f t="shared" si="10"/>
        <v>0</v>
      </c>
      <c r="D63" s="159">
        <f t="shared" si="11"/>
        <v>0</v>
      </c>
      <c r="E63" s="162"/>
      <c r="F63" s="162"/>
      <c r="G63" s="162"/>
      <c r="H63" s="159">
        <f t="shared" si="12"/>
        <v>0</v>
      </c>
      <c r="I63" s="159">
        <f t="shared" si="13"/>
        <v>0</v>
      </c>
      <c r="J63" s="161"/>
      <c r="K63" s="162"/>
      <c r="L63" s="162"/>
      <c r="M63" s="162"/>
      <c r="N63" s="162"/>
      <c r="O63" s="162"/>
      <c r="P63" s="162"/>
      <c r="Q63" s="159">
        <f t="shared" si="14"/>
        <v>0</v>
      </c>
      <c r="R63" s="159">
        <f t="shared" si="15"/>
        <v>0</v>
      </c>
      <c r="S63" s="159">
        <f t="shared" si="17"/>
        <v>0</v>
      </c>
      <c r="T63" s="163">
        <f t="shared" si="16"/>
        <v>0</v>
      </c>
      <c r="U63" s="255"/>
    </row>
    <row r="64" spans="1:21" ht="13.5" customHeight="1" hidden="1">
      <c r="A64" s="157">
        <f>(MAX(AF$1:AF64)*100)+$AG64</f>
        <v>0</v>
      </c>
      <c r="B64" s="158">
        <f t="shared" si="9"/>
        <v>0</v>
      </c>
      <c r="C64" s="159">
        <f t="shared" si="10"/>
        <v>0</v>
      </c>
      <c r="D64" s="159">
        <f t="shared" si="11"/>
        <v>0</v>
      </c>
      <c r="E64" s="162"/>
      <c r="F64" s="162"/>
      <c r="G64" s="162"/>
      <c r="H64" s="159">
        <f t="shared" si="12"/>
        <v>0</v>
      </c>
      <c r="I64" s="159">
        <f t="shared" si="13"/>
        <v>0</v>
      </c>
      <c r="J64" s="161"/>
      <c r="K64" s="162"/>
      <c r="L64" s="162"/>
      <c r="M64" s="162"/>
      <c r="N64" s="162"/>
      <c r="O64" s="162"/>
      <c r="P64" s="162"/>
      <c r="Q64" s="159">
        <f t="shared" si="14"/>
        <v>0</v>
      </c>
      <c r="R64" s="159">
        <f t="shared" si="15"/>
        <v>0</v>
      </c>
      <c r="S64" s="159">
        <f t="shared" si="17"/>
        <v>0</v>
      </c>
      <c r="T64" s="163">
        <f t="shared" si="16"/>
        <v>0</v>
      </c>
      <c r="U64" s="255"/>
    </row>
    <row r="65" spans="1:21" ht="13.5" customHeight="1" hidden="1">
      <c r="A65" s="157">
        <f>(MAX(AF$1:AF65)*100)+$AG65</f>
        <v>0</v>
      </c>
      <c r="B65" s="158">
        <f t="shared" si="9"/>
        <v>0</v>
      </c>
      <c r="C65" s="159">
        <f t="shared" si="10"/>
        <v>0</v>
      </c>
      <c r="D65" s="159">
        <f t="shared" si="11"/>
        <v>0</v>
      </c>
      <c r="E65" s="162"/>
      <c r="F65" s="162"/>
      <c r="G65" s="162"/>
      <c r="H65" s="159">
        <f t="shared" si="12"/>
        <v>0</v>
      </c>
      <c r="I65" s="159">
        <f t="shared" si="13"/>
        <v>0</v>
      </c>
      <c r="J65" s="161"/>
      <c r="K65" s="162"/>
      <c r="L65" s="162"/>
      <c r="M65" s="162"/>
      <c r="N65" s="162"/>
      <c r="O65" s="162"/>
      <c r="P65" s="162"/>
      <c r="Q65" s="159">
        <f t="shared" si="14"/>
        <v>0</v>
      </c>
      <c r="R65" s="159">
        <f t="shared" si="15"/>
        <v>0</v>
      </c>
      <c r="S65" s="159">
        <f t="shared" si="17"/>
        <v>0</v>
      </c>
      <c r="T65" s="163">
        <f t="shared" si="16"/>
        <v>0</v>
      </c>
      <c r="U65" s="255"/>
    </row>
    <row r="66" spans="1:21" ht="13.5" customHeight="1" hidden="1">
      <c r="A66" s="157">
        <f>(MAX(AF$1:AF66)*100)+$AG66</f>
        <v>0</v>
      </c>
      <c r="B66" s="158">
        <f t="shared" si="9"/>
        <v>0</v>
      </c>
      <c r="C66" s="159">
        <f t="shared" si="10"/>
        <v>0</v>
      </c>
      <c r="D66" s="159">
        <f t="shared" si="11"/>
        <v>0</v>
      </c>
      <c r="E66" s="162"/>
      <c r="F66" s="162"/>
      <c r="G66" s="162"/>
      <c r="H66" s="159">
        <f t="shared" si="12"/>
        <v>0</v>
      </c>
      <c r="I66" s="159">
        <f t="shared" si="13"/>
        <v>0</v>
      </c>
      <c r="J66" s="161"/>
      <c r="K66" s="162"/>
      <c r="L66" s="162"/>
      <c r="M66" s="162"/>
      <c r="N66" s="162"/>
      <c r="O66" s="162"/>
      <c r="P66" s="162"/>
      <c r="Q66" s="159">
        <f t="shared" si="14"/>
        <v>0</v>
      </c>
      <c r="R66" s="159">
        <f t="shared" si="15"/>
        <v>0</v>
      </c>
      <c r="S66" s="159">
        <f t="shared" si="17"/>
        <v>0</v>
      </c>
      <c r="T66" s="163">
        <f t="shared" si="16"/>
        <v>0</v>
      </c>
      <c r="U66" s="255"/>
    </row>
    <row r="67" spans="1:21" ht="13.5" customHeight="1" hidden="1">
      <c r="A67" s="157">
        <f>(MAX(AF$1:AF67)*100)+$AG67</f>
        <v>0</v>
      </c>
      <c r="B67" s="158">
        <f t="shared" si="9"/>
        <v>0</v>
      </c>
      <c r="C67" s="159">
        <f t="shared" si="10"/>
        <v>0</v>
      </c>
      <c r="D67" s="159">
        <f t="shared" si="11"/>
        <v>0</v>
      </c>
      <c r="E67" s="162"/>
      <c r="F67" s="162"/>
      <c r="G67" s="162"/>
      <c r="H67" s="159">
        <f t="shared" si="12"/>
        <v>0</v>
      </c>
      <c r="I67" s="159">
        <f t="shared" si="13"/>
        <v>0</v>
      </c>
      <c r="J67" s="161"/>
      <c r="K67" s="162"/>
      <c r="L67" s="162"/>
      <c r="M67" s="162"/>
      <c r="N67" s="162"/>
      <c r="O67" s="162"/>
      <c r="P67" s="162"/>
      <c r="Q67" s="159">
        <f t="shared" si="14"/>
        <v>0</v>
      </c>
      <c r="R67" s="159">
        <f t="shared" si="15"/>
        <v>0</v>
      </c>
      <c r="S67" s="159">
        <f t="shared" si="17"/>
        <v>0</v>
      </c>
      <c r="T67" s="163">
        <f t="shared" si="16"/>
        <v>0</v>
      </c>
      <c r="U67" s="255"/>
    </row>
    <row r="68" spans="1:21" ht="13.5" customHeight="1" hidden="1">
      <c r="A68" s="157">
        <f>(MAX(AF$1:AF68)*100)+$AG68</f>
        <v>0</v>
      </c>
      <c r="B68" s="158">
        <f t="shared" si="9"/>
        <v>0</v>
      </c>
      <c r="C68" s="159">
        <f t="shared" si="10"/>
        <v>0</v>
      </c>
      <c r="D68" s="159">
        <f t="shared" si="11"/>
        <v>0</v>
      </c>
      <c r="E68" s="162"/>
      <c r="F68" s="162"/>
      <c r="G68" s="162"/>
      <c r="H68" s="159">
        <f t="shared" si="12"/>
        <v>0</v>
      </c>
      <c r="I68" s="159">
        <f t="shared" si="13"/>
        <v>0</v>
      </c>
      <c r="J68" s="161"/>
      <c r="K68" s="162"/>
      <c r="L68" s="162"/>
      <c r="M68" s="162"/>
      <c r="N68" s="162"/>
      <c r="O68" s="162"/>
      <c r="P68" s="162"/>
      <c r="Q68" s="159">
        <f t="shared" si="14"/>
        <v>0</v>
      </c>
      <c r="R68" s="159">
        <f t="shared" si="15"/>
        <v>0</v>
      </c>
      <c r="S68" s="159">
        <f t="shared" si="17"/>
        <v>0</v>
      </c>
      <c r="T68" s="163">
        <f t="shared" si="16"/>
        <v>0</v>
      </c>
      <c r="U68" s="255"/>
    </row>
    <row r="69" spans="1:21" ht="13.5" customHeight="1" hidden="1">
      <c r="A69" s="157">
        <f>(MAX(AF$1:AF69)*100)+$AG69</f>
        <v>0</v>
      </c>
      <c r="B69" s="158">
        <f t="shared" si="9"/>
        <v>0</v>
      </c>
      <c r="C69" s="159">
        <f t="shared" si="10"/>
        <v>0</v>
      </c>
      <c r="D69" s="159">
        <f t="shared" si="11"/>
        <v>0</v>
      </c>
      <c r="E69" s="162"/>
      <c r="F69" s="162"/>
      <c r="G69" s="162"/>
      <c r="H69" s="159">
        <f t="shared" si="12"/>
        <v>0</v>
      </c>
      <c r="I69" s="159">
        <f t="shared" si="13"/>
        <v>0</v>
      </c>
      <c r="J69" s="161"/>
      <c r="K69" s="162"/>
      <c r="L69" s="162"/>
      <c r="M69" s="162"/>
      <c r="N69" s="162"/>
      <c r="O69" s="162"/>
      <c r="P69" s="162"/>
      <c r="Q69" s="159">
        <f t="shared" si="14"/>
        <v>0</v>
      </c>
      <c r="R69" s="159">
        <f t="shared" si="15"/>
        <v>0</v>
      </c>
      <c r="S69" s="159">
        <f t="shared" si="17"/>
        <v>0</v>
      </c>
      <c r="T69" s="163">
        <f t="shared" si="16"/>
        <v>0</v>
      </c>
      <c r="U69" s="255"/>
    </row>
    <row r="70" spans="1:21" ht="13.5" customHeight="1" hidden="1">
      <c r="A70" s="157">
        <f>(MAX(AF$1:AF70)*100)+$AG70</f>
        <v>0</v>
      </c>
      <c r="B70" s="158">
        <f t="shared" si="9"/>
        <v>0</v>
      </c>
      <c r="C70" s="159">
        <f t="shared" si="10"/>
        <v>0</v>
      </c>
      <c r="D70" s="159">
        <f t="shared" si="11"/>
        <v>0</v>
      </c>
      <c r="E70" s="162"/>
      <c r="F70" s="162"/>
      <c r="G70" s="162"/>
      <c r="H70" s="159">
        <f t="shared" si="12"/>
        <v>0</v>
      </c>
      <c r="I70" s="159">
        <f t="shared" si="13"/>
        <v>0</v>
      </c>
      <c r="J70" s="161"/>
      <c r="K70" s="162"/>
      <c r="L70" s="162"/>
      <c r="M70" s="162"/>
      <c r="N70" s="162"/>
      <c r="O70" s="162"/>
      <c r="P70" s="162"/>
      <c r="Q70" s="159">
        <f t="shared" si="14"/>
        <v>0</v>
      </c>
      <c r="R70" s="159">
        <f t="shared" si="15"/>
        <v>0</v>
      </c>
      <c r="S70" s="159">
        <f t="shared" si="17"/>
        <v>0</v>
      </c>
      <c r="T70" s="163">
        <f t="shared" si="16"/>
        <v>0</v>
      </c>
      <c r="U70" s="255"/>
    </row>
    <row r="71" spans="1:21" ht="13.5" customHeight="1" hidden="1" thickBot="1">
      <c r="A71" s="157">
        <f>(MAX(AF$1:AF71)*100)+$AG71</f>
        <v>0</v>
      </c>
      <c r="B71" s="158">
        <f t="shared" si="9"/>
        <v>0</v>
      </c>
      <c r="C71" s="159">
        <f t="shared" si="10"/>
        <v>0</v>
      </c>
      <c r="D71" s="159">
        <f t="shared" si="11"/>
        <v>0</v>
      </c>
      <c r="E71" s="162"/>
      <c r="F71" s="162"/>
      <c r="G71" s="162"/>
      <c r="H71" s="159">
        <f t="shared" si="12"/>
        <v>0</v>
      </c>
      <c r="I71" s="159">
        <f t="shared" si="13"/>
        <v>0</v>
      </c>
      <c r="J71" s="161"/>
      <c r="K71" s="162"/>
      <c r="L71" s="162"/>
      <c r="M71" s="162"/>
      <c r="N71" s="162"/>
      <c r="O71" s="162"/>
      <c r="P71" s="162"/>
      <c r="Q71" s="159">
        <f t="shared" si="14"/>
        <v>0</v>
      </c>
      <c r="R71" s="159">
        <f t="shared" si="15"/>
        <v>0</v>
      </c>
      <c r="S71" s="159">
        <f t="shared" si="17"/>
        <v>0</v>
      </c>
      <c r="T71" s="163">
        <f t="shared" si="16"/>
        <v>0</v>
      </c>
      <c r="U71" s="255"/>
    </row>
    <row r="72" spans="1:21" ht="13.5" customHeight="1" hidden="1" thickBot="1">
      <c r="A72" s="157">
        <f>(MAX(AF$1:AF72)*100)+$AG72</f>
        <v>0</v>
      </c>
      <c r="B72" s="164" t="s">
        <v>156</v>
      </c>
      <c r="C72" s="165"/>
      <c r="D72" s="162"/>
      <c r="E72" s="162"/>
      <c r="F72" s="162"/>
      <c r="G72" s="162"/>
      <c r="H72" s="162"/>
      <c r="I72" s="160"/>
      <c r="J72" s="162"/>
      <c r="K72" s="162"/>
      <c r="L72" s="162"/>
      <c r="M72" s="162"/>
      <c r="N72" s="162"/>
      <c r="O72" s="162"/>
      <c r="P72" s="162"/>
      <c r="Q72" s="162"/>
      <c r="R72" s="166"/>
      <c r="S72" s="167">
        <f>SUM(S46:S71)</f>
        <v>0</v>
      </c>
      <c r="T72" s="167">
        <f>SUM(T46:T71)</f>
        <v>0</v>
      </c>
      <c r="U72" s="256"/>
    </row>
    <row r="73" spans="15:18" ht="13.5" customHeight="1" hidden="1">
      <c r="O73" s="38"/>
      <c r="P73" s="38"/>
      <c r="R73" s="39"/>
    </row>
    <row r="74" spans="15:18" ht="13.5" customHeight="1" hidden="1">
      <c r="O74" s="38"/>
      <c r="P74" s="38"/>
      <c r="R74" s="39"/>
    </row>
    <row r="75" spans="15:18" ht="13.5" customHeight="1" hidden="1">
      <c r="O75" s="38"/>
      <c r="P75" s="38"/>
      <c r="R75" s="39"/>
    </row>
    <row r="76" spans="15:18" ht="13.5" customHeight="1" hidden="1">
      <c r="O76" s="38"/>
      <c r="P76" s="38"/>
      <c r="R76" s="39"/>
    </row>
    <row r="77" spans="15:18" ht="13.5" customHeight="1" hidden="1">
      <c r="O77" s="38"/>
      <c r="P77" s="38"/>
      <c r="R77" s="39"/>
    </row>
    <row r="78" spans="15:18" ht="13.5" customHeight="1" hidden="1">
      <c r="O78" s="38"/>
      <c r="P78" s="38"/>
      <c r="R78" s="39"/>
    </row>
    <row r="79" spans="15:18" ht="13.5" customHeight="1" hidden="1">
      <c r="O79" s="38"/>
      <c r="P79" s="38"/>
      <c r="R79" s="39"/>
    </row>
    <row r="80" spans="15:18" ht="13.5" customHeight="1" hidden="1">
      <c r="O80" s="38"/>
      <c r="P80" s="38"/>
      <c r="R80" s="39"/>
    </row>
    <row r="81" spans="15:18" ht="13.5" customHeight="1" hidden="1">
      <c r="O81" s="38"/>
      <c r="P81" s="38"/>
      <c r="R81" s="39"/>
    </row>
    <row r="82" ht="13.5" customHeight="1" hidden="1"/>
    <row r="83" spans="15:16" ht="13.5" customHeight="1" hidden="1">
      <c r="O83" s="38"/>
      <c r="P83" s="38"/>
    </row>
    <row r="84" ht="13.5" customHeight="1" hidden="1"/>
    <row r="85" spans="15:18" ht="13.5" customHeight="1" hidden="1">
      <c r="O85" s="38"/>
      <c r="P85" s="38"/>
      <c r="R85" s="39"/>
    </row>
    <row r="86" spans="15:18" ht="13.5" customHeight="1" hidden="1">
      <c r="O86" s="38"/>
      <c r="P86" s="38"/>
      <c r="R86" s="39"/>
    </row>
    <row r="87" spans="15:18" ht="13.5" customHeight="1" hidden="1">
      <c r="O87" s="38"/>
      <c r="P87" s="38"/>
      <c r="R87" s="39"/>
    </row>
    <row r="88" spans="15:18" ht="13.5" customHeight="1" hidden="1">
      <c r="O88" s="38"/>
      <c r="P88" s="38"/>
      <c r="R88" s="39"/>
    </row>
    <row r="89" spans="15:18" ht="13.5" customHeight="1" hidden="1">
      <c r="O89" s="38"/>
      <c r="P89" s="38"/>
      <c r="R89" s="39"/>
    </row>
    <row r="90" spans="15:18" ht="13.5" customHeight="1" hidden="1">
      <c r="O90" s="38"/>
      <c r="P90" s="38"/>
      <c r="R90" s="39"/>
    </row>
    <row r="91" spans="15:18" ht="13.5" customHeight="1" hidden="1">
      <c r="O91" s="38"/>
      <c r="P91" s="38"/>
      <c r="R91" s="39"/>
    </row>
    <row r="92" spans="15:18" ht="13.5" customHeight="1" hidden="1">
      <c r="O92" s="38"/>
      <c r="P92" s="38"/>
      <c r="R92" s="39"/>
    </row>
    <row r="93" spans="15:18" ht="13.5" customHeight="1" hidden="1">
      <c r="O93" s="38"/>
      <c r="P93" s="38"/>
      <c r="R93" s="39"/>
    </row>
    <row r="94" ht="13.5" customHeight="1" hidden="1"/>
    <row r="95" ht="13.5" customHeight="1" hidden="1"/>
    <row r="96" ht="13.5" customHeight="1" hidden="1"/>
    <row r="97" spans="15:16" ht="13.5" customHeight="1" hidden="1">
      <c r="O97" s="38"/>
      <c r="P97" s="38"/>
    </row>
    <row r="98" spans="15:16" ht="13.5" customHeight="1" hidden="1">
      <c r="O98" s="38"/>
      <c r="P98" s="38"/>
    </row>
    <row r="99" spans="15:16" ht="13.5" customHeight="1" hidden="1">
      <c r="O99" s="38"/>
      <c r="P99" s="38"/>
    </row>
    <row r="100" spans="15:18" ht="13.5" customHeight="1" hidden="1">
      <c r="O100" s="38"/>
      <c r="P100" s="38"/>
      <c r="R100" s="39"/>
    </row>
    <row r="101" ht="13.5" customHeight="1" hidden="1"/>
    <row r="102" ht="13.5" customHeight="1" hidden="1"/>
    <row r="103" spans="18:19" ht="13.5" customHeight="1" hidden="1">
      <c r="R103" s="37"/>
      <c r="S103" s="37"/>
    </row>
    <row r="104" spans="15:19" ht="13.5" customHeight="1" hidden="1">
      <c r="O104" s="38"/>
      <c r="P104" s="38"/>
      <c r="R104" s="8"/>
      <c r="S104" s="39"/>
    </row>
    <row r="105" spans="15:19" ht="13.5" customHeight="1" hidden="1">
      <c r="O105" s="38"/>
      <c r="P105" s="38"/>
      <c r="R105" s="8"/>
      <c r="S105" s="39"/>
    </row>
    <row r="106" spans="15:19" ht="13.5" customHeight="1" hidden="1">
      <c r="O106" s="38"/>
      <c r="P106" s="38"/>
      <c r="R106" s="8"/>
      <c r="S106" s="39"/>
    </row>
    <row r="107" spans="15:19" ht="13.5" customHeight="1" hidden="1">
      <c r="O107" s="38"/>
      <c r="P107" s="38"/>
      <c r="R107" s="8"/>
      <c r="S107" s="39"/>
    </row>
    <row r="108" spans="15:19" ht="13.5" customHeight="1" hidden="1">
      <c r="O108" s="38"/>
      <c r="P108" s="38"/>
      <c r="R108" s="8"/>
      <c r="S108" s="39"/>
    </row>
    <row r="109" spans="15:19" ht="13.5" customHeight="1" hidden="1">
      <c r="O109" s="38"/>
      <c r="P109" s="38"/>
      <c r="R109" s="8"/>
      <c r="S109" s="39"/>
    </row>
    <row r="110" spans="15:19" ht="13.5" customHeight="1" hidden="1">
      <c r="O110" s="38"/>
      <c r="P110" s="38"/>
      <c r="R110" s="8"/>
      <c r="S110" s="39"/>
    </row>
    <row r="111" spans="15:19" ht="13.5" customHeight="1" hidden="1">
      <c r="O111" s="38"/>
      <c r="P111" s="38"/>
      <c r="R111" s="8"/>
      <c r="S111" s="39"/>
    </row>
    <row r="112" ht="13.5" customHeight="1" hidden="1"/>
    <row r="113" ht="13.5" customHeight="1" hidden="1"/>
    <row r="114" ht="13.5" customHeight="1" hidden="1"/>
    <row r="115" spans="15:16" ht="13.5" customHeight="1" hidden="1">
      <c r="O115" s="38"/>
      <c r="P115" s="38"/>
    </row>
  </sheetData>
  <sheetProtection password="E296" sheet="1" objects="1" scenarios="1"/>
  <conditionalFormatting sqref="R38:R39 H36:I36 B10:P35">
    <cfRule type="expression" priority="1" dxfId="1" stopIfTrue="1">
      <formula>AND($A$1=TRUE,$B$1="ja")</formula>
    </cfRule>
  </conditionalFormatting>
  <conditionalFormatting sqref="Q36:T36">
    <cfRule type="expression" priority="2" dxfId="1" stopIfTrue="1">
      <formula>$A$1=TRUE</formula>
    </cfRule>
  </conditionalFormatting>
  <dataValidations count="12">
    <dataValidation allowBlank="1" showInputMessage="1" showErrorMessage="1" errorTitle="Onjuiste invoer" error="De invoer moet een geheel getal zijn.&#10;" sqref="V4:AC9 AD4:IV21"/>
    <dataValidation type="custom" allowBlank="1" showInputMessage="1" showErrorMessage="1" errorTitle="Onjuiste invoer" error="Hier kan alleen een positieve waarde worden ingevuld. Tevens moet de zorgaanbieder onder de reikwijdte van de WTZi vallen." sqref="E10:F35">
      <formula1>AND($B$1="ja",E10=ROUND(E10,2),E10&gt;=0,E10&lt;=100)</formula1>
    </dataValidation>
    <dataValidation type="list" allowBlank="1" showInputMessage="1" showErrorMessage="1" errorTitle="Onjuiste invoer:" error="- de mogelijke invoer is N, W of V" sqref="G10:G35">
      <formula1>"n,N,w,W,v,V"</formula1>
    </dataValidation>
    <dataValidation type="custom" allowBlank="1" showInputMessage="1" showErrorMessage="1" errorTitle="Onjuiste invoer" error="Hier kan alleen het getal 1 t/m 31 worden ingevuld als de zorgaanbieder onder de reikwijdte van de WTZi valt." sqref="J10:J35">
      <formula1>AND($B$1="ja",J10&gt;=0,J10&lt;=31,ROUND(J10,0)=J10)</formula1>
    </dataValidation>
    <dataValidation type="custom" allowBlank="1" showInputMessage="1" showErrorMessage="1" errorTitle="Onjuiste invoer:" error="Hier kan alleen een getal van 1 t/m 12 worden ingevuld als de zorgaanbieder onder de reikwijdte van de WTZi valt." sqref="K10:K35">
      <formula1>AND($B$1="ja",K10&gt;=1,K10&lt;=12,ROUND(K10,0)=K10)</formula1>
    </dataValidation>
    <dataValidation type="custom" allowBlank="1" showInputMessage="1" showErrorMessage="1" errorTitle="Onjuiste invoer" error="Hier kan alleen een geheel bedrag worden ingevuld als de zorgaanbieder onder de reikwijdte van de WTZi valt." sqref="U36">
      <formula1>AND($B$1="ja",ROUND(U36,0)=U36)</formula1>
    </dataValidation>
    <dataValidation type="custom" allowBlank="1" showInputMessage="1" showErrorMessage="1" errorTitle="Onjuiste invoer" error="Hier kan alleen een positief geheel bedrag worden ingevuld." sqref="H36">
      <formula1>AND($B$1="ja",ROUND(H36,0)=H36,H36&gt;=0)</formula1>
    </dataValidation>
    <dataValidation type="custom" allowBlank="1" showInputMessage="1" showErrorMessage="1" errorTitle="Onjuiste invoer" error="Hier kan alleen een geheel en positief bedrag worden ingevuld." sqref="R38:R39">
      <formula1>AND($B$1="ja",R38&gt;0,ROUND(R38,0)=R38)</formula1>
    </dataValidation>
    <dataValidation type="custom" showInputMessage="1" showErrorMessage="1" errorTitle="Onjuiste invoer:" error="Hier kan alleen een getal van 1 t/m 12 worden ingevuld als de instelling onder de reikwijdte van de WTZi valt.&#10;Tevens moet de voorgaande kolom ingevuld zijn." sqref="L10:P35">
      <formula1>AND($B$1="ja",L10&gt;=1,L10&lt;=12,K10&lt;&gt;"",ROUND(L10,0)=L10)</formula1>
    </dataValidation>
    <dataValidation type="custom" allowBlank="1" showInputMessage="1" showErrorMessage="1" errorTitle="Onjuiste invoer" error="Hier kan alleen een positief geheel bedrag worden ingevuld." sqref="H10:H35">
      <formula1>AND($B$1="ja",ROUND(H10,0)=H10,H10&gt;=0)</formula1>
    </dataValidation>
    <dataValidation type="custom" allowBlank="1" showInputMessage="1" showErrorMessage="1" errorTitle="Onjuiste invoer" error="Hier kan alleen een geheel bedrag worden ingevuld." sqref="I10:I36 Q36:T36">
      <formula1>AND($B$1="ja",ROUND(I10,0)=I10)</formula1>
    </dataValidation>
    <dataValidation type="date" operator="greaterThan" allowBlank="1" showInputMessage="1" showErrorMessage="1" errorTitle="Onjuiste invoer" error="Hier kan alleen een datum worden ingevuld." sqref="C10:D35">
      <formula1>1</formula1>
    </dataValidation>
  </dataValidations>
  <printOptions/>
  <pageMargins left="0.3937007874015748" right="0.3937007874015748" top="0.7874015748031497" bottom="0.3937007874015748" header="0.5118110236220472" footer="0.5118110236220472"/>
  <pageSetup firstPageNumber="2" useFirstPageNumber="1" fitToHeight="1" fitToWidth="1" horizontalDpi="600" verticalDpi="600" orientation="landscape" paperSize="9" scale="72" r:id="rId2"/>
  <headerFooter alignWithMargins="0">
    <oddHeader>&amp;L&amp;"Verdana,Standaard"&amp;9V en V RENTECALCULATIEMODEL 2008&amp;R&amp;G</oddHeader>
  </headerFooter>
  <rowBreaks count="1" manualBreakCount="1">
    <brk id="48" max="12" man="1"/>
  </rowBreaks>
  <legacyDrawingHF r:id="rId1"/>
</worksheet>
</file>

<file path=xl/worksheets/sheet7.xml><?xml version="1.0" encoding="utf-8"?>
<worksheet xmlns="http://schemas.openxmlformats.org/spreadsheetml/2006/main" xmlns:r="http://schemas.openxmlformats.org/officeDocument/2006/relationships">
  <sheetPr codeName="Blad15"/>
  <dimension ref="A1:R41"/>
  <sheetViews>
    <sheetView showGridLines="0" workbookViewId="0" topLeftCell="A3">
      <selection activeCell="A3" sqref="A3"/>
    </sheetView>
  </sheetViews>
  <sheetFormatPr defaultColWidth="9.140625" defaultRowHeight="12.75" customHeight="1" zeroHeight="1"/>
  <cols>
    <col min="1" max="1" width="6.7109375" style="282" customWidth="1"/>
    <col min="2" max="2" width="7.140625" style="282" customWidth="1"/>
    <col min="3" max="3" width="9.140625" style="282" customWidth="1"/>
    <col min="4" max="4" width="15.57421875" style="282" customWidth="1"/>
    <col min="5" max="5" width="23.28125" style="282" customWidth="1"/>
    <col min="6" max="7" width="12.57421875" style="282" customWidth="1"/>
    <col min="8" max="8" width="9.7109375" style="282" customWidth="1"/>
    <col min="9" max="10" width="14.7109375" style="282" customWidth="1"/>
    <col min="11" max="11" width="14.28125" style="282" customWidth="1"/>
    <col min="12" max="12" width="5.7109375" style="282" customWidth="1"/>
    <col min="13" max="13" width="11.28125" style="17" hidden="1" customWidth="1"/>
    <col min="14" max="15" width="5.7109375" style="17" hidden="1" customWidth="1"/>
    <col min="16" max="17" width="16.7109375" style="17" hidden="1" customWidth="1"/>
    <col min="18" max="19" width="14.7109375" style="17" hidden="1" customWidth="1"/>
    <col min="20" max="16384" width="9.140625" style="17" hidden="1" customWidth="1"/>
  </cols>
  <sheetData>
    <row r="1" spans="1:11" s="1" customFormat="1" ht="14.25" customHeight="1" hidden="1">
      <c r="A1" s="242" t="b">
        <f>Rente!$A$1</f>
        <v>1</v>
      </c>
      <c r="B1" s="243" t="str">
        <f>IF(Rente!$B$1=1,"ja","nee")</f>
        <v>ja</v>
      </c>
      <c r="J1" s="2"/>
      <c r="K1" s="2"/>
    </row>
    <row r="2" spans="1:13" s="1" customFormat="1" ht="15.75" customHeight="1" hidden="1">
      <c r="A2" s="1">
        <v>6</v>
      </c>
      <c r="B2" s="2">
        <v>6.43</v>
      </c>
      <c r="C2" s="1">
        <v>8.43</v>
      </c>
      <c r="D2" s="1">
        <v>14.86</v>
      </c>
      <c r="E2" s="1">
        <v>22.57</v>
      </c>
      <c r="F2" s="1">
        <v>11.86</v>
      </c>
      <c r="G2" s="1">
        <v>11.86</v>
      </c>
      <c r="H2" s="1">
        <v>11</v>
      </c>
      <c r="I2" s="1">
        <v>13</v>
      </c>
      <c r="J2" s="2">
        <v>13</v>
      </c>
      <c r="K2" s="2">
        <v>13</v>
      </c>
      <c r="L2" s="2">
        <v>5</v>
      </c>
      <c r="M2" s="1">
        <f>SUM(A2:K2)</f>
        <v>132.01</v>
      </c>
    </row>
    <row r="3" spans="2:12" s="4" customFormat="1" ht="12.75" customHeight="1">
      <c r="B3" s="270"/>
      <c r="J3" s="270"/>
      <c r="K3" s="271" t="s">
        <v>190</v>
      </c>
      <c r="L3" s="270"/>
    </row>
    <row r="4" spans="1:13" ht="12.75" customHeight="1">
      <c r="A4" s="168" t="s">
        <v>176</v>
      </c>
      <c r="B4" s="168"/>
      <c r="C4" s="264"/>
      <c r="D4" s="265" t="s">
        <v>163</v>
      </c>
      <c r="E4" s="169"/>
      <c r="F4" s="169"/>
      <c r="G4" s="169"/>
      <c r="H4" s="169"/>
      <c r="I4" s="169"/>
      <c r="J4" s="169"/>
      <c r="K4" s="95" t="str">
        <f>"650 - "&amp;Rente!H10&amp;""</f>
        <v>650 - </v>
      </c>
      <c r="L4" s="170"/>
      <c r="M4" s="169"/>
    </row>
    <row r="5" spans="1:13" ht="12.75" customHeight="1">
      <c r="A5" s="168"/>
      <c r="B5" s="168"/>
      <c r="C5" s="264"/>
      <c r="D5" s="265"/>
      <c r="E5" s="169"/>
      <c r="F5" s="169"/>
      <c r="G5" s="169"/>
      <c r="H5" s="169"/>
      <c r="I5" s="169"/>
      <c r="J5" s="169"/>
      <c r="K5" s="95"/>
      <c r="L5" s="170"/>
      <c r="M5" s="169"/>
    </row>
    <row r="6" spans="1:15" ht="12.75" customHeight="1">
      <c r="A6" s="72"/>
      <c r="B6" s="65"/>
      <c r="C6" s="44"/>
      <c r="D6" s="44"/>
      <c r="E6" s="44"/>
      <c r="F6" s="44"/>
      <c r="G6" s="44"/>
      <c r="H6" s="44"/>
      <c r="I6" s="77" t="s">
        <v>119</v>
      </c>
      <c r="J6" s="77" t="s">
        <v>119</v>
      </c>
      <c r="K6" s="77" t="s">
        <v>40</v>
      </c>
      <c r="L6" s="17"/>
      <c r="N6" s="38"/>
      <c r="O6" s="38"/>
    </row>
    <row r="7" spans="1:12" ht="12.75" customHeight="1">
      <c r="A7" s="74"/>
      <c r="B7" s="61"/>
      <c r="C7" s="116"/>
      <c r="D7" s="116"/>
      <c r="E7" s="116"/>
      <c r="F7" s="116"/>
      <c r="G7" s="116"/>
      <c r="H7" s="116"/>
      <c r="I7" s="218">
        <v>39447</v>
      </c>
      <c r="J7" s="218">
        <v>39813</v>
      </c>
      <c r="K7" s="81"/>
      <c r="L7" s="17"/>
    </row>
    <row r="8" spans="1:17" ht="12.75" customHeight="1">
      <c r="A8" s="29">
        <v>1001</v>
      </c>
      <c r="B8" s="86" t="s">
        <v>120</v>
      </c>
      <c r="C8" s="87"/>
      <c r="D8" s="87"/>
      <c r="E8" s="87"/>
      <c r="F8" s="87"/>
      <c r="G8" s="87"/>
      <c r="H8" s="87"/>
      <c r="I8" s="273"/>
      <c r="J8" s="273"/>
      <c r="K8" s="19">
        <f>ROUND((I8+J8)/2,0)</f>
        <v>0</v>
      </c>
      <c r="L8" s="17"/>
      <c r="N8" s="38"/>
      <c r="O8" s="38"/>
      <c r="Q8" s="39"/>
    </row>
    <row r="9" spans="1:17" ht="12.75" customHeight="1">
      <c r="A9" s="29">
        <f>A8+1</f>
        <v>1002</v>
      </c>
      <c r="B9" s="86" t="s">
        <v>121</v>
      </c>
      <c r="C9" s="87"/>
      <c r="D9" s="87"/>
      <c r="E9" s="87"/>
      <c r="F9" s="87"/>
      <c r="G9" s="87"/>
      <c r="H9" s="87"/>
      <c r="I9" s="273"/>
      <c r="J9" s="273"/>
      <c r="K9" s="19">
        <f aca="true" t="shared" si="0" ref="K9:K20">ROUND((I9+J9)/2,0)</f>
        <v>0</v>
      </c>
      <c r="L9" s="17"/>
      <c r="N9" s="38"/>
      <c r="O9" s="38"/>
      <c r="Q9" s="39"/>
    </row>
    <row r="10" spans="1:17" ht="12.75" customHeight="1">
      <c r="A10" s="29">
        <f aca="true" t="shared" si="1" ref="A10:A21">A9+1</f>
        <v>1003</v>
      </c>
      <c r="B10" s="86" t="s">
        <v>122</v>
      </c>
      <c r="C10" s="87"/>
      <c r="D10" s="87"/>
      <c r="E10" s="87"/>
      <c r="F10" s="87"/>
      <c r="G10" s="87"/>
      <c r="H10" s="87"/>
      <c r="I10" s="273"/>
      <c r="J10" s="273"/>
      <c r="K10" s="19">
        <f t="shared" si="0"/>
        <v>0</v>
      </c>
      <c r="L10" s="17"/>
      <c r="N10" s="38"/>
      <c r="O10" s="38"/>
      <c r="Q10" s="39"/>
    </row>
    <row r="11" spans="1:17" ht="12.75" customHeight="1">
      <c r="A11" s="29">
        <f t="shared" si="1"/>
        <v>1004</v>
      </c>
      <c r="B11" s="86" t="s">
        <v>123</v>
      </c>
      <c r="C11" s="87"/>
      <c r="D11" s="87"/>
      <c r="E11" s="87"/>
      <c r="F11" s="87"/>
      <c r="G11" s="87"/>
      <c r="H11" s="87"/>
      <c r="I11" s="273"/>
      <c r="J11" s="273"/>
      <c r="K11" s="19">
        <f t="shared" si="0"/>
        <v>0</v>
      </c>
      <c r="L11" s="17"/>
      <c r="N11" s="38"/>
      <c r="O11" s="38"/>
      <c r="Q11" s="39"/>
    </row>
    <row r="12" spans="1:17" ht="12.75" customHeight="1">
      <c r="A12" s="29">
        <f t="shared" si="1"/>
        <v>1005</v>
      </c>
      <c r="B12" s="86" t="s">
        <v>124</v>
      </c>
      <c r="C12" s="87"/>
      <c r="D12" s="87"/>
      <c r="E12" s="87"/>
      <c r="F12" s="87"/>
      <c r="G12" s="87"/>
      <c r="H12" s="87"/>
      <c r="I12" s="273"/>
      <c r="J12" s="273"/>
      <c r="K12" s="19">
        <f t="shared" si="0"/>
        <v>0</v>
      </c>
      <c r="L12" s="17"/>
      <c r="N12" s="38"/>
      <c r="O12" s="38"/>
      <c r="Q12" s="39"/>
    </row>
    <row r="13" spans="1:17" ht="12.75" customHeight="1">
      <c r="A13" s="29">
        <f t="shared" si="1"/>
        <v>1006</v>
      </c>
      <c r="B13" s="86" t="s">
        <v>125</v>
      </c>
      <c r="C13" s="87"/>
      <c r="D13" s="87"/>
      <c r="E13" s="87"/>
      <c r="F13" s="87"/>
      <c r="G13" s="87"/>
      <c r="H13" s="87"/>
      <c r="I13" s="273"/>
      <c r="J13" s="273"/>
      <c r="K13" s="19">
        <f t="shared" si="0"/>
        <v>0</v>
      </c>
      <c r="L13" s="17"/>
      <c r="N13" s="38"/>
      <c r="O13" s="38"/>
      <c r="Q13" s="39"/>
    </row>
    <row r="14" spans="1:17" ht="12.75" customHeight="1">
      <c r="A14" s="29">
        <f t="shared" si="1"/>
        <v>1007</v>
      </c>
      <c r="B14" s="86" t="s">
        <v>126</v>
      </c>
      <c r="C14" s="87"/>
      <c r="D14" s="87"/>
      <c r="E14" s="87"/>
      <c r="F14" s="87"/>
      <c r="G14" s="87"/>
      <c r="H14" s="87"/>
      <c r="I14" s="273"/>
      <c r="J14" s="273"/>
      <c r="K14" s="19">
        <f t="shared" si="0"/>
        <v>0</v>
      </c>
      <c r="L14" s="17"/>
      <c r="N14" s="38"/>
      <c r="O14" s="38"/>
      <c r="Q14" s="39"/>
    </row>
    <row r="15" spans="1:17" ht="12.75" customHeight="1">
      <c r="A15" s="29">
        <f t="shared" si="1"/>
        <v>1008</v>
      </c>
      <c r="B15" s="86" t="s">
        <v>127</v>
      </c>
      <c r="C15" s="87"/>
      <c r="D15" s="87"/>
      <c r="E15" s="87"/>
      <c r="F15" s="87"/>
      <c r="G15" s="87"/>
      <c r="H15" s="87"/>
      <c r="I15" s="273"/>
      <c r="J15" s="273"/>
      <c r="K15" s="19">
        <f>ROUND((I15+J15)/2,0)</f>
        <v>0</v>
      </c>
      <c r="L15" s="17"/>
      <c r="N15" s="38"/>
      <c r="O15" s="38"/>
      <c r="Q15" s="39"/>
    </row>
    <row r="16" spans="1:17" ht="12.75" customHeight="1">
      <c r="A16" s="29">
        <f t="shared" si="1"/>
        <v>1009</v>
      </c>
      <c r="B16" s="86" t="s">
        <v>128</v>
      </c>
      <c r="C16" s="87"/>
      <c r="D16" s="87"/>
      <c r="E16" s="87"/>
      <c r="F16" s="87"/>
      <c r="G16" s="87"/>
      <c r="H16" s="87"/>
      <c r="I16" s="273"/>
      <c r="J16" s="273"/>
      <c r="K16" s="19">
        <f t="shared" si="0"/>
        <v>0</v>
      </c>
      <c r="L16" s="17"/>
      <c r="N16" s="38"/>
      <c r="O16" s="38"/>
      <c r="Q16" s="39"/>
    </row>
    <row r="17" spans="1:12" ht="12.75" customHeight="1">
      <c r="A17" s="29">
        <f t="shared" si="1"/>
        <v>1010</v>
      </c>
      <c r="B17" s="86" t="s">
        <v>129</v>
      </c>
      <c r="C17" s="87"/>
      <c r="D17" s="87"/>
      <c r="E17" s="87"/>
      <c r="F17" s="87"/>
      <c r="G17" s="87"/>
      <c r="H17" s="87"/>
      <c r="I17" s="273"/>
      <c r="J17" s="273"/>
      <c r="K17" s="19">
        <f t="shared" si="0"/>
        <v>0</v>
      </c>
      <c r="L17" s="17"/>
    </row>
    <row r="18" spans="1:12" ht="12.75" customHeight="1" thickBot="1">
      <c r="A18" s="29">
        <f t="shared" si="1"/>
        <v>1011</v>
      </c>
      <c r="B18" s="86" t="s">
        <v>130</v>
      </c>
      <c r="C18" s="87"/>
      <c r="D18" s="87"/>
      <c r="E18" s="87"/>
      <c r="F18" s="87"/>
      <c r="G18" s="87"/>
      <c r="H18" s="87"/>
      <c r="I18" s="273"/>
      <c r="J18" s="273"/>
      <c r="K18" s="19">
        <f>ROUND((I18+J18)/2,0)</f>
        <v>0</v>
      </c>
      <c r="L18" s="17"/>
    </row>
    <row r="19" spans="1:15" ht="12.75" customHeight="1" thickBot="1">
      <c r="A19" s="31">
        <f t="shared" si="1"/>
        <v>1012</v>
      </c>
      <c r="B19" s="32" t="str">
        <f>"Totaal conform jaarrekening (regel "&amp;A8&amp;" t/m regel "&amp;A18&amp;")"</f>
        <v>Totaal conform jaarrekening (regel 1001 t/m regel 1011)</v>
      </c>
      <c r="C19" s="33"/>
      <c r="D19" s="33"/>
      <c r="E19" s="33"/>
      <c r="F19" s="202"/>
      <c r="G19" s="217"/>
      <c r="H19" s="33"/>
      <c r="I19" s="249">
        <f>SUM(I8:I18)</f>
        <v>0</v>
      </c>
      <c r="J19" s="249">
        <f>SUM(J8:J18)</f>
        <v>0</v>
      </c>
      <c r="K19" s="249">
        <f>SUM(K8:K18)</f>
        <v>0</v>
      </c>
      <c r="L19" s="17"/>
      <c r="N19" s="38"/>
      <c r="O19" s="38"/>
    </row>
    <row r="20" spans="1:15" ht="12.75" customHeight="1" thickBot="1">
      <c r="A20" s="29">
        <f t="shared" si="1"/>
        <v>1013</v>
      </c>
      <c r="B20" s="117" t="s">
        <v>203</v>
      </c>
      <c r="C20" s="87"/>
      <c r="D20" s="87"/>
      <c r="E20" s="87"/>
      <c r="F20" s="87"/>
      <c r="G20" s="87"/>
      <c r="H20" s="87"/>
      <c r="I20" s="273"/>
      <c r="J20" s="273"/>
      <c r="K20" s="19">
        <f t="shared" si="0"/>
        <v>0</v>
      </c>
      <c r="L20" s="17"/>
      <c r="N20" s="38"/>
      <c r="O20" s="38"/>
    </row>
    <row r="21" spans="1:15" ht="12.75" customHeight="1" thickBot="1">
      <c r="A21" s="31">
        <f t="shared" si="1"/>
        <v>1014</v>
      </c>
      <c r="B21" s="32" t="str">
        <f>"Totaal ten behoeve van de rentenormering (regel "&amp;A19&amp;" -/- regel "&amp;A20&amp;")"</f>
        <v>Totaal ten behoeve van de rentenormering (regel 1012 -/- regel 1013)</v>
      </c>
      <c r="C21" s="33"/>
      <c r="D21" s="33"/>
      <c r="E21" s="33"/>
      <c r="F21" s="33"/>
      <c r="G21" s="33"/>
      <c r="H21" s="33"/>
      <c r="I21" s="33"/>
      <c r="J21" s="93"/>
      <c r="K21" s="249">
        <f>K19-K20</f>
        <v>0</v>
      </c>
      <c r="L21" s="17"/>
      <c r="N21" s="38"/>
      <c r="O21" s="38"/>
    </row>
    <row r="22" spans="1:17" ht="12.75" customHeight="1">
      <c r="A22" s="171"/>
      <c r="B22" s="172"/>
      <c r="C22" s="169"/>
      <c r="D22" s="169"/>
      <c r="E22" s="169"/>
      <c r="F22" s="169"/>
      <c r="G22" s="169"/>
      <c r="H22" s="169"/>
      <c r="I22" s="172"/>
      <c r="J22" s="172"/>
      <c r="K22" s="172"/>
      <c r="L22" s="17"/>
      <c r="N22" s="38"/>
      <c r="O22" s="38"/>
      <c r="Q22" s="39"/>
    </row>
    <row r="23" spans="1:12" ht="12.75" customHeight="1">
      <c r="A23" s="168" t="s">
        <v>177</v>
      </c>
      <c r="B23" s="168"/>
      <c r="C23" s="173"/>
      <c r="D23" s="173"/>
      <c r="E23" s="173"/>
      <c r="F23" s="173"/>
      <c r="G23" s="173"/>
      <c r="H23" s="173"/>
      <c r="I23" s="173"/>
      <c r="J23" s="173"/>
      <c r="K23" s="173"/>
      <c r="L23" s="17"/>
    </row>
    <row r="24" spans="1:12" ht="12.75" customHeight="1">
      <c r="A24" s="74"/>
      <c r="B24" s="61"/>
      <c r="C24" s="61"/>
      <c r="D24" s="61"/>
      <c r="E24" s="61"/>
      <c r="F24" s="61"/>
      <c r="G24" s="116"/>
      <c r="H24" s="116"/>
      <c r="I24" s="116"/>
      <c r="J24" s="75"/>
      <c r="K24" s="31" t="s">
        <v>155</v>
      </c>
      <c r="L24" s="17"/>
    </row>
    <row r="25" spans="1:18" ht="12.75" customHeight="1">
      <c r="A25" s="29">
        <f>A21+1</f>
        <v>1015</v>
      </c>
      <c r="B25" s="86" t="str">
        <f>"Aanvaardbaar rentebedrag langlopende leningen, exclusief eventuele boeterente van conversies (regel "&amp;F!A37&amp;")"</f>
        <v>Aanvaardbaar rentebedrag langlopende leningen, exclusief eventuele boeterente van conversies (regel 928)</v>
      </c>
      <c r="C25" s="87"/>
      <c r="D25" s="87"/>
      <c r="E25" s="87"/>
      <c r="F25" s="87"/>
      <c r="G25" s="87"/>
      <c r="H25" s="87"/>
      <c r="I25" s="87"/>
      <c r="J25" s="34"/>
      <c r="K25" s="19">
        <f>F!T37</f>
        <v>0</v>
      </c>
      <c r="L25" s="17"/>
      <c r="Q25" s="37"/>
      <c r="R25" s="37"/>
    </row>
    <row r="26" spans="1:18" ht="12.75" customHeight="1">
      <c r="A26" s="29">
        <f>A25+1</f>
        <v>1016</v>
      </c>
      <c r="B26" s="86" t="s">
        <v>131</v>
      </c>
      <c r="C26" s="87"/>
      <c r="D26" s="87"/>
      <c r="E26" s="87"/>
      <c r="F26" s="87"/>
      <c r="G26" s="87"/>
      <c r="H26" s="87"/>
      <c r="I26" s="87"/>
      <c r="J26" s="34"/>
      <c r="K26" s="273"/>
      <c r="L26" s="17"/>
      <c r="N26" s="38"/>
      <c r="O26" s="38"/>
      <c r="Q26" s="8"/>
      <c r="R26" s="39"/>
    </row>
    <row r="27" spans="1:18" ht="12.75" customHeight="1">
      <c r="A27" s="29">
        <f>A26+1</f>
        <v>1017</v>
      </c>
      <c r="B27" s="350" t="s">
        <v>233</v>
      </c>
      <c r="C27" s="87"/>
      <c r="D27" s="87"/>
      <c r="E27" s="87"/>
      <c r="F27" s="87"/>
      <c r="G27" s="175"/>
      <c r="H27" s="87"/>
      <c r="I27" s="87"/>
      <c r="J27" s="34"/>
      <c r="K27" s="273"/>
      <c r="L27" s="17"/>
      <c r="N27" s="38"/>
      <c r="O27" s="38"/>
      <c r="Q27" s="8"/>
      <c r="R27" s="39"/>
    </row>
    <row r="28" spans="1:18" ht="12.75" customHeight="1" thickBot="1">
      <c r="A28" s="29">
        <f>A27+1</f>
        <v>1018</v>
      </c>
      <c r="B28" s="86" t="str">
        <f>"Intrest met betrekking tot huur/leasing van inventarissen (corresponderende (fictieve) leningbedrag invullen op regel "&amp;F!A39&amp;")"</f>
        <v>Intrest met betrekking tot huur/leasing van inventarissen (corresponderende (fictieve) leningbedrag invullen op regel 930)</v>
      </c>
      <c r="C28" s="87"/>
      <c r="D28" s="87"/>
      <c r="E28" s="87"/>
      <c r="F28" s="87"/>
      <c r="G28" s="87"/>
      <c r="H28" s="87"/>
      <c r="I28" s="87"/>
      <c r="J28" s="34"/>
      <c r="K28" s="273"/>
      <c r="L28" s="17"/>
      <c r="N28" s="38"/>
      <c r="O28" s="38"/>
      <c r="Q28" s="8"/>
      <c r="R28" s="39"/>
    </row>
    <row r="29" spans="1:18" ht="12.75" customHeight="1" thickBot="1">
      <c r="A29" s="31">
        <f>A28+1</f>
        <v>1019</v>
      </c>
      <c r="B29" s="32" t="str">
        <f>"Totaal (regel "&amp;A25&amp;" t/m regel "&amp;A28&amp;")"</f>
        <v>Totaal (regel 1015 t/m regel 1018)</v>
      </c>
      <c r="C29" s="33"/>
      <c r="D29" s="33"/>
      <c r="E29" s="33"/>
      <c r="F29" s="33"/>
      <c r="G29" s="33"/>
      <c r="H29" s="33"/>
      <c r="I29" s="33"/>
      <c r="J29" s="93"/>
      <c r="K29" s="249">
        <f>SUM(K25:K28)</f>
        <v>0</v>
      </c>
      <c r="L29" s="17"/>
      <c r="N29" s="38"/>
      <c r="O29" s="38"/>
      <c r="Q29" s="8"/>
      <c r="R29" s="39"/>
    </row>
    <row r="30" spans="1:18" ht="12.75" customHeight="1">
      <c r="A30" s="380" t="s">
        <v>72</v>
      </c>
      <c r="B30" s="371"/>
      <c r="C30" s="371"/>
      <c r="D30" s="371"/>
      <c r="E30" s="371"/>
      <c r="F30" s="371"/>
      <c r="G30" s="371"/>
      <c r="H30" s="371"/>
      <c r="I30" s="371"/>
      <c r="J30" s="371"/>
      <c r="K30" s="371"/>
      <c r="L30" s="17"/>
      <c r="N30" s="38"/>
      <c r="O30" s="38"/>
      <c r="Q30" s="8"/>
      <c r="R30" s="39"/>
    </row>
    <row r="31" spans="1:18" ht="12.75" customHeight="1">
      <c r="A31" s="371"/>
      <c r="B31" s="371"/>
      <c r="C31" s="371"/>
      <c r="D31" s="371"/>
      <c r="E31" s="371"/>
      <c r="F31" s="371"/>
      <c r="G31" s="371"/>
      <c r="H31" s="371"/>
      <c r="I31" s="371"/>
      <c r="J31" s="371"/>
      <c r="K31" s="371"/>
      <c r="L31" s="17"/>
      <c r="N31" s="38"/>
      <c r="O31" s="38"/>
      <c r="Q31" s="8"/>
      <c r="R31" s="39"/>
    </row>
    <row r="32" spans="1:18" ht="12.75" customHeight="1" hidden="1">
      <c r="A32" s="382"/>
      <c r="B32" s="371"/>
      <c r="C32" s="371"/>
      <c r="D32" s="371"/>
      <c r="E32" s="371"/>
      <c r="F32" s="371"/>
      <c r="G32" s="371"/>
      <c r="H32" s="371"/>
      <c r="I32" s="371"/>
      <c r="J32" s="371"/>
      <c r="K32" s="371"/>
      <c r="M32" s="231"/>
      <c r="N32" s="231"/>
      <c r="O32" s="38"/>
      <c r="Q32" s="8"/>
      <c r="R32" s="39"/>
    </row>
    <row r="33" spans="1:18" ht="12.75" customHeight="1" hidden="1">
      <c r="A33" s="371"/>
      <c r="B33" s="371"/>
      <c r="C33" s="371"/>
      <c r="D33" s="371"/>
      <c r="E33" s="371"/>
      <c r="F33" s="371"/>
      <c r="G33" s="371"/>
      <c r="H33" s="371"/>
      <c r="I33" s="371"/>
      <c r="J33" s="371"/>
      <c r="K33" s="371"/>
      <c r="M33" s="231"/>
      <c r="N33" s="231"/>
      <c r="O33" s="38"/>
      <c r="Q33" s="8"/>
      <c r="R33" s="39"/>
    </row>
    <row r="34" spans="1:18" ht="12.75" customHeight="1" hidden="1">
      <c r="A34" s="371"/>
      <c r="B34" s="371"/>
      <c r="C34" s="371"/>
      <c r="D34" s="371"/>
      <c r="E34" s="371"/>
      <c r="F34" s="371"/>
      <c r="G34" s="371"/>
      <c r="H34" s="371"/>
      <c r="I34" s="371"/>
      <c r="J34" s="371"/>
      <c r="K34" s="371"/>
      <c r="M34" s="231"/>
      <c r="N34" s="231"/>
      <c r="O34" s="38"/>
      <c r="Q34" s="8"/>
      <c r="R34" s="39"/>
    </row>
    <row r="35" spans="1:18" ht="12.75" customHeight="1" hidden="1">
      <c r="A35" s="371"/>
      <c r="B35" s="371"/>
      <c r="C35" s="371"/>
      <c r="D35" s="371"/>
      <c r="E35" s="371"/>
      <c r="F35" s="371"/>
      <c r="G35" s="371"/>
      <c r="H35" s="371"/>
      <c r="I35" s="371"/>
      <c r="J35" s="371"/>
      <c r="K35" s="371"/>
      <c r="M35" s="231"/>
      <c r="N35" s="231"/>
      <c r="O35" s="38"/>
      <c r="Q35" s="8"/>
      <c r="R35" s="39"/>
    </row>
    <row r="36" spans="1:14" ht="12.75" customHeight="1" hidden="1">
      <c r="A36" s="371"/>
      <c r="B36" s="371"/>
      <c r="C36" s="371"/>
      <c r="D36" s="371"/>
      <c r="E36" s="371"/>
      <c r="F36" s="371"/>
      <c r="G36" s="371"/>
      <c r="H36" s="371"/>
      <c r="I36" s="371"/>
      <c r="J36" s="371"/>
      <c r="K36" s="371"/>
      <c r="M36" s="231"/>
      <c r="N36" s="231"/>
    </row>
    <row r="37" spans="13:14" ht="12.75" customHeight="1" hidden="1">
      <c r="M37" s="231"/>
      <c r="N37" s="231"/>
    </row>
    <row r="38" spans="13:14" ht="12.75" customHeight="1" hidden="1">
      <c r="M38" s="231"/>
      <c r="N38" s="231"/>
    </row>
    <row r="39" spans="13:15" ht="12.75" customHeight="1" hidden="1">
      <c r="M39" s="231"/>
      <c r="N39" s="231"/>
      <c r="O39" s="38"/>
    </row>
    <row r="40" spans="13:15" ht="12.75" customHeight="1" hidden="1">
      <c r="M40" s="231"/>
      <c r="N40" s="231"/>
      <c r="O40" s="38"/>
    </row>
    <row r="41" spans="13:14" ht="12.75" customHeight="1" hidden="1">
      <c r="M41" s="231"/>
      <c r="N41" s="231"/>
    </row>
  </sheetData>
  <sheetProtection password="E296" sheet="1" objects="1" scenarios="1"/>
  <mergeCells count="2">
    <mergeCell ref="A32:K36"/>
    <mergeCell ref="A30:K31"/>
  </mergeCells>
  <conditionalFormatting sqref="I8:J18 K26:K28 I20:J20">
    <cfRule type="expression" priority="1" dxfId="1" stopIfTrue="1">
      <formula>$A$1=TRUE</formula>
    </cfRule>
  </conditionalFormatting>
  <dataValidations count="3">
    <dataValidation type="whole" operator="greaterThanOrEqual" allowBlank="1" showInputMessage="1" showErrorMessage="1" errorTitle="Invoer is onjuist." error="Bedrag moet groter dan of gelijk zijn aan nul" sqref="I22:J22">
      <formula1>0</formula1>
    </dataValidation>
    <dataValidation type="custom" allowBlank="1" showInputMessage="1" showErrorMessage="1" errorTitle="Onjuiste invoer" error="Hier kan alleen een geheel bedrag worden ingevuld.&#10;" sqref="K26:K28">
      <formula1>AND($B$1="ja",K26=ROUND(K26,0))</formula1>
    </dataValidation>
    <dataValidation type="custom" allowBlank="1" showInputMessage="1" showErrorMessage="1" errorTitle="Onjuiste invoer" error="Hier kan alleen een geheel bedrag worden ingevuld.&#10;" sqref="I8:J18 I20:J20">
      <formula1>AND($B$1="ja",I8=ROUND(I8,0))</formula1>
    </dataValidation>
  </dataValidations>
  <printOptions/>
  <pageMargins left="0.3937007874015748" right="0.3937007874015748" top="0.7874015748031497" bottom="0.3937007874015748" header="0.5118110236220472" footer="0.5118110236220472"/>
  <pageSetup firstPageNumber="2" useFirstPageNumber="1" horizontalDpi="600" verticalDpi="600" orientation="landscape" paperSize="9" r:id="rId2"/>
  <headerFooter alignWithMargins="0">
    <oddHeader>&amp;L&amp;"Verdana,Standaard"&amp;9V en V RENTECALCULATIEMODEL 2008&amp;R&amp;G</oddHeader>
  </headerFooter>
  <legacyDrawingHF r:id="rId1"/>
</worksheet>
</file>

<file path=xl/worksheets/sheet8.xml><?xml version="1.0" encoding="utf-8"?>
<worksheet xmlns="http://schemas.openxmlformats.org/spreadsheetml/2006/main" xmlns:r="http://schemas.openxmlformats.org/officeDocument/2006/relationships">
  <sheetPr codeName="Blad16"/>
  <dimension ref="A1:S26"/>
  <sheetViews>
    <sheetView showGridLines="0" workbookViewId="0" topLeftCell="A3">
      <selection activeCell="A3" sqref="A3"/>
    </sheetView>
  </sheetViews>
  <sheetFormatPr defaultColWidth="9.140625" defaultRowHeight="12.75" customHeight="1" zeroHeight="1"/>
  <cols>
    <col min="1" max="1" width="6.7109375" style="17" customWidth="1"/>
    <col min="2" max="2" width="7.140625" style="17" customWidth="1"/>
    <col min="3" max="3" width="9.140625" style="17" customWidth="1"/>
    <col min="4" max="4" width="15.57421875" style="17" customWidth="1"/>
    <col min="5" max="5" width="23.28125" style="17" customWidth="1"/>
    <col min="6" max="7" width="12.57421875" style="17" customWidth="1"/>
    <col min="8" max="8" width="11.7109375" style="17" customWidth="1"/>
    <col min="9" max="9" width="9.7109375" style="17" hidden="1" customWidth="1"/>
    <col min="10" max="10" width="11.8515625" style="17" customWidth="1"/>
    <col min="11" max="11" width="11.140625" style="17" customWidth="1"/>
    <col min="12" max="12" width="14.421875" style="17" customWidth="1"/>
    <col min="13" max="13" width="5.7109375" style="17" customWidth="1"/>
    <col min="14" max="14" width="11.28125" style="17" hidden="1" customWidth="1"/>
    <col min="15" max="16" width="5.7109375" style="17" hidden="1" customWidth="1"/>
    <col min="17" max="18" width="16.7109375" style="17" hidden="1" customWidth="1"/>
    <col min="19" max="20" width="14.7109375" style="17" hidden="1" customWidth="1"/>
    <col min="21" max="16384" width="0" style="17" hidden="1" customWidth="1"/>
  </cols>
  <sheetData>
    <row r="1" spans="1:12" s="1" customFormat="1" ht="14.25" customHeight="1" hidden="1">
      <c r="A1" s="242" t="b">
        <f>Rente!$A$1</f>
        <v>1</v>
      </c>
      <c r="B1" s="243" t="str">
        <f>IF(Rente!$B$1=1,"ja","nee")</f>
        <v>ja</v>
      </c>
      <c r="K1" s="2"/>
      <c r="L1" s="2"/>
    </row>
    <row r="2" spans="1:14" s="1" customFormat="1" ht="15" customHeight="1" hidden="1">
      <c r="A2" s="1">
        <v>6</v>
      </c>
      <c r="B2" s="2">
        <v>6.43</v>
      </c>
      <c r="C2" s="1">
        <v>8.43</v>
      </c>
      <c r="D2" s="1">
        <v>14.86</v>
      </c>
      <c r="E2" s="1">
        <v>22.57</v>
      </c>
      <c r="F2" s="1">
        <v>11.86</v>
      </c>
      <c r="G2" s="1">
        <v>11.86</v>
      </c>
      <c r="H2" s="1">
        <v>11</v>
      </c>
      <c r="I2" s="14"/>
      <c r="J2" s="1">
        <v>11.14</v>
      </c>
      <c r="K2" s="2">
        <v>11.43</v>
      </c>
      <c r="L2" s="2">
        <v>13</v>
      </c>
      <c r="M2" s="2">
        <v>5</v>
      </c>
      <c r="N2" s="1">
        <f>SUM(A2:M2)</f>
        <v>133.58</v>
      </c>
    </row>
    <row r="3" spans="2:13" s="4" customFormat="1" ht="12.75" customHeight="1">
      <c r="B3" s="270"/>
      <c r="K3" s="270"/>
      <c r="L3" s="271" t="s">
        <v>193</v>
      </c>
      <c r="M3" s="270"/>
    </row>
    <row r="4" spans="1:18" ht="12.75" customHeight="1">
      <c r="A4" s="27" t="s">
        <v>178</v>
      </c>
      <c r="L4" s="95" t="str">
        <f>"650 - "&amp;Rente!H10&amp;""</f>
        <v>650 - </v>
      </c>
      <c r="O4" s="38"/>
      <c r="P4" s="38"/>
      <c r="R4" s="39"/>
    </row>
    <row r="5" spans="2:19" ht="12.75" customHeight="1">
      <c r="B5" s="27"/>
      <c r="C5" s="28"/>
      <c r="D5" s="28"/>
      <c r="E5" s="28"/>
      <c r="F5" s="239"/>
      <c r="G5" s="28"/>
      <c r="H5" s="28"/>
      <c r="I5" s="28"/>
      <c r="J5" s="28"/>
      <c r="K5" s="28"/>
      <c r="L5" s="28"/>
      <c r="M5" s="240"/>
      <c r="N5" s="240"/>
      <c r="O5" s="38"/>
      <c r="P5" s="38"/>
      <c r="R5" s="8"/>
      <c r="S5" s="39"/>
    </row>
    <row r="6" spans="1:19" ht="12.75" customHeight="1">
      <c r="A6" s="50"/>
      <c r="B6" s="219" t="s">
        <v>134</v>
      </c>
      <c r="C6" s="220"/>
      <c r="D6" s="219" t="s">
        <v>204</v>
      </c>
      <c r="E6" s="220"/>
      <c r="F6" s="220"/>
      <c r="G6" s="220"/>
      <c r="H6" s="221"/>
      <c r="I6" s="222"/>
      <c r="J6" s="223"/>
      <c r="K6" s="220"/>
      <c r="L6" s="77" t="s">
        <v>132</v>
      </c>
      <c r="M6" s="176"/>
      <c r="O6" s="38"/>
      <c r="P6" s="38"/>
      <c r="R6" s="8"/>
      <c r="S6" s="39"/>
    </row>
    <row r="7" spans="1:19" ht="12.75" customHeight="1">
      <c r="A7" s="51"/>
      <c r="B7" s="224"/>
      <c r="C7" s="225"/>
      <c r="D7" s="226"/>
      <c r="E7" s="225"/>
      <c r="F7" s="225"/>
      <c r="G7" s="225"/>
      <c r="H7" s="225"/>
      <c r="I7" s="225"/>
      <c r="J7" s="225"/>
      <c r="K7" s="225"/>
      <c r="L7" s="79" t="s">
        <v>133</v>
      </c>
      <c r="M7" s="176"/>
      <c r="O7" s="38"/>
      <c r="P7" s="38"/>
      <c r="R7" s="8"/>
      <c r="S7" s="39"/>
    </row>
    <row r="8" spans="1:13" ht="12.75" customHeight="1">
      <c r="A8" s="29">
        <v>1101</v>
      </c>
      <c r="B8" s="383"/>
      <c r="C8" s="384"/>
      <c r="D8" s="383"/>
      <c r="E8" s="385"/>
      <c r="F8" s="385"/>
      <c r="G8" s="385"/>
      <c r="H8" s="385"/>
      <c r="I8" s="385"/>
      <c r="J8" s="385"/>
      <c r="K8" s="386"/>
      <c r="L8" s="273"/>
      <c r="M8" s="241"/>
    </row>
    <row r="9" spans="1:13" ht="12.75" customHeight="1">
      <c r="A9" s="29">
        <f>A8+1</f>
        <v>1102</v>
      </c>
      <c r="B9" s="383"/>
      <c r="C9" s="384"/>
      <c r="D9" s="383"/>
      <c r="E9" s="385"/>
      <c r="F9" s="385"/>
      <c r="G9" s="385"/>
      <c r="H9" s="385"/>
      <c r="I9" s="385"/>
      <c r="J9" s="385"/>
      <c r="K9" s="386"/>
      <c r="L9" s="273"/>
      <c r="M9" s="241"/>
    </row>
    <row r="10" spans="1:13" ht="12.75" customHeight="1">
      <c r="A10" s="29">
        <f aca="true" t="shared" si="0" ref="A10:A26">A9+1</f>
        <v>1103</v>
      </c>
      <c r="B10" s="383"/>
      <c r="C10" s="384"/>
      <c r="D10" s="383"/>
      <c r="E10" s="385"/>
      <c r="F10" s="385"/>
      <c r="G10" s="385"/>
      <c r="H10" s="385"/>
      <c r="I10" s="385"/>
      <c r="J10" s="385"/>
      <c r="K10" s="386"/>
      <c r="L10" s="273"/>
      <c r="M10" s="241"/>
    </row>
    <row r="11" spans="1:16" ht="12.75" customHeight="1">
      <c r="A11" s="29">
        <f t="shared" si="0"/>
        <v>1104</v>
      </c>
      <c r="B11" s="383"/>
      <c r="C11" s="384"/>
      <c r="D11" s="383"/>
      <c r="E11" s="385"/>
      <c r="F11" s="385"/>
      <c r="G11" s="385"/>
      <c r="H11" s="385"/>
      <c r="I11" s="385"/>
      <c r="J11" s="385"/>
      <c r="K11" s="386"/>
      <c r="L11" s="273"/>
      <c r="M11" s="241"/>
      <c r="O11" s="38"/>
      <c r="P11" s="38"/>
    </row>
    <row r="12" spans="1:13" ht="12.75" customHeight="1">
      <c r="A12" s="29">
        <f t="shared" si="0"/>
        <v>1105</v>
      </c>
      <c r="B12" s="383"/>
      <c r="C12" s="384"/>
      <c r="D12" s="383"/>
      <c r="E12" s="385"/>
      <c r="F12" s="385"/>
      <c r="G12" s="385"/>
      <c r="H12" s="385"/>
      <c r="I12" s="385"/>
      <c r="J12" s="385"/>
      <c r="K12" s="386"/>
      <c r="L12" s="273"/>
      <c r="M12" s="241"/>
    </row>
    <row r="13" spans="1:13" ht="12.75" customHeight="1">
      <c r="A13" s="29">
        <f t="shared" si="0"/>
        <v>1106</v>
      </c>
      <c r="B13" s="383"/>
      <c r="C13" s="384"/>
      <c r="D13" s="383"/>
      <c r="E13" s="385"/>
      <c r="F13" s="385"/>
      <c r="G13" s="385"/>
      <c r="H13" s="385"/>
      <c r="I13" s="385"/>
      <c r="J13" s="385"/>
      <c r="K13" s="386"/>
      <c r="L13" s="273"/>
      <c r="M13" s="241"/>
    </row>
    <row r="14" spans="1:13" ht="12.75" customHeight="1">
      <c r="A14" s="29">
        <f t="shared" si="0"/>
        <v>1107</v>
      </c>
      <c r="B14" s="383"/>
      <c r="C14" s="384"/>
      <c r="D14" s="383"/>
      <c r="E14" s="385"/>
      <c r="F14" s="385"/>
      <c r="G14" s="385"/>
      <c r="H14" s="385"/>
      <c r="I14" s="385"/>
      <c r="J14" s="385"/>
      <c r="K14" s="386"/>
      <c r="L14" s="273"/>
      <c r="M14" s="241"/>
    </row>
    <row r="15" spans="1:13" ht="12.75" customHeight="1">
      <c r="A15" s="29">
        <f t="shared" si="0"/>
        <v>1108</v>
      </c>
      <c r="B15" s="383"/>
      <c r="C15" s="384"/>
      <c r="D15" s="383"/>
      <c r="E15" s="385"/>
      <c r="F15" s="385"/>
      <c r="G15" s="385"/>
      <c r="H15" s="385"/>
      <c r="I15" s="385"/>
      <c r="J15" s="385"/>
      <c r="K15" s="386"/>
      <c r="L15" s="273"/>
      <c r="M15" s="241"/>
    </row>
    <row r="16" spans="1:13" ht="12.75" customHeight="1">
      <c r="A16" s="29">
        <f t="shared" si="0"/>
        <v>1109</v>
      </c>
      <c r="B16" s="383"/>
      <c r="C16" s="384"/>
      <c r="D16" s="383"/>
      <c r="E16" s="385"/>
      <c r="F16" s="385"/>
      <c r="G16" s="385"/>
      <c r="H16" s="385"/>
      <c r="I16" s="385"/>
      <c r="J16" s="385"/>
      <c r="K16" s="386"/>
      <c r="L16" s="273"/>
      <c r="M16" s="241"/>
    </row>
    <row r="17" spans="1:13" ht="12.75" customHeight="1">
      <c r="A17" s="29">
        <f t="shared" si="0"/>
        <v>1110</v>
      </c>
      <c r="B17" s="383"/>
      <c r="C17" s="384"/>
      <c r="D17" s="383"/>
      <c r="E17" s="385"/>
      <c r="F17" s="385"/>
      <c r="G17" s="385"/>
      <c r="H17" s="385"/>
      <c r="I17" s="385"/>
      <c r="J17" s="385"/>
      <c r="K17" s="386"/>
      <c r="L17" s="273"/>
      <c r="M17" s="241"/>
    </row>
    <row r="18" spans="1:13" ht="12.75" customHeight="1">
      <c r="A18" s="29">
        <f t="shared" si="0"/>
        <v>1111</v>
      </c>
      <c r="B18" s="383"/>
      <c r="C18" s="384"/>
      <c r="D18" s="383"/>
      <c r="E18" s="385"/>
      <c r="F18" s="385"/>
      <c r="G18" s="385"/>
      <c r="H18" s="385"/>
      <c r="I18" s="385"/>
      <c r="J18" s="385"/>
      <c r="K18" s="386"/>
      <c r="L18" s="273"/>
      <c r="M18" s="241"/>
    </row>
    <row r="19" spans="1:13" ht="12.75" customHeight="1">
      <c r="A19" s="29">
        <f t="shared" si="0"/>
        <v>1112</v>
      </c>
      <c r="B19" s="383"/>
      <c r="C19" s="384"/>
      <c r="D19" s="383"/>
      <c r="E19" s="385"/>
      <c r="F19" s="385"/>
      <c r="G19" s="385"/>
      <c r="H19" s="385"/>
      <c r="I19" s="385"/>
      <c r="J19" s="385"/>
      <c r="K19" s="386"/>
      <c r="L19" s="273"/>
      <c r="M19" s="241"/>
    </row>
    <row r="20" spans="1:13" ht="12.75" customHeight="1">
      <c r="A20" s="29">
        <f t="shared" si="0"/>
        <v>1113</v>
      </c>
      <c r="B20" s="383"/>
      <c r="C20" s="384"/>
      <c r="D20" s="383"/>
      <c r="E20" s="385"/>
      <c r="F20" s="385"/>
      <c r="G20" s="385"/>
      <c r="H20" s="385"/>
      <c r="I20" s="385"/>
      <c r="J20" s="385"/>
      <c r="K20" s="386"/>
      <c r="L20" s="273"/>
      <c r="M20" s="241"/>
    </row>
    <row r="21" spans="1:13" ht="12.75" customHeight="1">
      <c r="A21" s="29">
        <f t="shared" si="0"/>
        <v>1114</v>
      </c>
      <c r="B21" s="383"/>
      <c r="C21" s="384"/>
      <c r="D21" s="383"/>
      <c r="E21" s="385"/>
      <c r="F21" s="385"/>
      <c r="G21" s="385"/>
      <c r="H21" s="385"/>
      <c r="I21" s="385"/>
      <c r="J21" s="385"/>
      <c r="K21" s="386"/>
      <c r="L21" s="273"/>
      <c r="M21" s="241"/>
    </row>
    <row r="22" spans="1:13" ht="12.75" customHeight="1">
      <c r="A22" s="29">
        <f t="shared" si="0"/>
        <v>1115</v>
      </c>
      <c r="B22" s="383"/>
      <c r="C22" s="384"/>
      <c r="D22" s="383"/>
      <c r="E22" s="385"/>
      <c r="F22" s="385"/>
      <c r="G22" s="385"/>
      <c r="H22" s="385"/>
      <c r="I22" s="385"/>
      <c r="J22" s="385"/>
      <c r="K22" s="386"/>
      <c r="L22" s="273"/>
      <c r="M22" s="241"/>
    </row>
    <row r="23" spans="1:13" ht="12.75" customHeight="1" thickBot="1">
      <c r="A23" s="29">
        <f t="shared" si="0"/>
        <v>1116</v>
      </c>
      <c r="B23" s="383"/>
      <c r="C23" s="384"/>
      <c r="D23" s="383"/>
      <c r="E23" s="385"/>
      <c r="F23" s="385"/>
      <c r="G23" s="385"/>
      <c r="H23" s="385"/>
      <c r="I23" s="385"/>
      <c r="J23" s="385"/>
      <c r="K23" s="386"/>
      <c r="L23" s="273"/>
      <c r="M23" s="241"/>
    </row>
    <row r="24" spans="1:13" ht="12.75" customHeight="1" thickBot="1">
      <c r="A24" s="31">
        <f t="shared" si="0"/>
        <v>1117</v>
      </c>
      <c r="B24" s="32" t="str">
        <f>"Totaal (regel "&amp;A8&amp;" t/m regel "&amp;A23&amp;")"</f>
        <v>Totaal (regel 1101 t/m regel 1116)</v>
      </c>
      <c r="C24" s="227"/>
      <c r="D24" s="227"/>
      <c r="E24" s="227"/>
      <c r="F24" s="227"/>
      <c r="G24" s="227"/>
      <c r="H24" s="227"/>
      <c r="I24" s="227"/>
      <c r="J24" s="227"/>
      <c r="K24" s="227"/>
      <c r="L24" s="249">
        <f>SUM(L8:L23)</f>
        <v>0</v>
      </c>
      <c r="M24" s="230"/>
    </row>
    <row r="25" spans="1:13" ht="12.75" customHeight="1" thickBot="1">
      <c r="A25" s="29">
        <f t="shared" si="0"/>
        <v>1118</v>
      </c>
      <c r="B25" s="86" t="str">
        <f>"Totaal aanvaardbare rentekosten (regel "&amp;Rente!A33&amp;")"</f>
        <v>Totaal aanvaardbare rentekosten (regel 115)</v>
      </c>
      <c r="C25" s="179"/>
      <c r="D25" s="179"/>
      <c r="E25" s="179"/>
      <c r="F25" s="179"/>
      <c r="G25" s="179"/>
      <c r="H25" s="179"/>
      <c r="I25" s="179"/>
      <c r="J25" s="179"/>
      <c r="K25" s="179"/>
      <c r="L25" s="19">
        <f>Rente!L33</f>
        <v>0</v>
      </c>
      <c r="M25" s="178"/>
    </row>
    <row r="26" spans="1:13" ht="12.75" customHeight="1" thickBot="1">
      <c r="A26" s="31">
        <f t="shared" si="0"/>
        <v>1119</v>
      </c>
      <c r="B26" s="32" t="str">
        <f>"Verschil (regel "&amp;A24&amp;" -/- regel "&amp;A25&amp;")"</f>
        <v>Verschil (regel 1117 -/- regel 1118)</v>
      </c>
      <c r="C26" s="227"/>
      <c r="D26" s="227"/>
      <c r="E26" s="227"/>
      <c r="F26" s="227"/>
      <c r="G26" s="227"/>
      <c r="H26" s="227"/>
      <c r="I26" s="227"/>
      <c r="J26" s="227"/>
      <c r="K26" s="227"/>
      <c r="L26" s="249">
        <f>L24-L25</f>
        <v>0</v>
      </c>
      <c r="M26" s="177"/>
    </row>
    <row r="27" ht="12.75" customHeight="1"/>
  </sheetData>
  <sheetProtection password="E296" sheet="1" objects="1" scenarios="1"/>
  <mergeCells count="32">
    <mergeCell ref="D22:K22"/>
    <mergeCell ref="D23:K23"/>
    <mergeCell ref="D17:K17"/>
    <mergeCell ref="D18:K18"/>
    <mergeCell ref="D19:K19"/>
    <mergeCell ref="D20:K20"/>
    <mergeCell ref="D8:K8"/>
    <mergeCell ref="D9:K9"/>
    <mergeCell ref="D10:K10"/>
    <mergeCell ref="D11:K11"/>
    <mergeCell ref="D12:K12"/>
    <mergeCell ref="D13:K13"/>
    <mergeCell ref="D14:K14"/>
    <mergeCell ref="D15:K15"/>
    <mergeCell ref="D16:K16"/>
    <mergeCell ref="B22:C22"/>
    <mergeCell ref="B23:C23"/>
    <mergeCell ref="B20:C20"/>
    <mergeCell ref="B21:C21"/>
    <mergeCell ref="B18:C18"/>
    <mergeCell ref="B19:C19"/>
    <mergeCell ref="B16:C16"/>
    <mergeCell ref="B17:C17"/>
    <mergeCell ref="D21:K21"/>
    <mergeCell ref="B14:C14"/>
    <mergeCell ref="B15:C15"/>
    <mergeCell ref="B12:C12"/>
    <mergeCell ref="B13:C13"/>
    <mergeCell ref="B10:C10"/>
    <mergeCell ref="B11:C11"/>
    <mergeCell ref="B8:C8"/>
    <mergeCell ref="B9:C9"/>
  </mergeCells>
  <conditionalFormatting sqref="B8:K23">
    <cfRule type="expression" priority="1" dxfId="1" stopIfTrue="1">
      <formula>AND($A$1=TRUE,$B$1="ja")</formula>
    </cfRule>
  </conditionalFormatting>
  <conditionalFormatting sqref="L8:L23">
    <cfRule type="expression" priority="2" dxfId="1" stopIfTrue="1">
      <formula>$A$1=TRUE</formula>
    </cfRule>
  </conditionalFormatting>
  <dataValidations count="5">
    <dataValidation type="custom" allowBlank="1" showInputMessage="1" showErrorMessage="1" errorTitle="Onjuiste invoer" error="Hier kan alleen een geheel bedrag worden ingevuld." sqref="L8:L23">
      <formula1>AND($B$1="ja",L8=ROUND(L8,0))</formula1>
    </dataValidation>
    <dataValidation type="whole" allowBlank="1" showInputMessage="1" showErrorMessage="1" errorTitle="Onjuiste invoer:" error="- de invoer moet een geheel getal zijn" sqref="M24:M26 L24">
      <formula1>$X24</formula1>
      <formula2>$Y24</formula2>
    </dataValidation>
    <dataValidation allowBlank="1" showInputMessage="1" showErrorMessage="1" errorTitle="Onjuiste invoer:" error="- de invoer moet een geheel getal zijn" sqref="L25:L26"/>
    <dataValidation type="custom" allowBlank="1" showInputMessage="1" showErrorMessage="1" sqref="M8:M23">
      <formula1>OR($M$1="140",$N$1="145")</formula1>
    </dataValidation>
    <dataValidation type="custom" allowBlank="1" showInputMessage="1" showErrorMessage="1" errorTitle="Onjuiste invoer" error="Hier kan alleen iets ingevuld worden als de instelling onder de reikwijdte van de WTZi valt." sqref="B8:K23">
      <formula1>$B$1="ja"</formula1>
    </dataValidation>
  </dataValidations>
  <printOptions/>
  <pageMargins left="0.3937007874015748" right="0.3937007874015748" top="0.7874015748031497" bottom="0.3937007874015748" header="0.5118110236220472" footer="0.5118110236220472"/>
  <pageSetup firstPageNumber="2" useFirstPageNumber="1" horizontalDpi="600" verticalDpi="600" orientation="landscape" paperSize="9" r:id="rId2"/>
  <headerFooter alignWithMargins="0">
    <oddHeader>&amp;L&amp;"Verdana,Standaard"&amp;9V en V RENTECALCULATIEMODEL 2008&amp;R&amp;G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HVEN</dc:creator>
  <cp:keywords/>
  <dc:description/>
  <cp:lastModifiedBy>I. Hooft</cp:lastModifiedBy>
  <cp:lastPrinted>2009-01-12T14:45:38Z</cp:lastPrinted>
  <dcterms:created xsi:type="dcterms:W3CDTF">2006-09-26T08:57:04Z</dcterms:created>
  <dcterms:modified xsi:type="dcterms:W3CDTF">2009-02-03T13:07:17Z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THRFR6N5WDQ4-17-3170</vt:lpwstr>
  </property>
  <property fmtid="{D5CDD505-2E9C-101B-9397-08002B2CF9AE}" pid="4" name="_dlc_DocIdItemGu">
    <vt:lpwstr>5dc04484-28fb-4607-ba2c-c62748301737</vt:lpwstr>
  </property>
  <property fmtid="{D5CDD505-2E9C-101B-9397-08002B2CF9AE}" pid="5" name="_dlc_DocIdU">
    <vt:lpwstr>http://kennisnet.nza.nl/publicaties/Aanleveren/_layouts/DocIdRedir.aspx?ID=THRFR6N5WDQ4-17-3170, THRFR6N5WDQ4-17-3170</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Alle:Langdurige zorg:Verpleging en verzorging|33367432-927b-4a96-adc1-6d221f5d18a9</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Verpleging en verzorging|33367432-927b-4a96-adc1-6d221f5d18a9</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131;#Verpleging en verzorging|33367432-927b-4a96-adc1-6d221f5d18a9</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131;#Verpleging en verzorging|33367432-927b-4a96-adc1-6d221f5d18a9;#103;#Formulier|4bc40415-667d-4fea-816d-9688ca6ffa69</vt:lpwstr>
  </property>
</Properties>
</file>