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1_0.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4_1.bin" ContentType="application/vnd.openxmlformats-officedocument.oleObject"/>
  <Override PartName="/xl/embeddings/oleObject_5_0.bin" ContentType="application/vnd.openxmlformats-officedocument.oleObject"/>
  <Override PartName="/xl/embeddings/oleObject_6_0.bin" ContentType="application/vnd.openxmlformats-officedocument.oleObject"/>
  <Override PartName="/xl/embeddings/oleObject_7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60" yWindow="1485" windowWidth="11220" windowHeight="8730" tabRatio="670" activeTab="0"/>
  </bookViews>
  <sheets>
    <sheet name="Voorblad" sheetId="1" r:id="rId1"/>
    <sheet name="inhoudsopgave" sheetId="2" r:id="rId2"/>
    <sheet name="prod. afspraken en realisatie" sheetId="3" r:id="rId3"/>
    <sheet name="eerstelijn" sheetId="4" r:id="rId4"/>
    <sheet name="dure- en weesgeneesmiddelen" sheetId="5" r:id="rId5"/>
    <sheet name="diverse budgetmutaties" sheetId="6" r:id="rId6"/>
    <sheet name="opnamen, epb" sheetId="7" r:id="rId7"/>
    <sheet name="beleidsregelwaarden" sheetId="8" r:id="rId8"/>
    <sheet name="Invoerblad" sheetId="9" r:id="rId9"/>
  </sheets>
  <externalReferences>
    <externalReference r:id="rId12"/>
  </externalReferences>
  <definedNames>
    <definedName name="_xlnm.Print_Area" localSheetId="7">'beleidsregelwaarden'!$A$1:$E$139</definedName>
    <definedName name="_xlnm.Print_Area" localSheetId="5">'diverse budgetmutaties'!$A$1:$C$35</definedName>
    <definedName name="_xlnm.Print_Area" localSheetId="4">'dure- en weesgeneesmiddelen'!$A$1:$G$65</definedName>
    <definedName name="_xlnm.Print_Area" localSheetId="3">'eerstelijn'!$A$1:$F$31</definedName>
    <definedName name="_xlnm.Print_Area" localSheetId="1">'inhoudsopgave'!$A$1:$J$50</definedName>
    <definedName name="_xlnm.Print_Area" localSheetId="8">'Invoerblad'!$A$1:$F$154</definedName>
    <definedName name="_xlnm.Print_Area" localSheetId="6">'opnamen, epb'!$A$1:$K$39</definedName>
    <definedName name="_xlnm.Print_Area" localSheetId="2">'prod. afspraken en realisatie'!$A$1:$F$122</definedName>
    <definedName name="_xlnm.Print_Area" localSheetId="0">'Voorblad'!$A$22:$M$63</definedName>
    <definedName name="_xlnm.Print_Titles" localSheetId="7">'beleidsregelwaarden'!$1:$5</definedName>
    <definedName name="_xlnm.Print_Titles" localSheetId="8">'Invoerblad'!$2:$3</definedName>
    <definedName name="_xlnm.Print_Titles" localSheetId="0">'Voorblad'!$1:$9</definedName>
    <definedName name="getal_data" localSheetId="4">#REF!</definedName>
    <definedName name="getal_data" localSheetId="8">#REF!</definedName>
    <definedName name="getal_data">#REF!</definedName>
    <definedName name="kolom_data" localSheetId="4">#REF!</definedName>
    <definedName name="kolom_data" localSheetId="8">#REF!</definedName>
    <definedName name="kolom_data">#REF!</definedName>
    <definedName name="tabblad" localSheetId="4">#REF!</definedName>
    <definedName name="tabblad" localSheetId="8">#REF!</definedName>
    <definedName name="tabblad">#REF!</definedName>
    <definedName name="Z_52EB1485_ECFC_4D16_B893_125E4D85986E_.wvu.PrintArea" localSheetId="7" hidden="1">'beleidsregelwaarden'!$A$1:$E$108</definedName>
  </definedNames>
  <calcPr fullCalcOnLoad="1"/>
</workbook>
</file>

<file path=xl/sharedStrings.xml><?xml version="1.0" encoding="utf-8"?>
<sst xmlns="http://schemas.openxmlformats.org/spreadsheetml/2006/main" count="765" uniqueCount="543">
  <si>
    <t>Subtotaal productieafspraken 2008, realisatie 2007</t>
  </si>
  <si>
    <t>Van pagina 3</t>
  </si>
  <si>
    <t>Van pagina 4</t>
  </si>
  <si>
    <t xml:space="preserve">*  Voor de berekening van de budgetmutaties geldt aIleen het aantal dagen boven 1.000, hier is in de formules rekening mee gehouden. U dient in alle kolommen het totaal aantal 24-uurs beademingsdagen inclusief de eerste 1.000 op te nemen. Ook indien het totaal aantal beademingsdagen lager is dan 1000, dient u deze hier op te geven. </t>
  </si>
  <si>
    <t>* Hoewel deze producties reeds begrepen zijn in eerdergevraagde aantallen, worden deze met betrekking tot "hiv" opnieuw gevraagd teneinde een separate budgettoeslag te kunnen berekenen. Voor de toeslagen krijgen al deze aantallen het gewicht 1.</t>
  </si>
  <si>
    <t>Hiv-opname*</t>
  </si>
  <si>
    <t>Hiv-verpleegdag*</t>
  </si>
  <si>
    <t>Hiv-polikl.bezoek*</t>
  </si>
  <si>
    <t>Hiv-dagverpleging*</t>
  </si>
  <si>
    <t>Totaal productieafspraken 2008, realisatie 2007</t>
  </si>
  <si>
    <t>*     Voor rekenstaat 2006 zie productieafsprakenformulier 2006 eventueel aangevuld met latere afspraken. Een decentrale afname is een afname ten behoeve van de eerste lijn patiënten, die verspreid over de diverse locaties (prikpunten), verwijderd van de hoofdlocatie respectievelijk het laboratorium plaatsvindt. Ziekenhuislocaties als gevolg van bijvoorbeeld een fusie dienen hierbij niet als een decentraal prikpunt te worden aangemerkt. Als Prikpunten dienen te worden aangemerkt "niet-WZV-goedgekeurde locaties", die buiten de ziekenhuislocaties zijn gelegen.</t>
  </si>
  <si>
    <t xml:space="preserve">Opbrengst productie poliklinische fysiotherapie/logopedie </t>
  </si>
  <si>
    <t>Opbrengst productie extramurale enkelvoudige ergotherapie</t>
  </si>
  <si>
    <t>Diverse onderzoeken t.b.v. huisartsen:</t>
  </si>
  <si>
    <t>Laboratoriumtarieven t.b.v. huisartsen:</t>
  </si>
  <si>
    <t>Opbrengst productie röntgenonderzoek</t>
  </si>
  <si>
    <t>Opbrengst productie functieonderzoek</t>
  </si>
  <si>
    <t>Cervix-cytologisch bevolkingsonderzoek, aantallen</t>
  </si>
  <si>
    <t>Poliklinische trombotests, aantallen</t>
  </si>
  <si>
    <t>bed neonatologie</t>
  </si>
  <si>
    <t>Inhoudsopgave</t>
  </si>
  <si>
    <t>realisatie</t>
  </si>
  <si>
    <t>RBU</t>
  </si>
  <si>
    <t>Scholingsmiddelen</t>
  </si>
  <si>
    <t>Afschrijvingskosten dubieuze debiteuren</t>
  </si>
  <si>
    <t xml:space="preserve">afspraak </t>
  </si>
  <si>
    <t>KNO-artsen</t>
  </si>
  <si>
    <t>werkelijk</t>
  </si>
  <si>
    <t>afspraak</t>
  </si>
  <si>
    <t>wegings-</t>
  </si>
  <si>
    <t>factor</t>
  </si>
  <si>
    <t>opnamen</t>
  </si>
  <si>
    <t>loon</t>
  </si>
  <si>
    <t>mat.</t>
  </si>
  <si>
    <t>loonkosten</t>
  </si>
  <si>
    <t>mat.kosten</t>
  </si>
  <si>
    <t>CAPD-dgn (H2)</t>
  </si>
  <si>
    <t>CAPD-dgn (H5)</t>
  </si>
  <si>
    <t>Thuisdialyse (W7)</t>
  </si>
  <si>
    <t>Thuisdialyse (W8)</t>
  </si>
  <si>
    <t>Thuisdialyse (W9)</t>
  </si>
  <si>
    <t>Thuisdialyse (W10)</t>
  </si>
  <si>
    <t>CCPD (W11)</t>
  </si>
  <si>
    <t>CCPD (W12)</t>
  </si>
  <si>
    <t>opname-1</t>
  </si>
  <si>
    <t>opname-2</t>
  </si>
  <si>
    <t>verpleegdag-1</t>
  </si>
  <si>
    <t>verpleegdag-2</t>
  </si>
  <si>
    <t>dagverpleging-1</t>
  </si>
  <si>
    <t>dagverpleging-2</t>
  </si>
  <si>
    <t>lab.1e lijn  afnames-1</t>
  </si>
  <si>
    <t>lab.1e lijn  afnames-2</t>
  </si>
  <si>
    <t>1e polikl.bezoeker-1</t>
  </si>
  <si>
    <t xml:space="preserve">1e polikl.bezoeker-2 </t>
  </si>
  <si>
    <t>poliklinische bevalling -1</t>
  </si>
  <si>
    <t>poliklinische bevalling -2</t>
  </si>
  <si>
    <t>N.B. Aanbevolen volgorde van invulling van de werkbladen :</t>
  </si>
  <si>
    <t>Totaal</t>
  </si>
  <si>
    <t>prod.afspr.</t>
  </si>
  <si>
    <t>"zware" dagverpleging-1</t>
  </si>
  <si>
    <t>"zware" dagverpleging-2</t>
  </si>
  <si>
    <t>parameterwaarden</t>
  </si>
  <si>
    <t xml:space="preserve">   t.b.v. nacalculatie</t>
  </si>
  <si>
    <t>L</t>
  </si>
  <si>
    <t>M</t>
  </si>
  <si>
    <t>t.b.v. herall./prod.afspr</t>
  </si>
  <si>
    <t xml:space="preserve">                  par.waarden</t>
  </si>
  <si>
    <t>erkende bedden</t>
  </si>
  <si>
    <t>klinische adherentie</t>
  </si>
  <si>
    <t>poliklinische adherentie</t>
  </si>
  <si>
    <t>post-IC high care bed</t>
  </si>
  <si>
    <t>bed neurochirurgie</t>
  </si>
  <si>
    <t>toeslag regio A</t>
  </si>
  <si>
    <t>toeslag regio B</t>
  </si>
  <si>
    <t>toeslag regio C</t>
  </si>
  <si>
    <t>toeslag regio D</t>
  </si>
  <si>
    <t>bed brandwonden</t>
  </si>
  <si>
    <t>bed chr.beademing</t>
  </si>
  <si>
    <t xml:space="preserve">FB-budget </t>
  </si>
  <si>
    <t>gewogen specialisten eenheden</t>
  </si>
  <si>
    <t xml:space="preserve"> </t>
  </si>
  <si>
    <t>ja</t>
  </si>
  <si>
    <t>nee</t>
  </si>
  <si>
    <t>PGD per behandeling (cyclus)</t>
  </si>
  <si>
    <t>BMT autoloog AML</t>
  </si>
  <si>
    <t>BMT allogeen nazorg</t>
  </si>
  <si>
    <t>poliklinische cytostatica - 1</t>
  </si>
  <si>
    <t>poliklinische cytostatica- 2</t>
  </si>
  <si>
    <t>Productieafspraken</t>
  </si>
  <si>
    <t>Niet invullen</t>
  </si>
  <si>
    <t>U dient het NZa-nummer in te vullen</t>
  </si>
  <si>
    <t>cat.</t>
  </si>
  <si>
    <t>nr.</t>
  </si>
  <si>
    <t>Aanvraag</t>
  </si>
  <si>
    <t>Registratienummer NZa</t>
  </si>
  <si>
    <t>Datum</t>
  </si>
  <si>
    <t>Toelichting bij het electronische formulier:</t>
  </si>
  <si>
    <t>Alle in te vullen velden zijn gearceerd. Dit kunt u hier aan- en uitschakelen. Voor het maken van een duidelijke afdruk van het nacalculatieformulier wordt aanbevolen eerst de arcering van de velden uit te zetten</t>
  </si>
  <si>
    <t xml:space="preserve">Instelling </t>
  </si>
  <si>
    <t>Zorgverzekeraar 1</t>
  </si>
  <si>
    <t>Plaats</t>
  </si>
  <si>
    <t>Contactpersoon</t>
  </si>
  <si>
    <t>Telefoon</t>
  </si>
  <si>
    <t>Handtekening</t>
  </si>
  <si>
    <t>Fax</t>
  </si>
  <si>
    <t>Zorgverzekeraar 2</t>
  </si>
  <si>
    <t>E-mail</t>
  </si>
  <si>
    <t>Ondertekening namens het orgaan voor de gezondheidszorg:</t>
  </si>
  <si>
    <t>(naam)</t>
  </si>
  <si>
    <t>Bij bezwaar tegen genoemde gegevensuitwisseling verzoeken wij u hier ja in te vullen:</t>
  </si>
  <si>
    <t xml:space="preserve">De NZa wil een bijdrage leveren aan het verminderen van de administratieve lasten bij instellingen. De NZa streeft tevens naar een zo efficiënt mogelijke aanwending van middelen om ontwikkelingen in de gezondheidszorg in kaart te brengen. Daarom heeft de NZa  afspraken gemaakt over het niet vaker dan één keer stellen van dezelfde vragen aan instellingen. Daarbij is bepaald dat deze gegevens bij publicatie niet herleidbaar zijn op het niveau van de individuele instelling en dat de uitgewisselde gegevens niet verder aan andere personen of organisaties zullen worden doorgeleverd. De NZa wil de door u op dit formulier ingevulde gegevens betrekken bij de hierboven genoemde gegevensuitwisseling.  Bij toestemming levert u een bijdrage aan het verminderen van uw eigen administratieve lasten. </t>
  </si>
  <si>
    <t>Pre-harttransplantaties</t>
  </si>
  <si>
    <t>Harttransplantaties</t>
  </si>
  <si>
    <t>Nazorg harttransplantaties</t>
  </si>
  <si>
    <t>Thuisbeademing basis</t>
  </si>
  <si>
    <t>Thuisbeademing 1</t>
  </si>
  <si>
    <t>Thuisbeademing 2</t>
  </si>
  <si>
    <t>Pre-levertransplantaties</t>
  </si>
  <si>
    <t>Levertransplantaties</t>
  </si>
  <si>
    <t>Nazorg levertransplantaties</t>
  </si>
  <si>
    <t>Pre-(hart)longtransplantaties</t>
  </si>
  <si>
    <t>Nazorg (hart)longtransplantaties</t>
  </si>
  <si>
    <t>Cochleaire implantaties kinderen</t>
  </si>
  <si>
    <t>Nazorg cochleaire implantaties kinderen</t>
  </si>
  <si>
    <t>Cochleaire implantaties volwassenen</t>
  </si>
  <si>
    <t>Nazorg cochleaire implantaties volwassenen</t>
  </si>
  <si>
    <t>Nervus Vagus plaatsing</t>
  </si>
  <si>
    <t>Nervus Vagus vervanging</t>
  </si>
  <si>
    <t>Opname neonatale IC</t>
  </si>
  <si>
    <t>Opname pediatrische IC</t>
  </si>
  <si>
    <t>Beademingsdagen IC</t>
  </si>
  <si>
    <t>Multitraumapatiënten (ISS&gt;=16)</t>
  </si>
  <si>
    <t>PGD per aangemelde patiënt</t>
  </si>
  <si>
    <t>Spraak- en taaldiagnostiek: vast</t>
  </si>
  <si>
    <t>Spraak- en taaldiagnostiek: per kind</t>
  </si>
  <si>
    <t>Hartrevalidatie intakecontact</t>
  </si>
  <si>
    <t>Hartrevalidatie informatiemodule</t>
  </si>
  <si>
    <t>Hartrevalidatie FIT-module &lt; 10 sessies</t>
  </si>
  <si>
    <t>Hartrevalidatie FIT-module &gt; 10 sessies</t>
  </si>
  <si>
    <t>Hartrevalidatie PEP-module</t>
  </si>
  <si>
    <t>M14 - 1</t>
  </si>
  <si>
    <t>M14 - 2</t>
  </si>
  <si>
    <t>PTCA behandelingen</t>
  </si>
  <si>
    <t>Hartoperaties</t>
  </si>
  <si>
    <t>1.1</t>
  </si>
  <si>
    <t>1.2</t>
  </si>
  <si>
    <t>Lokale productiegebonden toeslag</t>
  </si>
  <si>
    <t xml:space="preserve">Voorlopige nacalculatie </t>
  </si>
  <si>
    <t xml:space="preserve">Algemene en academische ziekenhuizen, waarvoor de beleidsregel functiegerichte budgettering van toepassing is (010, 020) </t>
  </si>
  <si>
    <t>Blad</t>
  </si>
  <si>
    <t>(handtekening)</t>
  </si>
  <si>
    <t>Versie</t>
  </si>
  <si>
    <t>(productiedeel)</t>
  </si>
  <si>
    <t xml:space="preserve">Beleidsregelbedragen </t>
  </si>
  <si>
    <t>trend 2007</t>
  </si>
  <si>
    <t>Overig; afgesproken budget, LOON**</t>
  </si>
  <si>
    <t>Overig; afgesproken budget, MAT.**</t>
  </si>
  <si>
    <t>Cystic fybrosis volwassenen</t>
  </si>
  <si>
    <t>Cystic fybrosis kinderen</t>
  </si>
  <si>
    <t>Gecombineerde klep / CABG operatie</t>
  </si>
  <si>
    <t>TAAA (aortachirurgie)</t>
  </si>
  <si>
    <t>AICD-implantatie (tot 1 mei 2007)</t>
  </si>
  <si>
    <t>AICD-implantatie (vanaf 1 mei 2007)</t>
  </si>
  <si>
    <t>BMT allogeen perifeer bloed</t>
  </si>
  <si>
    <t>BMT donor verwant</t>
  </si>
  <si>
    <t>BMT allogeen donor onverwant</t>
  </si>
  <si>
    <t>Neurointerventie coilling ongeruptureerd</t>
  </si>
  <si>
    <t>Neurointerventie coilling geruptureerd</t>
  </si>
  <si>
    <t>Neurointerventie AVM</t>
  </si>
  <si>
    <t>Neurointerventie ballon</t>
  </si>
  <si>
    <t>Neurointerventie menigeoom</t>
  </si>
  <si>
    <t>Hoofd halsoncologie</t>
  </si>
  <si>
    <t>nieuw in beleidsregel</t>
  </si>
  <si>
    <t>Eerste polikl.bezoeken (zie blad 10) ongewogen</t>
  </si>
  <si>
    <t>Eerste polikl.bezoeken (zie blad 10) gewogen</t>
  </si>
  <si>
    <t>Niertransplantaties</t>
  </si>
  <si>
    <t>Jaarkaart niertransplantaties</t>
  </si>
  <si>
    <t>Neurostimulatoren bij pijnbestrijding</t>
  </si>
  <si>
    <t>Beademingsdagen IC*</t>
  </si>
  <si>
    <t>Teletherapie eenvoudig (D611)</t>
  </si>
  <si>
    <t>Teletherapie standaard (D612)</t>
  </si>
  <si>
    <t>Teletherapie intensief (D613)</t>
  </si>
  <si>
    <t>Teletherapie bijzonder (D614)</t>
  </si>
  <si>
    <t>Brachytherapie eenvoudig (D621)</t>
  </si>
  <si>
    <t>Brachytherapie standaard (D622)</t>
  </si>
  <si>
    <t>Brachytherapie intensief (D623)</t>
  </si>
  <si>
    <t>Brachytherapie bijzonder (D624)</t>
  </si>
  <si>
    <t>Brachytherapie bijzonder (D625)</t>
  </si>
  <si>
    <t>Eerste implementatie BAHA</t>
  </si>
  <si>
    <t>afspr.</t>
  </si>
  <si>
    <t>Stents</t>
  </si>
  <si>
    <t>Catheterablatie</t>
  </si>
  <si>
    <t>Implementatie kunsthart</t>
  </si>
  <si>
    <t>(Hart)longtransplantaties</t>
  </si>
  <si>
    <t>Plaatsing eenz. thalamusstimulator bij bew.st.</t>
  </si>
  <si>
    <t>Plaatsing tweez. thalamusstimulator bij bew.st.</t>
  </si>
  <si>
    <t>Vervanging eenz.thalamusstimulator bij bew.st.</t>
  </si>
  <si>
    <t>Vervanging tweez.thalamusstimulator bij bew.st.</t>
  </si>
  <si>
    <t>Knieen</t>
  </si>
  <si>
    <t>Heupen</t>
  </si>
  <si>
    <t>In vitro fertilisatie</t>
  </si>
  <si>
    <t>Hiv-opname</t>
  </si>
  <si>
    <t>Hiv-verpleegdag</t>
  </si>
  <si>
    <t>Hiv-polikl.bezoek</t>
  </si>
  <si>
    <t>Hiv-dagverpleging</t>
  </si>
  <si>
    <t>Haemodialyses (H1)</t>
  </si>
  <si>
    <t>Haemodialyses (H4)</t>
  </si>
  <si>
    <t>Opname-1</t>
  </si>
  <si>
    <t>Opname-2</t>
  </si>
  <si>
    <t>Verpleegdag-1</t>
  </si>
  <si>
    <t>Verpleegdag-2</t>
  </si>
  <si>
    <t>Dagverpleging-1</t>
  </si>
  <si>
    <t>Dagverpleging-2</t>
  </si>
  <si>
    <t>"Zware" dagverpleging-1</t>
  </si>
  <si>
    <t>"Zware" dagverpleging-2</t>
  </si>
  <si>
    <t>Poliklinische bevalling -1</t>
  </si>
  <si>
    <t>Poliklinische bevalling -2</t>
  </si>
  <si>
    <t xml:space="preserve">Cervix-onderzoeken </t>
  </si>
  <si>
    <t>Lab.1e lijn huisbezoek</t>
  </si>
  <si>
    <t>Lab.1e lijn  afnames-1</t>
  </si>
  <si>
    <t>Lab.1e lijn  afnames-2</t>
  </si>
  <si>
    <t>Lab.1e lijn analyses</t>
  </si>
  <si>
    <t>Trombotest</t>
  </si>
  <si>
    <t>Zelfmeting bloedst.waarden training</t>
  </si>
  <si>
    <t>Zelfmeting bloedst.waarden begeleiding</t>
  </si>
  <si>
    <t>Rontgenonderzoeken</t>
  </si>
  <si>
    <t>Functieonderzoeken</t>
  </si>
  <si>
    <t>Ergotherapie</t>
  </si>
  <si>
    <t>Fysiotherapie/logopedie</t>
  </si>
  <si>
    <t>Lineaire versneller</t>
  </si>
  <si>
    <t>Traumacentrum</t>
  </si>
  <si>
    <t>Helicoptervoorziening</t>
  </si>
  <si>
    <t>Kenniscentrum pijn</t>
  </si>
  <si>
    <t>Donorteam</t>
  </si>
  <si>
    <t>Scholingsmiddelen per leerling</t>
  </si>
  <si>
    <t>Bijdrage Begeleidingscommissie Hartchirurgie</t>
  </si>
  <si>
    <t>Bijdrage Landelijke Neonatologie Registratie</t>
  </si>
  <si>
    <t>Bijdrage HIV-monitor</t>
  </si>
  <si>
    <t>Aantal centrale afnames*</t>
  </si>
  <si>
    <t>Aantal decentrale afnames*</t>
  </si>
  <si>
    <t>Aantal huisbezoeken</t>
  </si>
  <si>
    <t>Totaal aantal afnames (regel 502 t/m 504)</t>
  </si>
  <si>
    <t>Deconcentratiegraad (503/(502+503))x100%</t>
  </si>
  <si>
    <t>Vervolg productieafspraken 2008 en realisatie 2007</t>
  </si>
  <si>
    <t>Voorzover u Prismant niet hebt gemachtigd om de opgegeven adherenties rechtstreeks aan de NZa ter beschikking te stellen, dient u een copie van de opgave van Prismant mee te zenden.</t>
  </si>
  <si>
    <t>Internisten</t>
  </si>
  <si>
    <t>Geriaters</t>
  </si>
  <si>
    <t>Longartsen</t>
  </si>
  <si>
    <t>Cardiologen</t>
  </si>
  <si>
    <t>Reumatologen</t>
  </si>
  <si>
    <t>Maag/darmartsen</t>
  </si>
  <si>
    <t>Allergologen</t>
  </si>
  <si>
    <t>Kinderartsen</t>
  </si>
  <si>
    <t>Chirurgen</t>
  </si>
  <si>
    <t>Orthopeden</t>
  </si>
  <si>
    <t>Urologen</t>
  </si>
  <si>
    <t>Plastisch chirurgen</t>
  </si>
  <si>
    <t>Neurochirurgen</t>
  </si>
  <si>
    <t>Cardio-pulm. Chirurgen</t>
  </si>
  <si>
    <t>Gynaecologen</t>
  </si>
  <si>
    <t>Oogartsen</t>
  </si>
  <si>
    <t>Dermatologen</t>
  </si>
  <si>
    <t>Neurologen</t>
  </si>
  <si>
    <t>Neurologen/zenuwartsen</t>
  </si>
  <si>
    <t>Liaisonpsychiaters</t>
  </si>
  <si>
    <t>Revalidatieartsen</t>
  </si>
  <si>
    <t>Mondziekten &amp; kaakchirurgie</t>
  </si>
  <si>
    <t>Dentomax. Orthopedie</t>
  </si>
  <si>
    <t>Anesthesisten (pijnbestrijding)</t>
  </si>
  <si>
    <t>Psychiaters in  PAAZ-setting*</t>
  </si>
  <si>
    <t>van pagina 5</t>
  </si>
  <si>
    <t>Totaal realisatie productie 2007 (regel 619)</t>
  </si>
  <si>
    <t>gewogen</t>
  </si>
  <si>
    <t>ongewogen</t>
  </si>
  <si>
    <t>1e polikliniek</t>
  </si>
  <si>
    <t xml:space="preserve">* De regel psychiaters in PAAZ-setting is alleen van toepassing voor de academische ziekenhuizen. </t>
  </si>
  <si>
    <t>Radiotherapeuten**</t>
  </si>
  <si>
    <t>** Voor  radiotherapeuten kunnen geen afspraken voor eerste polikliniekbezoeken worden gemaakt. Zie ook beleidsregel CI-932</t>
  </si>
  <si>
    <r>
      <t xml:space="preserve">voorblad  </t>
    </r>
    <r>
      <rPr>
        <sz val="9"/>
        <rFont val="Verdana"/>
        <family val="2"/>
      </rPr>
      <t>(ondertekening)</t>
    </r>
  </si>
  <si>
    <t>Berekeningsblad:</t>
  </si>
  <si>
    <t>MICU ritten</t>
  </si>
  <si>
    <t>par.waarden 2007</t>
  </si>
  <si>
    <t>par.waarden 2008</t>
  </si>
  <si>
    <t>Subtotaal productieafspraken 2008, realisatie 2007 (naar pagina 6)</t>
  </si>
  <si>
    <t>Van pagina 5</t>
  </si>
  <si>
    <t>trend 2008</t>
  </si>
  <si>
    <t>Overig eerstelijnsvoorzieningen</t>
  </si>
  <si>
    <t>Poliklinische bevallingen t.b.v. huisartsen, aantallen</t>
  </si>
  <si>
    <t>U wordt verzocht een opgave te doen van het aantal leerlingen dat op 1 oktober 2007 aan uw instelling was verbonden en dat voldeed aan de gestelde eisen.  Voor een verdere toelichting mogen wij u verwijzen naar onze circulaire MR/kh/I/99/14c d.d. 23 maart 1999.</t>
  </si>
  <si>
    <t>In 2007 en in 2008 kan maximaal 5% van het variabele deel van het FB-budget additioneel in het budget worden opgenomen. Voor een verdere toelichting verwijzen wij naar beleidsregel Lokale productiegebonden toeslag (I-613)</t>
  </si>
  <si>
    <t>Voorlopige budgetmutaties</t>
  </si>
  <si>
    <t>Overeengekomen correctie op de realisatie 2007 (alleen negatieve aanpassing)</t>
  </si>
  <si>
    <t>Overige budgetkosten</t>
  </si>
  <si>
    <t>blad 10, 3, 4, 5, 6, 7, 8, 9</t>
  </si>
  <si>
    <t>Analysekosten</t>
  </si>
  <si>
    <t>**Met bovenstaande regels ten behoeve van de eerstelijnsvoorzieningen kan in de meeste gevallen worden volstaan. In beperkte mate wordt in sommige instellingen ook nog, zonder tussenkomst van een poortspecialist, een aantal diagnostische verrichtingen door huisartsen aangevraagd die in de categorie "overige" kunnen worden opgenomen (bijv. histologische- en in-vivo onderzoeken. Alle in-vitro onderzoeken zijn overgeheveld naar de lab.onderzoeken. Scopieën worden geacht via de tweedelijnsbeleidsregels te worden bekostigd, indien voor de betreffende patiënten een polikliniekbezoek wordt geregistreerd. Indien hiervan geen sprake is kunnen deze onderzoeken bij de functieonderzoeken worden opgenomen.</t>
  </si>
  <si>
    <t>KvK nummer</t>
  </si>
  <si>
    <t xml:space="preserve">Functieniveau van de medewerker(s) die de meeste tijd heeft besteed: </t>
  </si>
  <si>
    <t>Medewerker</t>
  </si>
  <si>
    <t>Middenkader</t>
  </si>
  <si>
    <t>Directie</t>
  </si>
  <si>
    <t>* Het gaat om alle activiteiten die verricht worden voor het invullen van het formulier, dus ook het verzamelen, bewerken, opslaan en opleveren van</t>
  </si>
  <si>
    <t>data. Ook afstemming valt hieronder. Het gaat om het totaal aantal arbeidsuren, dus uren van meerdere medewerkers kunnen worden opgeteld.</t>
  </si>
  <si>
    <t>Tijdsbesteding formulier</t>
  </si>
  <si>
    <t>Neonatale screening (hielprik)</t>
  </si>
  <si>
    <t>Poliklinische toediening cytostatica</t>
  </si>
  <si>
    <t>belang om de administratieve last te kunnen berekenen.</t>
  </si>
  <si>
    <t>Indienen vòòr 1 april 2008*</t>
  </si>
  <si>
    <t xml:space="preserve">* U dient het ingevulde, ondertekende formulier per post naar de NZa toe te zenden en de elektronische versie te mailen naar FormulierenCure@NZa.nl. </t>
  </si>
  <si>
    <t>Berekening (gewogen) opnamen en 1e polikliniek bezoek (ten behoeve van 1.1)</t>
  </si>
  <si>
    <t>Productieafspraken 2008, voorlopige nacalculatie 2007</t>
  </si>
  <si>
    <t>De NZa streeft naar zo laag mogelijke administratieve lasten. Daarom wil de NZa inzicht krijgen in de tijdsbesteding voor het invullen van dit formulier. Wij verzoeken u om, op vrijwillige basis, aan te geven hoe lang u bezig bent geweest met het invullen van dit formulier. Mocht u specifieke ideeën hebben over het reduceren van administratieve lasten dan kunt u deze mailen naar walz@nza.nl. Voor de NZa is deze informatie van belang om knelpunten te signaleren en reducties te bewerkstelligen.</t>
  </si>
  <si>
    <t xml:space="preserve">Tijdsbesteding* (in uren) voor het invullen van dit formulier**: </t>
  </si>
  <si>
    <t>** Deze vraag wordt gesteld om een inschatting te kunnen maken van het uurtarief van de MEEST betrokken medewerker(s). Deze informatie is van</t>
  </si>
  <si>
    <t>Opmerkingen met betrekking tot tijdsbesteding:</t>
  </si>
  <si>
    <t>1.3</t>
  </si>
  <si>
    <t>Dure geneesmiddelen en Weesgeneesmiddelen</t>
  </si>
  <si>
    <t>Voorlopige</t>
  </si>
  <si>
    <t>Budget</t>
  </si>
  <si>
    <t>Geneesmiddelen 80% vergoeding</t>
  </si>
  <si>
    <t>Docetaxel</t>
  </si>
  <si>
    <t>Irinotecan</t>
  </si>
  <si>
    <t>Gemcitabine</t>
  </si>
  <si>
    <t>Oxaliplatine</t>
  </si>
  <si>
    <t>Paclitaxel</t>
  </si>
  <si>
    <t>Rituximab (190506 bij folliculair lymfoom, 109528 bij reumatoïde artritis, 190531 bij DLBCL met CHOP)</t>
  </si>
  <si>
    <t>Immunoglobuline IV</t>
  </si>
  <si>
    <t>Trastuzumab (bij gemetast. borstkanker)</t>
  </si>
  <si>
    <t>Trastuzumab (bij niet gemetast. borstkanker)</t>
  </si>
  <si>
    <t>Botulinetoxine</t>
  </si>
  <si>
    <t>Verteporfin</t>
  </si>
  <si>
    <t>Doxorubicine liposomal (Caelyx)</t>
  </si>
  <si>
    <t>*</t>
  </si>
  <si>
    <t>Infliximab</t>
  </si>
  <si>
    <t xml:space="preserve">Vinorelbine </t>
  </si>
  <si>
    <t>Bevacizumab</t>
  </si>
  <si>
    <t>Pemetrexed</t>
  </si>
  <si>
    <t>Bortezomib</t>
  </si>
  <si>
    <t>Omalizumab</t>
  </si>
  <si>
    <t>Ibritumomoab Tiuxetan</t>
  </si>
  <si>
    <t>Pegaptanib</t>
  </si>
  <si>
    <t>Alemtuzumab</t>
  </si>
  <si>
    <t>Palifermin</t>
  </si>
  <si>
    <t>Drotrecogin alfa</t>
  </si>
  <si>
    <t>Natalizumab</t>
  </si>
  <si>
    <t>Cetuximab (bij plaveisecelcarnicoom van het hoofd- halsgebied)</t>
  </si>
  <si>
    <t>Ranibizumab</t>
  </si>
  <si>
    <t>Totaal geneesmiddelen 80% vergoeding</t>
  </si>
  <si>
    <t>Voor de geneesmiddelen is 80% van de werkelijke kosten (netto-inkoopkosten) nacalculeerbaar.</t>
  </si>
  <si>
    <t>Geneesmiddelen 100% vergoeding</t>
  </si>
  <si>
    <t>Hemostatica</t>
  </si>
  <si>
    <t>Infliximab (bij reumatoïde artritis) subcutaan / intramusculair vòòr 1-5-2004*</t>
  </si>
  <si>
    <t>Infliximab (bij reumatoïde artritis) intraveneus vòòr 1-5-2004*</t>
  </si>
  <si>
    <t>Totaal geneesmiddelen 100% vergoeding</t>
  </si>
  <si>
    <t xml:space="preserve">* De tijdelijke regeling Infliximab (Remicade) is per 1-5-2004 vervallen. Het middel is toegevoegd aan de stofnamenlijst dure geneesmiddelen.  </t>
  </si>
  <si>
    <t>Voor de reumapatiënten die voor 1-5-2004 al werden behandeld met Infliximab blijft de 100% budgettaire vergoedingsregeling bestaan.</t>
  </si>
  <si>
    <t>Weesgeneesmiddelen 100% vergoeding</t>
  </si>
  <si>
    <t>(academische ziekenhuizen)</t>
  </si>
  <si>
    <t>Laronidase</t>
  </si>
  <si>
    <t>Alglucosidase alfa</t>
  </si>
  <si>
    <t>Agalsidase alfa</t>
  </si>
  <si>
    <t>Agalsidase bèta</t>
  </si>
  <si>
    <t>Galsulfase</t>
  </si>
  <si>
    <t>Idursulfase</t>
  </si>
  <si>
    <t>Totaal weesgeneesmiddelen 100% vergoeding</t>
  </si>
  <si>
    <t>Totaal dure geneesmiddelen</t>
  </si>
  <si>
    <t>* Coderingen Infliximab per aandoening: 190507 bij Crohn, 190515 bij Spondylitis Ankylopoetica en Bechterew, 190516 bij Artritis Psoriatica, 190529 bij Colitis Ulcerosa, 190524 bij Psoriasis, 190513 bij reumatoïde artritis (subcutaan / intramusculair) en 190514 bij reumatoïde artritis (intraveneus).</t>
  </si>
  <si>
    <t>Productieafsprakenformulier 2008</t>
  </si>
  <si>
    <t>code</t>
  </si>
  <si>
    <t>Totaal 2007</t>
  </si>
  <si>
    <t>Q</t>
  </si>
  <si>
    <t>OPN+</t>
  </si>
  <si>
    <t>VTOT+</t>
  </si>
  <si>
    <t>PBZ+</t>
  </si>
  <si>
    <t>DAGV+</t>
  </si>
  <si>
    <t>DAGV2+</t>
  </si>
  <si>
    <t>TKNIE</t>
  </si>
  <si>
    <t>THEUP</t>
  </si>
  <si>
    <t>HEMO+</t>
  </si>
  <si>
    <t>C+VS+</t>
  </si>
  <si>
    <t>H+EPO+</t>
  </si>
  <si>
    <t>C+VS++</t>
  </si>
  <si>
    <t>D310</t>
  </si>
  <si>
    <t>D311</t>
  </si>
  <si>
    <t>D312</t>
  </si>
  <si>
    <t>D313</t>
  </si>
  <si>
    <t>D330</t>
  </si>
  <si>
    <t>D333</t>
  </si>
  <si>
    <t>HART+</t>
  </si>
  <si>
    <t>PTCA+</t>
  </si>
  <si>
    <t>STENT</t>
  </si>
  <si>
    <t>AICD</t>
  </si>
  <si>
    <t>CATHET</t>
  </si>
  <si>
    <t>LVAD</t>
  </si>
  <si>
    <t>NTX</t>
  </si>
  <si>
    <t>NTXJR</t>
  </si>
  <si>
    <t>BMTAML</t>
  </si>
  <si>
    <t>BMTPBS</t>
  </si>
  <si>
    <t>DONORV</t>
  </si>
  <si>
    <t>DONORN</t>
  </si>
  <si>
    <t>NZALLO</t>
  </si>
  <si>
    <t>PHTX</t>
  </si>
  <si>
    <t>HTX</t>
  </si>
  <si>
    <t>NHTX</t>
  </si>
  <si>
    <t>THUISB</t>
  </si>
  <si>
    <t>THUIS1</t>
  </si>
  <si>
    <t>THUIS2</t>
  </si>
  <si>
    <t>PLTX96</t>
  </si>
  <si>
    <t>LTX</t>
  </si>
  <si>
    <t>NLTX</t>
  </si>
  <si>
    <t>PHLTX</t>
  </si>
  <si>
    <t>HLTX</t>
  </si>
  <si>
    <t>NHLTX</t>
  </si>
  <si>
    <t>COCHLK</t>
  </si>
  <si>
    <t>NCOCHK</t>
  </si>
  <si>
    <t>COCHLV</t>
  </si>
  <si>
    <t>NCOCHV</t>
  </si>
  <si>
    <t>NSTIMU</t>
  </si>
  <si>
    <t>TSTIP1</t>
  </si>
  <si>
    <t>TSTIP2</t>
  </si>
  <si>
    <t>TSTIV1</t>
  </si>
  <si>
    <t>TSTIV2</t>
  </si>
  <si>
    <t>PLNVS</t>
  </si>
  <si>
    <t>VVNVS</t>
  </si>
  <si>
    <t>OPNICU</t>
  </si>
  <si>
    <t>OPPICU</t>
  </si>
  <si>
    <t>BDAGIC</t>
  </si>
  <si>
    <t>MTISS</t>
  </si>
  <si>
    <t>INVFR+</t>
  </si>
  <si>
    <t>RBUPOL</t>
  </si>
  <si>
    <t>HRTINT</t>
  </si>
  <si>
    <t>HRTINF</t>
  </si>
  <si>
    <t>HRT&lt;10</t>
  </si>
  <si>
    <t>HRT&gt;10</t>
  </si>
  <si>
    <t>HRTPEP</t>
  </si>
  <si>
    <t>HIVOPN</t>
  </si>
  <si>
    <t>HIVDAG</t>
  </si>
  <si>
    <t>HIVPOL</t>
  </si>
  <si>
    <t>HIVDVP</t>
  </si>
  <si>
    <t>RADT1</t>
  </si>
  <si>
    <t>RADT2</t>
  </si>
  <si>
    <t>RADT3</t>
  </si>
  <si>
    <t>RADT4</t>
  </si>
  <si>
    <t>RADB1</t>
  </si>
  <si>
    <t>RADB2</t>
  </si>
  <si>
    <t>RADB3</t>
  </si>
  <si>
    <t>RADB4</t>
  </si>
  <si>
    <t>RADB5</t>
  </si>
  <si>
    <t>BAHA</t>
  </si>
  <si>
    <t>STVAST</t>
  </si>
  <si>
    <t>STKIND</t>
  </si>
  <si>
    <t>PLCYT+</t>
  </si>
  <si>
    <t>HSBZKN</t>
  </si>
  <si>
    <t>AFNAMS</t>
  </si>
  <si>
    <t>ANALYS</t>
  </si>
  <si>
    <t>DCNGRD</t>
  </si>
  <si>
    <t>RON98</t>
  </si>
  <si>
    <t>FUNON+</t>
  </si>
  <si>
    <t>FYSLO+</t>
  </si>
  <si>
    <t>ERGOTH</t>
  </si>
  <si>
    <t>CVXON+</t>
  </si>
  <si>
    <t>TRMBP+</t>
  </si>
  <si>
    <t>ZELBTR</t>
  </si>
  <si>
    <t>ZELBBE</t>
  </si>
  <si>
    <t>PLBEV+</t>
  </si>
  <si>
    <t>IC</t>
  </si>
  <si>
    <t>LK1LN</t>
  </si>
  <si>
    <t>MK1LN</t>
  </si>
  <si>
    <t>MHEMOF</t>
  </si>
  <si>
    <t>C151</t>
  </si>
  <si>
    <t>C152</t>
  </si>
  <si>
    <t>C153</t>
  </si>
  <si>
    <t>C154</t>
  </si>
  <si>
    <t>C155</t>
  </si>
  <si>
    <t>C156</t>
  </si>
  <si>
    <t>C158</t>
  </si>
  <si>
    <t>C159</t>
  </si>
  <si>
    <t>C160</t>
  </si>
  <si>
    <t>C161</t>
  </si>
  <si>
    <t>C162</t>
  </si>
  <si>
    <t>C157</t>
  </si>
  <si>
    <t>C163</t>
  </si>
  <si>
    <t>C164</t>
  </si>
  <si>
    <t>C165</t>
  </si>
  <si>
    <t>C168</t>
  </si>
  <si>
    <t>C169</t>
  </si>
  <si>
    <t>C170</t>
  </si>
  <si>
    <t>C171</t>
  </si>
  <si>
    <t>C172</t>
  </si>
  <si>
    <t>C173</t>
  </si>
  <si>
    <t>C174</t>
  </si>
  <si>
    <t>WSLARO</t>
  </si>
  <si>
    <t>WSALGL</t>
  </si>
  <si>
    <t>KDD</t>
  </si>
  <si>
    <t>LSCHOL</t>
  </si>
  <si>
    <t>OLPT02</t>
  </si>
  <si>
    <t>VOORL</t>
  </si>
  <si>
    <t>KOV</t>
  </si>
  <si>
    <t>KRENTE</t>
  </si>
  <si>
    <t>Totaal 2008</t>
  </si>
  <si>
    <t>Opnamen (zie blad 10) ongewogen</t>
  </si>
  <si>
    <t>Opnamen (zie blad 10) gewogen</t>
  </si>
  <si>
    <t>Verpl.dagen (excl. verkeerde bed)</t>
  </si>
  <si>
    <t>Dagverpleging I: normaal</t>
  </si>
  <si>
    <t>Dagverpleging II: zwaar</t>
  </si>
  <si>
    <t>MREMIC</t>
  </si>
  <si>
    <t>Remicade (infliximab vòòr 1-5-2004)</t>
  </si>
  <si>
    <t>Abatacept</t>
  </si>
  <si>
    <t>Diverse aanvaardbare kosten</t>
  </si>
  <si>
    <t>Kapitaalslasten 2007</t>
  </si>
  <si>
    <t>C175</t>
  </si>
  <si>
    <t>C176</t>
  </si>
  <si>
    <t>C177</t>
  </si>
  <si>
    <t>C178</t>
  </si>
  <si>
    <t>WSAGAA</t>
  </si>
  <si>
    <t>WSAGAB</t>
  </si>
  <si>
    <t>WSGALS</t>
  </si>
  <si>
    <t>WSINDU</t>
  </si>
  <si>
    <t>CABG</t>
  </si>
  <si>
    <t>TAAA</t>
  </si>
  <si>
    <t>AICD07</t>
  </si>
  <si>
    <t>NEUCGE</t>
  </si>
  <si>
    <t>NEUCON</t>
  </si>
  <si>
    <t>NEUMEN</t>
  </si>
  <si>
    <t>NEUAVM</t>
  </si>
  <si>
    <t>NEUBAL</t>
  </si>
  <si>
    <t>HHONC</t>
  </si>
  <si>
    <t>CFVOLW</t>
  </si>
  <si>
    <t>CFKIND</t>
  </si>
  <si>
    <t>HIELPR</t>
  </si>
  <si>
    <t>KLAD06</t>
  </si>
  <si>
    <t>POAD06</t>
  </si>
  <si>
    <t>Instellingsnummer</t>
  </si>
  <si>
    <t>categorie</t>
  </si>
  <si>
    <t>nummer</t>
  </si>
  <si>
    <t>Voor intern gebruik NZa</t>
  </si>
  <si>
    <t>De werkbladen zijn met een wachtwoord beveiligd. Indien u een onjuistheid ontdekt verzoeken wij u dit via e-mail aan de NZa door te geven (vragencure@NZa.nl).</t>
  </si>
  <si>
    <t>MICU</t>
  </si>
  <si>
    <t>* Bedoeld worden afschrijvingskosten die weergegeven worden in de rekenstaat op regel 47, blad 2</t>
  </si>
  <si>
    <t>Werkelijke totale rentekosten</t>
  </si>
  <si>
    <t xml:space="preserve">Werkelijke totale overige afschrijvingskosten* </t>
  </si>
  <si>
    <t>1 / 24-01-2008</t>
  </si>
  <si>
    <t>Bijlage 1 bij circulaire EGRK/mbrd/CI/08/08c</t>
  </si>
</sst>
</file>

<file path=xl/styles.xml><?xml version="1.0" encoding="utf-8"?>
<styleSheet xmlns="http://schemas.openxmlformats.org/spreadsheetml/2006/main">
  <numFmts count="2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fl&quot;\ * #,##0_-;_-&quot;fl&quot;\ * #,##0\-;_-&quot;fl&quot;\ * &quot;-&quot;_-;_-@_-"/>
    <numFmt numFmtId="165" formatCode="_-&quot;fl&quot;\ * #,##0.00_-;_-&quot;fl&quot;\ * #,##0.00\-;_-&quot;fl&quot;\ * &quot;-&quot;??_-;_-@_-"/>
    <numFmt numFmtId="166" formatCode="#,##0.00_ ;[Red]\-#,##0.00\ "/>
    <numFmt numFmtId="167" formatCode="#,##0_ ;[Red]\-#,##0\ "/>
    <numFmt numFmtId="168" formatCode="0.0"/>
    <numFmt numFmtId="169" formatCode="0.0%"/>
    <numFmt numFmtId="170" formatCode="0.0000"/>
    <numFmt numFmtId="171" formatCode="#,##0_ \ ;\(#,##0\)_ ;"/>
    <numFmt numFmtId="172" formatCode="#,##0.0000"/>
    <numFmt numFmtId="173" formatCode="\(#,##0\)_ ;#,##0_ \ ;\ \(* \)_ "/>
    <numFmt numFmtId="174" formatCode="\ \ƒ* #,##0_ \ ;\ \ƒ* ;\ \ƒ* "/>
    <numFmt numFmtId="175" formatCode="dd/mm/yy;@"/>
  </numFmts>
  <fonts count="34">
    <font>
      <sz val="10"/>
      <name val="Arial"/>
      <family val="0"/>
    </font>
    <font>
      <sz val="9"/>
      <name val="Arial"/>
      <family val="2"/>
    </font>
    <font>
      <b/>
      <sz val="9"/>
      <name val="Arial"/>
      <family val="2"/>
    </font>
    <font>
      <sz val="8"/>
      <name val="Arial"/>
      <family val="0"/>
    </font>
    <font>
      <u val="single"/>
      <sz val="10"/>
      <color indexed="12"/>
      <name val="Arial"/>
      <family val="0"/>
    </font>
    <font>
      <u val="single"/>
      <sz val="10"/>
      <color indexed="36"/>
      <name val="Arial"/>
      <family val="0"/>
    </font>
    <font>
      <sz val="8"/>
      <name val="Tahoma"/>
      <family val="2"/>
    </font>
    <font>
      <sz val="10"/>
      <name val="Verdana"/>
      <family val="2"/>
    </font>
    <font>
      <b/>
      <sz val="14"/>
      <name val="Verdana"/>
      <family val="2"/>
    </font>
    <font>
      <b/>
      <sz val="9"/>
      <name val="Verdana"/>
      <family val="2"/>
    </font>
    <font>
      <sz val="9"/>
      <name val="Verdana"/>
      <family val="2"/>
    </font>
    <font>
      <sz val="9"/>
      <color indexed="9"/>
      <name val="Verdana"/>
      <family val="2"/>
    </font>
    <font>
      <sz val="8"/>
      <name val="Verdana"/>
      <family val="2"/>
    </font>
    <font>
      <b/>
      <sz val="9"/>
      <color indexed="9"/>
      <name val="Verdana"/>
      <family val="2"/>
    </font>
    <font>
      <sz val="10"/>
      <name val="Helv"/>
      <family val="0"/>
    </font>
    <font>
      <b/>
      <sz val="14"/>
      <name val="Helv"/>
      <family val="0"/>
    </font>
    <font>
      <sz val="24"/>
      <color indexed="13"/>
      <name val="Helv"/>
      <family val="0"/>
    </font>
    <font>
      <sz val="14"/>
      <name val="Verdana"/>
      <family val="2"/>
    </font>
    <font>
      <u val="single"/>
      <sz val="9"/>
      <name val="Verdana"/>
      <family val="2"/>
    </font>
    <font>
      <sz val="9"/>
      <color indexed="14"/>
      <name val="Verdana"/>
      <family val="2"/>
    </font>
    <font>
      <sz val="10"/>
      <color indexed="14"/>
      <name val="Verdana"/>
      <family val="2"/>
    </font>
    <font>
      <sz val="9"/>
      <color indexed="10"/>
      <name val="Verdana"/>
      <family val="2"/>
    </font>
    <font>
      <sz val="9"/>
      <color indexed="23"/>
      <name val="Verdana"/>
      <family val="2"/>
    </font>
    <font>
      <b/>
      <sz val="9"/>
      <color indexed="23"/>
      <name val="Verdana"/>
      <family val="2"/>
    </font>
    <font>
      <sz val="8"/>
      <color indexed="23"/>
      <name val="Verdana"/>
      <family val="2"/>
    </font>
    <font>
      <sz val="10"/>
      <color indexed="23"/>
      <name val="Arial"/>
      <family val="0"/>
    </font>
    <font>
      <sz val="10"/>
      <color indexed="23"/>
      <name val="Verdana"/>
      <family val="2"/>
    </font>
    <font>
      <i/>
      <sz val="9"/>
      <name val="Verdana"/>
      <family val="2"/>
    </font>
    <font>
      <i/>
      <sz val="8"/>
      <color indexed="8"/>
      <name val="Verdana"/>
      <family val="2"/>
    </font>
    <font>
      <i/>
      <sz val="8"/>
      <name val="Verdana"/>
      <family val="2"/>
    </font>
    <font>
      <sz val="8"/>
      <color indexed="8"/>
      <name val="Verdana"/>
      <family val="2"/>
    </font>
    <font>
      <sz val="8"/>
      <color indexed="9"/>
      <name val="Verdana"/>
      <family val="2"/>
    </font>
    <font>
      <sz val="9"/>
      <color indexed="8"/>
      <name val="Verdana"/>
      <family val="2"/>
    </font>
    <font>
      <b/>
      <sz val="10"/>
      <name val="Arial"/>
      <family val="2"/>
    </font>
  </fonts>
  <fills count="13">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12"/>
        <bgColor indexed="64"/>
      </patternFill>
    </fill>
    <fill>
      <patternFill patternType="solid">
        <fgColor indexed="9"/>
        <bgColor indexed="64"/>
      </patternFill>
    </fill>
    <fill>
      <patternFill patternType="solid">
        <fgColor indexed="14"/>
        <bgColor indexed="64"/>
      </patternFill>
    </fill>
    <fill>
      <patternFill patternType="solid">
        <fgColor indexed="42"/>
        <bgColor indexed="64"/>
      </patternFill>
    </fill>
    <fill>
      <patternFill patternType="solid">
        <fgColor indexed="47"/>
        <bgColor indexed="64"/>
      </patternFill>
    </fill>
    <fill>
      <patternFill patternType="solid">
        <fgColor indexed="46"/>
        <bgColor indexed="64"/>
      </patternFill>
    </fill>
    <fill>
      <patternFill patternType="solid">
        <fgColor indexed="51"/>
        <bgColor indexed="64"/>
      </patternFill>
    </fill>
    <fill>
      <patternFill patternType="solid">
        <fgColor indexed="45"/>
        <bgColor indexed="64"/>
      </patternFill>
    </fill>
    <fill>
      <patternFill patternType="solid">
        <fgColor indexed="44"/>
        <bgColor indexed="64"/>
      </patternFill>
    </fill>
  </fills>
  <borders count="36">
    <border>
      <left/>
      <right/>
      <top/>
      <bottom/>
      <diagonal/>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thin"/>
      <top style="thin"/>
      <bottom style="thin"/>
    </border>
    <border>
      <left style="thin">
        <color indexed="8"/>
      </left>
      <right style="thin">
        <color indexed="8"/>
      </right>
      <top style="double">
        <color indexed="8"/>
      </top>
      <bottom style="thin">
        <color indexed="8"/>
      </bottom>
    </border>
    <border>
      <left style="hair"/>
      <right style="hair"/>
      <top style="hair"/>
      <bottom style="hair"/>
    </border>
    <border>
      <left style="hair"/>
      <right>
        <color indexed="63"/>
      </right>
      <top style="hair"/>
      <bottom style="hair"/>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hair"/>
      <bottom style="hair"/>
    </border>
    <border>
      <left style="hair"/>
      <right style="hair"/>
      <top>
        <color indexed="63"/>
      </top>
      <bottom>
        <color indexed="63"/>
      </bottom>
    </border>
    <border>
      <left>
        <color indexed="63"/>
      </left>
      <right>
        <color indexed="63"/>
      </right>
      <top>
        <color indexed="63"/>
      </top>
      <bottom style="hair"/>
    </border>
    <border>
      <left>
        <color indexed="63"/>
      </left>
      <right style="hair"/>
      <top style="hair"/>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hair"/>
      <bottom>
        <color indexed="63"/>
      </bottom>
    </border>
    <border>
      <left>
        <color indexed="63"/>
      </left>
      <right style="hair"/>
      <top>
        <color indexed="63"/>
      </top>
      <bottom>
        <color indexed="63"/>
      </bottom>
    </border>
    <border>
      <left style="thin"/>
      <right>
        <color indexed="63"/>
      </right>
      <top style="thin"/>
      <bottom style="thin"/>
    </border>
    <border>
      <left>
        <color indexed="63"/>
      </left>
      <right style="thin"/>
      <top style="thin"/>
      <bottom style="thin"/>
    </border>
    <border>
      <left style="hair"/>
      <right>
        <color indexed="63"/>
      </right>
      <top>
        <color indexed="63"/>
      </top>
      <bottom>
        <color indexed="63"/>
      </bottom>
    </border>
    <border>
      <left style="hair"/>
      <right>
        <color indexed="63"/>
      </right>
      <top style="thin"/>
      <bottom style="hair"/>
    </border>
    <border>
      <left>
        <color indexed="63"/>
      </left>
      <right>
        <color indexed="63"/>
      </right>
      <top style="hair"/>
      <bottom>
        <color indexed="63"/>
      </bottom>
    </border>
    <border>
      <left>
        <color indexed="63"/>
      </left>
      <right style="hair"/>
      <top>
        <color indexed="63"/>
      </top>
      <bottom style="hair"/>
    </border>
    <border>
      <left style="hair"/>
      <right>
        <color indexed="63"/>
      </right>
      <top>
        <color indexed="63"/>
      </top>
      <bottom style="hair"/>
    </border>
    <border>
      <left>
        <color indexed="63"/>
      </left>
      <right style="hair"/>
      <top style="hair"/>
      <bottom>
        <color indexed="63"/>
      </bottom>
    </border>
    <border>
      <left style="hair"/>
      <right style="thin"/>
      <top style="hair"/>
      <bottom style="hair"/>
    </border>
    <border>
      <left style="thin"/>
      <right style="thin"/>
      <top style="hair"/>
      <bottom style="hair"/>
    </border>
    <border>
      <left style="thin"/>
      <right style="hair"/>
      <top style="hair"/>
      <bottom style="hair"/>
    </border>
    <border>
      <left style="hair"/>
      <right style="hair"/>
      <top>
        <color indexed="63"/>
      </top>
      <bottom style="hair"/>
    </border>
    <border>
      <left>
        <color indexed="63"/>
      </left>
      <right>
        <color indexed="63"/>
      </right>
      <top style="thin"/>
      <bottom style="thin"/>
    </border>
  </borders>
  <cellStyleXfs count="4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lignment/>
      <protection/>
    </xf>
    <xf numFmtId="0" fontId="14" fillId="0" borderId="1">
      <alignment/>
      <protection/>
    </xf>
    <xf numFmtId="0" fontId="5"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2" borderId="1">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9" fontId="0" fillId="0" borderId="0" applyFont="0" applyFill="0" applyBorder="0" applyAlignment="0" applyProtection="0"/>
    <xf numFmtId="0" fontId="14" fillId="0" borderId="0">
      <alignment/>
      <protection/>
    </xf>
    <xf numFmtId="0" fontId="0" fillId="0" borderId="0" applyFill="0" applyBorder="0">
      <alignment/>
      <protection/>
    </xf>
    <xf numFmtId="0" fontId="0" fillId="0" borderId="0">
      <alignment/>
      <protection/>
    </xf>
    <xf numFmtId="0" fontId="0" fillId="0" borderId="0" applyFill="0" applyBorder="0">
      <alignment/>
      <protection/>
    </xf>
    <xf numFmtId="0" fontId="0" fillId="0" borderId="0">
      <alignment/>
      <protection/>
    </xf>
    <xf numFmtId="171" fontId="1" fillId="0" borderId="2" applyFill="0" applyBorder="0">
      <alignment/>
      <protection/>
    </xf>
    <xf numFmtId="174" fontId="1" fillId="0" borderId="2" applyFill="0" applyBorder="0">
      <alignment/>
      <protection/>
    </xf>
    <xf numFmtId="173" fontId="1" fillId="0" borderId="2" applyFill="0" applyBorder="0">
      <alignment/>
      <protection/>
    </xf>
    <xf numFmtId="171" fontId="2" fillId="3" borderId="3">
      <alignment/>
      <protection/>
    </xf>
    <xf numFmtId="173" fontId="2" fillId="3" borderId="3">
      <alignment/>
      <protection/>
    </xf>
    <xf numFmtId="0" fontId="14" fillId="0" borderId="1">
      <alignment/>
      <protection/>
    </xf>
    <xf numFmtId="0" fontId="16" fillId="4" borderId="0">
      <alignment/>
      <protection/>
    </xf>
    <xf numFmtId="0" fontId="15" fillId="0" borderId="4">
      <alignment/>
      <protection/>
    </xf>
    <xf numFmtId="0" fontId="15" fillId="0" borderId="1">
      <alignment/>
      <protection/>
    </xf>
    <xf numFmtId="165" fontId="0" fillId="0" borderId="0" applyFont="0" applyFill="0" applyBorder="0" applyAlignment="0" applyProtection="0"/>
    <xf numFmtId="164" fontId="0" fillId="0" borderId="0" applyFont="0" applyFill="0" applyBorder="0" applyAlignment="0" applyProtection="0"/>
  </cellStyleXfs>
  <cellXfs count="460">
    <xf numFmtId="0" fontId="0" fillId="0" borderId="0" xfId="0" applyAlignment="1">
      <alignment/>
    </xf>
    <xf numFmtId="0" fontId="10" fillId="0" borderId="0" xfId="0" applyFont="1" applyBorder="1" applyAlignment="1" applyProtection="1">
      <alignment horizontal="right"/>
      <protection hidden="1"/>
    </xf>
    <xf numFmtId="0" fontId="10" fillId="0" borderId="0" xfId="0" applyFont="1" applyBorder="1" applyAlignment="1" applyProtection="1">
      <alignment/>
      <protection hidden="1"/>
    </xf>
    <xf numFmtId="0" fontId="10" fillId="0" borderId="0" xfId="0" applyFont="1" applyBorder="1" applyAlignment="1" applyProtection="1">
      <alignment vertical="center"/>
      <protection hidden="1"/>
    </xf>
    <xf numFmtId="0" fontId="10" fillId="0" borderId="0" xfId="0" applyFont="1" applyFill="1" applyBorder="1" applyAlignment="1" applyProtection="1">
      <alignment vertical="center"/>
      <protection hidden="1"/>
    </xf>
    <xf numFmtId="0" fontId="9" fillId="0" borderId="5" xfId="0" applyFont="1" applyFill="1" applyBorder="1" applyAlignment="1" applyProtection="1">
      <alignment horizontal="left"/>
      <protection locked="0"/>
    </xf>
    <xf numFmtId="0" fontId="10" fillId="0" borderId="0" xfId="0" applyFont="1" applyAlignment="1" applyProtection="1">
      <alignment/>
      <protection hidden="1"/>
    </xf>
    <xf numFmtId="166" fontId="10" fillId="3" borderId="5" xfId="0" applyNumberFormat="1" applyFont="1" applyFill="1" applyBorder="1" applyAlignment="1" applyProtection="1">
      <alignment/>
      <protection locked="0"/>
    </xf>
    <xf numFmtId="0" fontId="10" fillId="0" borderId="0" xfId="0" applyFont="1" applyFill="1" applyAlignment="1" applyProtection="1">
      <alignment/>
      <protection hidden="1"/>
    </xf>
    <xf numFmtId="167" fontId="10" fillId="0" borderId="5" xfId="0" applyNumberFormat="1" applyFont="1" applyFill="1" applyBorder="1" applyAlignment="1" applyProtection="1">
      <alignment/>
      <protection locked="0"/>
    </xf>
    <xf numFmtId="167" fontId="10" fillId="0" borderId="5" xfId="0" applyNumberFormat="1" applyFont="1" applyFill="1" applyBorder="1" applyAlignment="1" applyProtection="1">
      <alignment/>
      <protection locked="0"/>
    </xf>
    <xf numFmtId="0" fontId="10" fillId="0" borderId="0" xfId="0" applyFont="1" applyFill="1" applyBorder="1" applyAlignment="1" applyProtection="1">
      <alignment/>
      <protection hidden="1"/>
    </xf>
    <xf numFmtId="0" fontId="9" fillId="0" borderId="0" xfId="34" applyFont="1" applyBorder="1" applyAlignment="1" applyProtection="1">
      <alignment/>
      <protection hidden="1"/>
    </xf>
    <xf numFmtId="0" fontId="9" fillId="0" borderId="0" xfId="34" applyNumberFormat="1" applyFont="1" applyBorder="1" applyAlignment="1" applyProtection="1">
      <alignment/>
      <protection hidden="1"/>
    </xf>
    <xf numFmtId="0" fontId="10" fillId="0" borderId="0" xfId="34" applyFont="1" applyBorder="1" applyAlignment="1" applyProtection="1">
      <alignment/>
      <protection hidden="1"/>
    </xf>
    <xf numFmtId="0" fontId="10" fillId="0" borderId="0" xfId="34" applyNumberFormat="1" applyFont="1" applyBorder="1" applyAlignment="1" applyProtection="1">
      <alignment vertical="center"/>
      <protection hidden="1"/>
    </xf>
    <xf numFmtId="0" fontId="10" fillId="0" borderId="0" xfId="34" applyFont="1" applyBorder="1" applyAlignment="1" applyProtection="1">
      <alignment vertical="center"/>
      <protection hidden="1"/>
    </xf>
    <xf numFmtId="4" fontId="10" fillId="0" borderId="0" xfId="34" applyNumberFormat="1" applyFont="1" applyBorder="1" applyAlignment="1" applyProtection="1">
      <alignment vertical="center"/>
      <protection hidden="1"/>
    </xf>
    <xf numFmtId="1" fontId="9" fillId="3" borderId="5" xfId="19" applyNumberFormat="1" applyFont="1" applyFill="1" applyBorder="1" applyAlignment="1" applyProtection="1">
      <alignment horizontal="center"/>
      <protection hidden="1"/>
    </xf>
    <xf numFmtId="0" fontId="10" fillId="0" borderId="6" xfId="0" applyFont="1" applyFill="1" applyBorder="1" applyAlignment="1" applyProtection="1">
      <alignment horizontal="left"/>
      <protection locked="0"/>
    </xf>
    <xf numFmtId="0" fontId="10" fillId="0" borderId="5" xfId="0" applyFont="1" applyFill="1" applyBorder="1" applyAlignment="1" applyProtection="1">
      <alignment horizontal="left"/>
      <protection locked="0"/>
    </xf>
    <xf numFmtId="0" fontId="9" fillId="0" borderId="0" xfId="0" applyFont="1" applyAlignment="1" applyProtection="1">
      <alignment/>
      <protection hidden="1"/>
    </xf>
    <xf numFmtId="0" fontId="10" fillId="0" borderId="5" xfId="0" applyFont="1" applyBorder="1" applyAlignment="1" applyProtection="1">
      <alignment/>
      <protection hidden="1"/>
    </xf>
    <xf numFmtId="0" fontId="9" fillId="0" borderId="0" xfId="0" applyFont="1" applyBorder="1" applyAlignment="1" applyProtection="1">
      <alignment/>
      <protection hidden="1"/>
    </xf>
    <xf numFmtId="0" fontId="10" fillId="0" borderId="0" xfId="0" applyFont="1" applyBorder="1" applyAlignment="1" applyProtection="1">
      <alignment horizontal="left"/>
      <protection hidden="1"/>
    </xf>
    <xf numFmtId="37" fontId="13" fillId="0" borderId="0" xfId="0" applyNumberFormat="1" applyFont="1" applyAlignment="1" applyProtection="1">
      <alignment/>
      <protection hidden="1"/>
    </xf>
    <xf numFmtId="0" fontId="10" fillId="0" borderId="5" xfId="0" applyFont="1" applyFill="1" applyBorder="1" applyAlignment="1" applyProtection="1">
      <alignment/>
      <protection hidden="1"/>
    </xf>
    <xf numFmtId="0" fontId="9" fillId="0" borderId="0" xfId="0" applyFont="1" applyFill="1" applyBorder="1" applyAlignment="1" applyProtection="1">
      <alignment/>
      <protection hidden="1"/>
    </xf>
    <xf numFmtId="0" fontId="10" fillId="0" borderId="0" xfId="34" applyFont="1" applyBorder="1" applyProtection="1">
      <alignment/>
      <protection hidden="1"/>
    </xf>
    <xf numFmtId="0" fontId="10" fillId="0" borderId="0" xfId="34" applyFont="1" applyProtection="1">
      <alignment/>
      <protection hidden="1"/>
    </xf>
    <xf numFmtId="0" fontId="9" fillId="0" borderId="0" xfId="34" applyFont="1" applyProtection="1">
      <alignment/>
      <protection hidden="1"/>
    </xf>
    <xf numFmtId="0" fontId="9" fillId="3" borderId="3" xfId="0" applyFont="1" applyFill="1" applyBorder="1" applyAlignment="1" applyProtection="1">
      <alignment horizontal="center"/>
      <protection hidden="1"/>
    </xf>
    <xf numFmtId="4" fontId="9" fillId="3" borderId="3" xfId="0" applyNumberFormat="1" applyFont="1" applyFill="1" applyBorder="1" applyAlignment="1" applyProtection="1">
      <alignment horizontal="center"/>
      <protection hidden="1"/>
    </xf>
    <xf numFmtId="0" fontId="9" fillId="0" borderId="0" xfId="34" applyFont="1" applyBorder="1" applyProtection="1">
      <alignment/>
      <protection hidden="1"/>
    </xf>
    <xf numFmtId="172" fontId="10" fillId="0" borderId="0" xfId="0" applyNumberFormat="1" applyFont="1" applyFill="1" applyBorder="1" applyAlignment="1" applyProtection="1">
      <alignment/>
      <protection hidden="1"/>
    </xf>
    <xf numFmtId="170" fontId="10" fillId="0" borderId="0" xfId="0" applyNumberFormat="1" applyFont="1" applyFill="1" applyBorder="1" applyAlignment="1" applyProtection="1">
      <alignment/>
      <protection hidden="1"/>
    </xf>
    <xf numFmtId="0" fontId="10" fillId="0" borderId="5" xfId="34" applyFont="1" applyBorder="1" applyProtection="1">
      <alignment/>
      <protection hidden="1"/>
    </xf>
    <xf numFmtId="4" fontId="10" fillId="0" borderId="5" xfId="34" applyNumberFormat="1" applyFont="1" applyBorder="1" applyProtection="1">
      <alignment/>
      <protection hidden="1"/>
    </xf>
    <xf numFmtId="0" fontId="10" fillId="3" borderId="5" xfId="34" applyFont="1" applyFill="1" applyBorder="1" applyProtection="1">
      <alignment/>
      <protection hidden="1"/>
    </xf>
    <xf numFmtId="4" fontId="10" fillId="3" borderId="5" xfId="34" applyNumberFormat="1" applyFont="1" applyFill="1" applyBorder="1" applyProtection="1">
      <alignment/>
      <protection hidden="1"/>
    </xf>
    <xf numFmtId="0" fontId="10" fillId="0" borderId="5" xfId="34" applyFont="1" applyFill="1" applyBorder="1" applyProtection="1">
      <alignment/>
      <protection hidden="1"/>
    </xf>
    <xf numFmtId="4" fontId="10" fillId="0" borderId="5" xfId="34" applyNumberFormat="1" applyFont="1" applyFill="1" applyBorder="1" applyProtection="1">
      <alignment/>
      <protection hidden="1"/>
    </xf>
    <xf numFmtId="0" fontId="10" fillId="0" borderId="0" xfId="34" applyFont="1" applyFill="1" applyProtection="1">
      <alignment/>
      <protection hidden="1"/>
    </xf>
    <xf numFmtId="167" fontId="10" fillId="0" borderId="0" xfId="0" applyNumberFormat="1" applyFont="1" applyBorder="1" applyAlignment="1" applyProtection="1">
      <alignment vertical="center"/>
      <protection hidden="1"/>
    </xf>
    <xf numFmtId="167" fontId="10" fillId="0" borderId="0" xfId="0" applyNumberFormat="1" applyFont="1" applyAlignment="1" applyProtection="1">
      <alignment/>
      <protection hidden="1"/>
    </xf>
    <xf numFmtId="167" fontId="9" fillId="3" borderId="7" xfId="0" applyNumberFormat="1" applyFont="1" applyFill="1" applyBorder="1" applyAlignment="1" applyProtection="1">
      <alignment horizontal="center"/>
      <protection hidden="1"/>
    </xf>
    <xf numFmtId="0" fontId="9" fillId="3" borderId="2" xfId="0" applyFont="1" applyFill="1" applyBorder="1" applyAlignment="1" applyProtection="1">
      <alignment horizontal="center"/>
      <protection hidden="1"/>
    </xf>
    <xf numFmtId="0" fontId="9" fillId="3" borderId="8" xfId="0" applyNumberFormat="1" applyFont="1" applyFill="1" applyBorder="1" applyAlignment="1" applyProtection="1">
      <alignment horizontal="center"/>
      <protection hidden="1"/>
    </xf>
    <xf numFmtId="0" fontId="9" fillId="3" borderId="2" xfId="0" applyNumberFormat="1" applyFont="1" applyFill="1" applyBorder="1" applyAlignment="1" applyProtection="1">
      <alignment horizontal="center"/>
      <protection hidden="1"/>
    </xf>
    <xf numFmtId="167" fontId="10" fillId="0" borderId="9" xfId="0" applyNumberFormat="1" applyFont="1" applyBorder="1" applyAlignment="1" applyProtection="1">
      <alignment/>
      <protection hidden="1"/>
    </xf>
    <xf numFmtId="167" fontId="9" fillId="0" borderId="9" xfId="0" applyNumberFormat="1" applyFont="1" applyFill="1" applyBorder="1" applyAlignment="1" applyProtection="1">
      <alignment/>
      <protection hidden="1"/>
    </xf>
    <xf numFmtId="167" fontId="10" fillId="0" borderId="0" xfId="0" applyNumberFormat="1" applyFont="1" applyBorder="1" applyAlignment="1" applyProtection="1">
      <alignment/>
      <protection hidden="1"/>
    </xf>
    <xf numFmtId="167" fontId="9" fillId="0" borderId="0" xfId="0" applyNumberFormat="1" applyFont="1" applyFill="1" applyBorder="1" applyAlignment="1" applyProtection="1">
      <alignment/>
      <protection hidden="1"/>
    </xf>
    <xf numFmtId="0" fontId="9" fillId="3" borderId="5" xfId="0" applyFont="1" applyFill="1" applyBorder="1" applyAlignment="1" applyProtection="1">
      <alignment/>
      <protection hidden="1"/>
    </xf>
    <xf numFmtId="167" fontId="10" fillId="0" borderId="0" xfId="0" applyNumberFormat="1" applyFont="1" applyFill="1" applyBorder="1" applyAlignment="1" applyProtection="1">
      <alignment/>
      <protection hidden="1"/>
    </xf>
    <xf numFmtId="0" fontId="9" fillId="3" borderId="7" xfId="0" applyFont="1" applyFill="1" applyBorder="1" applyAlignment="1" applyProtection="1">
      <alignment/>
      <protection hidden="1"/>
    </xf>
    <xf numFmtId="0" fontId="10" fillId="0" borderId="10" xfId="0" applyFont="1" applyBorder="1" applyAlignment="1" applyProtection="1">
      <alignment/>
      <protection hidden="1"/>
    </xf>
    <xf numFmtId="0" fontId="10" fillId="0" borderId="9" xfId="0" applyFont="1" applyFill="1" applyBorder="1" applyAlignment="1" applyProtection="1">
      <alignment/>
      <protection hidden="1"/>
    </xf>
    <xf numFmtId="167" fontId="9" fillId="0" borderId="0" xfId="0" applyNumberFormat="1" applyFont="1" applyBorder="1" applyAlignment="1" applyProtection="1">
      <alignment/>
      <protection hidden="1"/>
    </xf>
    <xf numFmtId="37" fontId="11" fillId="0" borderId="0" xfId="0" applyNumberFormat="1" applyFont="1" applyAlignment="1" applyProtection="1">
      <alignment/>
      <protection hidden="1"/>
    </xf>
    <xf numFmtId="0" fontId="9" fillId="0" borderId="0" xfId="0" applyFont="1" applyFill="1" applyAlignment="1" applyProtection="1">
      <alignment/>
      <protection hidden="1"/>
    </xf>
    <xf numFmtId="49" fontId="10" fillId="0" borderId="0" xfId="0" applyNumberFormat="1" applyFont="1" applyBorder="1" applyAlignment="1" applyProtection="1">
      <alignment/>
      <protection hidden="1"/>
    </xf>
    <xf numFmtId="1" fontId="9" fillId="3" borderId="5" xfId="0" applyNumberFormat="1" applyFont="1" applyFill="1" applyBorder="1" applyAlignment="1" applyProtection="1">
      <alignment horizontal="center"/>
      <protection hidden="1"/>
    </xf>
    <xf numFmtId="0" fontId="9" fillId="3" borderId="6" xfId="0" applyFont="1" applyFill="1" applyBorder="1" applyAlignment="1" applyProtection="1">
      <alignment/>
      <protection hidden="1"/>
    </xf>
    <xf numFmtId="167" fontId="9" fillId="0" borderId="9" xfId="0" applyNumberFormat="1" applyFont="1" applyBorder="1" applyAlignment="1" applyProtection="1">
      <alignment horizontal="center"/>
      <protection hidden="1"/>
    </xf>
    <xf numFmtId="167" fontId="9" fillId="0" borderId="0" xfId="0" applyNumberFormat="1" applyFont="1" applyFill="1" applyAlignment="1" applyProtection="1">
      <alignment/>
      <protection hidden="1"/>
    </xf>
    <xf numFmtId="167" fontId="9" fillId="0" borderId="0" xfId="0" applyNumberFormat="1" applyFont="1" applyBorder="1" applyAlignment="1" applyProtection="1">
      <alignment horizontal="center"/>
      <protection hidden="1"/>
    </xf>
    <xf numFmtId="0" fontId="9" fillId="0" borderId="0" xfId="0" applyNumberFormat="1" applyFont="1" applyBorder="1" applyAlignment="1" applyProtection="1">
      <alignment horizontal="center"/>
      <protection hidden="1"/>
    </xf>
    <xf numFmtId="0" fontId="10" fillId="0" borderId="6" xfId="0" applyFont="1" applyFill="1" applyBorder="1" applyAlignment="1" applyProtection="1">
      <alignment/>
      <protection hidden="1"/>
    </xf>
    <xf numFmtId="167" fontId="10" fillId="0" borderId="0" xfId="0" applyNumberFormat="1" applyFont="1" applyFill="1" applyAlignment="1" applyProtection="1">
      <alignment/>
      <protection hidden="1"/>
    </xf>
    <xf numFmtId="167" fontId="10" fillId="5" borderId="0" xfId="0" applyNumberFormat="1" applyFont="1" applyFill="1" applyBorder="1" applyAlignment="1" applyProtection="1">
      <alignment/>
      <protection hidden="1"/>
    </xf>
    <xf numFmtId="167" fontId="10" fillId="5" borderId="0" xfId="0" applyNumberFormat="1" applyFont="1" applyFill="1" applyAlignment="1" applyProtection="1">
      <alignment/>
      <protection hidden="1"/>
    </xf>
    <xf numFmtId="0" fontId="10" fillId="0" borderId="0" xfId="0" applyFont="1" applyBorder="1" applyAlignment="1" applyProtection="1">
      <alignment horizontal="center"/>
      <protection hidden="1"/>
    </xf>
    <xf numFmtId="37" fontId="13" fillId="0" borderId="0" xfId="0" applyNumberFormat="1" applyFont="1" applyFill="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0" fontId="9" fillId="0" borderId="0" xfId="0" applyFont="1" applyBorder="1" applyAlignment="1" applyProtection="1">
      <alignment horizontal="right"/>
      <protection hidden="1"/>
    </xf>
    <xf numFmtId="0" fontId="10" fillId="0" borderId="0" xfId="0" applyFont="1" applyBorder="1" applyAlignment="1" applyProtection="1" quotePrefix="1">
      <alignment horizontal="right"/>
      <protection hidden="1"/>
    </xf>
    <xf numFmtId="0" fontId="10" fillId="0" borderId="0" xfId="0" applyFont="1" applyBorder="1" applyAlignment="1" applyProtection="1" quotePrefix="1">
      <alignment horizontal="center"/>
      <protection hidden="1"/>
    </xf>
    <xf numFmtId="0" fontId="10" fillId="0" borderId="0" xfId="0" applyFont="1" applyBorder="1" applyAlignment="1" applyProtection="1" quotePrefix="1">
      <alignment horizontal="left"/>
      <protection hidden="1"/>
    </xf>
    <xf numFmtId="167" fontId="9" fillId="0" borderId="0" xfId="0" applyNumberFormat="1" applyFont="1" applyFill="1" applyBorder="1" applyAlignment="1" applyProtection="1">
      <alignment horizontal="center"/>
      <protection hidden="1"/>
    </xf>
    <xf numFmtId="0" fontId="9" fillId="0" borderId="0" xfId="0" applyNumberFormat="1" applyFont="1" applyFill="1" applyBorder="1" applyAlignment="1" applyProtection="1">
      <alignment horizontal="center"/>
      <protection hidden="1"/>
    </xf>
    <xf numFmtId="4" fontId="10" fillId="0" borderId="5" xfId="36" applyNumberFormat="1" applyFont="1" applyFill="1" applyBorder="1" applyProtection="1">
      <alignment/>
      <protection hidden="1"/>
    </xf>
    <xf numFmtId="166" fontId="10" fillId="0" borderId="0" xfId="34" applyNumberFormat="1" applyFont="1" applyFill="1" applyBorder="1" applyProtection="1">
      <alignment/>
      <protection hidden="1"/>
    </xf>
    <xf numFmtId="0" fontId="10" fillId="0" borderId="0" xfId="34" applyFont="1" applyFill="1" applyBorder="1" applyProtection="1">
      <alignment/>
      <protection hidden="1"/>
    </xf>
    <xf numFmtId="4" fontId="10" fillId="0" borderId="0" xfId="34" applyNumberFormat="1" applyFont="1" applyFill="1" applyProtection="1">
      <alignment/>
      <protection hidden="1"/>
    </xf>
    <xf numFmtId="4" fontId="10" fillId="0" borderId="0" xfId="34" applyNumberFormat="1" applyFont="1" applyProtection="1">
      <alignment/>
      <protection hidden="1"/>
    </xf>
    <xf numFmtId="0" fontId="18" fillId="0" borderId="0" xfId="34" applyFont="1" applyBorder="1" applyProtection="1">
      <alignment/>
      <protection hidden="1"/>
    </xf>
    <xf numFmtId="166" fontId="10" fillId="0" borderId="5" xfId="34" applyNumberFormat="1" applyFont="1" applyBorder="1" applyProtection="1">
      <alignment/>
      <protection hidden="1"/>
    </xf>
    <xf numFmtId="166" fontId="10" fillId="0" borderId="0" xfId="34" applyNumberFormat="1" applyFont="1" applyBorder="1" applyProtection="1">
      <alignment/>
      <protection hidden="1"/>
    </xf>
    <xf numFmtId="166" fontId="10" fillId="3" borderId="5" xfId="34" applyNumberFormat="1" applyFont="1" applyFill="1" applyBorder="1" applyProtection="1">
      <alignment/>
      <protection hidden="1"/>
    </xf>
    <xf numFmtId="166" fontId="10" fillId="0" borderId="5" xfId="34" applyNumberFormat="1" applyFont="1" applyFill="1" applyBorder="1" applyProtection="1">
      <alignment/>
      <protection hidden="1"/>
    </xf>
    <xf numFmtId="169" fontId="10" fillId="0" borderId="0" xfId="34" applyNumberFormat="1" applyFont="1" applyBorder="1" applyProtection="1">
      <alignment/>
      <protection hidden="1"/>
    </xf>
    <xf numFmtId="167" fontId="0" fillId="5" borderId="5" xfId="0" applyNumberFormat="1" applyFont="1" applyFill="1" applyBorder="1" applyAlignment="1" applyProtection="1">
      <alignment/>
      <protection/>
    </xf>
    <xf numFmtId="167" fontId="10" fillId="5" borderId="5" xfId="0" applyNumberFormat="1" applyFont="1" applyFill="1" applyBorder="1" applyAlignment="1" applyProtection="1">
      <alignment/>
      <protection/>
    </xf>
    <xf numFmtId="167" fontId="10" fillId="0" borderId="0" xfId="0" applyNumberFormat="1" applyFont="1" applyFill="1" applyBorder="1" applyAlignment="1" applyProtection="1">
      <alignment/>
      <protection/>
    </xf>
    <xf numFmtId="167" fontId="10" fillId="0" borderId="5" xfId="0" applyNumberFormat="1" applyFont="1" applyBorder="1" applyAlignment="1" applyProtection="1">
      <alignment/>
      <protection/>
    </xf>
    <xf numFmtId="167" fontId="10" fillId="0" borderId="5" xfId="0" applyNumberFormat="1" applyFont="1" applyBorder="1" applyAlignment="1" applyProtection="1" quotePrefix="1">
      <alignment/>
      <protection/>
    </xf>
    <xf numFmtId="167" fontId="10" fillId="0" borderId="5" xfId="0" applyNumberFormat="1" applyFont="1" applyFill="1" applyBorder="1" applyAlignment="1" applyProtection="1">
      <alignment/>
      <protection/>
    </xf>
    <xf numFmtId="167" fontId="10" fillId="0" borderId="0" xfId="0" applyNumberFormat="1" applyFont="1" applyBorder="1" applyAlignment="1" applyProtection="1" quotePrefix="1">
      <alignment/>
      <protection/>
    </xf>
    <xf numFmtId="167" fontId="10" fillId="3" borderId="5" xfId="0" applyNumberFormat="1" applyFont="1" applyFill="1" applyBorder="1" applyAlignment="1" applyProtection="1">
      <alignment/>
      <protection/>
    </xf>
    <xf numFmtId="167" fontId="10" fillId="0" borderId="0" xfId="0" applyNumberFormat="1" applyFont="1" applyBorder="1" applyAlignment="1" applyProtection="1">
      <alignment/>
      <protection/>
    </xf>
    <xf numFmtId="167" fontId="10" fillId="3" borderId="11" xfId="0" applyNumberFormat="1" applyFont="1" applyFill="1" applyBorder="1" applyAlignment="1" applyProtection="1">
      <alignment/>
      <protection/>
    </xf>
    <xf numFmtId="167" fontId="9" fillId="0" borderId="11" xfId="0" applyNumberFormat="1" applyFont="1" applyBorder="1" applyAlignment="1" applyProtection="1">
      <alignment horizontal="center"/>
      <protection/>
    </xf>
    <xf numFmtId="167" fontId="10" fillId="0" borderId="5" xfId="0" applyNumberFormat="1" applyFont="1" applyBorder="1" applyAlignment="1" applyProtection="1">
      <alignment horizontal="center"/>
      <protection/>
    </xf>
    <xf numFmtId="0" fontId="10" fillId="0" borderId="0" xfId="0" applyFont="1" applyAlignment="1" applyProtection="1">
      <alignment/>
      <protection/>
    </xf>
    <xf numFmtId="167" fontId="10" fillId="0" borderId="0" xfId="0" applyNumberFormat="1" applyFont="1" applyAlignment="1" applyProtection="1">
      <alignment/>
      <protection/>
    </xf>
    <xf numFmtId="167" fontId="10" fillId="0" borderId="0" xfId="0" applyNumberFormat="1" applyFont="1" applyFill="1" applyBorder="1" applyAlignment="1" applyProtection="1" quotePrefix="1">
      <alignment/>
      <protection/>
    </xf>
    <xf numFmtId="0" fontId="10" fillId="0" borderId="5" xfId="0" applyFont="1" applyBorder="1" applyAlignment="1" applyProtection="1">
      <alignment/>
      <protection/>
    </xf>
    <xf numFmtId="0" fontId="10" fillId="0" borderId="0" xfId="0" applyFont="1" applyBorder="1" applyAlignment="1" applyProtection="1">
      <alignment/>
      <protection/>
    </xf>
    <xf numFmtId="0" fontId="10" fillId="0" borderId="0" xfId="0" applyFont="1" applyFill="1" applyBorder="1" applyAlignment="1" applyProtection="1">
      <alignment/>
      <protection/>
    </xf>
    <xf numFmtId="0" fontId="9" fillId="3" borderId="5" xfId="0" applyFont="1" applyFill="1" applyBorder="1" applyAlignment="1" applyProtection="1">
      <alignment/>
      <protection/>
    </xf>
    <xf numFmtId="0" fontId="9" fillId="0" borderId="0" xfId="0" applyFont="1" applyFill="1" applyAlignment="1" applyProtection="1">
      <alignment/>
      <protection/>
    </xf>
    <xf numFmtId="0" fontId="9" fillId="0" borderId="0" xfId="0" applyFont="1" applyBorder="1" applyAlignment="1" applyProtection="1">
      <alignment/>
      <protection/>
    </xf>
    <xf numFmtId="166" fontId="10" fillId="0" borderId="5" xfId="0" applyNumberFormat="1" applyFont="1" applyBorder="1" applyAlignment="1" applyProtection="1">
      <alignment/>
      <protection/>
    </xf>
    <xf numFmtId="0" fontId="10" fillId="3" borderId="5" xfId="0" applyFont="1" applyFill="1" applyBorder="1" applyAlignment="1" applyProtection="1">
      <alignment/>
      <protection/>
    </xf>
    <xf numFmtId="0" fontId="0" fillId="0" borderId="0" xfId="0" applyAlignment="1">
      <alignment wrapText="1"/>
    </xf>
    <xf numFmtId="166" fontId="10" fillId="0" borderId="5" xfId="0" applyNumberFormat="1" applyFont="1" applyBorder="1" applyAlignment="1" applyProtection="1">
      <alignment/>
      <protection hidden="1"/>
    </xf>
    <xf numFmtId="4" fontId="10" fillId="0" borderId="5" xfId="0" applyNumberFormat="1" applyFont="1" applyBorder="1" applyAlignment="1" applyProtection="1">
      <alignment/>
      <protection hidden="1"/>
    </xf>
    <xf numFmtId="0" fontId="10" fillId="2" borderId="5" xfId="0" applyFont="1" applyFill="1" applyBorder="1" applyAlignment="1" applyProtection="1">
      <alignment/>
      <protection hidden="1"/>
    </xf>
    <xf numFmtId="4" fontId="10" fillId="2" borderId="5" xfId="0" applyNumberFormat="1" applyFont="1" applyFill="1" applyBorder="1" applyAlignment="1" applyProtection="1">
      <alignment/>
      <protection hidden="1"/>
    </xf>
    <xf numFmtId="166" fontId="10" fillId="2" borderId="5" xfId="0" applyNumberFormat="1" applyFont="1" applyFill="1" applyBorder="1" applyAlignment="1" applyProtection="1">
      <alignment/>
      <protection hidden="1"/>
    </xf>
    <xf numFmtId="4" fontId="10" fillId="0" borderId="5" xfId="0" applyNumberFormat="1" applyFont="1" applyFill="1" applyBorder="1" applyAlignment="1" applyProtection="1">
      <alignment/>
      <protection hidden="1"/>
    </xf>
    <xf numFmtId="0" fontId="1" fillId="0" borderId="0" xfId="0" applyFont="1" applyAlignment="1" applyProtection="1">
      <alignment/>
      <protection hidden="1"/>
    </xf>
    <xf numFmtId="0" fontId="1" fillId="0" borderId="0" xfId="0" applyFont="1" applyFill="1" applyAlignment="1" applyProtection="1">
      <alignment/>
      <protection hidden="1"/>
    </xf>
    <xf numFmtId="4" fontId="10" fillId="2" borderId="5" xfId="34" applyNumberFormat="1" applyFont="1" applyFill="1" applyBorder="1" applyProtection="1">
      <alignment/>
      <protection hidden="1"/>
    </xf>
    <xf numFmtId="0" fontId="7" fillId="2" borderId="0" xfId="0" applyFont="1" applyFill="1" applyBorder="1" applyAlignment="1" applyProtection="1">
      <alignment/>
      <protection hidden="1"/>
    </xf>
    <xf numFmtId="0" fontId="20" fillId="0" borderId="0" xfId="0" applyFont="1" applyBorder="1" applyAlignment="1" applyProtection="1">
      <alignment/>
      <protection hidden="1"/>
    </xf>
    <xf numFmtId="0" fontId="19" fillId="0" borderId="0" xfId="0" applyFont="1" applyFill="1" applyBorder="1" applyAlignment="1" applyProtection="1">
      <alignment/>
      <protection hidden="1"/>
    </xf>
    <xf numFmtId="4" fontId="10" fillId="0" borderId="0" xfId="0" applyNumberFormat="1" applyFont="1" applyFill="1" applyBorder="1" applyAlignment="1" applyProtection="1">
      <alignment/>
      <protection hidden="1"/>
    </xf>
    <xf numFmtId="166" fontId="10" fillId="0" borderId="0" xfId="0" applyNumberFormat="1" applyFont="1" applyFill="1" applyBorder="1" applyAlignment="1" applyProtection="1">
      <alignment/>
      <protection hidden="1"/>
    </xf>
    <xf numFmtId="167" fontId="10" fillId="0" borderId="0" xfId="0" applyNumberFormat="1" applyFont="1" applyFill="1" applyBorder="1" applyAlignment="1" applyProtection="1">
      <alignment vertical="center"/>
      <protection hidden="1"/>
    </xf>
    <xf numFmtId="167" fontId="10" fillId="0" borderId="12" xfId="0" applyNumberFormat="1" applyFont="1" applyBorder="1" applyAlignment="1" applyProtection="1" quotePrefix="1">
      <alignment/>
      <protection/>
    </xf>
    <xf numFmtId="1" fontId="9" fillId="0" borderId="0" xfId="0" applyNumberFormat="1" applyFont="1" applyFill="1" applyBorder="1" applyAlignment="1" applyProtection="1">
      <alignment horizontal="center"/>
      <protection hidden="1"/>
    </xf>
    <xf numFmtId="167" fontId="9" fillId="3" borderId="5" xfId="0" applyNumberFormat="1" applyFont="1" applyFill="1" applyBorder="1" applyAlignment="1" applyProtection="1" quotePrefix="1">
      <alignment/>
      <protection/>
    </xf>
    <xf numFmtId="0" fontId="9" fillId="5" borderId="0" xfId="0" applyFont="1" applyFill="1" applyBorder="1" applyAlignment="1" applyProtection="1">
      <alignment/>
      <protection hidden="1"/>
    </xf>
    <xf numFmtId="37" fontId="10" fillId="0" borderId="0" xfId="0" applyNumberFormat="1" applyFont="1" applyFill="1" applyBorder="1" applyAlignment="1" applyProtection="1">
      <alignment horizontal="left" vertical="center"/>
      <protection/>
    </xf>
    <xf numFmtId="0" fontId="10" fillId="0" borderId="0" xfId="0" applyFont="1" applyBorder="1" applyAlignment="1" applyProtection="1">
      <alignment horizontal="left" vertical="center"/>
      <protection/>
    </xf>
    <xf numFmtId="37" fontId="10" fillId="0" borderId="0" xfId="0" applyNumberFormat="1" applyFont="1" applyFill="1" applyBorder="1" applyAlignment="1" applyProtection="1">
      <alignment horizontal="right" vertical="center"/>
      <protection/>
    </xf>
    <xf numFmtId="0" fontId="10" fillId="0" borderId="0" xfId="0" applyFont="1" applyBorder="1" applyAlignment="1" applyProtection="1">
      <alignment/>
      <protection/>
    </xf>
    <xf numFmtId="0" fontId="9" fillId="0" borderId="0" xfId="0" applyFont="1" applyAlignment="1" applyProtection="1">
      <alignment horizontal="left"/>
      <protection hidden="1"/>
    </xf>
    <xf numFmtId="0" fontId="9" fillId="3" borderId="5" xfId="0" applyFont="1" applyFill="1" applyBorder="1" applyAlignment="1" applyProtection="1">
      <alignment horizontal="center"/>
      <protection/>
    </xf>
    <xf numFmtId="0" fontId="9" fillId="0" borderId="0" xfId="0" applyFont="1" applyFill="1" applyAlignment="1" applyProtection="1">
      <alignment horizontal="center"/>
      <protection/>
    </xf>
    <xf numFmtId="0" fontId="12" fillId="0" borderId="0" xfId="0" applyFont="1" applyAlignment="1" applyProtection="1">
      <alignment/>
      <protection/>
    </xf>
    <xf numFmtId="0" fontId="8" fillId="0" borderId="0" xfId="0" applyFont="1" applyBorder="1" applyAlignment="1" applyProtection="1">
      <alignment horizontal="left" vertical="top"/>
      <protection/>
    </xf>
    <xf numFmtId="0" fontId="17" fillId="0" borderId="0" xfId="0" applyFont="1" applyBorder="1" applyAlignment="1" applyProtection="1">
      <alignment horizontal="left" vertical="top"/>
      <protection/>
    </xf>
    <xf numFmtId="0" fontId="10" fillId="0" borderId="0" xfId="0" applyFont="1" applyAlignment="1" applyProtection="1">
      <alignment/>
      <protection/>
    </xf>
    <xf numFmtId="0" fontId="10" fillId="0" borderId="5" xfId="0" applyFont="1" applyBorder="1" applyAlignment="1" applyProtection="1">
      <alignment horizontal="left" wrapText="1"/>
      <protection/>
    </xf>
    <xf numFmtId="0" fontId="10" fillId="0" borderId="0" xfId="0" applyFont="1" applyBorder="1" applyAlignment="1" applyProtection="1">
      <alignment horizontal="center" wrapText="1"/>
      <protection/>
    </xf>
    <xf numFmtId="37" fontId="10" fillId="0" borderId="0" xfId="0" applyNumberFormat="1" applyFont="1" applyFill="1" applyBorder="1" applyAlignment="1" applyProtection="1">
      <alignment horizontal="center" vertical="center"/>
      <protection/>
    </xf>
    <xf numFmtId="0" fontId="9" fillId="0" borderId="0" xfId="0" applyFont="1" applyFill="1" applyBorder="1" applyAlignment="1" applyProtection="1">
      <alignment horizontal="left"/>
      <protection/>
    </xf>
    <xf numFmtId="0" fontId="10" fillId="0" borderId="0" xfId="0" applyFont="1" applyFill="1" applyAlignment="1" applyProtection="1">
      <alignment/>
      <protection/>
    </xf>
    <xf numFmtId="0" fontId="10" fillId="0" borderId="13" xfId="0" applyFont="1" applyFill="1" applyBorder="1" applyAlignment="1" applyProtection="1">
      <alignment/>
      <protection/>
    </xf>
    <xf numFmtId="0" fontId="10" fillId="0" borderId="0" xfId="0" applyFont="1" applyFill="1" applyBorder="1" applyAlignment="1" applyProtection="1">
      <alignment/>
      <protection/>
    </xf>
    <xf numFmtId="0" fontId="9" fillId="0" borderId="0" xfId="0" applyFont="1" applyBorder="1" applyAlignment="1" applyProtection="1">
      <alignment/>
      <protection/>
    </xf>
    <xf numFmtId="0" fontId="10" fillId="0" borderId="5" xfId="0" applyFont="1" applyBorder="1" applyAlignment="1" applyProtection="1">
      <alignment horizontal="left"/>
      <protection/>
    </xf>
    <xf numFmtId="0" fontId="10" fillId="0" borderId="14" xfId="0" applyFont="1" applyBorder="1" applyAlignment="1" applyProtection="1">
      <alignment/>
      <protection/>
    </xf>
    <xf numFmtId="37" fontId="10" fillId="0" borderId="11" xfId="0" applyNumberFormat="1" applyFont="1" applyFill="1" applyBorder="1" applyAlignment="1" applyProtection="1">
      <alignment vertical="center"/>
      <protection/>
    </xf>
    <xf numFmtId="37" fontId="10" fillId="0" borderId="5" xfId="0" applyNumberFormat="1" applyFont="1" applyFill="1" applyBorder="1" applyAlignment="1" applyProtection="1">
      <alignment vertical="center"/>
      <protection/>
    </xf>
    <xf numFmtId="0" fontId="9" fillId="0" borderId="0" xfId="0" applyFont="1" applyAlignment="1" applyProtection="1">
      <alignment/>
      <protection/>
    </xf>
    <xf numFmtId="0" fontId="13" fillId="0" borderId="0" xfId="0" applyFont="1" applyAlignment="1" applyProtection="1">
      <alignment/>
      <protection/>
    </xf>
    <xf numFmtId="0" fontId="9" fillId="0" borderId="6" xfId="0" applyFont="1" applyFill="1" applyBorder="1" applyAlignment="1" applyProtection="1">
      <alignment/>
      <protection/>
    </xf>
    <xf numFmtId="0" fontId="9" fillId="0" borderId="11" xfId="0" applyFont="1" applyBorder="1" applyAlignment="1" applyProtection="1">
      <alignment/>
      <protection/>
    </xf>
    <xf numFmtId="0" fontId="9" fillId="0" borderId="11" xfId="0" applyFont="1" applyBorder="1" applyAlignment="1" applyProtection="1">
      <alignment/>
      <protection/>
    </xf>
    <xf numFmtId="0" fontId="10" fillId="0" borderId="0" xfId="0" applyFont="1" applyBorder="1" applyAlignment="1" applyProtection="1">
      <alignment horizontal="left"/>
      <protection/>
    </xf>
    <xf numFmtId="0" fontId="9" fillId="0" borderId="15" xfId="0" applyFont="1" applyBorder="1" applyAlignment="1" applyProtection="1">
      <alignment/>
      <protection/>
    </xf>
    <xf numFmtId="0" fontId="9" fillId="0" borderId="9" xfId="0" applyFont="1" applyBorder="1" applyAlignment="1" applyProtection="1">
      <alignment/>
      <protection/>
    </xf>
    <xf numFmtId="0" fontId="10" fillId="0" borderId="9" xfId="0" applyFont="1" applyBorder="1" applyAlignment="1" applyProtection="1">
      <alignment/>
      <protection/>
    </xf>
    <xf numFmtId="0" fontId="10" fillId="0" borderId="9" xfId="0" applyFont="1" applyBorder="1" applyAlignment="1" applyProtection="1">
      <alignment/>
      <protection/>
    </xf>
    <xf numFmtId="0" fontId="10" fillId="0" borderId="16" xfId="0" applyFont="1" applyBorder="1" applyAlignment="1" applyProtection="1">
      <alignment/>
      <protection/>
    </xf>
    <xf numFmtId="0" fontId="10" fillId="0" borderId="17" xfId="0" applyFont="1" applyBorder="1" applyAlignment="1" applyProtection="1">
      <alignment/>
      <protection/>
    </xf>
    <xf numFmtId="0" fontId="10" fillId="0" borderId="10" xfId="0" applyFont="1" applyBorder="1" applyAlignment="1" applyProtection="1">
      <alignment/>
      <protection/>
    </xf>
    <xf numFmtId="0" fontId="0" fillId="0" borderId="0" xfId="0" applyAlignment="1" applyProtection="1">
      <alignment/>
      <protection/>
    </xf>
    <xf numFmtId="0" fontId="0" fillId="0" borderId="10" xfId="0" applyBorder="1" applyAlignment="1" applyProtection="1">
      <alignment/>
      <protection/>
    </xf>
    <xf numFmtId="0" fontId="10" fillId="0" borderId="0" xfId="0" applyFont="1" applyBorder="1" applyAlignment="1" applyProtection="1">
      <alignment horizontal="justify" wrapText="1"/>
      <protection/>
    </xf>
    <xf numFmtId="0" fontId="10" fillId="0" borderId="10" xfId="0" applyFont="1" applyBorder="1" applyAlignment="1" applyProtection="1">
      <alignment horizontal="justify" wrapText="1"/>
      <protection/>
    </xf>
    <xf numFmtId="37" fontId="11" fillId="0" borderId="0" xfId="0" applyNumberFormat="1" applyFont="1" applyFill="1" applyBorder="1" applyAlignment="1" applyProtection="1">
      <alignment vertical="center"/>
      <protection/>
    </xf>
    <xf numFmtId="0" fontId="10" fillId="0" borderId="18" xfId="0" applyFont="1" applyBorder="1" applyAlignment="1" applyProtection="1">
      <alignment/>
      <protection/>
    </xf>
    <xf numFmtId="0" fontId="10" fillId="0" borderId="19" xfId="0" applyFont="1" applyBorder="1" applyAlignment="1" applyProtection="1">
      <alignment/>
      <protection/>
    </xf>
    <xf numFmtId="0" fontId="10" fillId="0" borderId="20" xfId="0" applyFont="1" applyBorder="1" applyAlignment="1" applyProtection="1">
      <alignment/>
      <protection/>
    </xf>
    <xf numFmtId="0" fontId="10" fillId="0" borderId="13" xfId="0" applyFont="1" applyBorder="1" applyAlignment="1" applyProtection="1">
      <alignment horizontal="left"/>
      <protection/>
    </xf>
    <xf numFmtId="0" fontId="10" fillId="0" borderId="13" xfId="0" applyFont="1" applyBorder="1" applyAlignment="1" applyProtection="1">
      <alignment/>
      <protection/>
    </xf>
    <xf numFmtId="0" fontId="9" fillId="0" borderId="21" xfId="0" applyFont="1" applyBorder="1" applyAlignment="1" applyProtection="1">
      <alignment vertical="center"/>
      <protection/>
    </xf>
    <xf numFmtId="0" fontId="9" fillId="0" borderId="12" xfId="0" applyFont="1" applyFill="1" applyBorder="1" applyAlignment="1" applyProtection="1">
      <alignment horizontal="center"/>
      <protection/>
    </xf>
    <xf numFmtId="0" fontId="10" fillId="0" borderId="0" xfId="0" applyFont="1" applyBorder="1" applyAlignment="1" applyProtection="1">
      <alignment vertical="center"/>
      <protection/>
    </xf>
    <xf numFmtId="0" fontId="10" fillId="0" borderId="21" xfId="0" applyFont="1" applyBorder="1" applyAlignment="1" applyProtection="1">
      <alignment vertical="center"/>
      <protection/>
    </xf>
    <xf numFmtId="0" fontId="10" fillId="0" borderId="0" xfId="0" applyFont="1" applyAlignment="1" applyProtection="1">
      <alignment vertical="center"/>
      <protection/>
    </xf>
    <xf numFmtId="0" fontId="9" fillId="0" borderId="0" xfId="0" applyFont="1" applyBorder="1" applyAlignment="1" applyProtection="1">
      <alignment vertical="center"/>
      <protection/>
    </xf>
    <xf numFmtId="0" fontId="9" fillId="0" borderId="6" xfId="0" applyFont="1" applyBorder="1" applyAlignment="1" applyProtection="1">
      <alignment vertical="center"/>
      <protection/>
    </xf>
    <xf numFmtId="0" fontId="10" fillId="0" borderId="6" xfId="0" applyFont="1" applyBorder="1" applyAlignment="1" applyProtection="1">
      <alignment vertical="center"/>
      <protection/>
    </xf>
    <xf numFmtId="0" fontId="9" fillId="0" borderId="11" xfId="0" applyFont="1" applyBorder="1" applyAlignment="1" applyProtection="1">
      <alignment vertical="center"/>
      <protection/>
    </xf>
    <xf numFmtId="0" fontId="10" fillId="0" borderId="11" xfId="0" applyFont="1" applyBorder="1" applyAlignment="1" applyProtection="1">
      <alignment vertical="center"/>
      <protection/>
    </xf>
    <xf numFmtId="0" fontId="10" fillId="0" borderId="22" xfId="0" applyFont="1" applyBorder="1" applyAlignment="1" applyProtection="1">
      <alignment vertical="center"/>
      <protection/>
    </xf>
    <xf numFmtId="37" fontId="10" fillId="0" borderId="0" xfId="0" applyNumberFormat="1" applyFont="1" applyFill="1" applyBorder="1" applyAlignment="1" applyProtection="1">
      <alignment vertical="center"/>
      <protection/>
    </xf>
    <xf numFmtId="15" fontId="10" fillId="0" borderId="0" xfId="0" applyNumberFormat="1" applyFont="1" applyFill="1" applyBorder="1" applyAlignment="1" applyProtection="1" quotePrefix="1">
      <alignment horizontal="right" vertical="center"/>
      <protection/>
    </xf>
    <xf numFmtId="0" fontId="10" fillId="0" borderId="0" xfId="0" applyFont="1" applyFill="1" applyBorder="1" applyAlignment="1" applyProtection="1">
      <alignment vertical="center"/>
      <protection/>
    </xf>
    <xf numFmtId="0" fontId="10" fillId="0" borderId="0" xfId="0" applyNumberFormat="1" applyFont="1" applyBorder="1" applyAlignment="1" applyProtection="1">
      <alignment horizontal="left"/>
      <protection/>
    </xf>
    <xf numFmtId="0" fontId="11" fillId="0" borderId="0" xfId="0" applyFont="1" applyBorder="1" applyAlignment="1" applyProtection="1">
      <alignment/>
      <protection/>
    </xf>
    <xf numFmtId="0" fontId="10" fillId="0" borderId="22" xfId="0" applyFont="1" applyBorder="1" applyAlignment="1" applyProtection="1">
      <alignment/>
      <protection locked="0"/>
    </xf>
    <xf numFmtId="0" fontId="10" fillId="0" borderId="19" xfId="0" applyFont="1" applyBorder="1" applyAlignment="1" applyProtection="1">
      <alignment/>
      <protection locked="0"/>
    </xf>
    <xf numFmtId="0" fontId="10" fillId="0" borderId="19" xfId="0" applyFont="1" applyBorder="1" applyAlignment="1" applyProtection="1">
      <alignment horizontal="left"/>
      <protection locked="0"/>
    </xf>
    <xf numFmtId="0" fontId="9" fillId="0" borderId="0" xfId="0" applyFont="1" applyFill="1" applyAlignment="1" applyProtection="1">
      <alignment horizontal="left"/>
      <protection hidden="1"/>
    </xf>
    <xf numFmtId="0" fontId="0" fillId="0" borderId="0" xfId="0" applyFill="1" applyAlignment="1">
      <alignment wrapText="1"/>
    </xf>
    <xf numFmtId="0" fontId="10" fillId="0" borderId="10" xfId="0" applyNumberFormat="1" applyFont="1" applyFill="1" applyBorder="1" applyAlignment="1" applyProtection="1">
      <alignment horizontal="left"/>
      <protection hidden="1"/>
    </xf>
    <xf numFmtId="37" fontId="13" fillId="0" borderId="0" xfId="0" applyNumberFormat="1" applyFont="1" applyBorder="1" applyAlignment="1" applyProtection="1">
      <alignment/>
      <protection hidden="1"/>
    </xf>
    <xf numFmtId="0" fontId="9" fillId="0" borderId="19" xfId="0" applyFont="1" applyBorder="1" applyAlignment="1" applyProtection="1">
      <alignment vertical="top" wrapText="1"/>
      <protection hidden="1"/>
    </xf>
    <xf numFmtId="167" fontId="21" fillId="6" borderId="5" xfId="0" applyNumberFormat="1" applyFont="1" applyFill="1" applyBorder="1" applyAlignment="1" applyProtection="1">
      <alignment/>
      <protection locked="0"/>
    </xf>
    <xf numFmtId="167" fontId="22" fillId="0" borderId="0" xfId="0" applyNumberFormat="1" applyFont="1" applyBorder="1" applyAlignment="1" applyProtection="1">
      <alignment vertical="center"/>
      <protection hidden="1"/>
    </xf>
    <xf numFmtId="0" fontId="22" fillId="0" borderId="0" xfId="0" applyFont="1" applyBorder="1" applyAlignment="1" applyProtection="1">
      <alignment/>
      <protection hidden="1"/>
    </xf>
    <xf numFmtId="167" fontId="22" fillId="0" borderId="0" xfId="0" applyNumberFormat="1" applyFont="1" applyAlignment="1" applyProtection="1">
      <alignment/>
      <protection hidden="1"/>
    </xf>
    <xf numFmtId="0" fontId="22" fillId="0" borderId="0" xfId="0" applyFont="1" applyAlignment="1" applyProtection="1">
      <alignment/>
      <protection hidden="1"/>
    </xf>
    <xf numFmtId="167" fontId="22" fillId="0" borderId="19" xfId="0" applyNumberFormat="1" applyFont="1" applyFill="1" applyBorder="1" applyAlignment="1" applyProtection="1">
      <alignment/>
      <protection hidden="1"/>
    </xf>
    <xf numFmtId="167" fontId="23" fillId="0" borderId="19" xfId="0" applyNumberFormat="1" applyFont="1" applyFill="1" applyBorder="1" applyAlignment="1" applyProtection="1">
      <alignment horizontal="center"/>
      <protection hidden="1"/>
    </xf>
    <xf numFmtId="0" fontId="22" fillId="0" borderId="0" xfId="0" applyFont="1" applyAlignment="1" applyProtection="1">
      <alignment horizontal="center"/>
      <protection hidden="1"/>
    </xf>
    <xf numFmtId="0" fontId="22" fillId="0" borderId="23" xfId="0" applyNumberFormat="1" applyFont="1" applyFill="1" applyBorder="1" applyAlignment="1" applyProtection="1">
      <alignment horizontal="left"/>
      <protection hidden="1"/>
    </xf>
    <xf numFmtId="0" fontId="22" fillId="0" borderId="24" xfId="0" applyNumberFormat="1" applyFont="1" applyFill="1" applyBorder="1" applyAlignment="1" applyProtection="1">
      <alignment horizontal="center"/>
      <protection hidden="1"/>
    </xf>
    <xf numFmtId="166" fontId="22" fillId="0" borderId="3" xfId="0" applyNumberFormat="1" applyFont="1" applyBorder="1" applyAlignment="1" applyProtection="1">
      <alignment/>
      <protection hidden="1"/>
    </xf>
    <xf numFmtId="167" fontId="22" fillId="0" borderId="3" xfId="0" applyNumberFormat="1" applyFont="1" applyFill="1" applyBorder="1" applyAlignment="1" applyProtection="1">
      <alignment horizontal="center"/>
      <protection hidden="1"/>
    </xf>
    <xf numFmtId="167" fontId="22" fillId="0" borderId="24" xfId="0" applyNumberFormat="1" applyFont="1" applyFill="1" applyBorder="1" applyAlignment="1" applyProtection="1">
      <alignment horizontal="center"/>
      <protection hidden="1"/>
    </xf>
    <xf numFmtId="167" fontId="22" fillId="0" borderId="0" xfId="0" applyNumberFormat="1" applyFont="1" applyFill="1" applyBorder="1" applyAlignment="1" applyProtection="1">
      <alignment/>
      <protection/>
    </xf>
    <xf numFmtId="166" fontId="22" fillId="0" borderId="5" xfId="0" applyNumberFormat="1" applyFont="1" applyFill="1" applyBorder="1" applyAlignment="1" applyProtection="1">
      <alignment/>
      <protection/>
    </xf>
    <xf numFmtId="167" fontId="22" fillId="0" borderId="25" xfId="0" applyNumberFormat="1" applyFont="1" applyFill="1" applyBorder="1" applyAlignment="1" applyProtection="1">
      <alignment/>
      <protection/>
    </xf>
    <xf numFmtId="167" fontId="22" fillId="0" borderId="22" xfId="0" applyNumberFormat="1" applyFont="1" applyFill="1" applyBorder="1" applyAlignment="1" applyProtection="1">
      <alignment/>
      <protection/>
    </xf>
    <xf numFmtId="0" fontId="22" fillId="0" borderId="0" xfId="0" applyFont="1" applyFill="1" applyAlignment="1" applyProtection="1">
      <alignment/>
      <protection hidden="1"/>
    </xf>
    <xf numFmtId="166" fontId="22" fillId="0" borderId="5" xfId="0" applyNumberFormat="1" applyFont="1" applyFill="1" applyBorder="1" applyAlignment="1" applyProtection="1" quotePrefix="1">
      <alignment/>
      <protection/>
    </xf>
    <xf numFmtId="167" fontId="22" fillId="5" borderId="5" xfId="0" applyNumberFormat="1" applyFont="1" applyFill="1" applyBorder="1" applyAlignment="1" applyProtection="1">
      <alignment/>
      <protection/>
    </xf>
    <xf numFmtId="166" fontId="22" fillId="5" borderId="5" xfId="0" applyNumberFormat="1" applyFont="1" applyFill="1" applyBorder="1" applyAlignment="1" applyProtection="1">
      <alignment/>
      <protection/>
    </xf>
    <xf numFmtId="167" fontId="22" fillId="0" borderId="6" xfId="0" applyNumberFormat="1" applyFont="1" applyBorder="1" applyAlignment="1" applyProtection="1">
      <alignment/>
      <protection hidden="1"/>
    </xf>
    <xf numFmtId="167" fontId="22" fillId="0" borderId="14" xfId="0" applyNumberFormat="1" applyFont="1" applyBorder="1" applyAlignment="1" applyProtection="1">
      <alignment/>
      <protection hidden="1"/>
    </xf>
    <xf numFmtId="167" fontId="22" fillId="0" borderId="0" xfId="0" applyNumberFormat="1" applyFont="1" applyFill="1" applyBorder="1" applyAlignment="1" applyProtection="1">
      <alignment/>
      <protection hidden="1"/>
    </xf>
    <xf numFmtId="167" fontId="22" fillId="5" borderId="0" xfId="0" applyNumberFormat="1" applyFont="1" applyFill="1" applyAlignment="1" applyProtection="1">
      <alignment/>
      <protection hidden="1"/>
    </xf>
    <xf numFmtId="0" fontId="22" fillId="0" borderId="0" xfId="0" applyFont="1" applyBorder="1" applyAlignment="1" applyProtection="1">
      <alignment vertical="center"/>
      <protection hidden="1"/>
    </xf>
    <xf numFmtId="0" fontId="24" fillId="0" borderId="0" xfId="0" applyFont="1" applyAlignment="1" applyProtection="1">
      <alignment horizontal="left"/>
      <protection hidden="1"/>
    </xf>
    <xf numFmtId="0" fontId="22" fillId="0" borderId="3" xfId="0" applyFont="1" applyFill="1" applyBorder="1" applyAlignment="1" applyProtection="1">
      <alignment/>
      <protection hidden="1"/>
    </xf>
    <xf numFmtId="167" fontId="22" fillId="0" borderId="3" xfId="0" applyNumberFormat="1" applyFont="1" applyFill="1" applyBorder="1" applyAlignment="1" applyProtection="1">
      <alignment horizontal="left"/>
      <protection hidden="1"/>
    </xf>
    <xf numFmtId="0" fontId="22" fillId="0" borderId="3" xfId="0" applyNumberFormat="1" applyFont="1" applyFill="1" applyBorder="1" applyAlignment="1" applyProtection="1">
      <alignment horizontal="center"/>
      <protection hidden="1"/>
    </xf>
    <xf numFmtId="167" fontId="22" fillId="0" borderId="26" xfId="0" applyNumberFormat="1" applyFont="1" applyFill="1" applyBorder="1" applyAlignment="1" applyProtection="1">
      <alignment horizontal="center"/>
      <protection/>
    </xf>
    <xf numFmtId="167" fontId="22" fillId="0" borderId="14" xfId="0" applyNumberFormat="1" applyFont="1" applyFill="1" applyBorder="1" applyAlignment="1" applyProtection="1">
      <alignment horizontal="center"/>
      <protection/>
    </xf>
    <xf numFmtId="167" fontId="22" fillId="0" borderId="0" xfId="0" applyNumberFormat="1" applyFont="1" applyFill="1" applyBorder="1" applyAlignment="1" applyProtection="1">
      <alignment horizontal="center"/>
      <protection/>
    </xf>
    <xf numFmtId="167" fontId="22" fillId="0" borderId="0" xfId="0" applyNumberFormat="1" applyFont="1" applyFill="1" applyAlignment="1" applyProtection="1">
      <alignment/>
      <protection/>
    </xf>
    <xf numFmtId="0" fontId="22" fillId="0" borderId="0" xfId="0" applyFont="1" applyFill="1" applyAlignment="1" applyProtection="1">
      <alignment/>
      <protection/>
    </xf>
    <xf numFmtId="167" fontId="22" fillId="0" borderId="0" xfId="0" applyNumberFormat="1" applyFont="1" applyFill="1" applyBorder="1" applyAlignment="1" applyProtection="1" quotePrefix="1">
      <alignment/>
      <protection/>
    </xf>
    <xf numFmtId="166" fontId="26" fillId="0" borderId="5" xfId="0" applyNumberFormat="1" applyFont="1" applyFill="1" applyBorder="1" applyAlignment="1" applyProtection="1" quotePrefix="1">
      <alignment horizontal="right"/>
      <protection/>
    </xf>
    <xf numFmtId="169" fontId="22" fillId="0" borderId="5" xfId="0" applyNumberFormat="1" applyFont="1" applyFill="1" applyBorder="1" applyAlignment="1" applyProtection="1">
      <alignment/>
      <protection/>
    </xf>
    <xf numFmtId="0" fontId="22" fillId="0" borderId="0" xfId="0" applyFont="1" applyFill="1" applyBorder="1" applyAlignment="1" applyProtection="1">
      <alignment/>
      <protection/>
    </xf>
    <xf numFmtId="9" fontId="22" fillId="0" borderId="5" xfId="30" applyFont="1" applyFill="1" applyBorder="1" applyAlignment="1" applyProtection="1">
      <alignment/>
      <protection/>
    </xf>
    <xf numFmtId="167" fontId="22" fillId="0" borderId="5" xfId="0" applyNumberFormat="1" applyFont="1" applyFill="1" applyBorder="1" applyAlignment="1" applyProtection="1">
      <alignment/>
      <protection/>
    </xf>
    <xf numFmtId="167" fontId="22" fillId="0" borderId="27" xfId="0" applyNumberFormat="1" applyFont="1" applyFill="1" applyBorder="1" applyAlignment="1" applyProtection="1">
      <alignment/>
      <protection/>
    </xf>
    <xf numFmtId="0" fontId="25" fillId="0" borderId="0" xfId="0" applyFont="1" applyFill="1" applyAlignment="1">
      <alignment wrapText="1"/>
    </xf>
    <xf numFmtId="0" fontId="25" fillId="0" borderId="0" xfId="0" applyFont="1" applyAlignment="1">
      <alignment wrapText="1"/>
    </xf>
    <xf numFmtId="0" fontId="22" fillId="0" borderId="18" xfId="0" applyFont="1" applyFill="1" applyBorder="1" applyAlignment="1" applyProtection="1">
      <alignment/>
      <protection hidden="1"/>
    </xf>
    <xf numFmtId="0" fontId="10" fillId="0" borderId="19" xfId="0" applyFont="1" applyFill="1" applyBorder="1" applyAlignment="1" applyProtection="1">
      <alignment/>
      <protection hidden="1"/>
    </xf>
    <xf numFmtId="170" fontId="22" fillId="0" borderId="3" xfId="0" applyNumberFormat="1" applyFont="1" applyFill="1" applyBorder="1" applyAlignment="1" applyProtection="1">
      <alignment/>
      <protection hidden="1"/>
    </xf>
    <xf numFmtId="0" fontId="7" fillId="0" borderId="0" xfId="0" applyFont="1" applyFill="1" applyBorder="1" applyAlignment="1" applyProtection="1">
      <alignment/>
      <protection hidden="1"/>
    </xf>
    <xf numFmtId="167" fontId="10" fillId="0" borderId="11" xfId="0" applyNumberFormat="1" applyFont="1" applyBorder="1" applyAlignment="1" applyProtection="1" quotePrefix="1">
      <alignment/>
      <protection/>
    </xf>
    <xf numFmtId="167" fontId="10" fillId="0" borderId="14" xfId="0" applyNumberFormat="1" applyFont="1" applyBorder="1" applyAlignment="1" applyProtection="1" quotePrefix="1">
      <alignment/>
      <protection/>
    </xf>
    <xf numFmtId="167" fontId="9" fillId="3" borderId="11" xfId="0" applyNumberFormat="1" applyFont="1" applyFill="1" applyBorder="1" applyAlignment="1" applyProtection="1" quotePrefix="1">
      <alignment/>
      <protection/>
    </xf>
    <xf numFmtId="167" fontId="9" fillId="3" borderId="14" xfId="0" applyNumberFormat="1" applyFont="1" applyFill="1" applyBorder="1" applyAlignment="1" applyProtection="1" quotePrefix="1">
      <alignment/>
      <protection/>
    </xf>
    <xf numFmtId="0" fontId="10" fillId="0" borderId="5" xfId="0" applyFont="1" applyFill="1" applyBorder="1" applyAlignment="1" applyProtection="1">
      <alignment/>
      <protection/>
    </xf>
    <xf numFmtId="169" fontId="10" fillId="0" borderId="5" xfId="34" applyNumberFormat="1" applyFont="1" applyFill="1" applyBorder="1" applyProtection="1">
      <alignment/>
      <protection hidden="1"/>
    </xf>
    <xf numFmtId="4" fontId="10" fillId="2" borderId="6" xfId="0" applyNumberFormat="1" applyFont="1" applyFill="1" applyBorder="1" applyAlignment="1" applyProtection="1">
      <alignment/>
      <protection hidden="1"/>
    </xf>
    <xf numFmtId="4" fontId="10" fillId="2" borderId="14" xfId="0" applyNumberFormat="1" applyFont="1" applyFill="1" applyBorder="1" applyAlignment="1" applyProtection="1">
      <alignment/>
      <protection hidden="1"/>
    </xf>
    <xf numFmtId="169" fontId="22" fillId="0" borderId="5" xfId="30" applyNumberFormat="1" applyFont="1" applyFill="1" applyBorder="1" applyAlignment="1" applyProtection="1">
      <alignment/>
      <protection/>
    </xf>
    <xf numFmtId="0" fontId="10" fillId="0" borderId="13" xfId="0" applyFont="1" applyBorder="1" applyAlignment="1" applyProtection="1">
      <alignment/>
      <protection/>
    </xf>
    <xf numFmtId="0" fontId="10" fillId="0" borderId="28" xfId="0" applyFont="1" applyBorder="1" applyAlignment="1" applyProtection="1">
      <alignment/>
      <protection/>
    </xf>
    <xf numFmtId="0" fontId="10" fillId="0" borderId="29" xfId="0" applyFont="1" applyBorder="1" applyAlignment="1" applyProtection="1">
      <alignment vertical="center"/>
      <protection/>
    </xf>
    <xf numFmtId="0" fontId="9" fillId="0" borderId="25" xfId="0" applyFont="1" applyFill="1" applyBorder="1" applyAlignment="1" applyProtection="1">
      <alignment horizontal="center"/>
      <protection/>
    </xf>
    <xf numFmtId="0" fontId="10" fillId="0" borderId="27" xfId="0" applyFont="1" applyBorder="1" applyAlignment="1" applyProtection="1">
      <alignment vertical="center"/>
      <protection/>
    </xf>
    <xf numFmtId="0" fontId="0" fillId="0" borderId="0" xfId="0" applyFill="1" applyAlignment="1">
      <alignment/>
    </xf>
    <xf numFmtId="0" fontId="0" fillId="0" borderId="0" xfId="0" applyFill="1" applyAlignment="1" applyProtection="1">
      <alignment/>
      <protection hidden="1"/>
    </xf>
    <xf numFmtId="0" fontId="28" fillId="0" borderId="0" xfId="0" applyFont="1" applyFill="1" applyAlignment="1" applyProtection="1">
      <alignment/>
      <protection hidden="1"/>
    </xf>
    <xf numFmtId="0" fontId="29" fillId="0" borderId="0" xfId="0" applyFont="1" applyFill="1" applyAlignment="1" applyProtection="1">
      <alignment/>
      <protection hidden="1"/>
    </xf>
    <xf numFmtId="0" fontId="11" fillId="0" borderId="0" xfId="0" applyFont="1" applyFill="1" applyAlignment="1" applyProtection="1">
      <alignment/>
      <protection hidden="1"/>
    </xf>
    <xf numFmtId="168" fontId="9" fillId="0" borderId="5" xfId="0" applyNumberFormat="1" applyFont="1" applyFill="1" applyBorder="1" applyAlignment="1" applyProtection="1">
      <alignment horizontal="left"/>
      <protection locked="0"/>
    </xf>
    <xf numFmtId="0" fontId="27" fillId="0" borderId="0" xfId="0" applyFont="1" applyFill="1" applyAlignment="1" applyProtection="1">
      <alignment/>
      <protection/>
    </xf>
    <xf numFmtId="0" fontId="30" fillId="0" borderId="0" xfId="0" applyFont="1" applyFill="1" applyAlignment="1" applyProtection="1">
      <alignment/>
      <protection/>
    </xf>
    <xf numFmtId="0" fontId="28" fillId="0" borderId="0" xfId="0" applyFont="1" applyFill="1" applyAlignment="1" applyProtection="1">
      <alignment/>
      <protection/>
    </xf>
    <xf numFmtId="0" fontId="12" fillId="0" borderId="0" xfId="0" applyFont="1" applyFill="1" applyAlignment="1" applyProtection="1">
      <alignment/>
      <protection/>
    </xf>
    <xf numFmtId="0" fontId="29" fillId="0" borderId="0" xfId="0" applyFont="1" applyFill="1" applyAlignment="1" applyProtection="1">
      <alignment/>
      <protection/>
    </xf>
    <xf numFmtId="0" fontId="0" fillId="0" borderId="0" xfId="0" applyFill="1" applyAlignment="1" applyProtection="1">
      <alignment/>
      <protection/>
    </xf>
    <xf numFmtId="0" fontId="9" fillId="0" borderId="30" xfId="0" applyFont="1" applyFill="1" applyBorder="1" applyAlignment="1" applyProtection="1">
      <alignment horizontal="left"/>
      <protection locked="0"/>
    </xf>
    <xf numFmtId="0" fontId="9" fillId="0" borderId="22" xfId="0" applyFont="1" applyFill="1" applyBorder="1" applyAlignment="1" applyProtection="1">
      <alignment horizontal="left"/>
      <protection locked="0"/>
    </xf>
    <xf numFmtId="0" fontId="9" fillId="0" borderId="28" xfId="0" applyFont="1" applyFill="1" applyBorder="1" applyAlignment="1" applyProtection="1">
      <alignment horizontal="left"/>
      <protection locked="0"/>
    </xf>
    <xf numFmtId="0" fontId="12" fillId="0" borderId="0" xfId="0" applyFont="1" applyBorder="1" applyAlignment="1" applyProtection="1">
      <alignment horizontal="left"/>
      <protection/>
    </xf>
    <xf numFmtId="0" fontId="12" fillId="0" borderId="0" xfId="0" applyFont="1" applyBorder="1" applyAlignment="1" applyProtection="1">
      <alignment/>
      <protection/>
    </xf>
    <xf numFmtId="37" fontId="12" fillId="0" borderId="0" xfId="0" applyNumberFormat="1" applyFont="1" applyFill="1" applyBorder="1" applyAlignment="1" applyProtection="1">
      <alignment vertical="center"/>
      <protection/>
    </xf>
    <xf numFmtId="0" fontId="31" fillId="0" borderId="0" xfId="0" applyFont="1" applyBorder="1" applyAlignment="1" applyProtection="1">
      <alignment/>
      <protection/>
    </xf>
    <xf numFmtId="0" fontId="12" fillId="0" borderId="0" xfId="0" applyFont="1" applyFill="1" applyBorder="1" applyAlignment="1" applyProtection="1">
      <alignment/>
      <protection/>
    </xf>
    <xf numFmtId="0" fontId="10" fillId="0" borderId="0" xfId="32" applyNumberFormat="1" applyFont="1" applyBorder="1" applyAlignment="1" applyProtection="1">
      <alignment vertical="center"/>
      <protection/>
    </xf>
    <xf numFmtId="0" fontId="10" fillId="0" borderId="0" xfId="35" applyFont="1" applyBorder="1" applyAlignment="1" applyProtection="1">
      <alignment vertical="top"/>
      <protection/>
    </xf>
    <xf numFmtId="0" fontId="10" fillId="0" borderId="0" xfId="35" applyFont="1" applyBorder="1" applyProtection="1">
      <alignment/>
      <protection/>
    </xf>
    <xf numFmtId="0" fontId="10" fillId="0" borderId="0" xfId="35" applyFont="1" applyProtection="1">
      <alignment/>
      <protection/>
    </xf>
    <xf numFmtId="37" fontId="11" fillId="0" borderId="0" xfId="35" applyNumberFormat="1" applyFont="1" applyAlignment="1" applyProtection="1">
      <alignment vertical="top"/>
      <protection/>
    </xf>
    <xf numFmtId="0" fontId="9" fillId="0" borderId="0" xfId="35" applyFont="1" applyProtection="1">
      <alignment/>
      <protection/>
    </xf>
    <xf numFmtId="0" fontId="9" fillId="3" borderId="15" xfId="35" applyFont="1" applyFill="1" applyBorder="1" applyAlignment="1" applyProtection="1">
      <alignment horizontal="center" vertical="center"/>
      <protection/>
    </xf>
    <xf numFmtId="0" fontId="9" fillId="3" borderId="7" xfId="35" applyFont="1" applyFill="1" applyBorder="1" applyAlignment="1" applyProtection="1">
      <alignment horizontal="center" vertical="center"/>
      <protection/>
    </xf>
    <xf numFmtId="0" fontId="10" fillId="0" borderId="0" xfId="35" applyFont="1" applyFill="1" applyAlignment="1" applyProtection="1">
      <alignment horizontal="center" vertical="top"/>
      <protection/>
    </xf>
    <xf numFmtId="0" fontId="9" fillId="3" borderId="17" xfId="35" applyFont="1" applyFill="1" applyBorder="1" applyAlignment="1" applyProtection="1">
      <alignment horizontal="center" vertical="center"/>
      <protection/>
    </xf>
    <xf numFmtId="0" fontId="9" fillId="3" borderId="2" xfId="35" applyFont="1" applyFill="1" applyBorder="1" applyAlignment="1" applyProtection="1">
      <alignment horizontal="center" vertical="center"/>
      <protection/>
    </xf>
    <xf numFmtId="0" fontId="10" fillId="0" borderId="10" xfId="35" applyFont="1" applyBorder="1" applyProtection="1">
      <alignment/>
      <protection/>
    </xf>
    <xf numFmtId="0" fontId="9" fillId="3" borderId="8" xfId="35" applyFont="1" applyFill="1" applyBorder="1" applyAlignment="1" applyProtection="1">
      <alignment horizontal="center" vertical="center"/>
      <protection/>
    </xf>
    <xf numFmtId="0" fontId="10" fillId="0" borderId="9" xfId="35" applyFont="1" applyBorder="1" applyProtection="1">
      <alignment/>
      <protection/>
    </xf>
    <xf numFmtId="1" fontId="9" fillId="3" borderId="5" xfId="35" applyNumberFormat="1" applyFont="1" applyFill="1" applyBorder="1" applyAlignment="1" applyProtection="1">
      <alignment horizontal="center"/>
      <protection/>
    </xf>
    <xf numFmtId="0" fontId="10" fillId="0" borderId="5" xfId="35" applyFont="1" applyFill="1" applyBorder="1" applyAlignment="1" applyProtection="1">
      <alignment horizontal="center" vertical="top"/>
      <protection/>
    </xf>
    <xf numFmtId="0" fontId="10" fillId="0" borderId="5" xfId="35" applyFont="1" applyFill="1" applyBorder="1" applyProtection="1">
      <alignment/>
      <protection/>
    </xf>
    <xf numFmtId="3" fontId="10" fillId="0" borderId="5" xfId="35" applyNumberFormat="1" applyFont="1" applyFill="1" applyBorder="1" applyAlignment="1" applyProtection="1">
      <alignment/>
      <protection locked="0"/>
    </xf>
    <xf numFmtId="3" fontId="10" fillId="5" borderId="5" xfId="35" applyNumberFormat="1" applyFont="1" applyFill="1" applyBorder="1" applyProtection="1">
      <alignment/>
      <protection/>
    </xf>
    <xf numFmtId="1" fontId="9" fillId="3" borderId="5" xfId="35" applyNumberFormat="1" applyFont="1" applyFill="1" applyBorder="1" applyAlignment="1" applyProtection="1">
      <alignment horizontal="center" vertical="top"/>
      <protection/>
    </xf>
    <xf numFmtId="0" fontId="10" fillId="0" borderId="5" xfId="35" applyFont="1" applyFill="1" applyBorder="1" applyAlignment="1" applyProtection="1">
      <alignment horizontal="left" vertical="top"/>
      <protection/>
    </xf>
    <xf numFmtId="0" fontId="32" fillId="0" borderId="5" xfId="35" applyFont="1" applyFill="1" applyBorder="1" applyAlignment="1" applyProtection="1">
      <alignment horizontal="left" vertical="top" wrapText="1"/>
      <protection/>
    </xf>
    <xf numFmtId="0" fontId="7" fillId="0" borderId="0" xfId="32" applyFont="1">
      <alignment/>
      <protection/>
    </xf>
    <xf numFmtId="0" fontId="9" fillId="3" borderId="6" xfId="35" applyFont="1" applyFill="1" applyBorder="1" applyAlignment="1" applyProtection="1">
      <alignment horizontal="left" vertical="top"/>
      <protection/>
    </xf>
    <xf numFmtId="0" fontId="10" fillId="3" borderId="11" xfId="35" applyFont="1" applyFill="1" applyBorder="1" applyProtection="1">
      <alignment/>
      <protection/>
    </xf>
    <xf numFmtId="3" fontId="9" fillId="3" borderId="5" xfId="35" applyNumberFormat="1" applyFont="1" applyFill="1" applyBorder="1" applyAlignment="1" applyProtection="1">
      <alignment/>
      <protection/>
    </xf>
    <xf numFmtId="1" fontId="9" fillId="0" borderId="0" xfId="35" applyNumberFormat="1" applyFont="1" applyFill="1" applyBorder="1" applyAlignment="1" applyProtection="1">
      <alignment horizontal="center"/>
      <protection/>
    </xf>
    <xf numFmtId="0" fontId="10" fillId="0" borderId="0" xfId="35" applyFont="1" applyFill="1" applyBorder="1" applyAlignment="1" applyProtection="1">
      <alignment horizontal="center" vertical="top"/>
      <protection/>
    </xf>
    <xf numFmtId="0" fontId="10" fillId="0" borderId="0" xfId="35" applyFont="1" applyFill="1" applyBorder="1" applyAlignment="1" applyProtection="1">
      <alignment vertical="top" wrapText="1"/>
      <protection/>
    </xf>
    <xf numFmtId="3" fontId="10" fillId="0" borderId="0" xfId="35" applyNumberFormat="1" applyFont="1" applyFill="1" applyBorder="1" applyProtection="1">
      <alignment/>
      <protection/>
    </xf>
    <xf numFmtId="0" fontId="10" fillId="0" borderId="5" xfId="35" applyFont="1" applyFill="1" applyBorder="1" applyAlignment="1" applyProtection="1">
      <alignment horizontal="left"/>
      <protection/>
    </xf>
    <xf numFmtId="0" fontId="10" fillId="0" borderId="5" xfId="35" applyFont="1" applyFill="1" applyBorder="1" applyAlignment="1" applyProtection="1">
      <alignment vertical="top" wrapText="1"/>
      <protection/>
    </xf>
    <xf numFmtId="167" fontId="10" fillId="0" borderId="0" xfId="35" applyNumberFormat="1" applyFont="1" applyBorder="1" applyProtection="1">
      <alignment/>
      <protection/>
    </xf>
    <xf numFmtId="3" fontId="10" fillId="0" borderId="5" xfId="35" applyNumberFormat="1" applyFont="1" applyFill="1" applyBorder="1" applyProtection="1">
      <alignment/>
      <protection/>
    </xf>
    <xf numFmtId="3" fontId="10" fillId="0" borderId="0" xfId="35" applyNumberFormat="1" applyFont="1" applyFill="1" applyBorder="1" applyAlignment="1" applyProtection="1">
      <alignment/>
      <protection/>
    </xf>
    <xf numFmtId="0" fontId="10" fillId="0" borderId="0" xfId="35" applyFont="1" applyFill="1" applyProtection="1">
      <alignment/>
      <protection/>
    </xf>
    <xf numFmtId="0" fontId="9" fillId="0" borderId="0" xfId="35" applyFont="1" applyFill="1" applyBorder="1" applyAlignment="1" applyProtection="1">
      <alignment horizontal="center" vertical="top"/>
      <protection/>
    </xf>
    <xf numFmtId="0" fontId="10" fillId="0" borderId="0" xfId="35" applyFont="1" applyFill="1" applyBorder="1" applyProtection="1">
      <alignment/>
      <protection/>
    </xf>
    <xf numFmtId="0" fontId="10" fillId="0" borderId="0" xfId="35" applyFont="1" applyAlignment="1" applyProtection="1">
      <alignment vertical="top"/>
      <protection/>
    </xf>
    <xf numFmtId="10" fontId="10" fillId="0" borderId="0" xfId="35" applyNumberFormat="1" applyFont="1" applyProtection="1">
      <alignment/>
      <protection/>
    </xf>
    <xf numFmtId="0" fontId="33" fillId="0" borderId="0" xfId="0" applyFont="1" applyAlignment="1">
      <alignment/>
    </xf>
    <xf numFmtId="0" fontId="33" fillId="0" borderId="17" xfId="0" applyFont="1" applyBorder="1" applyAlignment="1">
      <alignment/>
    </xf>
    <xf numFmtId="0" fontId="0" fillId="7" borderId="0" xfId="0" applyFill="1" applyAlignment="1">
      <alignment/>
    </xf>
    <xf numFmtId="0" fontId="0" fillId="8" borderId="0" xfId="0" applyFill="1" applyAlignment="1">
      <alignment/>
    </xf>
    <xf numFmtId="0" fontId="0" fillId="9" borderId="0" xfId="0" applyFill="1" applyAlignment="1">
      <alignment/>
    </xf>
    <xf numFmtId="0" fontId="0" fillId="0" borderId="0" xfId="0" applyFill="1" applyBorder="1" applyAlignment="1">
      <alignment/>
    </xf>
    <xf numFmtId="0" fontId="0" fillId="10" borderId="0" xfId="0" applyFill="1" applyAlignment="1">
      <alignment/>
    </xf>
    <xf numFmtId="0" fontId="0" fillId="0" borderId="0" xfId="0" applyBorder="1" applyAlignment="1">
      <alignment/>
    </xf>
    <xf numFmtId="0" fontId="0" fillId="11" borderId="0" xfId="0" applyFont="1" applyFill="1" applyAlignment="1">
      <alignment/>
    </xf>
    <xf numFmtId="0" fontId="0" fillId="11" borderId="0" xfId="0" applyFill="1" applyAlignment="1">
      <alignment/>
    </xf>
    <xf numFmtId="0" fontId="0" fillId="0" borderId="0" xfId="0" applyFont="1" applyFill="1" applyBorder="1" applyAlignment="1">
      <alignment/>
    </xf>
    <xf numFmtId="0" fontId="0" fillId="11" borderId="0" xfId="0" applyFont="1" applyFill="1" applyBorder="1" applyAlignment="1">
      <alignment/>
    </xf>
    <xf numFmtId="0" fontId="0" fillId="7" borderId="0" xfId="0" applyFont="1" applyFill="1" applyBorder="1" applyAlignment="1">
      <alignment/>
    </xf>
    <xf numFmtId="3" fontId="0" fillId="10" borderId="0" xfId="0" applyNumberFormat="1" applyFill="1" applyAlignment="1">
      <alignment/>
    </xf>
    <xf numFmtId="0" fontId="0" fillId="12" borderId="0" xfId="0" applyFill="1" applyAlignment="1">
      <alignment/>
    </xf>
    <xf numFmtId="1" fontId="0" fillId="12" borderId="0" xfId="0" applyNumberFormat="1" applyFill="1" applyBorder="1" applyAlignment="1">
      <alignment/>
    </xf>
    <xf numFmtId="0" fontId="0" fillId="12" borderId="0" xfId="0" applyFill="1" applyBorder="1" applyAlignment="1">
      <alignment/>
    </xf>
    <xf numFmtId="0" fontId="0" fillId="12" borderId="0" xfId="0" applyFont="1" applyFill="1" applyAlignment="1">
      <alignment/>
    </xf>
    <xf numFmtId="0" fontId="0" fillId="11" borderId="0" xfId="0" applyFill="1" applyBorder="1" applyAlignment="1">
      <alignment/>
    </xf>
    <xf numFmtId="0" fontId="10" fillId="11" borderId="0" xfId="0" applyFont="1" applyFill="1" applyBorder="1" applyAlignment="1" applyProtection="1">
      <alignment/>
      <protection hidden="1"/>
    </xf>
    <xf numFmtId="0" fontId="10" fillId="10" borderId="0" xfId="0" applyFont="1" applyFill="1" applyBorder="1" applyAlignment="1" applyProtection="1">
      <alignment/>
      <protection hidden="1"/>
    </xf>
    <xf numFmtId="0" fontId="10" fillId="7" borderId="0" xfId="0" applyFont="1" applyFill="1" applyBorder="1" applyAlignment="1" applyProtection="1">
      <alignment/>
      <protection hidden="1"/>
    </xf>
    <xf numFmtId="0" fontId="0" fillId="9" borderId="0" xfId="0" applyFill="1" applyBorder="1" applyAlignment="1">
      <alignment/>
    </xf>
    <xf numFmtId="0" fontId="0" fillId="10" borderId="0" xfId="0" applyFill="1" applyBorder="1" applyAlignment="1">
      <alignment/>
    </xf>
    <xf numFmtId="0" fontId="9" fillId="0" borderId="0" xfId="0" applyFont="1" applyBorder="1" applyAlignment="1" applyProtection="1">
      <alignment horizontal="left"/>
      <protection/>
    </xf>
    <xf numFmtId="0" fontId="10" fillId="0" borderId="5" xfId="0" applyFont="1" applyFill="1" applyBorder="1" applyAlignment="1" applyProtection="1">
      <alignment horizontal="left"/>
      <protection hidden="1"/>
    </xf>
    <xf numFmtId="167" fontId="9" fillId="3" borderId="5" xfId="0" applyNumberFormat="1" applyFont="1" applyFill="1" applyBorder="1" applyAlignment="1" applyProtection="1">
      <alignment/>
      <protection/>
    </xf>
    <xf numFmtId="166" fontId="19" fillId="0" borderId="0" xfId="0" applyNumberFormat="1" applyFont="1" applyFill="1" applyBorder="1" applyAlignment="1" applyProtection="1">
      <alignment/>
      <protection hidden="1"/>
    </xf>
    <xf numFmtId="0" fontId="10" fillId="0" borderId="6" xfId="0" applyFont="1" applyFill="1" applyBorder="1" applyAlignment="1" applyProtection="1">
      <alignment horizontal="right"/>
      <protection locked="0"/>
    </xf>
    <xf numFmtId="0" fontId="0" fillId="0" borderId="11" xfId="0" applyBorder="1" applyAlignment="1" applyProtection="1">
      <alignment horizontal="right"/>
      <protection locked="0"/>
    </xf>
    <xf numFmtId="0" fontId="9" fillId="0" borderId="6"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9" fillId="0" borderId="6" xfId="0" applyFont="1" applyBorder="1" applyAlignment="1" applyProtection="1">
      <alignment vertical="center"/>
      <protection locked="0"/>
    </xf>
    <xf numFmtId="0" fontId="0" fillId="0" borderId="11" xfId="0" applyBorder="1" applyAlignment="1" applyProtection="1">
      <alignment/>
      <protection locked="0"/>
    </xf>
    <xf numFmtId="0" fontId="0" fillId="0" borderId="14" xfId="0" applyBorder="1" applyAlignment="1" applyProtection="1">
      <alignment/>
      <protection locked="0"/>
    </xf>
    <xf numFmtId="0" fontId="10" fillId="0" borderId="6" xfId="0" applyFont="1" applyBorder="1" applyAlignment="1" applyProtection="1">
      <alignment horizontal="left" vertical="center"/>
      <protection/>
    </xf>
    <xf numFmtId="0" fontId="10" fillId="0" borderId="11" xfId="0" applyFont="1" applyBorder="1" applyAlignment="1" applyProtection="1">
      <alignment horizontal="left" vertical="center"/>
      <protection/>
    </xf>
    <xf numFmtId="0" fontId="8" fillId="0" borderId="0" xfId="0" applyFont="1" applyBorder="1" applyAlignment="1" applyProtection="1">
      <alignment horizontal="left" vertical="top" wrapText="1"/>
      <protection/>
    </xf>
    <xf numFmtId="0" fontId="10" fillId="0" borderId="11" xfId="0" applyFont="1" applyFill="1" applyBorder="1" applyAlignment="1" applyProtection="1">
      <alignment horizontal="right"/>
      <protection/>
    </xf>
    <xf numFmtId="0" fontId="0" fillId="0" borderId="11" xfId="0" applyBorder="1" applyAlignment="1" applyProtection="1">
      <alignment horizontal="right"/>
      <protection/>
    </xf>
    <xf numFmtId="0" fontId="0" fillId="0" borderId="14" xfId="0" applyBorder="1" applyAlignment="1" applyProtection="1">
      <alignment horizontal="right"/>
      <protection/>
    </xf>
    <xf numFmtId="0" fontId="10" fillId="0" borderId="0" xfId="0" applyFont="1" applyBorder="1" applyAlignment="1" applyProtection="1">
      <alignment wrapText="1"/>
      <protection/>
    </xf>
    <xf numFmtId="0" fontId="0" fillId="0" borderId="0" xfId="0" applyAlignment="1" applyProtection="1">
      <alignment/>
      <protection/>
    </xf>
    <xf numFmtId="0" fontId="10" fillId="0" borderId="6" xfId="0" applyFont="1" applyFill="1" applyBorder="1" applyAlignment="1" applyProtection="1">
      <alignment horizontal="left"/>
      <protection locked="0"/>
    </xf>
    <xf numFmtId="0" fontId="10" fillId="0" borderId="14" xfId="0" applyFont="1" applyFill="1" applyBorder="1" applyAlignment="1" applyProtection="1">
      <alignment horizontal="left"/>
      <protection locked="0"/>
    </xf>
    <xf numFmtId="0" fontId="10" fillId="0" borderId="0" xfId="0" applyNumberFormat="1" applyFont="1" applyBorder="1" applyAlignment="1" applyProtection="1">
      <alignment horizontal="left" vertical="top" wrapText="1"/>
      <protection/>
    </xf>
    <xf numFmtId="0" fontId="10" fillId="0" borderId="0" xfId="0" applyFont="1" applyFill="1" applyBorder="1" applyAlignment="1" applyProtection="1">
      <alignment horizontal="left" wrapText="1"/>
      <protection/>
    </xf>
    <xf numFmtId="0" fontId="0" fillId="0" borderId="0" xfId="0" applyAlignment="1" applyProtection="1">
      <alignment horizontal="left" vertical="top" wrapText="1"/>
      <protection/>
    </xf>
    <xf numFmtId="0" fontId="8" fillId="0" borderId="0" xfId="0" applyFont="1" applyBorder="1" applyAlignment="1" applyProtection="1">
      <alignment horizontal="left" vertical="top"/>
      <protection/>
    </xf>
    <xf numFmtId="0" fontId="17" fillId="0" borderId="0" xfId="0" applyFont="1" applyBorder="1" applyAlignment="1" applyProtection="1">
      <alignment horizontal="left" vertical="top"/>
      <protection/>
    </xf>
    <xf numFmtId="168" fontId="10" fillId="0" borderId="6" xfId="0" applyNumberFormat="1" applyFont="1" applyBorder="1" applyAlignment="1" applyProtection="1">
      <alignment horizontal="center" wrapText="1"/>
      <protection/>
    </xf>
    <xf numFmtId="168" fontId="10" fillId="0" borderId="11" xfId="0" applyNumberFormat="1" applyFont="1" applyBorder="1" applyAlignment="1" applyProtection="1">
      <alignment horizontal="center" wrapText="1"/>
      <protection/>
    </xf>
    <xf numFmtId="168" fontId="10" fillId="0" borderId="14" xfId="0" applyNumberFormat="1" applyFont="1" applyBorder="1" applyAlignment="1" applyProtection="1">
      <alignment horizontal="center" wrapText="1"/>
      <protection/>
    </xf>
    <xf numFmtId="0" fontId="10" fillId="0" borderId="31" xfId="0" applyFont="1" applyFill="1" applyBorder="1" applyAlignment="1" applyProtection="1">
      <alignment horizontal="center" wrapText="1"/>
      <protection/>
    </xf>
    <xf numFmtId="0" fontId="10" fillId="0" borderId="32" xfId="0" applyFont="1" applyFill="1" applyBorder="1" applyAlignment="1" applyProtection="1">
      <alignment horizontal="center" wrapText="1"/>
      <protection/>
    </xf>
    <xf numFmtId="0" fontId="10" fillId="0" borderId="33" xfId="0" applyFont="1" applyFill="1" applyBorder="1" applyAlignment="1" applyProtection="1">
      <alignment horizontal="center" wrapText="1"/>
      <protection/>
    </xf>
    <xf numFmtId="0" fontId="9" fillId="3" borderId="6" xfId="33" applyFont="1" applyFill="1" applyBorder="1" applyAlignment="1" applyProtection="1">
      <alignment horizontal="left" vertical="center"/>
      <protection/>
    </xf>
    <xf numFmtId="0" fontId="9" fillId="3" borderId="11" xfId="33" applyFont="1" applyFill="1" applyBorder="1" applyAlignment="1" applyProtection="1">
      <alignment horizontal="left" vertical="center"/>
      <protection/>
    </xf>
    <xf numFmtId="0" fontId="10" fillId="3" borderId="11" xfId="0" applyFont="1" applyFill="1" applyBorder="1" applyAlignment="1" applyProtection="1">
      <alignment/>
      <protection/>
    </xf>
    <xf numFmtId="0" fontId="10" fillId="0" borderId="14" xfId="0" applyFont="1" applyBorder="1" applyAlignment="1" applyProtection="1">
      <alignment/>
      <protection/>
    </xf>
    <xf numFmtId="0" fontId="10" fillId="0" borderId="29" xfId="0" applyFont="1" applyBorder="1" applyAlignment="1" applyProtection="1">
      <alignment vertical="center"/>
      <protection/>
    </xf>
    <xf numFmtId="0" fontId="10" fillId="0" borderId="13" xfId="0" applyFont="1" applyBorder="1" applyAlignment="1" applyProtection="1">
      <alignment/>
      <protection/>
    </xf>
    <xf numFmtId="0" fontId="10" fillId="0" borderId="28" xfId="0" applyFont="1" applyBorder="1" applyAlignment="1" applyProtection="1">
      <alignment/>
      <protection/>
    </xf>
    <xf numFmtId="0" fontId="10" fillId="0" borderId="6" xfId="0" applyFont="1" applyFill="1" applyBorder="1" applyAlignment="1" applyProtection="1">
      <alignment horizontal="center" wrapText="1"/>
      <protection/>
    </xf>
    <xf numFmtId="0" fontId="10" fillId="0" borderId="11" xfId="0" applyFont="1" applyFill="1" applyBorder="1" applyAlignment="1" applyProtection="1">
      <alignment horizontal="center" wrapText="1"/>
      <protection/>
    </xf>
    <xf numFmtId="0" fontId="10" fillId="0" borderId="14" xfId="0" applyFont="1" applyFill="1" applyBorder="1" applyAlignment="1" applyProtection="1">
      <alignment horizontal="center" wrapText="1"/>
      <protection/>
    </xf>
    <xf numFmtId="175" fontId="10" fillId="0" borderId="6" xfId="0" applyNumberFormat="1" applyFont="1" applyBorder="1" applyAlignment="1" applyProtection="1">
      <alignment/>
      <protection/>
    </xf>
    <xf numFmtId="175" fontId="0" fillId="0" borderId="11" xfId="0" applyNumberFormat="1" applyFont="1" applyBorder="1" applyAlignment="1">
      <alignment/>
    </xf>
    <xf numFmtId="0" fontId="9" fillId="0" borderId="5" xfId="0" applyFont="1" applyBorder="1" applyAlignment="1" applyProtection="1">
      <alignment horizontal="left" vertical="center"/>
      <protection/>
    </xf>
    <xf numFmtId="0" fontId="9" fillId="0" borderId="34" xfId="0" applyFont="1" applyBorder="1" applyAlignment="1" applyProtection="1">
      <alignment horizontal="left" vertical="center"/>
      <protection/>
    </xf>
    <xf numFmtId="0" fontId="9" fillId="0" borderId="29" xfId="0" applyFont="1" applyBorder="1" applyAlignment="1" applyProtection="1">
      <alignment horizontal="left" vertical="center"/>
      <protection/>
    </xf>
    <xf numFmtId="0" fontId="9" fillId="0" borderId="11" xfId="0" applyFont="1" applyBorder="1" applyAlignment="1" applyProtection="1">
      <alignment horizontal="left" vertical="top"/>
      <protection locked="0"/>
    </xf>
    <xf numFmtId="0" fontId="10" fillId="0" borderId="14" xfId="0" applyFont="1" applyBorder="1" applyAlignment="1" applyProtection="1">
      <alignment/>
      <protection locked="0"/>
    </xf>
    <xf numFmtId="0" fontId="10" fillId="0" borderId="0" xfId="0" applyFont="1" applyBorder="1" applyAlignment="1" applyProtection="1">
      <alignment horizontal="justify" vertical="top" wrapText="1"/>
      <protection/>
    </xf>
    <xf numFmtId="0" fontId="9" fillId="0" borderId="0" xfId="0" applyFont="1" applyBorder="1" applyAlignment="1" applyProtection="1">
      <alignment vertical="center" wrapText="1"/>
      <protection/>
    </xf>
    <xf numFmtId="0" fontId="10" fillId="0" borderId="0" xfId="0" applyFont="1" applyAlignment="1" applyProtection="1">
      <alignment/>
      <protection/>
    </xf>
    <xf numFmtId="0" fontId="10" fillId="0" borderId="5" xfId="0" applyFont="1" applyBorder="1" applyAlignment="1" applyProtection="1">
      <alignment horizontal="left" vertical="center"/>
      <protection/>
    </xf>
    <xf numFmtId="0" fontId="9" fillId="0" borderId="13" xfId="0" applyFont="1" applyBorder="1" applyAlignment="1" applyProtection="1">
      <alignment horizontal="left" vertical="center"/>
      <protection/>
    </xf>
    <xf numFmtId="37" fontId="10" fillId="0" borderId="0" xfId="0" applyNumberFormat="1" applyFont="1" applyFill="1" applyBorder="1" applyAlignment="1" applyProtection="1">
      <alignment horizontal="left" vertical="center"/>
      <protection/>
    </xf>
    <xf numFmtId="0" fontId="10" fillId="0" borderId="0" xfId="0" applyFont="1" applyBorder="1" applyAlignment="1" applyProtection="1">
      <alignment horizontal="left" vertical="center"/>
      <protection/>
    </xf>
    <xf numFmtId="0" fontId="9" fillId="0" borderId="0" xfId="0" applyFont="1" applyBorder="1" applyAlignment="1" applyProtection="1">
      <alignment horizontal="left" vertical="center"/>
      <protection/>
    </xf>
    <xf numFmtId="37" fontId="10" fillId="0" borderId="0" xfId="0" applyNumberFormat="1" applyFont="1" applyFill="1" applyBorder="1" applyAlignment="1" applyProtection="1">
      <alignment horizontal="right" vertical="center"/>
      <protection/>
    </xf>
    <xf numFmtId="37" fontId="10" fillId="0" borderId="0" xfId="0" applyNumberFormat="1" applyFont="1" applyFill="1" applyBorder="1" applyAlignment="1" applyProtection="1">
      <alignment horizontal="center" vertical="center"/>
      <protection/>
    </xf>
    <xf numFmtId="0" fontId="10" fillId="0" borderId="21" xfId="0" applyFont="1" applyFill="1" applyBorder="1" applyAlignment="1" applyProtection="1">
      <alignment horizontal="right"/>
      <protection locked="0"/>
    </xf>
    <xf numFmtId="0" fontId="0" fillId="0" borderId="27" xfId="0" applyFont="1" applyBorder="1" applyAlignment="1" applyProtection="1">
      <alignment horizontal="right"/>
      <protection locked="0"/>
    </xf>
    <xf numFmtId="0" fontId="0" fillId="0" borderId="30" xfId="0" applyFont="1" applyBorder="1" applyAlignment="1" applyProtection="1">
      <alignment horizontal="right"/>
      <protection locked="0"/>
    </xf>
    <xf numFmtId="0" fontId="0" fillId="0" borderId="25" xfId="0" applyFont="1" applyBorder="1" applyAlignment="1" applyProtection="1">
      <alignment horizontal="right"/>
      <protection locked="0"/>
    </xf>
    <xf numFmtId="0" fontId="0" fillId="0" borderId="0" xfId="0" applyFont="1" applyBorder="1" applyAlignment="1" applyProtection="1">
      <alignment horizontal="right"/>
      <protection locked="0"/>
    </xf>
    <xf numFmtId="0" fontId="0" fillId="0" borderId="22" xfId="0" applyFont="1" applyBorder="1" applyAlignment="1" applyProtection="1">
      <alignment horizontal="right"/>
      <protection locked="0"/>
    </xf>
    <xf numFmtId="0" fontId="0" fillId="0" borderId="29" xfId="0" applyFont="1" applyBorder="1" applyAlignment="1" applyProtection="1">
      <alignment horizontal="right"/>
      <protection locked="0"/>
    </xf>
    <xf numFmtId="0" fontId="0" fillId="0" borderId="13" xfId="0" applyFont="1" applyBorder="1" applyAlignment="1" applyProtection="1">
      <alignment horizontal="right"/>
      <protection locked="0"/>
    </xf>
    <xf numFmtId="0" fontId="0" fillId="0" borderId="28" xfId="0" applyFont="1" applyBorder="1" applyAlignment="1" applyProtection="1">
      <alignment horizontal="right"/>
      <protection locked="0"/>
    </xf>
    <xf numFmtId="0" fontId="9" fillId="0" borderId="27" xfId="0" applyFont="1" applyFill="1" applyBorder="1" applyAlignment="1" applyProtection="1">
      <alignment horizontal="left"/>
      <protection locked="0"/>
    </xf>
    <xf numFmtId="0" fontId="9" fillId="0" borderId="25" xfId="0" applyFont="1" applyFill="1" applyBorder="1" applyAlignment="1" applyProtection="1">
      <alignment horizontal="left"/>
      <protection locked="0"/>
    </xf>
    <xf numFmtId="0" fontId="9" fillId="0" borderId="0" xfId="0" applyFont="1" applyFill="1" applyBorder="1" applyAlignment="1" applyProtection="1">
      <alignment horizontal="left"/>
      <protection locked="0"/>
    </xf>
    <xf numFmtId="0" fontId="10" fillId="0" borderId="0" xfId="0" applyFont="1" applyFill="1" applyAlignment="1" applyProtection="1">
      <alignment wrapText="1"/>
      <protection/>
    </xf>
    <xf numFmtId="0" fontId="9" fillId="0" borderId="21" xfId="0" applyFont="1" applyFill="1" applyBorder="1" applyAlignment="1" applyProtection="1">
      <alignment horizontal="left"/>
      <protection locked="0"/>
    </xf>
    <xf numFmtId="0" fontId="9" fillId="0" borderId="29"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10" fillId="0" borderId="0" xfId="0" applyFont="1" applyFill="1" applyBorder="1" applyAlignment="1" applyProtection="1">
      <alignment wrapText="1"/>
      <protection hidden="1"/>
    </xf>
    <xf numFmtId="0" fontId="0" fillId="0" borderId="0" xfId="0" applyAlignment="1">
      <alignment wrapText="1"/>
    </xf>
    <xf numFmtId="0" fontId="22" fillId="0" borderId="23" xfId="0" applyFont="1" applyBorder="1" applyAlignment="1" applyProtection="1">
      <alignment horizontal="center"/>
      <protection hidden="1"/>
    </xf>
    <xf numFmtId="0" fontId="22" fillId="0" borderId="24" xfId="0" applyFont="1" applyBorder="1" applyAlignment="1" applyProtection="1">
      <alignment horizontal="center"/>
      <protection hidden="1"/>
    </xf>
    <xf numFmtId="0" fontId="10" fillId="0" borderId="27" xfId="0" applyNumberFormat="1" applyFont="1" applyBorder="1" applyAlignment="1" applyProtection="1">
      <alignment wrapText="1"/>
      <protection hidden="1"/>
    </xf>
    <xf numFmtId="0" fontId="0" fillId="0" borderId="27" xfId="0" applyFont="1" applyBorder="1" applyAlignment="1">
      <alignment wrapText="1"/>
    </xf>
    <xf numFmtId="167" fontId="9" fillId="3" borderId="11" xfId="0" applyNumberFormat="1" applyFont="1" applyFill="1" applyBorder="1" applyAlignment="1" applyProtection="1">
      <alignment/>
      <protection/>
    </xf>
    <xf numFmtId="167" fontId="9" fillId="3" borderId="14" xfId="0" applyNumberFormat="1" applyFont="1" applyFill="1" applyBorder="1" applyAlignment="1" applyProtection="1">
      <alignment/>
      <protection/>
    </xf>
    <xf numFmtId="0" fontId="22" fillId="0" borderId="23" xfId="0" applyNumberFormat="1" applyFont="1" applyFill="1" applyBorder="1" applyAlignment="1" applyProtection="1">
      <alignment horizontal="center"/>
      <protection hidden="1"/>
    </xf>
    <xf numFmtId="0" fontId="25" fillId="0" borderId="24" xfId="0" applyFont="1" applyFill="1" applyBorder="1" applyAlignment="1">
      <alignment horizontal="center"/>
    </xf>
    <xf numFmtId="0" fontId="10" fillId="0" borderId="27" xfId="0" applyFont="1" applyFill="1" applyBorder="1" applyAlignment="1" applyProtection="1">
      <alignment wrapText="1"/>
      <protection hidden="1"/>
    </xf>
    <xf numFmtId="0" fontId="0" fillId="0" borderId="27" xfId="0" applyFill="1" applyBorder="1" applyAlignment="1">
      <alignment wrapText="1"/>
    </xf>
    <xf numFmtId="0" fontId="10" fillId="5" borderId="0" xfId="0" applyFont="1" applyFill="1" applyBorder="1" applyAlignment="1" applyProtection="1">
      <alignment wrapText="1"/>
      <protection hidden="1"/>
    </xf>
    <xf numFmtId="0" fontId="9" fillId="5" borderId="10" xfId="0" applyFont="1" applyFill="1" applyBorder="1" applyAlignment="1" applyProtection="1">
      <alignment wrapText="1"/>
      <protection hidden="1"/>
    </xf>
    <xf numFmtId="0" fontId="0" fillId="0" borderId="10" xfId="0" applyBorder="1" applyAlignment="1">
      <alignment wrapText="1"/>
    </xf>
    <xf numFmtId="0" fontId="10" fillId="0" borderId="6" xfId="35" applyFont="1" applyFill="1" applyBorder="1" applyAlignment="1" applyProtection="1">
      <alignment horizontal="left" vertical="top" wrapText="1"/>
      <protection/>
    </xf>
    <xf numFmtId="0" fontId="0" fillId="0" borderId="14" xfId="32" applyBorder="1" applyAlignment="1">
      <alignment horizontal="left" wrapText="1"/>
      <protection/>
    </xf>
    <xf numFmtId="0" fontId="10" fillId="0" borderId="0" xfId="35" applyFont="1" applyAlignment="1" applyProtection="1">
      <alignment vertical="top" wrapText="1"/>
      <protection/>
    </xf>
    <xf numFmtId="0" fontId="0" fillId="0" borderId="0" xfId="0" applyAlignment="1">
      <alignment vertical="top" wrapText="1"/>
    </xf>
    <xf numFmtId="0" fontId="10" fillId="0" borderId="27" xfId="0" applyFont="1" applyBorder="1" applyAlignment="1" applyProtection="1">
      <alignment horizontal="left" vertical="top" wrapText="1"/>
      <protection/>
    </xf>
    <xf numFmtId="0" fontId="0" fillId="0" borderId="27" xfId="0" applyBorder="1" applyAlignment="1">
      <alignment wrapText="1"/>
    </xf>
    <xf numFmtId="0" fontId="9" fillId="0" borderId="0" xfId="0" applyFont="1" applyBorder="1" applyAlignment="1" applyProtection="1">
      <alignment vertical="top" wrapText="1"/>
      <protection hidden="1"/>
    </xf>
    <xf numFmtId="0" fontId="0" fillId="0" borderId="10" xfId="0" applyBorder="1" applyAlignment="1">
      <alignment vertical="top" wrapText="1"/>
    </xf>
    <xf numFmtId="167" fontId="10" fillId="0" borderId="6" xfId="0" applyNumberFormat="1" applyFont="1" applyFill="1" applyBorder="1" applyAlignment="1" applyProtection="1">
      <alignment/>
      <protection/>
    </xf>
    <xf numFmtId="0" fontId="0" fillId="0" borderId="11" xfId="0" applyFill="1" applyBorder="1" applyAlignment="1" applyProtection="1">
      <alignment/>
      <protection/>
    </xf>
    <xf numFmtId="0" fontId="0" fillId="0" borderId="14" xfId="0" applyFill="1" applyBorder="1" applyAlignment="1" applyProtection="1">
      <alignment/>
      <protection/>
    </xf>
    <xf numFmtId="167" fontId="9" fillId="3" borderId="23" xfId="0" applyNumberFormat="1" applyFont="1" applyFill="1" applyBorder="1" applyAlignment="1" applyProtection="1">
      <alignment horizontal="center"/>
      <protection hidden="1"/>
    </xf>
    <xf numFmtId="167" fontId="9" fillId="3" borderId="24" xfId="0" applyNumberFormat="1" applyFont="1" applyFill="1" applyBorder="1" applyAlignment="1" applyProtection="1">
      <alignment horizontal="center"/>
      <protection hidden="1"/>
    </xf>
    <xf numFmtId="0" fontId="9" fillId="3" borderId="23" xfId="0" applyFont="1" applyFill="1" applyBorder="1" applyAlignment="1" applyProtection="1">
      <alignment horizontal="center"/>
      <protection hidden="1"/>
    </xf>
    <xf numFmtId="0" fontId="0" fillId="0" borderId="35" xfId="0" applyBorder="1" applyAlignment="1">
      <alignment horizontal="center"/>
    </xf>
    <xf numFmtId="0" fontId="0" fillId="0" borderId="24" xfId="0" applyBorder="1" applyAlignment="1">
      <alignment horizontal="center"/>
    </xf>
    <xf numFmtId="0" fontId="9" fillId="3" borderId="23" xfId="0" applyFont="1" applyFill="1" applyBorder="1" applyAlignment="1" applyProtection="1">
      <alignment horizontal="center" vertical="top"/>
      <protection hidden="1"/>
    </xf>
    <xf numFmtId="0" fontId="9" fillId="3" borderId="24" xfId="0" applyFont="1" applyFill="1" applyBorder="1" applyAlignment="1" applyProtection="1">
      <alignment horizontal="center"/>
      <protection hidden="1"/>
    </xf>
  </cellXfs>
  <cellStyles count="33">
    <cellStyle name="Normal" xfId="0"/>
    <cellStyle name="Custom - Opmaakprofiel8" xfId="15"/>
    <cellStyle name="Data   - Opmaakprofiel2" xfId="16"/>
    <cellStyle name="Followed Hyperlink" xfId="17"/>
    <cellStyle name="Hyperlink" xfId="18"/>
    <cellStyle name="Comma" xfId="19"/>
    <cellStyle name="Comma [0]" xfId="20"/>
    <cellStyle name="Labels - Opmaakprofiel3" xfId="21"/>
    <cellStyle name="Normal - Opmaakprofiel1" xfId="22"/>
    <cellStyle name="Normal - Opmaakprofiel2" xfId="23"/>
    <cellStyle name="Normal - Opmaakprofiel3" xfId="24"/>
    <cellStyle name="Normal - Opmaakprofiel4" xfId="25"/>
    <cellStyle name="Normal - Opmaakprofiel5" xfId="26"/>
    <cellStyle name="Normal - Opmaakprofiel6" xfId="27"/>
    <cellStyle name="Normal - Opmaakprofiel7" xfId="28"/>
    <cellStyle name="Normal - Opmaakprofiel8" xfId="29"/>
    <cellStyle name="Percent" xfId="30"/>
    <cellStyle name="Reset  - Opmaakprofiel7" xfId="31"/>
    <cellStyle name="Standaard_020 Nacalculatie 2007 in de maak" xfId="32"/>
    <cellStyle name="Standaard_Concept nac 2004 ent II" xfId="33"/>
    <cellStyle name="Standaard_Map1" xfId="34"/>
    <cellStyle name="Standaard_productieafsprakenformulier 2007 categoraal epilepsie radiotherapeutische centra versie 16-1" xfId="35"/>
    <cellStyle name="Tabelstandaard" xfId="36"/>
    <cellStyle name="Tabelstandaard financieel" xfId="37"/>
    <cellStyle name="Tabelstandaard negatief" xfId="38"/>
    <cellStyle name="Tabelstandaard Totaal" xfId="39"/>
    <cellStyle name="Tabelstandaard Totaal Negatief" xfId="40"/>
    <cellStyle name="Table  - Opmaakprofiel6" xfId="41"/>
    <cellStyle name="Title  - Opmaakprofiel1" xfId="42"/>
    <cellStyle name="TotCol - Opmaakprofiel5" xfId="43"/>
    <cellStyle name="TotRow - Opmaakprofiel4" xfId="44"/>
    <cellStyle name="Currency" xfId="45"/>
    <cellStyle name="Currency [0]" xfId="46"/>
  </cellStyles>
  <dxfs count="2">
    <dxf>
      <fill>
        <patternFill>
          <bgColor rgb="FFD7DCEF"/>
        </patternFill>
      </fill>
      <border/>
    </dxf>
    <dxf>
      <font>
        <color rgb="FFE2DCD3"/>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E2DCD3"/>
      <rgbColor rgb="0099CCFF"/>
      <rgbColor rgb="00FF99CC"/>
      <rgbColor rgb="00CC99FF"/>
      <rgbColor rgb="00D7DCE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400050</xdr:colOff>
      <xdr:row>0</xdr:row>
      <xdr:rowOff>0</xdr:rowOff>
    </xdr:from>
    <xdr:to>
      <xdr:col>12</xdr:col>
      <xdr:colOff>1381125</xdr:colOff>
      <xdr:row>3</xdr:row>
      <xdr:rowOff>238125</xdr:rowOff>
    </xdr:to>
    <xdr:pic>
      <xdr:nvPicPr>
        <xdr:cNvPr id="1" name="Picture 88"/>
        <xdr:cNvPicPr preferRelativeResize="1">
          <a:picLocks noChangeAspect="1"/>
        </xdr:cNvPicPr>
      </xdr:nvPicPr>
      <xdr:blipFill>
        <a:blip r:embed="rId1"/>
        <a:stretch>
          <a:fillRect/>
        </a:stretch>
      </xdr:blipFill>
      <xdr:spPr>
        <a:xfrm>
          <a:off x="6762750" y="0"/>
          <a:ext cx="1809750" cy="952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mbrd.NZA\Local%20Settings\Temporary%20Internet%20Files\OLK606\100%20revalidatie%20formulier%20produktieafspraken%202008%207-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oorblad"/>
      <sheetName val="inhoudsopgave"/>
      <sheetName val="productie"/>
      <sheetName val="overige kosten"/>
      <sheetName val="dure geneesmiddelen"/>
      <sheetName val="voorlopige nacalculatie"/>
      <sheetName val="BladA"/>
      <sheetName val="Blad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vmlDrawing" Target="../drawings/vmlDrawing3.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5.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Blad1"/>
  <dimension ref="A1:AA144"/>
  <sheetViews>
    <sheetView showGridLines="0" showRowColHeaders="0" showZeros="0" tabSelected="1" showOutlineSymbols="0" zoomScaleSheetLayoutView="75" workbookViewId="0" topLeftCell="A1">
      <selection activeCell="A3" sqref="A3:D3"/>
    </sheetView>
  </sheetViews>
  <sheetFormatPr defaultColWidth="9.140625" defaultRowHeight="12.75"/>
  <cols>
    <col min="1" max="1" width="19.7109375" style="105" customWidth="1"/>
    <col min="2" max="2" width="3.00390625" style="105" customWidth="1"/>
    <col min="3" max="3" width="5.8515625" style="105" customWidth="1"/>
    <col min="4" max="4" width="24.7109375" style="105" customWidth="1"/>
    <col min="5" max="5" width="7.57421875" style="105" customWidth="1"/>
    <col min="6" max="6" width="6.57421875" style="109" customWidth="1"/>
    <col min="7" max="7" width="1.57421875" style="105" customWidth="1"/>
    <col min="8" max="8" width="5.00390625" style="105" customWidth="1"/>
    <col min="9" max="9" width="4.7109375" style="105" customWidth="1"/>
    <col min="10" max="10" width="15.00390625" style="105" customWidth="1"/>
    <col min="11" max="11" width="1.7109375" style="105" customWidth="1"/>
    <col min="12" max="12" width="12.421875" style="105" customWidth="1"/>
    <col min="13" max="13" width="33.421875" style="105" customWidth="1"/>
    <col min="14" max="14" width="12.7109375" style="105" customWidth="1"/>
    <col min="15" max="16384" width="9.140625" style="105" customWidth="1"/>
  </cols>
  <sheetData>
    <row r="1" spans="1:9" ht="16.5" customHeight="1">
      <c r="A1" s="143" t="s">
        <v>542</v>
      </c>
      <c r="B1" s="144"/>
      <c r="C1" s="145"/>
      <c r="D1" s="145"/>
      <c r="F1" s="105"/>
      <c r="G1" s="109"/>
      <c r="H1" s="109"/>
      <c r="I1" s="109"/>
    </row>
    <row r="2" spans="1:13" ht="16.5" customHeight="1">
      <c r="A2" s="144" t="s">
        <v>88</v>
      </c>
      <c r="E2" s="376">
        <v>2008</v>
      </c>
      <c r="F2" s="377"/>
      <c r="G2" s="146"/>
      <c r="H2" s="146"/>
      <c r="I2" s="146"/>
      <c r="K2" s="146"/>
      <c r="L2" s="146"/>
      <c r="M2" s="146"/>
    </row>
    <row r="3" spans="1:13" ht="23.25" customHeight="1">
      <c r="A3" s="365" t="s">
        <v>147</v>
      </c>
      <c r="B3" s="375"/>
      <c r="C3" s="375"/>
      <c r="D3" s="375"/>
      <c r="E3" s="376">
        <f>+E2-1</f>
        <v>2007</v>
      </c>
      <c r="F3" s="377"/>
      <c r="K3" s="146"/>
      <c r="L3" s="146"/>
      <c r="M3" s="146"/>
    </row>
    <row r="4" spans="1:15" ht="24.75" customHeight="1">
      <c r="A4" s="402" t="s">
        <v>148</v>
      </c>
      <c r="B4" s="403"/>
      <c r="C4" s="403"/>
      <c r="D4" s="403"/>
      <c r="E4" s="403"/>
      <c r="F4" s="403"/>
      <c r="G4" s="403"/>
      <c r="H4" s="403"/>
      <c r="I4" s="403"/>
      <c r="K4" s="146"/>
      <c r="L4" s="146"/>
      <c r="N4" s="148"/>
      <c r="O4" s="148"/>
    </row>
    <row r="5" spans="1:15" ht="14.25" customHeight="1">
      <c r="A5" s="150"/>
      <c r="B5" s="150"/>
      <c r="C5" s="151"/>
      <c r="D5" s="152"/>
      <c r="E5" s="153"/>
      <c r="F5" s="153"/>
      <c r="G5" s="153"/>
      <c r="H5" s="154"/>
      <c r="I5" s="139"/>
      <c r="J5" s="147" t="s">
        <v>89</v>
      </c>
      <c r="N5" s="148"/>
      <c r="O5" s="148"/>
    </row>
    <row r="6" spans="1:13" ht="12" customHeight="1">
      <c r="A6" s="384" t="s">
        <v>90</v>
      </c>
      <c r="B6" s="385"/>
      <c r="C6" s="386"/>
      <c r="D6" s="387"/>
      <c r="E6" s="157" t="s">
        <v>91</v>
      </c>
      <c r="F6" s="158" t="s">
        <v>92</v>
      </c>
      <c r="G6" s="139"/>
      <c r="H6" s="139"/>
      <c r="I6" s="146"/>
      <c r="J6" s="155" t="s">
        <v>93</v>
      </c>
      <c r="K6" s="381" t="str">
        <f>CONCATENATE(RIGHT(E2-1,4),"-20/1")</f>
        <v>2007-20/1</v>
      </c>
      <c r="L6" s="382"/>
      <c r="M6" s="383"/>
    </row>
    <row r="7" spans="1:16" s="159" customFormat="1" ht="12" customHeight="1">
      <c r="A7" s="388" t="s">
        <v>94</v>
      </c>
      <c r="B7" s="389"/>
      <c r="C7" s="389"/>
      <c r="D7" s="390"/>
      <c r="E7" s="19"/>
      <c r="F7" s="20"/>
      <c r="G7" s="139"/>
      <c r="H7" s="139"/>
      <c r="I7" s="146"/>
      <c r="J7" s="155" t="s">
        <v>93</v>
      </c>
      <c r="K7" s="391" t="str">
        <f>CONCATENATE(RIGHT(E2,4),"-2/1")</f>
        <v>2008-2/1</v>
      </c>
      <c r="L7" s="392"/>
      <c r="M7" s="393"/>
      <c r="O7" s="160">
        <v>10</v>
      </c>
      <c r="P7" s="160">
        <v>20</v>
      </c>
    </row>
    <row r="8" spans="1:13" s="159" customFormat="1" ht="12" customHeight="1">
      <c r="A8" s="265" t="s">
        <v>296</v>
      </c>
      <c r="B8" s="263"/>
      <c r="C8" s="263"/>
      <c r="D8" s="264"/>
      <c r="E8" s="371"/>
      <c r="F8" s="372"/>
      <c r="G8" s="139"/>
      <c r="H8" s="139"/>
      <c r="I8" s="146"/>
      <c r="J8" s="155" t="s">
        <v>95</v>
      </c>
      <c r="K8" s="394"/>
      <c r="L8" s="395"/>
      <c r="M8" s="395"/>
    </row>
    <row r="9" spans="1:13" s="159" customFormat="1" ht="12" customHeight="1">
      <c r="A9" s="161" t="s">
        <v>307</v>
      </c>
      <c r="B9" s="162"/>
      <c r="C9" s="163"/>
      <c r="D9" s="156"/>
      <c r="E9" s="139"/>
      <c r="F9" s="139"/>
      <c r="G9" s="146"/>
      <c r="H9" s="146"/>
      <c r="I9" s="146"/>
      <c r="J9" s="108" t="s">
        <v>151</v>
      </c>
      <c r="K9" s="378" t="s">
        <v>541</v>
      </c>
      <c r="L9" s="379"/>
      <c r="M9" s="380"/>
    </row>
    <row r="10" spans="1:14" s="159" customFormat="1" ht="12" customHeight="1">
      <c r="A10" s="113"/>
      <c r="B10" s="113"/>
      <c r="C10" s="164"/>
      <c r="D10" s="164"/>
      <c r="E10" s="164"/>
      <c r="F10" s="109"/>
      <c r="G10" s="109"/>
      <c r="H10" s="109"/>
      <c r="I10" s="109"/>
      <c r="J10" s="109"/>
      <c r="K10" s="109"/>
      <c r="L10" s="109"/>
      <c r="M10" s="109"/>
      <c r="N10" s="105"/>
    </row>
    <row r="11" spans="1:14" s="159" customFormat="1" ht="12" customHeight="1">
      <c r="A11" s="165" t="s">
        <v>96</v>
      </c>
      <c r="B11" s="166"/>
      <c r="C11" s="166"/>
      <c r="D11" s="166"/>
      <c r="E11" s="167"/>
      <c r="F11" s="167"/>
      <c r="G11" s="167"/>
      <c r="H11" s="167"/>
      <c r="I11" s="167"/>
      <c r="J11" s="168"/>
      <c r="K11" s="168"/>
      <c r="L11" s="168"/>
      <c r="M11" s="169"/>
      <c r="N11" s="105"/>
    </row>
    <row r="12" spans="1:14" s="159" customFormat="1" ht="12" customHeight="1">
      <c r="A12" s="170"/>
      <c r="B12" s="109"/>
      <c r="C12" s="113"/>
      <c r="D12" s="113"/>
      <c r="E12" s="109"/>
      <c r="F12" s="109"/>
      <c r="G12" s="109"/>
      <c r="H12" s="109"/>
      <c r="I12" s="109"/>
      <c r="J12" s="139"/>
      <c r="K12" s="139"/>
      <c r="L12" s="139"/>
      <c r="M12" s="171"/>
      <c r="N12" s="105"/>
    </row>
    <row r="13" spans="1:14" s="159" customFormat="1" ht="24" customHeight="1">
      <c r="A13" s="170"/>
      <c r="B13" s="109"/>
      <c r="C13" s="369" t="s">
        <v>536</v>
      </c>
      <c r="D13" s="370"/>
      <c r="E13" s="370"/>
      <c r="F13" s="370"/>
      <c r="G13" s="370"/>
      <c r="H13" s="370"/>
      <c r="I13" s="370"/>
      <c r="J13" s="370"/>
      <c r="K13" s="370"/>
      <c r="L13" s="139"/>
      <c r="M13" s="171"/>
      <c r="N13" s="105"/>
    </row>
    <row r="14" spans="1:14" s="159" customFormat="1" ht="12" customHeight="1">
      <c r="A14" s="170"/>
      <c r="B14" s="109"/>
      <c r="C14" s="370"/>
      <c r="D14" s="370"/>
      <c r="E14" s="370"/>
      <c r="F14" s="370"/>
      <c r="G14" s="370"/>
      <c r="H14" s="370"/>
      <c r="I14" s="370"/>
      <c r="J14" s="370"/>
      <c r="K14" s="370"/>
      <c r="L14" s="172"/>
      <c r="M14" s="173"/>
      <c r="N14" s="105"/>
    </row>
    <row r="15" spans="1:14" s="159" customFormat="1" ht="12" customHeight="1">
      <c r="A15" s="170"/>
      <c r="B15" s="109"/>
      <c r="C15" s="401" t="s">
        <v>97</v>
      </c>
      <c r="D15" s="401"/>
      <c r="E15" s="401"/>
      <c r="F15" s="401"/>
      <c r="G15" s="401"/>
      <c r="H15" s="401"/>
      <c r="I15" s="401"/>
      <c r="J15" s="401"/>
      <c r="K15" s="401"/>
      <c r="L15" s="174"/>
      <c r="M15" s="175"/>
      <c r="N15" s="105"/>
    </row>
    <row r="16" spans="1:14" s="159" customFormat="1" ht="12" customHeight="1">
      <c r="A16" s="170"/>
      <c r="B16" s="109"/>
      <c r="C16" s="401"/>
      <c r="D16" s="401"/>
      <c r="E16" s="401"/>
      <c r="F16" s="401"/>
      <c r="G16" s="401"/>
      <c r="H16" s="401"/>
      <c r="I16" s="401"/>
      <c r="J16" s="401"/>
      <c r="K16" s="401"/>
      <c r="L16" s="174"/>
      <c r="M16" s="175"/>
      <c r="N16" s="151"/>
    </row>
    <row r="17" spans="1:13" ht="12" customHeight="1">
      <c r="A17" s="170"/>
      <c r="B17" s="109"/>
      <c r="C17" s="401"/>
      <c r="D17" s="401"/>
      <c r="E17" s="401"/>
      <c r="F17" s="401"/>
      <c r="G17" s="401"/>
      <c r="H17" s="401"/>
      <c r="I17" s="401"/>
      <c r="J17" s="401"/>
      <c r="K17" s="401"/>
      <c r="L17" s="174"/>
      <c r="M17" s="175"/>
    </row>
    <row r="18" spans="1:13" ht="12" customHeight="1">
      <c r="A18" s="170"/>
      <c r="B18" s="198"/>
      <c r="C18" s="399" t="str">
        <f>IF($F$18=TRUE,"      Invulvelden gearceerd","      Invulvelden niet gearceerd")</f>
        <v>      Invulvelden gearceerd</v>
      </c>
      <c r="D18" s="399"/>
      <c r="E18" s="400"/>
      <c r="F18" s="176" t="b">
        <v>1</v>
      </c>
      <c r="G18" s="139"/>
      <c r="H18" s="139"/>
      <c r="I18" s="139"/>
      <c r="J18" s="139"/>
      <c r="K18" s="139"/>
      <c r="L18" s="139"/>
      <c r="M18" s="171"/>
    </row>
    <row r="19" spans="1:13" ht="12" customHeight="1">
      <c r="A19" s="177"/>
      <c r="B19" s="199"/>
      <c r="C19" s="199"/>
      <c r="D19" s="199"/>
      <c r="E19" s="200"/>
      <c r="F19" s="178"/>
      <c r="G19" s="178"/>
      <c r="H19" s="178"/>
      <c r="I19" s="178"/>
      <c r="J19" s="178"/>
      <c r="K19" s="178"/>
      <c r="L19" s="178"/>
      <c r="M19" s="179"/>
    </row>
    <row r="20" spans="1:13" ht="12" customHeight="1">
      <c r="A20" s="109"/>
      <c r="B20" s="109"/>
      <c r="C20" s="109"/>
      <c r="D20" s="109"/>
      <c r="E20" s="164"/>
      <c r="G20" s="109"/>
      <c r="H20" s="109"/>
      <c r="I20" s="109"/>
      <c r="J20" s="109"/>
      <c r="K20" s="109"/>
      <c r="L20" s="109"/>
      <c r="M20" s="109"/>
    </row>
    <row r="21" spans="3:13" ht="5.25" customHeight="1">
      <c r="C21" s="180"/>
      <c r="D21" s="164"/>
      <c r="E21" s="164"/>
      <c r="G21" s="109"/>
      <c r="H21" s="109"/>
      <c r="J21" s="181"/>
      <c r="K21" s="181"/>
      <c r="L21" s="181"/>
      <c r="M21" s="181"/>
    </row>
    <row r="22" spans="1:27" ht="24.75" customHeight="1">
      <c r="A22" s="182" t="s">
        <v>98</v>
      </c>
      <c r="B22" s="360"/>
      <c r="C22" s="361"/>
      <c r="D22" s="361"/>
      <c r="E22" s="361"/>
      <c r="F22" s="361"/>
      <c r="G22" s="362"/>
      <c r="H22" s="183"/>
      <c r="I22" s="396" t="s">
        <v>99</v>
      </c>
      <c r="J22" s="397"/>
      <c r="K22" s="398"/>
      <c r="L22" s="358"/>
      <c r="M22" s="359"/>
      <c r="N22" s="149"/>
      <c r="O22" s="184"/>
      <c r="P22" s="184"/>
      <c r="Q22" s="184"/>
      <c r="R22" s="184"/>
      <c r="S22" s="184"/>
      <c r="T22" s="184"/>
      <c r="U22" s="184"/>
      <c r="V22" s="184"/>
      <c r="W22" s="184"/>
      <c r="X22" s="184"/>
      <c r="Y22" s="184"/>
      <c r="Z22" s="184"/>
      <c r="AA22" s="184"/>
    </row>
    <row r="23" spans="1:27" ht="24.75" customHeight="1">
      <c r="A23" s="185" t="s">
        <v>100</v>
      </c>
      <c r="B23" s="360"/>
      <c r="C23" s="361"/>
      <c r="D23" s="361"/>
      <c r="E23" s="361"/>
      <c r="F23" s="361"/>
      <c r="G23" s="362"/>
      <c r="H23" s="183"/>
      <c r="I23" s="363" t="s">
        <v>101</v>
      </c>
      <c r="J23" s="364"/>
      <c r="K23" s="364"/>
      <c r="L23" s="358"/>
      <c r="M23" s="359"/>
      <c r="N23" s="186"/>
      <c r="O23" s="187"/>
      <c r="P23" s="184"/>
      <c r="Q23" s="406"/>
      <c r="R23" s="406"/>
      <c r="S23" s="406"/>
      <c r="T23" s="184"/>
      <c r="U23" s="408"/>
      <c r="V23" s="408"/>
      <c r="W23" s="408"/>
      <c r="X23" s="410"/>
      <c r="Y23" s="410"/>
      <c r="Z23" s="410"/>
      <c r="AA23" s="410"/>
    </row>
    <row r="24" spans="1:27" ht="24.75" customHeight="1">
      <c r="A24" s="188" t="s">
        <v>101</v>
      </c>
      <c r="B24" s="360"/>
      <c r="C24" s="361"/>
      <c r="D24" s="361"/>
      <c r="E24" s="361"/>
      <c r="F24" s="361"/>
      <c r="G24" s="362"/>
      <c r="H24" s="183"/>
      <c r="I24" s="404" t="s">
        <v>95</v>
      </c>
      <c r="J24" s="404"/>
      <c r="K24" s="363"/>
      <c r="L24" s="358"/>
      <c r="M24" s="359"/>
      <c r="N24" s="186"/>
      <c r="O24" s="184"/>
      <c r="P24" s="184"/>
      <c r="Q24" s="406"/>
      <c r="R24" s="406"/>
      <c r="S24" s="406"/>
      <c r="T24" s="184"/>
      <c r="U24" s="407"/>
      <c r="V24" s="407"/>
      <c r="W24" s="407"/>
      <c r="X24" s="406"/>
      <c r="Y24" s="406"/>
      <c r="Z24" s="406"/>
      <c r="AA24" s="406"/>
    </row>
    <row r="25" spans="1:27" ht="24.75" customHeight="1">
      <c r="A25" s="189" t="s">
        <v>102</v>
      </c>
      <c r="B25" s="360"/>
      <c r="C25" s="361"/>
      <c r="D25" s="361"/>
      <c r="E25" s="361"/>
      <c r="F25" s="361"/>
      <c r="G25" s="362"/>
      <c r="H25" s="183"/>
      <c r="I25" s="404" t="s">
        <v>103</v>
      </c>
      <c r="J25" s="404"/>
      <c r="K25" s="363"/>
      <c r="L25" s="358"/>
      <c r="M25" s="359"/>
      <c r="N25" s="186"/>
      <c r="O25" s="184"/>
      <c r="P25" s="184"/>
      <c r="Q25" s="406"/>
      <c r="R25" s="406"/>
      <c r="S25" s="406"/>
      <c r="T25" s="184"/>
      <c r="U25" s="407"/>
      <c r="V25" s="407"/>
      <c r="W25" s="407"/>
      <c r="X25" s="410"/>
      <c r="Y25" s="410"/>
      <c r="Z25" s="410"/>
      <c r="AA25" s="410"/>
    </row>
    <row r="26" spans="1:27" ht="24.75" customHeight="1">
      <c r="A26" s="189" t="s">
        <v>104</v>
      </c>
      <c r="B26" s="360"/>
      <c r="C26" s="361"/>
      <c r="D26" s="361"/>
      <c r="E26" s="361"/>
      <c r="F26" s="361"/>
      <c r="G26" s="362"/>
      <c r="H26" s="183"/>
      <c r="I26" s="398" t="s">
        <v>105</v>
      </c>
      <c r="J26" s="405"/>
      <c r="K26" s="405"/>
      <c r="L26" s="358"/>
      <c r="M26" s="359"/>
      <c r="N26" s="186"/>
      <c r="O26" s="184"/>
      <c r="P26" s="184"/>
      <c r="Q26" s="406"/>
      <c r="R26" s="406"/>
      <c r="S26" s="406"/>
      <c r="T26" s="184"/>
      <c r="U26" s="407"/>
      <c r="V26" s="407"/>
      <c r="W26" s="407"/>
      <c r="X26" s="406"/>
      <c r="Y26" s="406"/>
      <c r="Z26" s="406"/>
      <c r="AA26" s="406"/>
    </row>
    <row r="27" spans="1:27" ht="24.75" customHeight="1">
      <c r="A27" s="185" t="s">
        <v>106</v>
      </c>
      <c r="B27" s="360"/>
      <c r="C27" s="361"/>
      <c r="D27" s="361"/>
      <c r="E27" s="361"/>
      <c r="F27" s="361"/>
      <c r="G27" s="362"/>
      <c r="H27" s="183"/>
      <c r="I27" s="363" t="s">
        <v>101</v>
      </c>
      <c r="J27" s="364"/>
      <c r="K27" s="364"/>
      <c r="L27" s="358"/>
      <c r="M27" s="359"/>
      <c r="N27" s="186"/>
      <c r="O27" s="184"/>
      <c r="P27" s="184"/>
      <c r="Q27" s="406"/>
      <c r="R27" s="406"/>
      <c r="S27" s="406"/>
      <c r="T27" s="184"/>
      <c r="U27" s="408"/>
      <c r="V27" s="408"/>
      <c r="W27" s="408"/>
      <c r="X27" s="406"/>
      <c r="Y27" s="406"/>
      <c r="Z27" s="406"/>
      <c r="AA27" s="406"/>
    </row>
    <row r="28" spans="1:27" ht="24.75" customHeight="1">
      <c r="A28" s="188" t="s">
        <v>107</v>
      </c>
      <c r="B28" s="190"/>
      <c r="C28" s="191"/>
      <c r="D28" s="191"/>
      <c r="E28" s="191"/>
      <c r="F28" s="191"/>
      <c r="G28" s="191"/>
      <c r="H28" s="192"/>
      <c r="I28" s="363" t="s">
        <v>95</v>
      </c>
      <c r="J28" s="364"/>
      <c r="K28" s="364"/>
      <c r="L28" s="358"/>
      <c r="M28" s="359"/>
      <c r="N28" s="186"/>
      <c r="O28" s="184"/>
      <c r="P28" s="184"/>
      <c r="Q28" s="406"/>
      <c r="R28" s="406"/>
      <c r="S28" s="406"/>
      <c r="T28" s="184"/>
      <c r="U28" s="407"/>
      <c r="V28" s="407"/>
      <c r="W28" s="407"/>
      <c r="X28" s="406"/>
      <c r="Y28" s="406"/>
      <c r="Z28" s="406"/>
      <c r="AA28" s="406"/>
    </row>
    <row r="29" spans="1:27" ht="24.75" customHeight="1">
      <c r="A29" s="411" t="s">
        <v>150</v>
      </c>
      <c r="B29" s="412"/>
      <c r="C29" s="412"/>
      <c r="D29" s="412"/>
      <c r="E29" s="412"/>
      <c r="F29" s="412"/>
      <c r="G29" s="413"/>
      <c r="H29" s="183"/>
      <c r="I29" s="363" t="s">
        <v>103</v>
      </c>
      <c r="J29" s="364"/>
      <c r="K29" s="364"/>
      <c r="L29" s="358"/>
      <c r="M29" s="359"/>
      <c r="N29" s="186"/>
      <c r="O29" s="184"/>
      <c r="P29" s="184"/>
      <c r="Q29" s="184"/>
      <c r="R29" s="184"/>
      <c r="S29" s="184"/>
      <c r="T29" s="184"/>
      <c r="U29" s="407"/>
      <c r="V29" s="407"/>
      <c r="W29" s="407"/>
      <c r="X29" s="406"/>
      <c r="Y29" s="406"/>
      <c r="Z29" s="406"/>
      <c r="AA29" s="406"/>
    </row>
    <row r="30" spans="1:22" ht="24.75" customHeight="1">
      <c r="A30" s="414"/>
      <c r="B30" s="415"/>
      <c r="C30" s="415"/>
      <c r="D30" s="415"/>
      <c r="E30" s="415"/>
      <c r="F30" s="415"/>
      <c r="G30" s="416"/>
      <c r="H30" s="266"/>
      <c r="I30" s="267"/>
      <c r="J30" s="193"/>
      <c r="K30" s="193"/>
      <c r="L30" s="193"/>
      <c r="M30" s="193"/>
      <c r="N30" s="193"/>
      <c r="O30" s="184"/>
      <c r="P30" s="407"/>
      <c r="Q30" s="407"/>
      <c r="R30" s="407"/>
      <c r="S30" s="406"/>
      <c r="T30" s="406"/>
      <c r="U30" s="406"/>
      <c r="V30" s="406"/>
    </row>
    <row r="31" spans="1:22" ht="24.75" customHeight="1">
      <c r="A31" s="417"/>
      <c r="B31" s="418"/>
      <c r="C31" s="418"/>
      <c r="D31" s="418"/>
      <c r="E31" s="418"/>
      <c r="F31" s="418"/>
      <c r="G31" s="419"/>
      <c r="H31" s="266"/>
      <c r="I31" s="184"/>
      <c r="J31" s="193"/>
      <c r="K31" s="193"/>
      <c r="L31" s="193"/>
      <c r="M31" s="193"/>
      <c r="N31" s="193"/>
      <c r="O31" s="184"/>
      <c r="P31" s="408"/>
      <c r="Q31" s="408"/>
      <c r="R31" s="408"/>
      <c r="S31" s="406"/>
      <c r="T31" s="406"/>
      <c r="U31" s="406"/>
      <c r="V31" s="406"/>
    </row>
    <row r="32" spans="1:22" ht="24.75" customHeight="1">
      <c r="A32" s="19" t="s">
        <v>108</v>
      </c>
      <c r="B32" s="356"/>
      <c r="C32" s="357"/>
      <c r="D32" s="357"/>
      <c r="E32" s="366" t="s">
        <v>108</v>
      </c>
      <c r="F32" s="367"/>
      <c r="G32" s="368"/>
      <c r="H32" s="266"/>
      <c r="I32" s="184"/>
      <c r="J32" s="193"/>
      <c r="K32" s="193"/>
      <c r="L32" s="193"/>
      <c r="M32" s="193"/>
      <c r="N32" s="138"/>
      <c r="O32" s="184"/>
      <c r="P32" s="407"/>
      <c r="Q32" s="407"/>
      <c r="R32" s="407"/>
      <c r="S32" s="406"/>
      <c r="T32" s="406"/>
      <c r="U32" s="406"/>
      <c r="V32" s="406"/>
    </row>
    <row r="33" spans="1:27" ht="6.75" customHeight="1">
      <c r="A33" s="150"/>
      <c r="B33" s="150"/>
      <c r="C33" s="150"/>
      <c r="D33" s="150"/>
      <c r="E33" s="150"/>
      <c r="F33" s="150"/>
      <c r="G33" s="150"/>
      <c r="H33" s="186"/>
      <c r="I33" s="137"/>
      <c r="J33" s="137"/>
      <c r="K33" s="137"/>
      <c r="L33" s="150"/>
      <c r="M33" s="150"/>
      <c r="N33" s="186"/>
      <c r="O33" s="193"/>
      <c r="P33" s="193"/>
      <c r="Q33" s="193"/>
      <c r="R33" s="193"/>
      <c r="S33" s="138"/>
      <c r="T33" s="184"/>
      <c r="U33" s="137"/>
      <c r="V33" s="137"/>
      <c r="W33" s="137"/>
      <c r="X33" s="136"/>
      <c r="Y33" s="136"/>
      <c r="Z33" s="136"/>
      <c r="AA33" s="136"/>
    </row>
    <row r="34" spans="1:27" ht="12" customHeight="1">
      <c r="A34" s="374" t="str">
        <f>CONCATENATE("Partijen verzoeken u op grond van artikel 50 lid 1 van de WMG de aanvaardbare kosten ",E2-1," en ",E2," aan te passen met de kostenmutaties die resulteren op basis van de in het formulier aangegeven verrichtingen (blad 1 t/m 10)")</f>
        <v>Partijen verzoeken u op grond van artikel 50 lid 1 van de WMG de aanvaardbare kosten 2007 en 2008 aan te passen met de kostenmutaties die resulteren op basis van de in het formulier aangegeven verrichtingen (blad 1 t/m 10)</v>
      </c>
      <c r="B34" s="374"/>
      <c r="C34" s="374"/>
      <c r="D34" s="374"/>
      <c r="E34" s="374"/>
      <c r="F34" s="374"/>
      <c r="G34" s="374"/>
      <c r="H34" s="374"/>
      <c r="I34" s="374"/>
      <c r="J34" s="374"/>
      <c r="K34" s="374"/>
      <c r="L34" s="374"/>
      <c r="M34" s="374"/>
      <c r="N34" s="194"/>
      <c r="O34" s="194"/>
      <c r="P34" s="193"/>
      <c r="Q34" s="409"/>
      <c r="R34" s="409"/>
      <c r="S34" s="193"/>
      <c r="T34" s="184"/>
      <c r="U34" s="407"/>
      <c r="V34" s="407"/>
      <c r="W34" s="407"/>
      <c r="X34" s="406"/>
      <c r="Y34" s="406"/>
      <c r="Z34" s="406"/>
      <c r="AA34" s="406"/>
    </row>
    <row r="35" spans="1:27" ht="12" customHeight="1">
      <c r="A35" s="374"/>
      <c r="B35" s="374"/>
      <c r="C35" s="374"/>
      <c r="D35" s="374"/>
      <c r="E35" s="374"/>
      <c r="F35" s="374"/>
      <c r="G35" s="374"/>
      <c r="H35" s="374"/>
      <c r="I35" s="374"/>
      <c r="J35" s="374"/>
      <c r="K35" s="374"/>
      <c r="L35" s="374"/>
      <c r="M35" s="374"/>
      <c r="N35" s="186"/>
      <c r="O35" s="186"/>
      <c r="P35" s="184"/>
      <c r="Q35" s="184"/>
      <c r="R35" s="184"/>
      <c r="S35" s="184"/>
      <c r="T35" s="184"/>
      <c r="U35" s="184"/>
      <c r="V35" s="184"/>
      <c r="W35" s="184"/>
      <c r="X35" s="184"/>
      <c r="Y35" s="184"/>
      <c r="Z35" s="184"/>
      <c r="AA35" s="184"/>
    </row>
    <row r="36" spans="1:27" s="151" customFormat="1" ht="12" customHeight="1">
      <c r="A36" s="373" t="s">
        <v>110</v>
      </c>
      <c r="B36" s="373"/>
      <c r="C36" s="373"/>
      <c r="D36" s="373"/>
      <c r="E36" s="373"/>
      <c r="F36" s="373"/>
      <c r="G36" s="373"/>
      <c r="H36" s="373"/>
      <c r="I36" s="373"/>
      <c r="J36" s="373"/>
      <c r="K36" s="373"/>
      <c r="L36" s="373"/>
      <c r="M36" s="373"/>
      <c r="N36" s="186"/>
      <c r="O36" s="187"/>
      <c r="P36" s="186"/>
      <c r="Q36" s="184"/>
      <c r="R36" s="105"/>
      <c r="S36" s="105"/>
      <c r="T36" s="105"/>
      <c r="U36" s="105"/>
      <c r="V36" s="186"/>
      <c r="W36" s="186"/>
      <c r="X36" s="186"/>
      <c r="Y36" s="146"/>
      <c r="Z36" s="105"/>
      <c r="AA36" s="105"/>
    </row>
    <row r="37" spans="1:24" ht="12" customHeight="1">
      <c r="A37" s="373"/>
      <c r="B37" s="373"/>
      <c r="C37" s="373"/>
      <c r="D37" s="373"/>
      <c r="E37" s="373"/>
      <c r="F37" s="373"/>
      <c r="G37" s="373"/>
      <c r="H37" s="373"/>
      <c r="I37" s="373"/>
      <c r="J37" s="373"/>
      <c r="K37" s="373"/>
      <c r="L37" s="373"/>
      <c r="M37" s="373"/>
      <c r="N37" s="154"/>
      <c r="O37" s="139"/>
      <c r="P37" s="139"/>
      <c r="Q37" s="139"/>
      <c r="V37" s="195"/>
      <c r="W37" s="195"/>
      <c r="X37" s="195"/>
    </row>
    <row r="38" spans="1:15" ht="12" customHeight="1">
      <c r="A38" s="373"/>
      <c r="B38" s="373"/>
      <c r="C38" s="373"/>
      <c r="D38" s="373"/>
      <c r="E38" s="373"/>
      <c r="F38" s="373"/>
      <c r="G38" s="373"/>
      <c r="H38" s="373"/>
      <c r="I38" s="373"/>
      <c r="J38" s="373"/>
      <c r="K38" s="373"/>
      <c r="L38" s="373"/>
      <c r="M38" s="373"/>
      <c r="N38" s="146"/>
      <c r="O38" s="146"/>
    </row>
    <row r="39" spans="1:15" ht="32.25" customHeight="1">
      <c r="A39" s="373"/>
      <c r="B39" s="373"/>
      <c r="C39" s="373"/>
      <c r="D39" s="373"/>
      <c r="E39" s="373"/>
      <c r="F39" s="373"/>
      <c r="G39" s="373"/>
      <c r="H39" s="373"/>
      <c r="I39" s="373"/>
      <c r="J39" s="373"/>
      <c r="K39" s="373"/>
      <c r="L39" s="373"/>
      <c r="M39" s="373"/>
      <c r="N39" s="139"/>
      <c r="O39" s="146"/>
    </row>
    <row r="40" spans="1:14" ht="5.25" customHeight="1">
      <c r="A40" s="164"/>
      <c r="B40" s="196"/>
      <c r="C40" s="164"/>
      <c r="D40" s="109"/>
      <c r="E40" s="109"/>
      <c r="G40" s="109"/>
      <c r="H40" s="109"/>
      <c r="I40" s="109"/>
      <c r="J40" s="164"/>
      <c r="K40" s="109"/>
      <c r="L40" s="109"/>
      <c r="M40" s="197" t="s">
        <v>81</v>
      </c>
      <c r="N40" s="109"/>
    </row>
    <row r="41" spans="1:15" ht="15" customHeight="1">
      <c r="A41" s="164" t="s">
        <v>109</v>
      </c>
      <c r="B41" s="109"/>
      <c r="C41" s="164"/>
      <c r="D41" s="109"/>
      <c r="E41" s="109"/>
      <c r="G41" s="109"/>
      <c r="H41" s="109"/>
      <c r="I41" s="109"/>
      <c r="L41" s="5"/>
      <c r="M41" s="197" t="s">
        <v>82</v>
      </c>
      <c r="N41" s="110"/>
      <c r="O41" s="151"/>
    </row>
    <row r="42" spans="1:15" s="143" customFormat="1" ht="21" customHeight="1">
      <c r="A42" s="352" t="s">
        <v>308</v>
      </c>
      <c r="B42" s="284"/>
      <c r="C42" s="283"/>
      <c r="D42" s="284"/>
      <c r="E42" s="284"/>
      <c r="F42" s="284"/>
      <c r="G42" s="284"/>
      <c r="H42" s="284"/>
      <c r="I42" s="284"/>
      <c r="L42" s="285"/>
      <c r="M42" s="286"/>
      <c r="N42" s="287"/>
      <c r="O42" s="277"/>
    </row>
    <row r="43" spans="1:15" ht="12" customHeight="1">
      <c r="A43" s="164"/>
      <c r="B43" s="109"/>
      <c r="C43" s="164"/>
      <c r="D43" s="109"/>
      <c r="E43" s="109"/>
      <c r="G43" s="109"/>
      <c r="H43" s="109"/>
      <c r="I43" s="109"/>
      <c r="L43" s="193"/>
      <c r="M43" s="197"/>
      <c r="N43" s="110"/>
      <c r="O43" s="151"/>
    </row>
    <row r="44" spans="1:14" ht="12" customHeight="1">
      <c r="A44" s="113" t="s">
        <v>303</v>
      </c>
      <c r="C44" s="164"/>
      <c r="D44" s="109"/>
      <c r="G44" s="109"/>
      <c r="H44" s="109"/>
      <c r="I44" s="109"/>
      <c r="J44" s="109"/>
      <c r="K44" s="109"/>
      <c r="L44" s="109"/>
      <c r="N44" s="109"/>
    </row>
    <row r="45" spans="1:18" ht="49.5" customHeight="1">
      <c r="A45" s="423" t="s">
        <v>311</v>
      </c>
      <c r="B45" s="370"/>
      <c r="C45" s="370"/>
      <c r="D45" s="370"/>
      <c r="E45" s="370"/>
      <c r="F45" s="370"/>
      <c r="G45" s="370"/>
      <c r="H45" s="370"/>
      <c r="I45" s="370"/>
      <c r="J45" s="370"/>
      <c r="K45" s="370"/>
      <c r="L45" s="370"/>
      <c r="M45" s="370"/>
      <c r="N45" s="8"/>
      <c r="O45" s="8"/>
      <c r="P45" s="269"/>
      <c r="Q45" s="269"/>
      <c r="R45" s="8"/>
    </row>
    <row r="46" spans="1:18" ht="12" customHeight="1">
      <c r="A46" s="151"/>
      <c r="B46" s="151"/>
      <c r="C46" s="151"/>
      <c r="D46" s="151"/>
      <c r="E46" s="151"/>
      <c r="F46" s="151"/>
      <c r="G46" s="151"/>
      <c r="H46" s="151"/>
      <c r="I46" s="151"/>
      <c r="J46" s="151"/>
      <c r="K46" s="151"/>
      <c r="L46" s="151"/>
      <c r="M46" s="151"/>
      <c r="N46" s="8"/>
      <c r="O46" s="8"/>
      <c r="P46" s="269"/>
      <c r="Q46" s="269"/>
      <c r="R46" s="8"/>
    </row>
    <row r="47" spans="1:18" ht="12" customHeight="1">
      <c r="A47" s="151" t="s">
        <v>312</v>
      </c>
      <c r="B47" s="274"/>
      <c r="C47" s="274"/>
      <c r="D47" s="274"/>
      <c r="E47" s="274"/>
      <c r="F47" s="274"/>
      <c r="G47" s="274"/>
      <c r="H47" s="274"/>
      <c r="I47" s="151"/>
      <c r="J47" s="151"/>
      <c r="K47" s="151"/>
      <c r="L47" s="273"/>
      <c r="M47" s="151"/>
      <c r="N47" s="272" t="s">
        <v>298</v>
      </c>
      <c r="O47" s="8"/>
      <c r="P47" s="269"/>
      <c r="Q47" s="269"/>
      <c r="R47" s="8"/>
    </row>
    <row r="48" spans="1:18" ht="12" customHeight="1">
      <c r="A48" s="151" t="s">
        <v>297</v>
      </c>
      <c r="B48" s="151"/>
      <c r="C48" s="151"/>
      <c r="D48" s="151"/>
      <c r="E48" s="151"/>
      <c r="F48" s="151"/>
      <c r="G48" s="151"/>
      <c r="H48" s="151"/>
      <c r="I48" s="151"/>
      <c r="J48" s="151"/>
      <c r="K48" s="151"/>
      <c r="L48" s="5"/>
      <c r="M48" s="151"/>
      <c r="N48" s="272" t="s">
        <v>299</v>
      </c>
      <c r="O48" s="8"/>
      <c r="P48" s="269"/>
      <c r="Q48" s="269"/>
      <c r="R48" s="8"/>
    </row>
    <row r="49" spans="2:18" ht="12" customHeight="1">
      <c r="B49" s="151"/>
      <c r="C49" s="151"/>
      <c r="D49" s="151"/>
      <c r="E49" s="151"/>
      <c r="F49" s="274"/>
      <c r="G49" s="151"/>
      <c r="H49" s="151"/>
      <c r="I49" s="151"/>
      <c r="J49" s="151"/>
      <c r="K49" s="151"/>
      <c r="L49" s="151"/>
      <c r="M49" s="151"/>
      <c r="N49" s="272" t="s">
        <v>300</v>
      </c>
      <c r="O49" s="8"/>
      <c r="P49" s="269"/>
      <c r="Q49" s="269"/>
      <c r="R49" s="8"/>
    </row>
    <row r="50" spans="1:18" ht="12" customHeight="1">
      <c r="A50" s="151" t="s">
        <v>314</v>
      </c>
      <c r="B50" s="151"/>
      <c r="C50" s="151"/>
      <c r="D50" s="151"/>
      <c r="E50" s="151"/>
      <c r="F50" s="151"/>
      <c r="G50" s="151"/>
      <c r="H50" s="151"/>
      <c r="I50" s="151"/>
      <c r="J50" s="151"/>
      <c r="K50" s="151"/>
      <c r="L50" s="151"/>
      <c r="M50" s="151"/>
      <c r="N50" s="8"/>
      <c r="O50" s="8"/>
      <c r="P50" s="269"/>
      <c r="Q50" s="269"/>
      <c r="R50" s="8"/>
    </row>
    <row r="51" spans="1:18" ht="12" customHeight="1">
      <c r="A51" s="274"/>
      <c r="B51" s="151"/>
      <c r="C51" s="151"/>
      <c r="D51" s="151"/>
      <c r="E51" s="151"/>
      <c r="F51" s="151"/>
      <c r="G51" s="151"/>
      <c r="H51" s="151"/>
      <c r="I51" s="151"/>
      <c r="J51" s="151"/>
      <c r="K51" s="151"/>
      <c r="L51" s="151"/>
      <c r="M51" s="151"/>
      <c r="N51" s="8"/>
      <c r="O51" s="8"/>
      <c r="P51" s="269"/>
      <c r="Q51" s="269"/>
      <c r="R51" s="8"/>
    </row>
    <row r="52" spans="1:18" ht="12" customHeight="1">
      <c r="A52" s="424"/>
      <c r="B52" s="420"/>
      <c r="C52" s="420"/>
      <c r="D52" s="420"/>
      <c r="E52" s="420"/>
      <c r="F52" s="420"/>
      <c r="G52" s="420"/>
      <c r="H52" s="420"/>
      <c r="I52" s="420"/>
      <c r="J52" s="420"/>
      <c r="K52" s="420"/>
      <c r="L52" s="420"/>
      <c r="M52" s="280"/>
      <c r="N52" s="8"/>
      <c r="O52" s="8"/>
      <c r="P52" s="269"/>
      <c r="Q52" s="269"/>
      <c r="R52" s="8"/>
    </row>
    <row r="53" spans="1:18" ht="12" customHeight="1">
      <c r="A53" s="421"/>
      <c r="B53" s="422"/>
      <c r="C53" s="422"/>
      <c r="D53" s="422"/>
      <c r="E53" s="422"/>
      <c r="F53" s="422"/>
      <c r="G53" s="422"/>
      <c r="H53" s="422"/>
      <c r="I53" s="422"/>
      <c r="J53" s="422"/>
      <c r="K53" s="422"/>
      <c r="L53" s="422"/>
      <c r="M53" s="281"/>
      <c r="N53" s="8"/>
      <c r="O53" s="8"/>
      <c r="P53" s="269"/>
      <c r="Q53" s="269"/>
      <c r="R53" s="8"/>
    </row>
    <row r="54" spans="1:18" ht="12" customHeight="1">
      <c r="A54" s="421"/>
      <c r="B54" s="422"/>
      <c r="C54" s="422"/>
      <c r="D54" s="422"/>
      <c r="E54" s="422"/>
      <c r="F54" s="422"/>
      <c r="G54" s="422"/>
      <c r="H54" s="422"/>
      <c r="I54" s="422"/>
      <c r="J54" s="422"/>
      <c r="K54" s="422"/>
      <c r="L54" s="422"/>
      <c r="M54" s="281"/>
      <c r="N54" s="8"/>
      <c r="O54" s="8"/>
      <c r="P54" s="269"/>
      <c r="Q54" s="269"/>
      <c r="R54" s="8"/>
    </row>
    <row r="55" spans="1:18" ht="12" customHeight="1">
      <c r="A55" s="421"/>
      <c r="B55" s="422"/>
      <c r="C55" s="422"/>
      <c r="D55" s="422"/>
      <c r="E55" s="422"/>
      <c r="F55" s="422"/>
      <c r="G55" s="422"/>
      <c r="H55" s="422"/>
      <c r="I55" s="422"/>
      <c r="J55" s="422"/>
      <c r="K55" s="422"/>
      <c r="L55" s="422"/>
      <c r="M55" s="281"/>
      <c r="N55" s="8"/>
      <c r="O55" s="8"/>
      <c r="P55" s="269"/>
      <c r="Q55" s="269"/>
      <c r="R55" s="8"/>
    </row>
    <row r="56" spans="1:18" ht="12" customHeight="1">
      <c r="A56" s="421"/>
      <c r="B56" s="422"/>
      <c r="C56" s="422"/>
      <c r="D56" s="422"/>
      <c r="E56" s="422"/>
      <c r="F56" s="422"/>
      <c r="G56" s="422"/>
      <c r="H56" s="422"/>
      <c r="I56" s="422"/>
      <c r="J56" s="422"/>
      <c r="K56" s="422"/>
      <c r="L56" s="422"/>
      <c r="M56" s="281"/>
      <c r="N56" s="8"/>
      <c r="O56" s="8"/>
      <c r="P56" s="269"/>
      <c r="Q56" s="269"/>
      <c r="R56" s="8"/>
    </row>
    <row r="57" spans="1:18" ht="12" customHeight="1">
      <c r="A57" s="425"/>
      <c r="B57" s="426"/>
      <c r="C57" s="426"/>
      <c r="D57" s="426"/>
      <c r="E57" s="426"/>
      <c r="F57" s="426"/>
      <c r="G57" s="426"/>
      <c r="H57" s="426"/>
      <c r="I57" s="426"/>
      <c r="J57" s="426"/>
      <c r="K57" s="426"/>
      <c r="L57" s="426"/>
      <c r="M57" s="282"/>
      <c r="N57" s="8"/>
      <c r="O57" s="8"/>
      <c r="P57" s="269"/>
      <c r="Q57" s="269"/>
      <c r="R57" s="8"/>
    </row>
    <row r="58" spans="1:18" ht="12" customHeight="1">
      <c r="A58" s="151"/>
      <c r="B58" s="151"/>
      <c r="C58" s="151"/>
      <c r="D58" s="151"/>
      <c r="E58" s="151"/>
      <c r="F58" s="151"/>
      <c r="G58" s="151"/>
      <c r="H58" s="151"/>
      <c r="I58" s="151"/>
      <c r="J58" s="151"/>
      <c r="K58" s="151"/>
      <c r="L58" s="151"/>
      <c r="M58" s="151"/>
      <c r="N58" s="8"/>
      <c r="O58" s="8"/>
      <c r="P58" s="269"/>
      <c r="Q58" s="269"/>
      <c r="R58" s="8"/>
    </row>
    <row r="59" spans="1:18" ht="12" customHeight="1">
      <c r="A59" s="275" t="s">
        <v>301</v>
      </c>
      <c r="B59" s="275"/>
      <c r="C59" s="275"/>
      <c r="D59" s="275"/>
      <c r="E59" s="275"/>
      <c r="F59" s="275"/>
      <c r="G59" s="276"/>
      <c r="H59" s="276"/>
      <c r="I59" s="276"/>
      <c r="J59" s="276"/>
      <c r="K59" s="276"/>
      <c r="L59" s="276"/>
      <c r="M59" s="276"/>
      <c r="N59" s="270"/>
      <c r="O59" s="8"/>
      <c r="P59" s="269"/>
      <c r="Q59" s="269"/>
      <c r="R59" s="8"/>
    </row>
    <row r="60" spans="1:18" ht="12" customHeight="1">
      <c r="A60" s="277" t="s">
        <v>302</v>
      </c>
      <c r="B60" s="277"/>
      <c r="C60" s="277"/>
      <c r="D60" s="277"/>
      <c r="E60" s="277"/>
      <c r="F60" s="277"/>
      <c r="G60" s="278"/>
      <c r="H60" s="278"/>
      <c r="I60" s="278"/>
      <c r="J60" s="278"/>
      <c r="K60" s="278"/>
      <c r="L60" s="278"/>
      <c r="M60" s="278"/>
      <c r="N60" s="271"/>
      <c r="O60" s="8"/>
      <c r="P60" s="269"/>
      <c r="Q60" s="269"/>
      <c r="R60" s="8"/>
    </row>
    <row r="61" spans="1:18" ht="12" customHeight="1">
      <c r="A61" s="275" t="s">
        <v>313</v>
      </c>
      <c r="B61" s="275"/>
      <c r="C61" s="275"/>
      <c r="D61" s="275"/>
      <c r="E61" s="275"/>
      <c r="F61" s="275"/>
      <c r="G61" s="276"/>
      <c r="H61" s="276"/>
      <c r="I61" s="276"/>
      <c r="J61" s="276"/>
      <c r="K61" s="276"/>
      <c r="L61" s="276"/>
      <c r="M61" s="276"/>
      <c r="N61" s="270"/>
      <c r="O61" s="8"/>
      <c r="P61" s="269"/>
      <c r="Q61" s="269"/>
      <c r="R61" s="8"/>
    </row>
    <row r="62" spans="1:18" ht="12" customHeight="1">
      <c r="A62" s="277" t="s">
        <v>306</v>
      </c>
      <c r="B62" s="277"/>
      <c r="C62" s="277"/>
      <c r="D62" s="277"/>
      <c r="E62" s="277"/>
      <c r="F62" s="277"/>
      <c r="G62" s="279"/>
      <c r="H62" s="279"/>
      <c r="I62" s="279"/>
      <c r="J62" s="279"/>
      <c r="K62" s="279"/>
      <c r="L62" s="279"/>
      <c r="M62" s="279"/>
      <c r="N62" s="268"/>
      <c r="O62" s="268"/>
      <c r="P62" s="268"/>
      <c r="Q62" s="268"/>
      <c r="R62" s="268"/>
    </row>
    <row r="63" spans="3:9" ht="12" customHeight="1">
      <c r="C63" s="109"/>
      <c r="D63" s="109"/>
      <c r="E63" s="110"/>
      <c r="F63" s="110"/>
      <c r="G63" s="110"/>
      <c r="H63" s="110"/>
      <c r="I63" s="110"/>
    </row>
    <row r="64" spans="3:8" ht="12" customHeight="1">
      <c r="C64" s="109"/>
      <c r="D64" s="109"/>
      <c r="E64" s="109"/>
      <c r="G64" s="109"/>
      <c r="H64" s="109"/>
    </row>
    <row r="65" spans="3:8" ht="12" customHeight="1">
      <c r="C65" s="109"/>
      <c r="D65" s="109"/>
      <c r="E65" s="109"/>
      <c r="G65" s="109"/>
      <c r="H65" s="109"/>
    </row>
    <row r="66" spans="3:8" ht="12" customHeight="1">
      <c r="C66" s="109"/>
      <c r="D66" s="109"/>
      <c r="E66" s="109"/>
      <c r="G66" s="109"/>
      <c r="H66" s="109"/>
    </row>
    <row r="67" spans="3:8" ht="12" customHeight="1">
      <c r="C67" s="109"/>
      <c r="D67" s="109"/>
      <c r="E67" s="109"/>
      <c r="G67" s="109"/>
      <c r="H67" s="109"/>
    </row>
    <row r="68" spans="3:8" ht="12" customHeight="1">
      <c r="C68" s="109"/>
      <c r="D68" s="109"/>
      <c r="E68" s="109"/>
      <c r="G68" s="109"/>
      <c r="H68" s="109"/>
    </row>
    <row r="69" spans="3:8" ht="12" customHeight="1">
      <c r="C69" s="109"/>
      <c r="D69" s="109"/>
      <c r="E69" s="109"/>
      <c r="G69" s="109"/>
      <c r="H69" s="109"/>
    </row>
    <row r="70" spans="3:8" ht="12" customHeight="1">
      <c r="C70" s="109"/>
      <c r="D70" s="109"/>
      <c r="E70" s="109"/>
      <c r="G70" s="109"/>
      <c r="H70" s="109"/>
    </row>
    <row r="71" spans="3:8" ht="12" customHeight="1">
      <c r="C71" s="109"/>
      <c r="D71" s="109"/>
      <c r="E71" s="109"/>
      <c r="G71" s="109"/>
      <c r="H71" s="109"/>
    </row>
    <row r="72" spans="3:8" ht="12" customHeight="1">
      <c r="C72" s="109"/>
      <c r="D72" s="109"/>
      <c r="E72" s="109"/>
      <c r="G72" s="109"/>
      <c r="H72" s="109"/>
    </row>
    <row r="73" spans="3:8" ht="12" customHeight="1">
      <c r="C73" s="109"/>
      <c r="D73" s="109"/>
      <c r="E73" s="109"/>
      <c r="G73" s="109"/>
      <c r="H73" s="109"/>
    </row>
    <row r="74" spans="3:8" ht="12" customHeight="1">
      <c r="C74" s="109"/>
      <c r="D74" s="109"/>
      <c r="E74" s="109"/>
      <c r="G74" s="109"/>
      <c r="H74" s="109"/>
    </row>
    <row r="75" spans="3:8" ht="12" customHeight="1">
      <c r="C75" s="109"/>
      <c r="D75" s="109"/>
      <c r="E75" s="109"/>
      <c r="G75" s="109"/>
      <c r="H75" s="109"/>
    </row>
    <row r="76" spans="3:8" ht="12" customHeight="1">
      <c r="C76" s="109"/>
      <c r="D76" s="109"/>
      <c r="E76" s="109"/>
      <c r="G76" s="109"/>
      <c r="H76" s="109"/>
    </row>
    <row r="77" spans="7:8" ht="12" customHeight="1">
      <c r="G77" s="109"/>
      <c r="H77" s="109"/>
    </row>
    <row r="78" spans="7:8" ht="12" customHeight="1">
      <c r="G78" s="109"/>
      <c r="H78" s="109"/>
    </row>
    <row r="79" spans="7:8" ht="12" customHeight="1">
      <c r="G79" s="109"/>
      <c r="H79" s="109"/>
    </row>
    <row r="80" spans="7:8" ht="12" customHeight="1">
      <c r="G80" s="109"/>
      <c r="H80" s="109"/>
    </row>
    <row r="81" spans="7:8" ht="12" customHeight="1">
      <c r="G81" s="109"/>
      <c r="H81" s="109"/>
    </row>
    <row r="82" spans="7:8" ht="12" customHeight="1">
      <c r="G82" s="109"/>
      <c r="H82" s="109"/>
    </row>
    <row r="83" spans="7:8" ht="12" customHeight="1">
      <c r="G83" s="109"/>
      <c r="H83" s="109"/>
    </row>
    <row r="84" spans="7:8" ht="12" customHeight="1">
      <c r="G84" s="109"/>
      <c r="H84" s="109"/>
    </row>
    <row r="85" spans="7:8" ht="12" customHeight="1">
      <c r="G85" s="109"/>
      <c r="H85" s="109"/>
    </row>
    <row r="86" spans="7:8" ht="12" customHeight="1">
      <c r="G86" s="109"/>
      <c r="H86" s="109"/>
    </row>
    <row r="87" spans="7:8" ht="12" customHeight="1">
      <c r="G87" s="109"/>
      <c r="H87" s="109"/>
    </row>
    <row r="88" spans="7:8" ht="12" customHeight="1">
      <c r="G88" s="109"/>
      <c r="H88" s="109"/>
    </row>
    <row r="89" spans="7:8" ht="12" customHeight="1">
      <c r="G89" s="109"/>
      <c r="H89" s="109"/>
    </row>
    <row r="90" spans="7:8" ht="12" customHeight="1">
      <c r="G90" s="109"/>
      <c r="H90" s="109"/>
    </row>
    <row r="91" spans="7:8" ht="12" customHeight="1">
      <c r="G91" s="109"/>
      <c r="H91" s="109"/>
    </row>
    <row r="92" spans="7:8" ht="12" customHeight="1">
      <c r="G92" s="109"/>
      <c r="H92" s="109"/>
    </row>
    <row r="93" spans="7:8" ht="12" customHeight="1">
      <c r="G93" s="109"/>
      <c r="H93" s="109"/>
    </row>
    <row r="94" spans="7:8" ht="12" customHeight="1">
      <c r="G94" s="109"/>
      <c r="H94" s="109"/>
    </row>
    <row r="95" spans="7:8" ht="12" customHeight="1">
      <c r="G95" s="109"/>
      <c r="H95" s="109"/>
    </row>
    <row r="96" spans="7:8" ht="12" customHeight="1">
      <c r="G96" s="109"/>
      <c r="H96" s="109"/>
    </row>
    <row r="97" spans="7:8" ht="12" customHeight="1">
      <c r="G97" s="109"/>
      <c r="H97" s="109"/>
    </row>
    <row r="98" spans="7:8" ht="12" customHeight="1">
      <c r="G98" s="109"/>
      <c r="H98" s="109"/>
    </row>
    <row r="99" spans="7:8" ht="12" customHeight="1">
      <c r="G99" s="109"/>
      <c r="H99" s="109"/>
    </row>
    <row r="100" spans="7:8" ht="12" customHeight="1">
      <c r="G100" s="109"/>
      <c r="H100" s="109"/>
    </row>
    <row r="101" spans="7:8" ht="12" customHeight="1">
      <c r="G101" s="109"/>
      <c r="H101" s="109"/>
    </row>
    <row r="102" spans="7:8" ht="12" customHeight="1">
      <c r="G102" s="109"/>
      <c r="H102" s="109"/>
    </row>
    <row r="103" spans="7:8" ht="12" customHeight="1">
      <c r="G103" s="109"/>
      <c r="H103" s="109"/>
    </row>
    <row r="104" spans="7:8" ht="12" customHeight="1">
      <c r="G104" s="109"/>
      <c r="H104" s="109"/>
    </row>
    <row r="105" spans="7:8" ht="12" customHeight="1">
      <c r="G105" s="109"/>
      <c r="H105" s="109"/>
    </row>
    <row r="106" spans="7:8" ht="12" customHeight="1">
      <c r="G106" s="109"/>
      <c r="H106" s="109"/>
    </row>
    <row r="107" spans="7:8" ht="12" customHeight="1">
      <c r="G107" s="109"/>
      <c r="H107" s="109"/>
    </row>
    <row r="108" spans="7:8" ht="12" customHeight="1">
      <c r="G108" s="109"/>
      <c r="H108" s="109"/>
    </row>
    <row r="109" spans="7:8" ht="12" customHeight="1">
      <c r="G109" s="109"/>
      <c r="H109" s="109"/>
    </row>
    <row r="110" spans="7:8" ht="12" customHeight="1">
      <c r="G110" s="109"/>
      <c r="H110" s="109"/>
    </row>
    <row r="111" spans="7:8" ht="12" customHeight="1">
      <c r="G111" s="109"/>
      <c r="H111" s="109"/>
    </row>
    <row r="112" spans="7:8" ht="12" customHeight="1">
      <c r="G112" s="109"/>
      <c r="H112" s="109"/>
    </row>
    <row r="113" spans="7:8" ht="12" customHeight="1">
      <c r="G113" s="109"/>
      <c r="H113" s="109"/>
    </row>
    <row r="114" spans="7:8" ht="12" customHeight="1">
      <c r="G114" s="109"/>
      <c r="H114" s="109"/>
    </row>
    <row r="115" spans="7:8" ht="12" customHeight="1">
      <c r="G115" s="109"/>
      <c r="H115" s="109"/>
    </row>
    <row r="116" spans="7:8" ht="12" customHeight="1">
      <c r="G116" s="109"/>
      <c r="H116" s="109"/>
    </row>
    <row r="117" spans="7:8" ht="12" customHeight="1">
      <c r="G117" s="109"/>
      <c r="H117" s="109"/>
    </row>
    <row r="118" spans="7:8" ht="12" customHeight="1">
      <c r="G118" s="109"/>
      <c r="H118" s="109"/>
    </row>
    <row r="119" spans="7:8" ht="12" customHeight="1">
      <c r="G119" s="109"/>
      <c r="H119" s="109"/>
    </row>
    <row r="120" spans="7:8" ht="12" customHeight="1">
      <c r="G120" s="109"/>
      <c r="H120" s="109"/>
    </row>
    <row r="121" spans="7:8" ht="12" customHeight="1">
      <c r="G121" s="109"/>
      <c r="H121" s="109"/>
    </row>
    <row r="122" spans="7:8" ht="12" customHeight="1">
      <c r="G122" s="109"/>
      <c r="H122" s="109"/>
    </row>
    <row r="123" spans="7:8" ht="12" customHeight="1">
      <c r="G123" s="109"/>
      <c r="H123" s="109"/>
    </row>
    <row r="124" spans="7:8" ht="12" customHeight="1">
      <c r="G124" s="109"/>
      <c r="H124" s="109"/>
    </row>
    <row r="125" spans="7:8" ht="12" customHeight="1">
      <c r="G125" s="109"/>
      <c r="H125" s="109"/>
    </row>
    <row r="126" spans="7:8" ht="12" customHeight="1">
      <c r="G126" s="109"/>
      <c r="H126" s="109"/>
    </row>
    <row r="127" spans="7:8" ht="12" customHeight="1">
      <c r="G127" s="109"/>
      <c r="H127" s="109"/>
    </row>
    <row r="128" spans="7:8" ht="12" customHeight="1">
      <c r="G128" s="109"/>
      <c r="H128" s="109"/>
    </row>
    <row r="129" spans="7:8" ht="12" customHeight="1">
      <c r="G129" s="109"/>
      <c r="H129" s="109"/>
    </row>
    <row r="130" spans="7:8" ht="12" customHeight="1">
      <c r="G130" s="109"/>
      <c r="H130" s="109"/>
    </row>
    <row r="131" spans="7:8" ht="12" customHeight="1">
      <c r="G131" s="109"/>
      <c r="H131" s="109"/>
    </row>
    <row r="132" spans="7:8" ht="12" customHeight="1">
      <c r="G132" s="109"/>
      <c r="H132" s="109"/>
    </row>
    <row r="133" spans="7:8" ht="12" customHeight="1">
      <c r="G133" s="109"/>
      <c r="H133" s="109"/>
    </row>
    <row r="134" spans="7:8" ht="12" customHeight="1">
      <c r="G134" s="109"/>
      <c r="H134" s="109"/>
    </row>
    <row r="135" spans="7:8" ht="12" customHeight="1">
      <c r="G135" s="109"/>
      <c r="H135" s="109"/>
    </row>
    <row r="136" spans="7:8" ht="12" customHeight="1">
      <c r="G136" s="109"/>
      <c r="H136" s="109"/>
    </row>
    <row r="137" spans="7:8" ht="12" customHeight="1">
      <c r="G137" s="109"/>
      <c r="H137" s="109"/>
    </row>
    <row r="138" spans="7:8" ht="12" customHeight="1">
      <c r="G138" s="109"/>
      <c r="H138" s="109"/>
    </row>
    <row r="139" spans="7:8" ht="12" customHeight="1">
      <c r="G139" s="109"/>
      <c r="H139" s="109"/>
    </row>
    <row r="140" spans="7:8" ht="12" customHeight="1">
      <c r="G140" s="109"/>
      <c r="H140" s="109"/>
    </row>
    <row r="141" spans="7:8" ht="12" customHeight="1">
      <c r="G141" s="109"/>
      <c r="H141" s="109"/>
    </row>
    <row r="142" spans="7:8" ht="12" customHeight="1">
      <c r="G142" s="109"/>
      <c r="H142" s="109"/>
    </row>
    <row r="143" spans="7:8" ht="12" customHeight="1">
      <c r="G143" s="109"/>
      <c r="H143" s="109"/>
    </row>
    <row r="144" spans="7:8" ht="12" customHeight="1">
      <c r="G144" s="109"/>
      <c r="H144" s="109"/>
    </row>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sheetData>
  <sheetProtection password="CA39" sheet="1" objects="1" scenarios="1"/>
  <mergeCells count="107">
    <mergeCell ref="I56:J56"/>
    <mergeCell ref="K56:L56"/>
    <mergeCell ref="A57:B57"/>
    <mergeCell ref="C57:D57"/>
    <mergeCell ref="E57:F57"/>
    <mergeCell ref="G57:H57"/>
    <mergeCell ref="I57:J57"/>
    <mergeCell ref="K57:L57"/>
    <mergeCell ref="A56:B56"/>
    <mergeCell ref="C56:D56"/>
    <mergeCell ref="E56:F56"/>
    <mergeCell ref="G56:H56"/>
    <mergeCell ref="K54:L54"/>
    <mergeCell ref="A55:B55"/>
    <mergeCell ref="C55:D55"/>
    <mergeCell ref="E55:F55"/>
    <mergeCell ref="G55:H55"/>
    <mergeCell ref="I55:J55"/>
    <mergeCell ref="K55:L55"/>
    <mergeCell ref="C54:D54"/>
    <mergeCell ref="E54:F54"/>
    <mergeCell ref="G54:H54"/>
    <mergeCell ref="I54:J54"/>
    <mergeCell ref="A52:B52"/>
    <mergeCell ref="C52:D52"/>
    <mergeCell ref="E52:F52"/>
    <mergeCell ref="G52:H52"/>
    <mergeCell ref="I52:J52"/>
    <mergeCell ref="A54:B54"/>
    <mergeCell ref="K52:L52"/>
    <mergeCell ref="A53:B53"/>
    <mergeCell ref="A45:M45"/>
    <mergeCell ref="C53:D53"/>
    <mergeCell ref="E53:F53"/>
    <mergeCell ref="G53:H53"/>
    <mergeCell ref="I53:J53"/>
    <mergeCell ref="K53:L53"/>
    <mergeCell ref="A29:G31"/>
    <mergeCell ref="B24:G24"/>
    <mergeCell ref="U23:W23"/>
    <mergeCell ref="L22:M22"/>
    <mergeCell ref="B25:G25"/>
    <mergeCell ref="U25:W25"/>
    <mergeCell ref="U27:W27"/>
    <mergeCell ref="U29:W29"/>
    <mergeCell ref="L28:M28"/>
    <mergeCell ref="L29:M29"/>
    <mergeCell ref="X23:AA23"/>
    <mergeCell ref="Q24:S24"/>
    <mergeCell ref="U24:W24"/>
    <mergeCell ref="X24:AA24"/>
    <mergeCell ref="Q23:S23"/>
    <mergeCell ref="X25:AA25"/>
    <mergeCell ref="Q26:S26"/>
    <mergeCell ref="U26:W26"/>
    <mergeCell ref="X26:AA26"/>
    <mergeCell ref="Q25:S25"/>
    <mergeCell ref="X27:AA27"/>
    <mergeCell ref="Q28:S28"/>
    <mergeCell ref="U28:W28"/>
    <mergeCell ref="X28:AA28"/>
    <mergeCell ref="Q27:S27"/>
    <mergeCell ref="X29:AA29"/>
    <mergeCell ref="P30:R30"/>
    <mergeCell ref="S30:V30"/>
    <mergeCell ref="U34:W34"/>
    <mergeCell ref="X34:AA34"/>
    <mergeCell ref="P31:R31"/>
    <mergeCell ref="S31:V31"/>
    <mergeCell ref="P32:R32"/>
    <mergeCell ref="S32:V32"/>
    <mergeCell ref="Q34:R34"/>
    <mergeCell ref="I29:K29"/>
    <mergeCell ref="L26:M26"/>
    <mergeCell ref="I26:K26"/>
    <mergeCell ref="I27:K27"/>
    <mergeCell ref="L27:M27"/>
    <mergeCell ref="B26:G26"/>
    <mergeCell ref="B27:G27"/>
    <mergeCell ref="L25:M25"/>
    <mergeCell ref="L24:M24"/>
    <mergeCell ref="I24:K24"/>
    <mergeCell ref="I25:K25"/>
    <mergeCell ref="E2:F2"/>
    <mergeCell ref="A6:D6"/>
    <mergeCell ref="A7:D7"/>
    <mergeCell ref="I23:K23"/>
    <mergeCell ref="K7:M7"/>
    <mergeCell ref="K8:M8"/>
    <mergeCell ref="I22:K22"/>
    <mergeCell ref="C18:E18"/>
    <mergeCell ref="C15:K17"/>
    <mergeCell ref="A4:I4"/>
    <mergeCell ref="A3:D3"/>
    <mergeCell ref="E3:F3"/>
    <mergeCell ref="K9:M9"/>
    <mergeCell ref="K6:M6"/>
    <mergeCell ref="C13:K14"/>
    <mergeCell ref="E8:F8"/>
    <mergeCell ref="A36:M39"/>
    <mergeCell ref="A34:M35"/>
    <mergeCell ref="E32:G32"/>
    <mergeCell ref="B32:D32"/>
    <mergeCell ref="L23:M23"/>
    <mergeCell ref="B22:G22"/>
    <mergeCell ref="B23:G23"/>
    <mergeCell ref="I28:K28"/>
  </mergeCells>
  <conditionalFormatting sqref="M52:M57 L22:L29 A29 E32 A32:B32 B22:G27 L47:L48 A52:A57 C52:C57 E52:E57 G52:G57 I52:I57 K52:K57 L41 E7:F8">
    <cfRule type="expression" priority="1" dxfId="0" stopIfTrue="1">
      <formula>$F$18=TRUE</formula>
    </cfRule>
  </conditionalFormatting>
  <conditionalFormatting sqref="Q36:Q37 X36:X37 Y36:AA36 R33:S33 M32:N32">
    <cfRule type="expression" priority="2" dxfId="0" stopIfTrue="1">
      <formula>$C$34=TRUE</formula>
    </cfRule>
  </conditionalFormatting>
  <conditionalFormatting sqref="Q34:R34 N34 X23:X29 X33:X34 S30:S32 Q23:Q28">
    <cfRule type="expression" priority="3" dxfId="0" stopIfTrue="1">
      <formula>$E$24=TRUE</formula>
    </cfRule>
  </conditionalFormatting>
  <conditionalFormatting sqref="C18">
    <cfRule type="expression" priority="4" dxfId="0" stopIfTrue="1">
      <formula>$C$31=TRUE</formula>
    </cfRule>
  </conditionalFormatting>
  <conditionalFormatting sqref="A6:D6">
    <cfRule type="expression" priority="5" dxfId="1" stopIfTrue="1">
      <formula>$F$7&gt;0</formula>
    </cfRule>
  </conditionalFormatting>
  <dataValidations count="4">
    <dataValidation type="list" allowBlank="1" showInputMessage="1" showErrorMessage="1" sqref="L48">
      <formula1>$N$47:$N$49</formula1>
    </dataValidation>
    <dataValidation type="list" allowBlank="1" showInputMessage="1" showErrorMessage="1" prompt="U kunt hier 'ja' selecteren indien u geen toestemming wenst te verlenen." errorTitle="Fout!" error="U moet hier een ja of nee opgeven" sqref="L41">
      <formula1>$M$40:$M$41</formula1>
    </dataValidation>
    <dataValidation allowBlank="1" showInputMessage="1" showErrorMessage="1" prompt="U kunt hier 'ja' selecteren indien u geen toestemming wenst te verlenen." errorTitle="Fout!" error="U moet hier een ja of nee opgeven" sqref="L42:L43"/>
    <dataValidation type="list" allowBlank="1" showInputMessage="1" showErrorMessage="1" sqref="E7">
      <formula1>$O$7:$P$7</formula1>
    </dataValidation>
  </dataValidations>
  <printOptions/>
  <pageMargins left="0.47" right="0.2" top="0.54" bottom="0.5" header="0.5118110236220472" footer="0.5118110236220472"/>
  <pageSetup horizontalDpi="600" verticalDpi="600" orientation="landscape" paperSize="9" scale="94" r:id="rId3"/>
  <rowBreaks count="1" manualBreakCount="1">
    <brk id="42" max="12" man="1"/>
  </rowBreaks>
  <ignoredErrors>
    <ignoredError sqref="C18" unlockedFormula="1"/>
  </ignoredErrors>
  <drawing r:id="rId2"/>
  <legacyDrawing r:id="rId1"/>
</worksheet>
</file>

<file path=xl/worksheets/sheet2.xml><?xml version="1.0" encoding="utf-8"?>
<worksheet xmlns="http://schemas.openxmlformats.org/spreadsheetml/2006/main" xmlns:r="http://schemas.openxmlformats.org/officeDocument/2006/relationships">
  <sheetPr codeName="Blad12"/>
  <dimension ref="A1:J84"/>
  <sheetViews>
    <sheetView showGridLines="0" showRowColHeaders="0" showZeros="0" showOutlineSymbols="0" zoomScaleSheetLayoutView="75" workbookViewId="0" topLeftCell="A1">
      <selection activeCell="C32" sqref="C32"/>
    </sheetView>
  </sheetViews>
  <sheetFormatPr defaultColWidth="9.140625" defaultRowHeight="12.75"/>
  <cols>
    <col min="1" max="1" width="6.00390625" style="6" customWidth="1"/>
    <col min="2" max="7" width="10.7109375" style="6" customWidth="1"/>
    <col min="8" max="8" width="22.140625" style="6" customWidth="1"/>
    <col min="9" max="9" width="5.140625" style="6" customWidth="1"/>
    <col min="10" max="10" width="3.7109375" style="6" customWidth="1"/>
    <col min="11" max="16384" width="9.140625" style="75" customWidth="1"/>
  </cols>
  <sheetData>
    <row r="1" spans="1:10" s="74" customFormat="1" ht="21" customHeight="1">
      <c r="A1" s="3" t="s">
        <v>310</v>
      </c>
      <c r="B1" s="3"/>
      <c r="C1" s="3"/>
      <c r="D1" s="3"/>
      <c r="E1" s="3"/>
      <c r="F1" s="3"/>
      <c r="G1" s="3"/>
      <c r="H1" s="3"/>
      <c r="I1" s="3"/>
      <c r="J1" s="3">
        <v>2</v>
      </c>
    </row>
    <row r="2" spans="1:10" ht="12.75">
      <c r="A2" s="2"/>
      <c r="B2" s="2"/>
      <c r="C2" s="2"/>
      <c r="D2" s="2"/>
      <c r="E2" s="2"/>
      <c r="F2" s="2"/>
      <c r="G2" s="2"/>
      <c r="H2" s="2"/>
      <c r="I2" s="2"/>
      <c r="J2" s="2"/>
    </row>
    <row r="3" spans="1:9" ht="12.75">
      <c r="A3" s="23" t="s">
        <v>20</v>
      </c>
      <c r="B3" s="2"/>
      <c r="C3" s="2"/>
      <c r="D3" s="2"/>
      <c r="E3" s="2"/>
      <c r="F3" s="2"/>
      <c r="G3" s="2"/>
      <c r="H3" s="2"/>
      <c r="I3" s="76" t="s">
        <v>149</v>
      </c>
    </row>
    <row r="4" spans="1:9" ht="12.75">
      <c r="A4" s="2"/>
      <c r="B4" s="2"/>
      <c r="C4" s="2"/>
      <c r="D4" s="2"/>
      <c r="E4" s="2"/>
      <c r="F4" s="2"/>
      <c r="G4" s="2"/>
      <c r="H4" s="2"/>
      <c r="I4" s="2"/>
    </row>
    <row r="5" spans="1:9" ht="12.75">
      <c r="A5" s="72" t="str">
        <f>+'prod. afspraken en realisatie'!A4</f>
        <v>1.1</v>
      </c>
      <c r="B5" s="2" t="str">
        <f>+'prod. afspraken en realisatie'!B4</f>
        <v>Productieafspraken 2008 en realisatie 2007</v>
      </c>
      <c r="C5" s="2"/>
      <c r="D5" s="2"/>
      <c r="E5" s="2"/>
      <c r="F5" s="2"/>
      <c r="G5" s="2"/>
      <c r="H5" s="2"/>
      <c r="I5" s="77">
        <f>+'prod. afspraken en realisatie'!F2</f>
        <v>3</v>
      </c>
    </row>
    <row r="6" spans="1:9" ht="12.75">
      <c r="A6" s="72"/>
      <c r="B6" s="2"/>
      <c r="C6" s="2"/>
      <c r="D6" s="2"/>
      <c r="E6" s="2"/>
      <c r="F6" s="2"/>
      <c r="G6" s="2"/>
      <c r="H6" s="2"/>
      <c r="I6" s="77"/>
    </row>
    <row r="7" spans="1:9" ht="12.75">
      <c r="A7" s="72" t="str">
        <f>+eerstelijn!A3</f>
        <v>1.2</v>
      </c>
      <c r="B7" s="2" t="str">
        <f>eerstelijn!B3</f>
        <v>Productieafspraken eerstelijnsvoorzieningen 2008 en realisatie 2007</v>
      </c>
      <c r="C7" s="2"/>
      <c r="D7" s="2"/>
      <c r="E7" s="2"/>
      <c r="F7" s="2"/>
      <c r="G7" s="2"/>
      <c r="H7" s="2"/>
      <c r="I7" s="77">
        <f>eerstelijn!F1</f>
        <v>6</v>
      </c>
    </row>
    <row r="8" spans="1:9" ht="12.75">
      <c r="A8" s="72"/>
      <c r="B8" s="2"/>
      <c r="C8" s="2"/>
      <c r="D8" s="2"/>
      <c r="E8" s="2"/>
      <c r="F8" s="2"/>
      <c r="G8" s="2"/>
      <c r="H8" s="2"/>
      <c r="I8" s="77"/>
    </row>
    <row r="9" spans="1:9" ht="12.75">
      <c r="A9" s="72" t="str">
        <f>'dure- en weesgeneesmiddelen'!A3</f>
        <v>1.3</v>
      </c>
      <c r="B9" s="2" t="s">
        <v>316</v>
      </c>
      <c r="C9" s="2"/>
      <c r="D9" s="2"/>
      <c r="E9" s="2"/>
      <c r="F9" s="2"/>
      <c r="G9" s="2"/>
      <c r="H9" s="2"/>
      <c r="I9" s="77">
        <f>'dure- en weesgeneesmiddelen'!G1</f>
        <v>7</v>
      </c>
    </row>
    <row r="10" spans="1:9" ht="12.75">
      <c r="A10" s="2"/>
      <c r="B10" s="2"/>
      <c r="C10" s="2"/>
      <c r="D10" s="2"/>
      <c r="E10" s="2"/>
      <c r="F10" s="2"/>
      <c r="G10" s="2"/>
      <c r="H10" s="2"/>
      <c r="I10" s="2"/>
    </row>
    <row r="11" spans="1:9" ht="12.75">
      <c r="A11" s="72">
        <f>'diverse budgetmutaties'!A4</f>
        <v>2</v>
      </c>
      <c r="B11" s="24" t="str">
        <f>'diverse budgetmutaties'!B4</f>
        <v>Diverse aanvaardbare kosten</v>
      </c>
      <c r="C11" s="2"/>
      <c r="D11" s="2"/>
      <c r="E11" s="2"/>
      <c r="F11" s="2"/>
      <c r="G11" s="2"/>
      <c r="H11" s="2"/>
      <c r="I11" s="2">
        <f>'diverse budgetmutaties'!C2</f>
        <v>9</v>
      </c>
    </row>
    <row r="12" spans="1:9" ht="12.75">
      <c r="A12" s="2"/>
      <c r="B12" s="2"/>
      <c r="C12" s="2"/>
      <c r="D12" s="2"/>
      <c r="E12" s="2"/>
      <c r="F12" s="2"/>
      <c r="G12" s="2"/>
      <c r="H12" s="2"/>
      <c r="I12" s="2"/>
    </row>
    <row r="13" spans="1:9" ht="12.75">
      <c r="A13" s="78">
        <f>+'opnamen, epb'!A4</f>
        <v>3</v>
      </c>
      <c r="B13" s="79" t="str">
        <f>+'opnamen, epb'!B4</f>
        <v>Berekening (gewogen) opnamen en 1e polikliniek bezoek (ten behoeve van 1.1)</v>
      </c>
      <c r="C13" s="2"/>
      <c r="D13" s="2"/>
      <c r="E13" s="2"/>
      <c r="F13" s="2"/>
      <c r="G13" s="2"/>
      <c r="H13" s="2"/>
      <c r="I13" s="2">
        <f>+'opnamen, epb'!K2</f>
        <v>10</v>
      </c>
    </row>
    <row r="14" spans="1:9" ht="12.75">
      <c r="A14" s="2"/>
      <c r="B14" s="2"/>
      <c r="C14" s="2"/>
      <c r="D14" s="2"/>
      <c r="E14" s="2"/>
      <c r="F14" s="2"/>
      <c r="G14" s="2"/>
      <c r="H14" s="2"/>
      <c r="I14" s="2"/>
    </row>
    <row r="15" spans="1:10" ht="12.75">
      <c r="A15" s="78">
        <v>4</v>
      </c>
      <c r="B15" s="79" t="str">
        <f>+beleidsregelwaarden!A2</f>
        <v>Beleidsregelbedragen </v>
      </c>
      <c r="C15" s="2"/>
      <c r="D15" s="2"/>
      <c r="E15" s="2"/>
      <c r="F15" s="2"/>
      <c r="G15" s="2"/>
      <c r="H15" s="2"/>
      <c r="I15" s="1">
        <f>+beleidsregelwaarden!E1</f>
        <v>11</v>
      </c>
      <c r="J15" s="8"/>
    </row>
    <row r="16" spans="1:9" ht="12.75">
      <c r="A16" s="2"/>
      <c r="B16" s="2"/>
      <c r="C16" s="2"/>
      <c r="D16" s="2"/>
      <c r="E16" s="2"/>
      <c r="F16" s="2"/>
      <c r="G16" s="2"/>
      <c r="H16" s="2"/>
      <c r="I16" s="2"/>
    </row>
    <row r="17" spans="1:9" ht="12.75">
      <c r="A17" s="2"/>
      <c r="B17" s="2"/>
      <c r="C17" s="2"/>
      <c r="D17" s="2"/>
      <c r="E17" s="2"/>
      <c r="F17" s="2"/>
      <c r="G17" s="2"/>
      <c r="H17" s="2"/>
      <c r="I17" s="2"/>
    </row>
    <row r="18" spans="1:9" ht="12.75">
      <c r="A18" s="27" t="s">
        <v>56</v>
      </c>
      <c r="B18" s="27"/>
      <c r="C18" s="27"/>
      <c r="E18" s="27"/>
      <c r="F18" s="27"/>
      <c r="G18" s="27"/>
      <c r="H18" s="11"/>
      <c r="I18" s="2"/>
    </row>
    <row r="19" spans="1:9" ht="12.75">
      <c r="A19" s="27"/>
      <c r="B19" s="27" t="s">
        <v>293</v>
      </c>
      <c r="C19" s="27"/>
      <c r="E19" s="27"/>
      <c r="F19" s="27"/>
      <c r="G19" s="27"/>
      <c r="H19" s="11"/>
      <c r="I19" s="2"/>
    </row>
    <row r="20" spans="1:8" ht="12.75">
      <c r="A20" s="2"/>
      <c r="B20" s="23" t="s">
        <v>278</v>
      </c>
      <c r="C20" s="2"/>
      <c r="E20" s="2"/>
      <c r="F20" s="2"/>
      <c r="G20" s="2"/>
      <c r="H20" s="2"/>
    </row>
    <row r="21" spans="1:5" ht="12.75">
      <c r="A21" s="2"/>
      <c r="B21" s="2"/>
      <c r="C21" s="2"/>
      <c r="D21" s="2"/>
      <c r="E21" s="2"/>
    </row>
    <row r="22" spans="1:5" ht="12.75">
      <c r="A22" s="2"/>
      <c r="B22" s="2"/>
      <c r="C22" s="2"/>
      <c r="D22" s="2"/>
      <c r="E22" s="2"/>
    </row>
    <row r="23" spans="1:5" ht="12.75">
      <c r="A23" s="2"/>
      <c r="B23" s="2"/>
      <c r="C23" s="2"/>
      <c r="D23" s="2"/>
      <c r="E23" s="2"/>
    </row>
    <row r="24" spans="1:5" ht="12.75">
      <c r="A24" s="2"/>
      <c r="B24" s="2"/>
      <c r="C24" s="2"/>
      <c r="D24" s="2"/>
      <c r="E24" s="2"/>
    </row>
    <row r="25" spans="1:5" ht="12.75">
      <c r="A25" s="2"/>
      <c r="B25" s="2"/>
      <c r="C25" s="2"/>
      <c r="D25" s="2"/>
      <c r="E25" s="2"/>
    </row>
    <row r="26" spans="1:5" ht="12.75">
      <c r="A26" s="2"/>
      <c r="B26" s="2"/>
      <c r="C26" s="2"/>
      <c r="D26" s="2"/>
      <c r="E26" s="2"/>
    </row>
    <row r="27" spans="1:5" ht="12.75">
      <c r="A27" s="2"/>
      <c r="B27" s="2"/>
      <c r="C27" s="2"/>
      <c r="D27" s="2"/>
      <c r="E27" s="2"/>
    </row>
    <row r="28" spans="1:5" ht="12.75">
      <c r="A28" s="2"/>
      <c r="B28" s="2"/>
      <c r="C28" s="2"/>
      <c r="D28" s="2"/>
      <c r="E28" s="2"/>
    </row>
    <row r="29" spans="1:5" ht="12.75">
      <c r="A29" s="2"/>
      <c r="B29" s="2"/>
      <c r="C29" s="2"/>
      <c r="D29" s="2"/>
      <c r="E29" s="2"/>
    </row>
    <row r="30" spans="1:5" ht="12.75">
      <c r="A30" s="2"/>
      <c r="B30" s="2"/>
      <c r="C30" s="2"/>
      <c r="D30" s="2"/>
      <c r="E30" s="2"/>
    </row>
    <row r="31" spans="1:5" ht="12.75">
      <c r="A31" s="2"/>
      <c r="B31" s="2"/>
      <c r="C31" s="2"/>
      <c r="D31" s="2"/>
      <c r="E31" s="2"/>
    </row>
    <row r="32" spans="1:5" ht="12.75">
      <c r="A32" s="2"/>
      <c r="B32" s="2"/>
      <c r="C32" s="2"/>
      <c r="D32" s="2"/>
      <c r="E32" s="2"/>
    </row>
    <row r="33" spans="1:5" ht="12.75">
      <c r="A33" s="2"/>
      <c r="B33" s="2"/>
      <c r="C33" s="2"/>
      <c r="D33" s="2"/>
      <c r="E33" s="2"/>
    </row>
    <row r="34" spans="1:5" ht="12.75">
      <c r="A34" s="2"/>
      <c r="B34" s="2"/>
      <c r="C34" s="2"/>
      <c r="D34" s="2"/>
      <c r="E34" s="2"/>
    </row>
    <row r="35" spans="1:5" ht="12.75">
      <c r="A35" s="2"/>
      <c r="B35" s="2"/>
      <c r="C35" s="2"/>
      <c r="D35" s="2"/>
      <c r="E35" s="2"/>
    </row>
    <row r="36" spans="1:5" ht="12.75">
      <c r="A36" s="2"/>
      <c r="B36" s="2"/>
      <c r="C36" s="2"/>
      <c r="D36" s="2"/>
      <c r="E36" s="2"/>
    </row>
    <row r="37" spans="1:5" ht="12.75">
      <c r="A37" s="2"/>
      <c r="B37" s="2"/>
      <c r="C37" s="2"/>
      <c r="D37" s="2"/>
      <c r="E37" s="2"/>
    </row>
    <row r="38" spans="1:5" ht="12.75">
      <c r="A38" s="2"/>
      <c r="B38" s="2"/>
      <c r="C38" s="2"/>
      <c r="D38" s="2"/>
      <c r="E38" s="2"/>
    </row>
    <row r="39" spans="1:5" ht="12.75">
      <c r="A39" s="2"/>
      <c r="B39" s="2"/>
      <c r="C39" s="2"/>
      <c r="D39" s="2"/>
      <c r="E39" s="2"/>
    </row>
    <row r="40" spans="1:5" ht="12.75">
      <c r="A40" s="2"/>
      <c r="B40" s="2"/>
      <c r="C40" s="2"/>
      <c r="D40" s="2"/>
      <c r="E40" s="2"/>
    </row>
    <row r="41" spans="1:5" ht="12.75">
      <c r="A41" s="2"/>
      <c r="B41" s="2"/>
      <c r="C41" s="2"/>
      <c r="D41" s="2"/>
      <c r="E41" s="2"/>
    </row>
    <row r="42" spans="1:5" ht="12.75">
      <c r="A42" s="2"/>
      <c r="B42" s="2"/>
      <c r="C42" s="2"/>
      <c r="D42" s="2"/>
      <c r="E42" s="2"/>
    </row>
    <row r="43" spans="1:5" ht="12.75">
      <c r="A43" s="2"/>
      <c r="B43" s="2"/>
      <c r="C43" s="2"/>
      <c r="D43" s="2"/>
      <c r="E43" s="2"/>
    </row>
    <row r="44" spans="1:5" ht="12.75">
      <c r="A44" s="2"/>
      <c r="B44" s="2"/>
      <c r="C44" s="2"/>
      <c r="D44" s="2"/>
      <c r="E44" s="2"/>
    </row>
    <row r="45" spans="1:5" ht="12.75">
      <c r="A45" s="2"/>
      <c r="B45" s="2"/>
      <c r="C45" s="2"/>
      <c r="D45" s="2"/>
      <c r="E45" s="2"/>
    </row>
    <row r="46" spans="1:5" ht="12.75">
      <c r="A46" s="2"/>
      <c r="B46" s="2"/>
      <c r="C46" s="2"/>
      <c r="D46" s="2"/>
      <c r="E46" s="2"/>
    </row>
    <row r="47" spans="1:5" ht="12.75">
      <c r="A47" s="2"/>
      <c r="B47" s="2"/>
      <c r="C47" s="2"/>
      <c r="D47" s="2"/>
      <c r="E47" s="2"/>
    </row>
    <row r="48" spans="1:5" ht="12.75">
      <c r="A48" s="2"/>
      <c r="B48" s="2"/>
      <c r="C48" s="2"/>
      <c r="D48" s="2"/>
      <c r="E48" s="2"/>
    </row>
    <row r="49" spans="1:5" ht="12.75">
      <c r="A49" s="2"/>
      <c r="B49" s="2"/>
      <c r="C49" s="2"/>
      <c r="D49" s="2"/>
      <c r="E49" s="2"/>
    </row>
    <row r="50" spans="1:5" ht="12.75">
      <c r="A50" s="2"/>
      <c r="B50" s="2"/>
      <c r="C50" s="2"/>
      <c r="D50" s="2"/>
      <c r="E50" s="2"/>
    </row>
    <row r="51" spans="2:5" ht="12.75">
      <c r="B51" s="2"/>
      <c r="C51" s="2"/>
      <c r="D51" s="2"/>
      <c r="E51" s="2"/>
    </row>
    <row r="52" spans="1:5" ht="12.75">
      <c r="A52" s="2"/>
      <c r="B52" s="2"/>
      <c r="C52" s="2"/>
      <c r="D52" s="2"/>
      <c r="E52" s="2"/>
    </row>
    <row r="53" spans="1:5" ht="12.75">
      <c r="A53" s="2"/>
      <c r="B53" s="2"/>
      <c r="C53" s="2"/>
      <c r="D53" s="2"/>
      <c r="E53" s="2"/>
    </row>
    <row r="54" spans="1:5" ht="12.75">
      <c r="A54" s="2"/>
      <c r="B54" s="2"/>
      <c r="C54" s="2"/>
      <c r="D54" s="2"/>
      <c r="E54" s="2"/>
    </row>
    <row r="55" spans="1:5" ht="12.75">
      <c r="A55" s="2"/>
      <c r="B55" s="2"/>
      <c r="C55" s="2"/>
      <c r="D55" s="2"/>
      <c r="E55" s="2"/>
    </row>
    <row r="56" spans="1:5" ht="12.75">
      <c r="A56" s="2"/>
      <c r="B56" s="2"/>
      <c r="C56" s="2"/>
      <c r="D56" s="2"/>
      <c r="E56" s="2"/>
    </row>
    <row r="57" spans="1:5" ht="12.75">
      <c r="A57" s="2"/>
      <c r="B57" s="2"/>
      <c r="C57" s="2"/>
      <c r="D57" s="2"/>
      <c r="E57" s="2"/>
    </row>
    <row r="58" spans="1:5" ht="12.75">
      <c r="A58" s="2"/>
      <c r="B58" s="2"/>
      <c r="C58" s="2"/>
      <c r="D58" s="2"/>
      <c r="E58" s="2"/>
    </row>
    <row r="59" spans="1:5" ht="12.75">
      <c r="A59" s="2"/>
      <c r="B59" s="2"/>
      <c r="C59" s="2"/>
      <c r="D59" s="2"/>
      <c r="E59" s="2"/>
    </row>
    <row r="60" spans="1:5" ht="12.75">
      <c r="A60" s="2"/>
      <c r="B60" s="2"/>
      <c r="C60" s="2"/>
      <c r="D60" s="2"/>
      <c r="E60" s="2"/>
    </row>
    <row r="61" spans="1:5" ht="12.75">
      <c r="A61" s="2"/>
      <c r="B61" s="2"/>
      <c r="C61" s="2"/>
      <c r="D61" s="2"/>
      <c r="E61" s="2"/>
    </row>
    <row r="62" spans="1:5" ht="12.75">
      <c r="A62" s="2"/>
      <c r="B62" s="2"/>
      <c r="C62" s="2"/>
      <c r="D62" s="2"/>
      <c r="E62" s="2"/>
    </row>
    <row r="63" spans="1:5" ht="12.75">
      <c r="A63" s="2"/>
      <c r="B63" s="2"/>
      <c r="C63" s="2"/>
      <c r="D63" s="2"/>
      <c r="E63" s="2"/>
    </row>
    <row r="64" spans="1:5" ht="12.75">
      <c r="A64" s="2"/>
      <c r="B64" s="2"/>
      <c r="C64" s="2"/>
      <c r="D64" s="2"/>
      <c r="E64" s="2"/>
    </row>
    <row r="65" spans="1:5" ht="12.75">
      <c r="A65" s="2"/>
      <c r="B65" s="2"/>
      <c r="C65" s="2"/>
      <c r="D65" s="2"/>
      <c r="E65" s="2"/>
    </row>
    <row r="66" spans="1:5" ht="12.75">
      <c r="A66" s="2"/>
      <c r="B66" s="2"/>
      <c r="C66" s="2"/>
      <c r="D66" s="2"/>
      <c r="E66" s="2"/>
    </row>
    <row r="67" spans="1:5" ht="12.75">
      <c r="A67" s="2"/>
      <c r="B67" s="2"/>
      <c r="C67" s="2"/>
      <c r="D67" s="2"/>
      <c r="E67" s="2"/>
    </row>
    <row r="68" spans="1:5" ht="12.75">
      <c r="A68" s="2"/>
      <c r="B68" s="2"/>
      <c r="C68" s="2"/>
      <c r="D68" s="2"/>
      <c r="E68" s="2"/>
    </row>
    <row r="69" spans="1:5" ht="12.75">
      <c r="A69" s="2"/>
      <c r="B69" s="2"/>
      <c r="C69" s="2"/>
      <c r="D69" s="2"/>
      <c r="E69" s="2"/>
    </row>
    <row r="70" spans="1:5" ht="12.75">
      <c r="A70" s="2"/>
      <c r="B70" s="2"/>
      <c r="C70" s="2"/>
      <c r="D70" s="2"/>
      <c r="E70" s="2"/>
    </row>
    <row r="71" spans="1:5" ht="12.75">
      <c r="A71" s="2"/>
      <c r="B71" s="2"/>
      <c r="C71" s="2"/>
      <c r="D71" s="2"/>
      <c r="E71" s="2"/>
    </row>
    <row r="72" spans="1:5" ht="12.75">
      <c r="A72" s="2"/>
      <c r="B72" s="2"/>
      <c r="C72" s="2"/>
      <c r="D72" s="2"/>
      <c r="E72" s="2"/>
    </row>
    <row r="73" spans="1:5" ht="12.75">
      <c r="A73" s="2"/>
      <c r="B73" s="2"/>
      <c r="C73" s="2"/>
      <c r="D73" s="2"/>
      <c r="E73" s="2"/>
    </row>
    <row r="74" spans="1:5" ht="12.75">
      <c r="A74" s="2"/>
      <c r="B74" s="2"/>
      <c r="C74" s="2"/>
      <c r="D74" s="2"/>
      <c r="E74" s="2"/>
    </row>
    <row r="75" spans="1:5" ht="12.75">
      <c r="A75" s="2"/>
      <c r="B75" s="2"/>
      <c r="C75" s="2"/>
      <c r="D75" s="2"/>
      <c r="E75" s="2"/>
    </row>
    <row r="76" spans="1:5" ht="12.75">
      <c r="A76" s="2"/>
      <c r="B76" s="2"/>
      <c r="C76" s="2"/>
      <c r="D76" s="2"/>
      <c r="E76" s="2"/>
    </row>
    <row r="77" spans="1:5" ht="12.75">
      <c r="A77" s="2"/>
      <c r="B77" s="2"/>
      <c r="C77" s="2"/>
      <c r="D77" s="2"/>
      <c r="E77" s="2"/>
    </row>
    <row r="78" spans="1:5" ht="12.75">
      <c r="A78" s="2"/>
      <c r="B78" s="2"/>
      <c r="C78" s="2"/>
      <c r="D78" s="2"/>
      <c r="E78" s="2"/>
    </row>
    <row r="79" spans="1:5" ht="12.75">
      <c r="A79" s="2"/>
      <c r="B79" s="2"/>
      <c r="C79" s="2"/>
      <c r="D79" s="2"/>
      <c r="E79" s="2"/>
    </row>
    <row r="80" spans="1:5" ht="12.75">
      <c r="A80" s="2"/>
      <c r="B80" s="2"/>
      <c r="C80" s="2"/>
      <c r="D80" s="2"/>
      <c r="E80" s="2"/>
    </row>
    <row r="81" spans="1:5" ht="12.75">
      <c r="A81" s="2"/>
      <c r="B81" s="2"/>
      <c r="C81" s="2"/>
      <c r="D81" s="2"/>
      <c r="E81" s="2"/>
    </row>
    <row r="82" spans="1:5" ht="12.75">
      <c r="A82" s="2"/>
      <c r="B82" s="2"/>
      <c r="C82" s="2"/>
      <c r="D82" s="2"/>
      <c r="E82" s="2"/>
    </row>
    <row r="83" spans="1:5" ht="12.75">
      <c r="A83" s="2"/>
      <c r="B83" s="2"/>
      <c r="C83" s="2"/>
      <c r="D83" s="2"/>
      <c r="E83" s="2"/>
    </row>
    <row r="84" spans="1:5" ht="12.75">
      <c r="A84" s="2"/>
      <c r="B84" s="2"/>
      <c r="C84" s="2"/>
      <c r="D84" s="2"/>
      <c r="E84" s="2"/>
    </row>
  </sheetData>
  <sheetProtection password="CA39" sheet="1" objects="1" scenarios="1"/>
  <printOptions/>
  <pageMargins left="0.75" right="0.75" top="0.87" bottom="1" header="0.5" footer="0.5"/>
  <pageSetup horizontalDpi="600" verticalDpi="600" orientation="landscape" paperSize="9" r:id="rId3"/>
  <legacyDrawing r:id="rId2"/>
  <oleObjects>
    <oleObject progId="MSPhotoEd.3" shapeId="280347" r:id="rId1"/>
  </oleObjects>
</worksheet>
</file>

<file path=xl/worksheets/sheet3.xml><?xml version="1.0" encoding="utf-8"?>
<worksheet xmlns="http://schemas.openxmlformats.org/spreadsheetml/2006/main" xmlns:r="http://schemas.openxmlformats.org/officeDocument/2006/relationships">
  <sheetPr codeName="Blad11"/>
  <dimension ref="A2:AO2009"/>
  <sheetViews>
    <sheetView showGridLines="0" showZeros="0" showOutlineSymbols="0" zoomScaleSheetLayoutView="100" workbookViewId="0" topLeftCell="A25">
      <selection activeCell="B67" sqref="B67"/>
    </sheetView>
  </sheetViews>
  <sheetFormatPr defaultColWidth="9.140625" defaultRowHeight="12.75" customHeight="1"/>
  <cols>
    <col min="1" max="1" width="4.8515625" style="21" customWidth="1"/>
    <col min="2" max="2" width="53.421875" style="8" customWidth="1"/>
    <col min="3" max="6" width="15.7109375" style="44" customWidth="1"/>
    <col min="7" max="7" width="12.7109375" style="54" customWidth="1"/>
    <col min="8" max="11" width="12.7109375" style="44" customWidth="1"/>
    <col min="12" max="12" width="24.8515625" style="6" customWidth="1"/>
    <col min="13" max="16" width="9.140625" style="6" customWidth="1"/>
    <col min="17" max="17" width="9.7109375" style="6" customWidth="1"/>
    <col min="18" max="16384" width="9.140625" style="6" customWidth="1"/>
  </cols>
  <sheetData>
    <row r="2" spans="1:17" s="2" customFormat="1" ht="12.75" customHeight="1">
      <c r="A2" s="3" t="str">
        <f>+inhoudsopgave!A1</f>
        <v>Productieafspraken 2008, voorlopige nacalculatie 2007</v>
      </c>
      <c r="B2" s="4"/>
      <c r="C2" s="43"/>
      <c r="D2" s="43"/>
      <c r="E2" s="43"/>
      <c r="F2" s="43">
        <f>+inhoudsopgave!J1+1</f>
        <v>3</v>
      </c>
      <c r="G2" s="131"/>
      <c r="H2" s="207" t="s">
        <v>279</v>
      </c>
      <c r="I2" s="207"/>
      <c r="J2" s="207"/>
      <c r="K2" s="207"/>
      <c r="L2" s="208"/>
      <c r="M2" s="208" t="s">
        <v>62</v>
      </c>
      <c r="N2" s="208"/>
      <c r="O2" s="208" t="s">
        <v>65</v>
      </c>
      <c r="P2" s="208"/>
      <c r="Q2" s="208"/>
    </row>
    <row r="3" spans="2:17" ht="12.75" customHeight="1">
      <c r="B3" s="73" t="b">
        <f>Voorblad!F18</f>
        <v>1</v>
      </c>
      <c r="H3" s="209"/>
      <c r="I3" s="209"/>
      <c r="J3" s="209"/>
      <c r="K3" s="209"/>
      <c r="L3" s="210"/>
      <c r="M3" s="429" t="str">
        <f>CONCATENATE("jaar ",Voorblad!E2-1)</f>
        <v>jaar 2007</v>
      </c>
      <c r="N3" s="430"/>
      <c r="O3" s="429" t="str">
        <f>CONCATENATE("jaar ",Voorblad!E2)</f>
        <v>jaar 2008</v>
      </c>
      <c r="P3" s="430"/>
      <c r="Q3" s="210"/>
    </row>
    <row r="4" spans="1:23" ht="12.75" customHeight="1">
      <c r="A4" s="21" t="s">
        <v>144</v>
      </c>
      <c r="B4" s="60" t="str">
        <f>CONCATENATE("Productieafspraken ",Voorblad!E2," en realisatie ",Voorblad!E2-1)</f>
        <v>Productieafspraken 2008 en realisatie 2007</v>
      </c>
      <c r="C4" s="45" t="s">
        <v>21</v>
      </c>
      <c r="D4" s="45" t="s">
        <v>189</v>
      </c>
      <c r="E4" s="45" t="s">
        <v>78</v>
      </c>
      <c r="F4" s="45" t="s">
        <v>78</v>
      </c>
      <c r="G4" s="80"/>
      <c r="H4" s="211"/>
      <c r="I4" s="212"/>
      <c r="J4" s="211"/>
      <c r="K4" s="212"/>
      <c r="L4" s="210" t="s">
        <v>61</v>
      </c>
      <c r="M4" s="213" t="s">
        <v>63</v>
      </c>
      <c r="N4" s="213" t="s">
        <v>64</v>
      </c>
      <c r="O4" s="213" t="s">
        <v>63</v>
      </c>
      <c r="P4" s="213" t="s">
        <v>64</v>
      </c>
      <c r="Q4" s="210"/>
      <c r="R4" s="210"/>
      <c r="S4" s="210"/>
      <c r="T4" s="210"/>
      <c r="U4" s="210"/>
      <c r="V4" s="210"/>
      <c r="W4" s="210"/>
    </row>
    <row r="5" spans="3:23" ht="12.75" customHeight="1">
      <c r="C5" s="47">
        <f>Voorblad!$E$2-1</f>
        <v>2007</v>
      </c>
      <c r="D5" s="47">
        <f>Voorblad!$E$2</f>
        <v>2008</v>
      </c>
      <c r="E5" s="47">
        <f>Voorblad!$E$2-1</f>
        <v>2007</v>
      </c>
      <c r="F5" s="47">
        <f>Voorblad!$E$2</f>
        <v>2008</v>
      </c>
      <c r="G5" s="203"/>
      <c r="H5" s="214" t="s">
        <v>281</v>
      </c>
      <c r="I5" s="215"/>
      <c r="J5" s="214" t="s">
        <v>282</v>
      </c>
      <c r="K5" s="215"/>
      <c r="L5" s="210" t="s">
        <v>44</v>
      </c>
      <c r="M5" s="216">
        <f>+beleidsregelwaarden!B112</f>
        <v>419.23</v>
      </c>
      <c r="N5" s="216">
        <f>+beleidsregelwaarden!C112</f>
        <v>502.33</v>
      </c>
      <c r="O5" s="216">
        <f>+beleidsregelwaarden!D112</f>
        <v>429.38</v>
      </c>
      <c r="P5" s="216">
        <f>+beleidsregelwaarden!E112</f>
        <v>509.92</v>
      </c>
      <c r="Q5" s="213" t="str">
        <f>CONCATENATE("trend ",Voorblad!E2-1)</f>
        <v>trend 2007</v>
      </c>
      <c r="R5" s="233">
        <f>+beleidsregelwaarden!B5</f>
        <v>1.0242</v>
      </c>
      <c r="S5" s="233">
        <f>+beleidsregelwaarden!C5</f>
        <v>1.0151</v>
      </c>
      <c r="T5" s="210"/>
      <c r="U5" s="210"/>
      <c r="V5" s="210"/>
      <c r="W5" s="210"/>
    </row>
    <row r="6" spans="3:23" ht="13.5" customHeight="1">
      <c r="C6" s="66"/>
      <c r="D6" s="65"/>
      <c r="E6" s="67"/>
      <c r="F6" s="67"/>
      <c r="G6" s="81"/>
      <c r="H6" s="217" t="s">
        <v>32</v>
      </c>
      <c r="I6" s="217" t="s">
        <v>33</v>
      </c>
      <c r="J6" s="217" t="s">
        <v>32</v>
      </c>
      <c r="K6" s="218" t="s">
        <v>33</v>
      </c>
      <c r="L6" s="210" t="s">
        <v>45</v>
      </c>
      <c r="M6" s="216">
        <f>+beleidsregelwaarden!B113</f>
        <v>435.39</v>
      </c>
      <c r="N6" s="216">
        <f>+beleidsregelwaarden!C113</f>
        <v>552.77</v>
      </c>
      <c r="O6" s="216">
        <f>+beleidsregelwaarden!D113</f>
        <v>445.93</v>
      </c>
      <c r="P6" s="216">
        <f>+beleidsregelwaarden!E113</f>
        <v>561.12</v>
      </c>
      <c r="Q6" s="210" t="str">
        <f>CONCATENATE("trend ",Voorblad!E2)</f>
        <v>trend 2008</v>
      </c>
      <c r="R6" s="210"/>
      <c r="S6" s="210"/>
      <c r="T6" s="252">
        <f>beleidsregelwaarden!D5</f>
        <v>1.033</v>
      </c>
      <c r="U6" s="252">
        <f>beleidsregelwaarden!E5</f>
        <v>1.023</v>
      </c>
      <c r="V6" s="210"/>
      <c r="W6" s="210"/>
    </row>
    <row r="7" spans="1:23" ht="12.75" customHeight="1">
      <c r="A7" s="62">
        <f>+F2*100+1</f>
        <v>301</v>
      </c>
      <c r="B7" s="353" t="str">
        <f>CONCATENATE("Gewogen med. specialisten laatste rekenstaat ",Voorblad!E2-1)</f>
        <v>Gewogen med. specialisten laatste rekenstaat 2007</v>
      </c>
      <c r="C7" s="7"/>
      <c r="H7" s="209"/>
      <c r="I7" s="209"/>
      <c r="J7" s="209"/>
      <c r="K7" s="209"/>
      <c r="L7" s="210" t="s">
        <v>46</v>
      </c>
      <c r="M7" s="216">
        <f>+beleidsregelwaarden!B114</f>
        <v>39.24</v>
      </c>
      <c r="N7" s="216">
        <f>+beleidsregelwaarden!C114</f>
        <v>9.16</v>
      </c>
      <c r="O7" s="216">
        <f>+beleidsregelwaarden!D114</f>
        <v>40.19</v>
      </c>
      <c r="P7" s="216">
        <f>+beleidsregelwaarden!E114</f>
        <v>9.3</v>
      </c>
      <c r="Q7" s="210"/>
      <c r="R7" s="210"/>
      <c r="S7" s="210"/>
      <c r="T7" s="210"/>
      <c r="U7" s="210"/>
      <c r="V7" s="210"/>
      <c r="W7" s="210"/>
    </row>
    <row r="8" spans="1:23" ht="12.75" customHeight="1">
      <c r="A8" s="62">
        <f>+A7+1</f>
        <v>302</v>
      </c>
      <c r="B8" s="26" t="s">
        <v>500</v>
      </c>
      <c r="C8" s="94">
        <f>+'opnamen, epb'!D36</f>
        <v>0</v>
      </c>
      <c r="D8" s="94">
        <f>'opnamen, epb'!E36</f>
        <v>0</v>
      </c>
      <c r="E8" s="95"/>
      <c r="F8" s="95"/>
      <c r="G8" s="95"/>
      <c r="H8" s="219"/>
      <c r="I8" s="219"/>
      <c r="J8" s="219"/>
      <c r="K8" s="219"/>
      <c r="L8" s="210" t="s">
        <v>47</v>
      </c>
      <c r="M8" s="216">
        <f>+beleidsregelwaarden!B115</f>
        <v>40.52</v>
      </c>
      <c r="N8" s="216">
        <f>+beleidsregelwaarden!C115</f>
        <v>9.38</v>
      </c>
      <c r="O8" s="216">
        <f>+beleidsregelwaarden!D115</f>
        <v>41.5</v>
      </c>
      <c r="P8" s="216">
        <f>+beleidsregelwaarden!E115</f>
        <v>9.52</v>
      </c>
      <c r="Q8" s="210"/>
      <c r="R8" s="210"/>
      <c r="S8" s="210"/>
      <c r="T8" s="210"/>
      <c r="U8" s="210"/>
      <c r="V8" s="210"/>
      <c r="W8" s="210"/>
    </row>
    <row r="9" spans="1:23" ht="12.75" customHeight="1">
      <c r="A9" s="62">
        <f aca="true" t="shared" si="0" ref="A9:A42">+A8+1</f>
        <v>303</v>
      </c>
      <c r="B9" s="26" t="s">
        <v>501</v>
      </c>
      <c r="C9" s="96">
        <f>'opnamen, epb'!F36</f>
        <v>0</v>
      </c>
      <c r="D9" s="96">
        <f>'opnamen, epb'!G36</f>
        <v>0</v>
      </c>
      <c r="E9" s="97">
        <f>ROUND(C9*ROUND(H9*$R$5,2),0)+ROUND(C9*ROUND(I9*$S$5,2),0)</f>
        <v>0</v>
      </c>
      <c r="F9" s="97">
        <f>ROUND(D9*ROUND(J9*$T$6,2),0)+ROUND(D9*ROUND(K9*$U$6,2),0)</f>
        <v>0</v>
      </c>
      <c r="G9" s="107"/>
      <c r="H9" s="220">
        <f>IF(($C$7)=0,0,ROUND(IF(($C$7)&lt;62.5,M5,IF(($C$7)&gt;=88,M6,M5+(($C$7)-62.5)/25.5*(M6-M5))),2))</f>
        <v>0</v>
      </c>
      <c r="I9" s="220">
        <f>IF(($C$7)=0,0,ROUND(IF(($C$7)&lt;62.5,N5,IF(($C$7)&gt;=88,N6,N5+(($C$7)-62.5)/25.5*(N6-N5))),2))</f>
        <v>0</v>
      </c>
      <c r="J9" s="220">
        <f>IF($C$7=0,0,ROUND(IF($C$7&lt;62.5,O5,IF($C$7&gt;=88,O6,O5+($C$7-62.5)/25.5*(O6-O5))),2))</f>
        <v>0</v>
      </c>
      <c r="K9" s="220">
        <f>IF($C$7=0,0,ROUND(IF($C$7&lt;62.5,P5,IF($C$7&gt;=88,P6,P5+($C$7-62.5)/25.5*(P6-P5))),2))</f>
        <v>0</v>
      </c>
      <c r="L9" s="210" t="s">
        <v>52</v>
      </c>
      <c r="M9" s="216">
        <f>+beleidsregelwaarden!B116</f>
        <v>77.73</v>
      </c>
      <c r="N9" s="216">
        <f>+beleidsregelwaarden!C116</f>
        <v>39.36</v>
      </c>
      <c r="O9" s="216">
        <f>+beleidsregelwaarden!D116</f>
        <v>79.61</v>
      </c>
      <c r="P9" s="216">
        <f>+beleidsregelwaarden!E116</f>
        <v>39.95</v>
      </c>
      <c r="Q9" s="210"/>
      <c r="R9" s="210"/>
      <c r="S9" s="210"/>
      <c r="T9" s="210"/>
      <c r="U9" s="210"/>
      <c r="V9" s="210"/>
      <c r="W9" s="210"/>
    </row>
    <row r="10" spans="1:17" ht="12.75" customHeight="1">
      <c r="A10" s="62">
        <f t="shared" si="0"/>
        <v>304</v>
      </c>
      <c r="B10" s="26" t="s">
        <v>502</v>
      </c>
      <c r="C10" s="9"/>
      <c r="D10" s="9"/>
      <c r="E10" s="97">
        <f>ROUND(C10*ROUND(H10*$R$5,2),0)+ROUND(C10*ROUND(I10*$S$5,2),0)</f>
        <v>0</v>
      </c>
      <c r="F10" s="97">
        <f>ROUND(D10*ROUND(J10*$T$6,2),0)+ROUND(D10*ROUND(K10*$U$6,2),0)</f>
        <v>0</v>
      </c>
      <c r="G10" s="107"/>
      <c r="H10" s="220">
        <f>IF(($C$7)=0,0,ROUND(IF(($C$7)&lt;62.5,M7,IF(($C$7)&gt;=88,M8,M7+(($C$7)-62.5)/25.5*(M8-M7))),2))</f>
        <v>0</v>
      </c>
      <c r="I10" s="220">
        <f>IF(($C$7)=0,0,ROUND(IF(($C$7)&lt;62.5,N7,IF(($C$7)&gt;=88,N8,N7+(($C$7)-62.5)/25.5*(N8-N7))),2))</f>
        <v>0</v>
      </c>
      <c r="J10" s="220">
        <f>IF($C$7=0,0,ROUND(IF($C$7&lt;62.5,O7,IF($C$7&gt;=88,O8,O7+($C$7-62.5)/25.5*(O8-O7))),2))</f>
        <v>0</v>
      </c>
      <c r="K10" s="220">
        <f>IF($C$7=0,0,ROUND(IF($C$7&lt;62.5,P7,IF($C$7&gt;=88,P8,P7+($C$7-62.5)/25.5*(P8-P7))),2))</f>
        <v>0</v>
      </c>
      <c r="L10" s="210" t="s">
        <v>53</v>
      </c>
      <c r="M10" s="216">
        <f>beleidsregelwaarden!B117</f>
        <v>80.93</v>
      </c>
      <c r="N10" s="216">
        <f>beleidsregelwaarden!C117</f>
        <v>43.17</v>
      </c>
      <c r="O10" s="216">
        <f>beleidsregelwaarden!D117</f>
        <v>82.89</v>
      </c>
      <c r="P10" s="216">
        <f>beleidsregelwaarden!E117</f>
        <v>43.82</v>
      </c>
      <c r="Q10" s="210"/>
    </row>
    <row r="11" spans="1:41" ht="12.75" customHeight="1">
      <c r="A11" s="62">
        <f t="shared" si="0"/>
        <v>305</v>
      </c>
      <c r="B11" s="26" t="s">
        <v>173</v>
      </c>
      <c r="C11" s="94">
        <f>'opnamen, epb'!H36</f>
        <v>0</v>
      </c>
      <c r="D11" s="94">
        <f>'opnamen, epb'!I36</f>
        <v>0</v>
      </c>
      <c r="E11" s="95"/>
      <c r="F11" s="132"/>
      <c r="G11" s="107"/>
      <c r="H11" s="221"/>
      <c r="I11" s="222"/>
      <c r="J11" s="219"/>
      <c r="K11" s="219"/>
      <c r="L11" s="210" t="s">
        <v>48</v>
      </c>
      <c r="M11" s="216">
        <f>+beleidsregelwaarden!B118</f>
        <v>218.76</v>
      </c>
      <c r="N11" s="216">
        <f>+beleidsregelwaarden!C118</f>
        <v>108.14</v>
      </c>
      <c r="O11" s="216">
        <f>+beleidsregelwaarden!D118</f>
        <v>224.05</v>
      </c>
      <c r="P11" s="216">
        <f>+beleidsregelwaarden!E118</f>
        <v>109.77</v>
      </c>
      <c r="Q11" s="223"/>
      <c r="R11" s="8"/>
      <c r="S11" s="8"/>
      <c r="T11" s="8"/>
      <c r="U11" s="8"/>
      <c r="V11" s="8"/>
      <c r="W11" s="8"/>
      <c r="X11" s="8"/>
      <c r="Y11" s="8"/>
      <c r="Z11" s="8"/>
      <c r="AA11" s="8"/>
      <c r="AB11" s="8"/>
      <c r="AC11" s="8"/>
      <c r="AD11" s="8"/>
      <c r="AE11" s="8"/>
      <c r="AF11" s="8"/>
      <c r="AG11" s="8"/>
      <c r="AH11" s="8"/>
      <c r="AI11" s="8"/>
      <c r="AJ11" s="8"/>
      <c r="AK11" s="8"/>
      <c r="AL11" s="8"/>
      <c r="AM11" s="8"/>
      <c r="AN11" s="8"/>
      <c r="AO11" s="8"/>
    </row>
    <row r="12" spans="1:17" ht="12.75" customHeight="1">
      <c r="A12" s="62">
        <f t="shared" si="0"/>
        <v>306</v>
      </c>
      <c r="B12" s="26" t="s">
        <v>174</v>
      </c>
      <c r="C12" s="94">
        <f>'opnamen, epb'!J36</f>
        <v>0</v>
      </c>
      <c r="D12" s="96">
        <f>'opnamen, epb'!K36</f>
        <v>0</v>
      </c>
      <c r="E12" s="97">
        <f aca="true" t="shared" si="1" ref="E12:E41">ROUND(C12*ROUND(H12*$R$5,2),0)+ROUND(C12*ROUND(I12*$S$5,2),0)</f>
        <v>0</v>
      </c>
      <c r="F12" s="97">
        <f aca="true" t="shared" si="2" ref="F12:F39">ROUND(D12*ROUND(J12*$T$6,2),0)+ROUND(D12*ROUND(K12*$U$6,2),0)</f>
        <v>0</v>
      </c>
      <c r="G12" s="107"/>
      <c r="H12" s="220">
        <f>IF(($C$7)=0,0,ROUND(IF(($C$7)&lt;62.5,M9,IF(($C$7)&gt;=88,M10,M9+(($C$7)-62.5)/25.5*(M10-M9))),2))</f>
        <v>0</v>
      </c>
      <c r="I12" s="220">
        <f>IF(($C$7)=0,0,ROUND(IF(($C$7)&lt;62.5,N9,IF(($C$7)&gt;=88,N10,N9+(($C$7)-62.5)/25.5*(N10-N9))),2))</f>
        <v>0</v>
      </c>
      <c r="J12" s="220">
        <f>IF($C$7=0,0,ROUND(IF($C$7&lt;62.5,O9,IF($C$7&gt;=88,O10,O9+($C$7-62.5)/25.5*(O10-O9))),2))</f>
        <v>0</v>
      </c>
      <c r="K12" s="220">
        <f>IF($C$7=0,0,ROUND(IF($C$7&lt;62.5,P9,IF($C$7&gt;=88,P10,P9+($C$7-62.5)/25.5*(P10-P9))),2))</f>
        <v>0</v>
      </c>
      <c r="L12" s="210" t="s">
        <v>49</v>
      </c>
      <c r="M12" s="216">
        <f>+beleidsregelwaarden!B119</f>
        <v>222.98</v>
      </c>
      <c r="N12" s="216">
        <f>+beleidsregelwaarden!C119</f>
        <v>114.34</v>
      </c>
      <c r="O12" s="216">
        <f>+beleidsregelwaarden!D119</f>
        <v>228.38</v>
      </c>
      <c r="P12" s="216">
        <f>+beleidsregelwaarden!E119</f>
        <v>116.07</v>
      </c>
      <c r="Q12" s="210"/>
    </row>
    <row r="13" spans="1:17" ht="12.75" customHeight="1">
      <c r="A13" s="62">
        <f t="shared" si="0"/>
        <v>307</v>
      </c>
      <c r="B13" s="26" t="s">
        <v>503</v>
      </c>
      <c r="C13" s="9"/>
      <c r="D13" s="9"/>
      <c r="E13" s="97">
        <f t="shared" si="1"/>
        <v>0</v>
      </c>
      <c r="F13" s="97">
        <f t="shared" si="2"/>
        <v>0</v>
      </c>
      <c r="G13" s="107"/>
      <c r="H13" s="224">
        <f>IF(($C$7)=0,0,ROUND(IF(($C$7)&lt;62.5,M11,IF(($C$7)&gt;=88,M12,M11+(($C$7)-62.5)/25.5*(M12-M11))),2))</f>
        <v>0</v>
      </c>
      <c r="I13" s="224">
        <f>IF(($C$7)=0,0,ROUND(IF(($C$7)&lt;62.5,N11,IF(($C$7)&gt;=88,N12,N11+(($C$7)-62.5)/25.5*(N12-N11))),2))</f>
        <v>0</v>
      </c>
      <c r="J13" s="220">
        <f>IF($C$7=0,0,ROUND(IF($C$7&lt;62.5,O11,IF($C$7&gt;=88,O12,O11+($C$7-62.5)/25.5*(O12-O11))),2))</f>
        <v>0</v>
      </c>
      <c r="K13" s="220">
        <f>IF($C$7=0,0,ROUND(IF($C$7&lt;62.5,P11,IF($C$7&gt;=88,P12,P11+($C$7-62.5)/25.5*(P12-P11))),2))</f>
        <v>0</v>
      </c>
      <c r="L13" s="210" t="s">
        <v>59</v>
      </c>
      <c r="M13" s="216">
        <f>+beleidsregelwaarden!B120</f>
        <v>497.7</v>
      </c>
      <c r="N13" s="216">
        <f>+beleidsregelwaarden!C120</f>
        <v>520.64</v>
      </c>
      <c r="O13" s="216">
        <f>+beleidsregelwaarden!D120</f>
        <v>509.74</v>
      </c>
      <c r="P13" s="216">
        <f>+beleidsregelwaarden!E120</f>
        <v>528.5</v>
      </c>
      <c r="Q13" s="210"/>
    </row>
    <row r="14" spans="1:17" ht="12.75" customHeight="1">
      <c r="A14" s="62">
        <f t="shared" si="0"/>
        <v>308</v>
      </c>
      <c r="B14" s="26" t="s">
        <v>504</v>
      </c>
      <c r="C14" s="9"/>
      <c r="D14" s="9"/>
      <c r="E14" s="97">
        <f t="shared" si="1"/>
        <v>0</v>
      </c>
      <c r="F14" s="97">
        <f t="shared" si="2"/>
        <v>0</v>
      </c>
      <c r="G14" s="107"/>
      <c r="H14" s="220">
        <f>IF(($C$7)=0,0,ROUND(IF(($C$7)&lt;62.5,M13,IF(($C$7)&gt;=88,M14,M13+(($C$7)-62.5)/25.5*(M14-M13))),2))</f>
        <v>0</v>
      </c>
      <c r="I14" s="220">
        <f>IF(($C$7)=0,0,ROUND(IF(($C$7)&lt;62.5,N13,IF(($C$7)&gt;=88,N14,N13+(($C$7)-62.5)/25.5*(N14-N13))),2))</f>
        <v>0</v>
      </c>
      <c r="J14" s="220">
        <f>IF($C$7=0,0,ROUND(IF($C$7&lt;62.5,O13,IF($C$7&gt;=88,O14,O13+($C$7-62.5)/25.5*(O14-O13))),2))</f>
        <v>0</v>
      </c>
      <c r="K14" s="220">
        <f>IF($C$7=0,0,ROUND(IF($C$7&lt;62.5,P13,IF($C$7&gt;=88,P14,P13+($C$7-62.5)/25.5*(P14-P13))),2))</f>
        <v>0</v>
      </c>
      <c r="L14" s="223" t="s">
        <v>60</v>
      </c>
      <c r="M14" s="216">
        <f>+beleidsregelwaarden!B121</f>
        <v>516.45</v>
      </c>
      <c r="N14" s="216">
        <f>+beleidsregelwaarden!C121</f>
        <v>571.52</v>
      </c>
      <c r="O14" s="216">
        <f>+beleidsregelwaarden!D121</f>
        <v>528.95</v>
      </c>
      <c r="P14" s="216">
        <f>+beleidsregelwaarden!E121</f>
        <v>580.15</v>
      </c>
      <c r="Q14" s="210"/>
    </row>
    <row r="15" spans="1:18" ht="12.75" customHeight="1">
      <c r="A15" s="62">
        <f t="shared" si="0"/>
        <v>309</v>
      </c>
      <c r="B15" s="26" t="str">
        <f>beleidsregelwaarden!A21</f>
        <v>Hartoperaties</v>
      </c>
      <c r="C15" s="9"/>
      <c r="D15" s="9"/>
      <c r="E15" s="97">
        <f t="shared" si="1"/>
        <v>0</v>
      </c>
      <c r="F15" s="97">
        <f t="shared" si="2"/>
        <v>0</v>
      </c>
      <c r="G15" s="107"/>
      <c r="H15" s="225">
        <f>beleidsregelwaarden!B21</f>
        <v>2787.73</v>
      </c>
      <c r="I15" s="225">
        <f>beleidsregelwaarden!C21</f>
        <v>4393.15</v>
      </c>
      <c r="J15" s="225">
        <f>beleidsregelwaarden!D21</f>
        <v>2855.19</v>
      </c>
      <c r="K15" s="225">
        <f>beleidsregelwaarden!E21</f>
        <v>4459.49</v>
      </c>
      <c r="L15" s="210" t="s">
        <v>86</v>
      </c>
      <c r="M15" s="216">
        <f>+beleidsregelwaarden!B122</f>
        <v>218.76</v>
      </c>
      <c r="N15" s="216">
        <f>+beleidsregelwaarden!C122</f>
        <v>108.14</v>
      </c>
      <c r="O15" s="216">
        <f>+beleidsregelwaarden!D122</f>
        <v>224.05</v>
      </c>
      <c r="P15" s="216">
        <f>+beleidsregelwaarden!E122</f>
        <v>109.77</v>
      </c>
      <c r="Q15" s="210"/>
      <c r="R15" s="6" t="s">
        <v>80</v>
      </c>
    </row>
    <row r="16" spans="1:17" ht="12.75" customHeight="1">
      <c r="A16" s="62">
        <f t="shared" si="0"/>
        <v>310</v>
      </c>
      <c r="B16" s="26" t="str">
        <f>beleidsregelwaarden!A22</f>
        <v>Gecombineerde klep / CABG operatie</v>
      </c>
      <c r="C16" s="9"/>
      <c r="D16" s="9"/>
      <c r="E16" s="97">
        <f t="shared" si="1"/>
        <v>0</v>
      </c>
      <c r="F16" s="97">
        <f t="shared" si="2"/>
        <v>0</v>
      </c>
      <c r="G16" s="107"/>
      <c r="H16" s="225">
        <f>beleidsregelwaarden!B22</f>
        <v>6528</v>
      </c>
      <c r="I16" s="225">
        <f>beleidsregelwaarden!C22</f>
        <v>4571</v>
      </c>
      <c r="J16" s="225">
        <f>beleidsregelwaarden!D22</f>
        <v>8484.43</v>
      </c>
      <c r="K16" s="225">
        <f>beleidsregelwaarden!E22</f>
        <v>5889</v>
      </c>
      <c r="L16" s="210" t="s">
        <v>87</v>
      </c>
      <c r="M16" s="216">
        <f>+beleidsregelwaarden!B123</f>
        <v>222.98</v>
      </c>
      <c r="N16" s="216">
        <f>+beleidsregelwaarden!C123</f>
        <v>114.34</v>
      </c>
      <c r="O16" s="216">
        <f>+beleidsregelwaarden!D123</f>
        <v>228.38</v>
      </c>
      <c r="P16" s="216">
        <f>+beleidsregelwaarden!E123</f>
        <v>116.07</v>
      </c>
      <c r="Q16" s="210"/>
    </row>
    <row r="17" spans="1:17" ht="12.75" customHeight="1">
      <c r="A17" s="62">
        <f t="shared" si="0"/>
        <v>311</v>
      </c>
      <c r="B17" s="26" t="str">
        <f>beleidsregelwaarden!A23</f>
        <v>TAAA (aortachirurgie)</v>
      </c>
      <c r="C17" s="9"/>
      <c r="D17" s="9"/>
      <c r="E17" s="97">
        <f t="shared" si="1"/>
        <v>0</v>
      </c>
      <c r="F17" s="97">
        <f t="shared" si="2"/>
        <v>0</v>
      </c>
      <c r="G17" s="107"/>
      <c r="H17" s="225">
        <f>beleidsregelwaarden!B23</f>
        <v>8479</v>
      </c>
      <c r="I17" s="225">
        <f>beleidsregelwaarden!C23</f>
        <v>4986</v>
      </c>
      <c r="J17" s="225">
        <f>beleidsregelwaarden!D23</f>
        <v>11772.82</v>
      </c>
      <c r="K17" s="225">
        <f>beleidsregelwaarden!E23</f>
        <v>6862</v>
      </c>
      <c r="L17" s="210" t="s">
        <v>54</v>
      </c>
      <c r="M17" s="216">
        <f>+beleidsregelwaarden!B125</f>
        <v>218.76</v>
      </c>
      <c r="N17" s="216">
        <f>+beleidsregelwaarden!C125</f>
        <v>108.14</v>
      </c>
      <c r="O17" s="216">
        <f>+beleidsregelwaarden!D125</f>
        <v>224.05</v>
      </c>
      <c r="P17" s="216">
        <f>+beleidsregelwaarden!E125</f>
        <v>109.77</v>
      </c>
      <c r="Q17" s="210"/>
    </row>
    <row r="18" spans="1:17" ht="12.75" customHeight="1">
      <c r="A18" s="62">
        <f t="shared" si="0"/>
        <v>312</v>
      </c>
      <c r="B18" s="26" t="str">
        <f>beleidsregelwaarden!A24</f>
        <v>PTCA behandelingen</v>
      </c>
      <c r="C18" s="9"/>
      <c r="D18" s="9"/>
      <c r="E18" s="97">
        <f>ROUND(C18*ROUND(H18*$R$5,2),0)+ROUND(C18*ROUND(I18*$S$5,2),0)</f>
        <v>0</v>
      </c>
      <c r="F18" s="97">
        <f t="shared" si="2"/>
        <v>0</v>
      </c>
      <c r="G18" s="107"/>
      <c r="H18" s="225">
        <f>beleidsregelwaarden!B24</f>
        <v>0</v>
      </c>
      <c r="I18" s="225">
        <f>beleidsregelwaarden!C24</f>
        <v>4276.43</v>
      </c>
      <c r="J18" s="225">
        <f>beleidsregelwaarden!D24</f>
        <v>0</v>
      </c>
      <c r="K18" s="225">
        <f>beleidsregelwaarden!E24</f>
        <v>4341</v>
      </c>
      <c r="L18" s="210" t="s">
        <v>55</v>
      </c>
      <c r="M18" s="216">
        <f>+beleidsregelwaarden!B126</f>
        <v>222.98</v>
      </c>
      <c r="N18" s="216">
        <f>+beleidsregelwaarden!C126</f>
        <v>114.34</v>
      </c>
      <c r="O18" s="216">
        <f>+beleidsregelwaarden!D126</f>
        <v>228.38</v>
      </c>
      <c r="P18" s="216">
        <f>+beleidsregelwaarden!E126</f>
        <v>116.07</v>
      </c>
      <c r="Q18" s="208"/>
    </row>
    <row r="19" spans="1:17" ht="12.75" customHeight="1">
      <c r="A19" s="62">
        <f t="shared" si="0"/>
        <v>313</v>
      </c>
      <c r="B19" s="26" t="str">
        <f>beleidsregelwaarden!A25</f>
        <v>Stents</v>
      </c>
      <c r="C19" s="9"/>
      <c r="D19" s="9"/>
      <c r="E19" s="97">
        <f t="shared" si="1"/>
        <v>0</v>
      </c>
      <c r="F19" s="97">
        <f t="shared" si="2"/>
        <v>0</v>
      </c>
      <c r="G19" s="107"/>
      <c r="H19" s="225">
        <f>beleidsregelwaarden!B25</f>
        <v>0</v>
      </c>
      <c r="I19" s="225">
        <f>beleidsregelwaarden!C25</f>
        <v>872.14</v>
      </c>
      <c r="J19" s="225">
        <f>beleidsregelwaarden!D25</f>
        <v>0</v>
      </c>
      <c r="K19" s="225">
        <f>beleidsregelwaarden!E25</f>
        <v>885.31</v>
      </c>
      <c r="L19" s="210" t="s">
        <v>50</v>
      </c>
      <c r="M19" s="216">
        <f>+beleidsregelwaarden!B129</f>
        <v>3.8</v>
      </c>
      <c r="N19" s="216">
        <f>+beleidsregelwaarden!C129</f>
        <v>1.42</v>
      </c>
      <c r="O19" s="216">
        <f>+beleidsregelwaarden!D129</f>
        <v>3.89</v>
      </c>
      <c r="P19" s="216">
        <f>+beleidsregelwaarden!E129</f>
        <v>1.44</v>
      </c>
      <c r="Q19" s="210"/>
    </row>
    <row r="20" spans="1:17" ht="12.75" customHeight="1">
      <c r="A20" s="62">
        <f t="shared" si="0"/>
        <v>314</v>
      </c>
      <c r="B20" s="26" t="str">
        <f>beleidsregelwaarden!A26</f>
        <v>AICD-implantatie (tot 1 mei 2007)</v>
      </c>
      <c r="C20" s="9"/>
      <c r="D20" s="97"/>
      <c r="E20" s="97">
        <f t="shared" si="1"/>
        <v>0</v>
      </c>
      <c r="F20" s="97">
        <f t="shared" si="2"/>
        <v>0</v>
      </c>
      <c r="G20" s="107"/>
      <c r="H20" s="225">
        <f>beleidsregelwaarden!B26</f>
        <v>0</v>
      </c>
      <c r="I20" s="225">
        <f>beleidsregelwaarden!C26</f>
        <v>36463.29</v>
      </c>
      <c r="J20" s="225">
        <f>beleidsregelwaarden!D26</f>
        <v>0</v>
      </c>
      <c r="K20" s="225">
        <f>beleidsregelwaarden!E26</f>
        <v>0</v>
      </c>
      <c r="L20" s="210" t="s">
        <v>51</v>
      </c>
      <c r="M20" s="216">
        <f>+beleidsregelwaarden!B130</f>
        <v>9.43</v>
      </c>
      <c r="N20" s="216">
        <f>+beleidsregelwaarden!C130</f>
        <v>3.52</v>
      </c>
      <c r="O20" s="216">
        <f>+beleidsregelwaarden!D130</f>
        <v>9.66</v>
      </c>
      <c r="P20" s="216">
        <f>+beleidsregelwaarden!E130</f>
        <v>3.57</v>
      </c>
      <c r="Q20" s="210"/>
    </row>
    <row r="21" spans="1:17" ht="12.75" customHeight="1">
      <c r="A21" s="62">
        <f t="shared" si="0"/>
        <v>315</v>
      </c>
      <c r="B21" s="26" t="str">
        <f>beleidsregelwaarden!A27</f>
        <v>AICD-implantatie (vanaf 1 mei 2007)</v>
      </c>
      <c r="C21" s="9"/>
      <c r="D21" s="9"/>
      <c r="E21" s="97">
        <f t="shared" si="1"/>
        <v>0</v>
      </c>
      <c r="F21" s="97">
        <f t="shared" si="2"/>
        <v>0</v>
      </c>
      <c r="G21" s="107"/>
      <c r="H21" s="225">
        <f>beleidsregelwaarden!B27</f>
        <v>0</v>
      </c>
      <c r="I21" s="225">
        <f>beleidsregelwaarden!C27</f>
        <v>31706</v>
      </c>
      <c r="J21" s="225">
        <f>beleidsregelwaarden!D27</f>
        <v>0</v>
      </c>
      <c r="K21" s="225">
        <f>beleidsregelwaarden!E27</f>
        <v>32184.76</v>
      </c>
      <c r="L21" s="210"/>
      <c r="M21" s="210"/>
      <c r="N21" s="210"/>
      <c r="O21" s="210"/>
      <c r="P21" s="210"/>
      <c r="Q21" s="210"/>
    </row>
    <row r="22" spans="1:17" ht="12.75" customHeight="1">
      <c r="A22" s="62">
        <f t="shared" si="0"/>
        <v>316</v>
      </c>
      <c r="B22" s="26" t="str">
        <f>beleidsregelwaarden!A28</f>
        <v>Catheterablatie</v>
      </c>
      <c r="C22" s="9"/>
      <c r="D22" s="9"/>
      <c r="E22" s="97">
        <f t="shared" si="1"/>
        <v>0</v>
      </c>
      <c r="F22" s="97">
        <f t="shared" si="2"/>
        <v>0</v>
      </c>
      <c r="G22" s="107"/>
      <c r="H22" s="225">
        <f>beleidsregelwaarden!B28</f>
        <v>0</v>
      </c>
      <c r="I22" s="225">
        <f>beleidsregelwaarden!C28</f>
        <v>3943.01</v>
      </c>
      <c r="J22" s="225">
        <f>beleidsregelwaarden!D28</f>
        <v>0</v>
      </c>
      <c r="K22" s="225">
        <f>beleidsregelwaarden!E28</f>
        <v>4002.55</v>
      </c>
      <c r="L22" s="210"/>
      <c r="M22" s="210"/>
      <c r="N22" s="210"/>
      <c r="O22" s="210"/>
      <c r="P22" s="210"/>
      <c r="Q22" s="210"/>
    </row>
    <row r="23" spans="1:17" ht="12.75" customHeight="1">
      <c r="A23" s="62">
        <f t="shared" si="0"/>
        <v>317</v>
      </c>
      <c r="B23" s="26" t="str">
        <f>beleidsregelwaarden!A29</f>
        <v>Implementatie kunsthart</v>
      </c>
      <c r="C23" s="9"/>
      <c r="D23" s="9"/>
      <c r="E23" s="97">
        <f t="shared" si="1"/>
        <v>0</v>
      </c>
      <c r="F23" s="97">
        <f t="shared" si="2"/>
        <v>0</v>
      </c>
      <c r="G23" s="107"/>
      <c r="H23" s="225">
        <f>beleidsregelwaarden!B29</f>
        <v>78803.43</v>
      </c>
      <c r="I23" s="225">
        <f>beleidsregelwaarden!C29</f>
        <v>111309</v>
      </c>
      <c r="J23" s="225">
        <f>beleidsregelwaarden!D29</f>
        <v>80710.47</v>
      </c>
      <c r="K23" s="225">
        <f>beleidsregelwaarden!E29</f>
        <v>112989.77</v>
      </c>
      <c r="L23" s="210"/>
      <c r="M23" s="210"/>
      <c r="N23" s="210"/>
      <c r="O23" s="210"/>
      <c r="P23" s="210"/>
      <c r="Q23" s="210"/>
    </row>
    <row r="24" spans="1:17" ht="12.75" customHeight="1">
      <c r="A24" s="62">
        <f t="shared" si="0"/>
        <v>318</v>
      </c>
      <c r="B24" s="26" t="str">
        <f>beleidsregelwaarden!A30</f>
        <v>Niertransplantaties</v>
      </c>
      <c r="C24" s="9"/>
      <c r="D24" s="9"/>
      <c r="E24" s="97">
        <f t="shared" si="1"/>
        <v>0</v>
      </c>
      <c r="F24" s="97">
        <f t="shared" si="2"/>
        <v>0</v>
      </c>
      <c r="G24" s="107"/>
      <c r="H24" s="225">
        <f>beleidsregelwaarden!B30</f>
        <v>15500</v>
      </c>
      <c r="I24" s="225">
        <f>beleidsregelwaarden!C30</f>
        <v>5766</v>
      </c>
      <c r="J24" s="225">
        <f>beleidsregelwaarden!D30</f>
        <v>15875.1</v>
      </c>
      <c r="K24" s="225">
        <f>beleidsregelwaarden!E30</f>
        <v>5853.07</v>
      </c>
      <c r="L24" s="210"/>
      <c r="M24" s="210"/>
      <c r="N24" s="210"/>
      <c r="O24" s="210"/>
      <c r="P24" s="210"/>
      <c r="Q24" s="210"/>
    </row>
    <row r="25" spans="1:17" ht="12.75" customHeight="1">
      <c r="A25" s="62">
        <f t="shared" si="0"/>
        <v>319</v>
      </c>
      <c r="B25" s="26" t="str">
        <f>beleidsregelwaarden!A31</f>
        <v>Jaarkaart niertransplantaties</v>
      </c>
      <c r="C25" s="9"/>
      <c r="D25" s="9"/>
      <c r="E25" s="97">
        <f t="shared" si="1"/>
        <v>0</v>
      </c>
      <c r="F25" s="97">
        <f t="shared" si="2"/>
        <v>0</v>
      </c>
      <c r="G25" s="107"/>
      <c r="H25" s="225">
        <f>beleidsregelwaarden!B31</f>
        <v>820.54</v>
      </c>
      <c r="I25" s="225">
        <f>beleidsregelwaarden!C31</f>
        <v>433.52</v>
      </c>
      <c r="J25" s="225">
        <f>beleidsregelwaarden!D31</f>
        <v>840.4</v>
      </c>
      <c r="K25" s="225">
        <f>beleidsregelwaarden!E31</f>
        <v>440.07</v>
      </c>
      <c r="L25" s="210"/>
      <c r="M25" s="210"/>
      <c r="N25" s="210"/>
      <c r="O25" s="210"/>
      <c r="P25" s="210"/>
      <c r="Q25" s="210"/>
    </row>
    <row r="26" spans="1:17" ht="12.75" customHeight="1">
      <c r="A26" s="62">
        <f t="shared" si="0"/>
        <v>320</v>
      </c>
      <c r="B26" s="26" t="str">
        <f>beleidsregelwaarden!A32</f>
        <v>BMT autoloog AML</v>
      </c>
      <c r="C26" s="9"/>
      <c r="D26" s="9"/>
      <c r="E26" s="97">
        <f t="shared" si="1"/>
        <v>0</v>
      </c>
      <c r="F26" s="97">
        <f t="shared" si="2"/>
        <v>0</v>
      </c>
      <c r="G26" s="107"/>
      <c r="H26" s="225">
        <f>beleidsregelwaarden!B32</f>
        <v>24853</v>
      </c>
      <c r="I26" s="225">
        <f>beleidsregelwaarden!C32</f>
        <v>16340</v>
      </c>
      <c r="J26" s="225">
        <f>beleidsregelwaarden!D32</f>
        <v>25454.44</v>
      </c>
      <c r="K26" s="225">
        <f>beleidsregelwaarden!E32</f>
        <v>16586.73</v>
      </c>
      <c r="L26" s="210"/>
      <c r="M26" s="210"/>
      <c r="N26" s="210"/>
      <c r="O26" s="210"/>
      <c r="P26" s="210"/>
      <c r="Q26" s="210"/>
    </row>
    <row r="27" spans="1:17" ht="12.75" customHeight="1">
      <c r="A27" s="62">
        <f t="shared" si="0"/>
        <v>321</v>
      </c>
      <c r="B27" s="26" t="str">
        <f>beleidsregelwaarden!A33</f>
        <v>BMT allogeen perifeer bloed</v>
      </c>
      <c r="C27" s="9"/>
      <c r="D27" s="9"/>
      <c r="E27" s="97">
        <f t="shared" si="1"/>
        <v>0</v>
      </c>
      <c r="F27" s="97">
        <f t="shared" si="2"/>
        <v>0</v>
      </c>
      <c r="G27" s="107"/>
      <c r="H27" s="225">
        <f>beleidsregelwaarden!B33</f>
        <v>22243</v>
      </c>
      <c r="I27" s="225">
        <f>beleidsregelwaarden!C33</f>
        <v>29701</v>
      </c>
      <c r="J27" s="225">
        <f>beleidsregelwaarden!D33</f>
        <v>22781</v>
      </c>
      <c r="K27" s="225">
        <f>beleidsregelwaarden!E33</f>
        <v>30149.49</v>
      </c>
      <c r="L27" s="210"/>
      <c r="M27" s="210"/>
      <c r="N27" s="210"/>
      <c r="O27" s="210"/>
      <c r="P27" s="210"/>
      <c r="Q27" s="210"/>
    </row>
    <row r="28" spans="1:17" ht="12.75" customHeight="1">
      <c r="A28" s="62">
        <f t="shared" si="0"/>
        <v>322</v>
      </c>
      <c r="B28" s="26" t="str">
        <f>beleidsregelwaarden!A34</f>
        <v>BMT donor verwant</v>
      </c>
      <c r="C28" s="9"/>
      <c r="D28" s="9"/>
      <c r="E28" s="97">
        <f t="shared" si="1"/>
        <v>0</v>
      </c>
      <c r="F28" s="97">
        <f t="shared" si="2"/>
        <v>0</v>
      </c>
      <c r="G28" s="107"/>
      <c r="H28" s="225">
        <f>beleidsregelwaarden!B34</f>
        <v>12834</v>
      </c>
      <c r="I28" s="225">
        <f>beleidsregelwaarden!C34</f>
        <v>27711</v>
      </c>
      <c r="J28" s="225">
        <f>beleidsregelwaarden!D34</f>
        <v>13145</v>
      </c>
      <c r="K28" s="225">
        <f>beleidsregelwaarden!E34</f>
        <v>28129.44</v>
      </c>
      <c r="L28" s="210"/>
      <c r="M28" s="210"/>
      <c r="N28" s="210"/>
      <c r="O28" s="210"/>
      <c r="P28" s="210"/>
      <c r="Q28" s="210"/>
    </row>
    <row r="29" spans="1:17" ht="12.75" customHeight="1">
      <c r="A29" s="62">
        <f t="shared" si="0"/>
        <v>323</v>
      </c>
      <c r="B29" s="26" t="str">
        <f>beleidsregelwaarden!A35</f>
        <v>BMT allogeen donor onverwant</v>
      </c>
      <c r="C29" s="9"/>
      <c r="D29" s="9"/>
      <c r="E29" s="97">
        <f t="shared" si="1"/>
        <v>0</v>
      </c>
      <c r="F29" s="97">
        <f t="shared" si="2"/>
        <v>0</v>
      </c>
      <c r="G29" s="107"/>
      <c r="H29" s="225">
        <f>beleidsregelwaarden!B35</f>
        <v>64420</v>
      </c>
      <c r="I29" s="225">
        <f>beleidsregelwaarden!C35</f>
        <v>59415</v>
      </c>
      <c r="J29" s="225">
        <f>beleidsregelwaarden!D35</f>
        <v>65979</v>
      </c>
      <c r="K29" s="225">
        <f>beleidsregelwaarden!E35</f>
        <v>60312.17</v>
      </c>
      <c r="L29" s="210"/>
      <c r="M29" s="210"/>
      <c r="N29" s="210"/>
      <c r="O29" s="210"/>
      <c r="P29" s="210"/>
      <c r="Q29" s="210"/>
    </row>
    <row r="30" spans="1:17" ht="12.75" customHeight="1">
      <c r="A30" s="62">
        <f t="shared" si="0"/>
        <v>324</v>
      </c>
      <c r="B30" s="26" t="str">
        <f>beleidsregelwaarden!A36</f>
        <v>BMT allogeen nazorg</v>
      </c>
      <c r="C30" s="9"/>
      <c r="D30" s="9"/>
      <c r="E30" s="97">
        <f t="shared" si="1"/>
        <v>0</v>
      </c>
      <c r="F30" s="97">
        <f t="shared" si="2"/>
        <v>0</v>
      </c>
      <c r="G30" s="107"/>
      <c r="H30" s="225">
        <f>beleidsregelwaarden!B36</f>
        <v>6574</v>
      </c>
      <c r="I30" s="225">
        <f>beleidsregelwaarden!C36</f>
        <v>3949</v>
      </c>
      <c r="J30" s="225">
        <f>beleidsregelwaarden!D36</f>
        <v>6733.09</v>
      </c>
      <c r="K30" s="225">
        <f>beleidsregelwaarden!E36</f>
        <v>4008.63</v>
      </c>
      <c r="L30" s="210"/>
      <c r="M30" s="210"/>
      <c r="N30" s="210"/>
      <c r="O30" s="210"/>
      <c r="P30" s="210"/>
      <c r="Q30" s="210"/>
    </row>
    <row r="31" spans="1:17" ht="12.75" customHeight="1">
      <c r="A31" s="62">
        <f t="shared" si="0"/>
        <v>325</v>
      </c>
      <c r="B31" s="26" t="str">
        <f>beleidsregelwaarden!A37</f>
        <v>Pre-harttransplantaties</v>
      </c>
      <c r="C31" s="9"/>
      <c r="D31" s="9"/>
      <c r="E31" s="97">
        <f t="shared" si="1"/>
        <v>0</v>
      </c>
      <c r="F31" s="97">
        <f t="shared" si="2"/>
        <v>0</v>
      </c>
      <c r="G31" s="107"/>
      <c r="H31" s="225">
        <f>beleidsregelwaarden!B37</f>
        <v>19657.01</v>
      </c>
      <c r="I31" s="225">
        <f>beleidsregelwaarden!C37</f>
        <v>1815.65</v>
      </c>
      <c r="J31" s="225">
        <f>beleidsregelwaarden!D37</f>
        <v>20132.71</v>
      </c>
      <c r="K31" s="225">
        <f>beleidsregelwaarden!E37</f>
        <v>1843.07</v>
      </c>
      <c r="L31" s="210"/>
      <c r="M31" s="210"/>
      <c r="N31" s="210"/>
      <c r="O31" s="210"/>
      <c r="P31" s="210"/>
      <c r="Q31" s="210"/>
    </row>
    <row r="32" spans="1:17" ht="12.75" customHeight="1">
      <c r="A32" s="62">
        <f t="shared" si="0"/>
        <v>326</v>
      </c>
      <c r="B32" s="26" t="str">
        <f>beleidsregelwaarden!A38</f>
        <v>Harttransplantaties</v>
      </c>
      <c r="C32" s="9"/>
      <c r="D32" s="9"/>
      <c r="E32" s="97">
        <f t="shared" si="1"/>
        <v>0</v>
      </c>
      <c r="F32" s="97">
        <f t="shared" si="2"/>
        <v>0</v>
      </c>
      <c r="G32" s="107"/>
      <c r="H32" s="225">
        <f>beleidsregelwaarden!B38</f>
        <v>41975.12</v>
      </c>
      <c r="I32" s="225">
        <f>beleidsregelwaarden!C38</f>
        <v>26626.74</v>
      </c>
      <c r="J32" s="225">
        <f>beleidsregelwaarden!D38</f>
        <v>42990.92</v>
      </c>
      <c r="K32" s="225">
        <f>beleidsregelwaarden!E38</f>
        <v>27028.8</v>
      </c>
      <c r="L32" s="210"/>
      <c r="M32" s="210"/>
      <c r="N32" s="210"/>
      <c r="O32" s="210"/>
      <c r="P32" s="210"/>
      <c r="Q32" s="210"/>
    </row>
    <row r="33" spans="1:17" ht="12.75" customHeight="1">
      <c r="A33" s="62">
        <f t="shared" si="0"/>
        <v>327</v>
      </c>
      <c r="B33" s="26" t="str">
        <f>beleidsregelwaarden!A39</f>
        <v>Nazorg harttransplantaties</v>
      </c>
      <c r="C33" s="9"/>
      <c r="D33" s="9"/>
      <c r="E33" s="97">
        <f t="shared" si="1"/>
        <v>0</v>
      </c>
      <c r="F33" s="97">
        <f t="shared" si="2"/>
        <v>0</v>
      </c>
      <c r="G33" s="107"/>
      <c r="H33" s="225">
        <f>beleidsregelwaarden!B39</f>
        <v>15364.14</v>
      </c>
      <c r="I33" s="225">
        <f>beleidsregelwaarden!C39</f>
        <v>7646.44</v>
      </c>
      <c r="J33" s="225">
        <f>beleidsregelwaarden!D39</f>
        <v>15735.95</v>
      </c>
      <c r="K33" s="225">
        <f>beleidsregelwaarden!E39</f>
        <v>7761.9</v>
      </c>
      <c r="L33" s="210"/>
      <c r="M33" s="210"/>
      <c r="N33" s="210"/>
      <c r="O33" s="210"/>
      <c r="P33" s="210"/>
      <c r="Q33" s="210"/>
    </row>
    <row r="34" spans="1:17" ht="12.75" customHeight="1">
      <c r="A34" s="62">
        <f t="shared" si="0"/>
        <v>328</v>
      </c>
      <c r="B34" s="26" t="str">
        <f>beleidsregelwaarden!A40</f>
        <v>Thuisbeademing basis</v>
      </c>
      <c r="C34" s="9"/>
      <c r="D34" s="9"/>
      <c r="E34" s="97">
        <f t="shared" si="1"/>
        <v>0</v>
      </c>
      <c r="F34" s="97">
        <f t="shared" si="2"/>
        <v>0</v>
      </c>
      <c r="G34" s="107"/>
      <c r="H34" s="225">
        <f>beleidsregelwaarden!B40</f>
        <v>549.24</v>
      </c>
      <c r="I34" s="225">
        <f>beleidsregelwaarden!C40</f>
        <v>2092.34</v>
      </c>
      <c r="J34" s="225">
        <f>beleidsregelwaarden!D40</f>
        <v>562.53</v>
      </c>
      <c r="K34" s="225">
        <f>beleidsregelwaarden!E40</f>
        <v>2123.93</v>
      </c>
      <c r="L34" s="210"/>
      <c r="M34" s="210"/>
      <c r="N34" s="210"/>
      <c r="O34" s="210"/>
      <c r="P34" s="210"/>
      <c r="Q34" s="210"/>
    </row>
    <row r="35" spans="1:17" ht="12.75" customHeight="1">
      <c r="A35" s="62">
        <f t="shared" si="0"/>
        <v>329</v>
      </c>
      <c r="B35" s="26" t="str">
        <f>beleidsregelwaarden!A41</f>
        <v>Thuisbeademing 1</v>
      </c>
      <c r="C35" s="9"/>
      <c r="D35" s="9"/>
      <c r="E35" s="97">
        <f t="shared" si="1"/>
        <v>0</v>
      </c>
      <c r="F35" s="97">
        <f t="shared" si="2"/>
        <v>0</v>
      </c>
      <c r="G35" s="107"/>
      <c r="H35" s="225">
        <f>beleidsregelwaarden!B41</f>
        <v>1065.23</v>
      </c>
      <c r="I35" s="225">
        <f>beleidsregelwaarden!C41</f>
        <v>4665.37</v>
      </c>
      <c r="J35" s="225">
        <f>beleidsregelwaarden!D41</f>
        <v>1091.01</v>
      </c>
      <c r="K35" s="225">
        <f>beleidsregelwaarden!E41</f>
        <v>4735.82</v>
      </c>
      <c r="L35" s="210"/>
      <c r="M35" s="210"/>
      <c r="N35" s="210"/>
      <c r="O35" s="210"/>
      <c r="P35" s="210"/>
      <c r="Q35" s="210"/>
    </row>
    <row r="36" spans="1:17" ht="12.75" customHeight="1">
      <c r="A36" s="62">
        <f t="shared" si="0"/>
        <v>330</v>
      </c>
      <c r="B36" s="26" t="str">
        <f>beleidsregelwaarden!A42</f>
        <v>Thuisbeademing 2</v>
      </c>
      <c r="C36" s="9"/>
      <c r="D36" s="9"/>
      <c r="E36" s="97">
        <f t="shared" si="1"/>
        <v>0</v>
      </c>
      <c r="F36" s="97">
        <f t="shared" si="2"/>
        <v>0</v>
      </c>
      <c r="G36" s="107"/>
      <c r="H36" s="225">
        <f>beleidsregelwaarden!B42</f>
        <v>1328.55</v>
      </c>
      <c r="I36" s="225">
        <f>beleidsregelwaarden!C42</f>
        <v>6829.13</v>
      </c>
      <c r="J36" s="225">
        <f>beleidsregelwaarden!D42</f>
        <v>1360.7</v>
      </c>
      <c r="K36" s="225">
        <f>beleidsregelwaarden!E42</f>
        <v>6932.25</v>
      </c>
      <c r="L36" s="210"/>
      <c r="M36" s="210"/>
      <c r="N36" s="210"/>
      <c r="O36" s="210"/>
      <c r="P36" s="210"/>
      <c r="Q36" s="210"/>
    </row>
    <row r="37" spans="1:17" ht="12.75" customHeight="1">
      <c r="A37" s="62">
        <f t="shared" si="0"/>
        <v>331</v>
      </c>
      <c r="B37" s="26" t="str">
        <f>beleidsregelwaarden!A43</f>
        <v>Pre-levertransplantaties</v>
      </c>
      <c r="C37" s="9"/>
      <c r="D37" s="9"/>
      <c r="E37" s="97">
        <f t="shared" si="1"/>
        <v>0</v>
      </c>
      <c r="F37" s="97">
        <f t="shared" si="2"/>
        <v>0</v>
      </c>
      <c r="G37" s="107"/>
      <c r="H37" s="225">
        <f>beleidsregelwaarden!B43</f>
        <v>20696.97</v>
      </c>
      <c r="I37" s="225">
        <f>beleidsregelwaarden!C43</f>
        <v>2231.33</v>
      </c>
      <c r="J37" s="225">
        <f>beleidsregelwaarden!D43</f>
        <v>21197.84</v>
      </c>
      <c r="K37" s="225">
        <f>beleidsregelwaarden!E43</f>
        <v>2265.02</v>
      </c>
      <c r="L37" s="210"/>
      <c r="M37" s="210"/>
      <c r="N37" s="210"/>
      <c r="O37" s="210"/>
      <c r="P37" s="210"/>
      <c r="Q37" s="210"/>
    </row>
    <row r="38" spans="1:17" ht="12.75" customHeight="1">
      <c r="A38" s="62">
        <f t="shared" si="0"/>
        <v>332</v>
      </c>
      <c r="B38" s="26" t="str">
        <f>beleidsregelwaarden!A44</f>
        <v>Levertransplantaties</v>
      </c>
      <c r="C38" s="9"/>
      <c r="D38" s="9"/>
      <c r="E38" s="97">
        <f t="shared" si="1"/>
        <v>0</v>
      </c>
      <c r="F38" s="97">
        <f t="shared" si="2"/>
        <v>0</v>
      </c>
      <c r="G38" s="107"/>
      <c r="H38" s="225">
        <f>beleidsregelwaarden!B44</f>
        <v>43609.55</v>
      </c>
      <c r="I38" s="225">
        <f>beleidsregelwaarden!C44</f>
        <v>27738.58</v>
      </c>
      <c r="J38" s="225">
        <f>beleidsregelwaarden!D44</f>
        <v>44664.9</v>
      </c>
      <c r="K38" s="225">
        <f>beleidsregelwaarden!E44</f>
        <v>28157.43</v>
      </c>
      <c r="L38" s="210"/>
      <c r="M38" s="210"/>
      <c r="N38" s="210"/>
      <c r="O38" s="210"/>
      <c r="P38" s="210"/>
      <c r="Q38" s="210"/>
    </row>
    <row r="39" spans="1:17" ht="12.75" customHeight="1">
      <c r="A39" s="62">
        <f t="shared" si="0"/>
        <v>333</v>
      </c>
      <c r="B39" s="26" t="str">
        <f>beleidsregelwaarden!A45</f>
        <v>Nazorg levertransplantaties</v>
      </c>
      <c r="C39" s="9"/>
      <c r="D39" s="9"/>
      <c r="E39" s="97">
        <f t="shared" si="1"/>
        <v>0</v>
      </c>
      <c r="F39" s="97">
        <f t="shared" si="2"/>
        <v>0</v>
      </c>
      <c r="G39" s="107"/>
      <c r="H39" s="225">
        <f>beleidsregelwaarden!B45</f>
        <v>16217.94</v>
      </c>
      <c r="I39" s="225">
        <f>beleidsregelwaarden!C45</f>
        <v>8225.31</v>
      </c>
      <c r="J39" s="225">
        <f>beleidsregelwaarden!D45</f>
        <v>16610.41</v>
      </c>
      <c r="K39" s="225">
        <f>beleidsregelwaarden!E45</f>
        <v>8349.51</v>
      </c>
      <c r="L39" s="210"/>
      <c r="M39" s="210"/>
      <c r="N39" s="210"/>
      <c r="O39" s="210"/>
      <c r="P39" s="210"/>
      <c r="Q39" s="210"/>
    </row>
    <row r="40" spans="1:17" ht="12.75" customHeight="1">
      <c r="A40" s="62">
        <f t="shared" si="0"/>
        <v>334</v>
      </c>
      <c r="B40" s="26" t="str">
        <f>beleidsregelwaarden!A46</f>
        <v>Pre-(hart)longtransplantaties</v>
      </c>
      <c r="C40" s="9"/>
      <c r="D40" s="9"/>
      <c r="E40" s="97">
        <f t="shared" si="1"/>
        <v>0</v>
      </c>
      <c r="F40" s="97">
        <f>ROUND(D40*ROUND(J40*$T$6,0),0)+ROUND(D40*ROUND(K40*$U$6,0),0)</f>
        <v>0</v>
      </c>
      <c r="G40" s="107"/>
      <c r="H40" s="225">
        <f>beleidsregelwaarden!B46</f>
        <v>4788.91</v>
      </c>
      <c r="I40" s="225">
        <f>beleidsregelwaarden!C46</f>
        <v>1255.91</v>
      </c>
      <c r="J40" s="225">
        <f>beleidsregelwaarden!D46</f>
        <v>4904.8</v>
      </c>
      <c r="K40" s="225">
        <f>beleidsregelwaarden!E46</f>
        <v>1274.87</v>
      </c>
      <c r="L40" s="210"/>
      <c r="M40" s="210"/>
      <c r="N40" s="210"/>
      <c r="O40" s="210"/>
      <c r="P40" s="210"/>
      <c r="Q40" s="210"/>
    </row>
    <row r="41" spans="1:17" ht="12.75" customHeight="1">
      <c r="A41" s="62">
        <f t="shared" si="0"/>
        <v>335</v>
      </c>
      <c r="B41" s="26" t="str">
        <f>beleidsregelwaarden!A47</f>
        <v>(Hart)longtransplantaties</v>
      </c>
      <c r="C41" s="9"/>
      <c r="D41" s="9"/>
      <c r="E41" s="97">
        <f t="shared" si="1"/>
        <v>0</v>
      </c>
      <c r="F41" s="97">
        <f>ROUND(D41*ROUND(J41*$T$6,0),0)+ROUND(D41*ROUND(K41*$U$6,0),0)</f>
        <v>0</v>
      </c>
      <c r="G41" s="107"/>
      <c r="H41" s="225">
        <f>beleidsregelwaarden!B47</f>
        <v>60693.22</v>
      </c>
      <c r="I41" s="225">
        <f>beleidsregelwaarden!C47</f>
        <v>16801.24</v>
      </c>
      <c r="J41" s="225">
        <f>beleidsregelwaarden!D47</f>
        <v>62162</v>
      </c>
      <c r="K41" s="225">
        <f>beleidsregelwaarden!E47</f>
        <v>17054.94</v>
      </c>
      <c r="L41" s="210"/>
      <c r="M41" s="210"/>
      <c r="N41" s="210"/>
      <c r="O41" s="210"/>
      <c r="P41" s="210"/>
      <c r="Q41" s="210"/>
    </row>
    <row r="42" spans="1:17" ht="12.75" customHeight="1">
      <c r="A42" s="62">
        <f t="shared" si="0"/>
        <v>336</v>
      </c>
      <c r="B42" s="63" t="s">
        <v>0</v>
      </c>
      <c r="C42" s="433"/>
      <c r="D42" s="434"/>
      <c r="E42" s="354">
        <f>SUM(E8:E41)</f>
        <v>0</v>
      </c>
      <c r="F42" s="354">
        <f>SUM(F8:F41)</f>
        <v>0</v>
      </c>
      <c r="G42" s="107"/>
      <c r="H42" s="225"/>
      <c r="I42" s="225"/>
      <c r="J42" s="225"/>
      <c r="K42" s="225"/>
      <c r="L42" s="210"/>
      <c r="M42" s="210"/>
      <c r="N42" s="210"/>
      <c r="O42" s="210"/>
      <c r="P42" s="210"/>
      <c r="Q42" s="210"/>
    </row>
    <row r="43" spans="2:17" ht="12.75" customHeight="1">
      <c r="B43" s="73">
        <f>Voorblad!F54</f>
        <v>0</v>
      </c>
      <c r="G43" s="107"/>
      <c r="H43" s="225"/>
      <c r="I43" s="225"/>
      <c r="J43" s="225"/>
      <c r="K43" s="225"/>
      <c r="L43" s="210"/>
      <c r="M43" s="210"/>
      <c r="N43" s="210"/>
      <c r="O43" s="210"/>
      <c r="P43" s="210"/>
      <c r="Q43" s="210"/>
    </row>
    <row r="44" spans="1:17" s="2" customFormat="1" ht="12.75" customHeight="1">
      <c r="A44" s="3" t="str">
        <f>A2</f>
        <v>Productieafspraken 2008, voorlopige nacalculatie 2007</v>
      </c>
      <c r="B44" s="4"/>
      <c r="C44" s="43"/>
      <c r="D44" s="43"/>
      <c r="E44" s="43"/>
      <c r="F44" s="43">
        <f>F2+1</f>
        <v>4</v>
      </c>
      <c r="G44" s="131"/>
      <c r="H44" s="207"/>
      <c r="I44" s="207"/>
      <c r="J44" s="207"/>
      <c r="K44" s="207"/>
      <c r="L44" s="208"/>
      <c r="M44" s="208"/>
      <c r="N44" s="208"/>
      <c r="O44" s="208"/>
      <c r="P44" s="208"/>
      <c r="Q44" s="208"/>
    </row>
    <row r="45" spans="1:17" s="2" customFormat="1" ht="12.75" customHeight="1">
      <c r="A45" s="3"/>
      <c r="B45" s="4"/>
      <c r="C45" s="43"/>
      <c r="D45" s="43"/>
      <c r="E45" s="43"/>
      <c r="F45" s="43"/>
      <c r="G45" s="131"/>
      <c r="H45" s="207"/>
      <c r="I45" s="207"/>
      <c r="J45" s="207"/>
      <c r="K45" s="207"/>
      <c r="L45" s="208"/>
      <c r="M45" s="208"/>
      <c r="N45" s="208"/>
      <c r="O45" s="208"/>
      <c r="P45" s="208"/>
      <c r="Q45" s="208"/>
    </row>
    <row r="46" spans="1:17" ht="12.75" customHeight="1">
      <c r="A46" s="21" t="s">
        <v>243</v>
      </c>
      <c r="B46" s="60"/>
      <c r="C46" s="45" t="s">
        <v>21</v>
      </c>
      <c r="D46" s="45" t="s">
        <v>189</v>
      </c>
      <c r="E46" s="45" t="s">
        <v>78</v>
      </c>
      <c r="F46" s="45" t="s">
        <v>78</v>
      </c>
      <c r="G46" s="107"/>
      <c r="H46" s="214" t="s">
        <v>281</v>
      </c>
      <c r="I46" s="215"/>
      <c r="J46" s="214" t="s">
        <v>282</v>
      </c>
      <c r="K46" s="215"/>
      <c r="L46" s="210"/>
      <c r="M46" s="210"/>
      <c r="N46" s="210"/>
      <c r="O46" s="210"/>
      <c r="P46" s="210"/>
      <c r="Q46" s="210"/>
    </row>
    <row r="47" spans="3:17" ht="12.75" customHeight="1">
      <c r="C47" s="47">
        <f>Voorblad!$E$2-1</f>
        <v>2007</v>
      </c>
      <c r="D47" s="47">
        <f>Voorblad!$E$2</f>
        <v>2008</v>
      </c>
      <c r="E47" s="47">
        <f>Voorblad!$E$2-1</f>
        <v>2007</v>
      </c>
      <c r="F47" s="47">
        <f>Voorblad!$E$2</f>
        <v>2008</v>
      </c>
      <c r="G47" s="107"/>
      <c r="H47" s="217" t="s">
        <v>32</v>
      </c>
      <c r="I47" s="217" t="s">
        <v>33</v>
      </c>
      <c r="J47" s="217" t="s">
        <v>32</v>
      </c>
      <c r="K47" s="218" t="s">
        <v>33</v>
      </c>
      <c r="L47" s="210"/>
      <c r="M47" s="210"/>
      <c r="N47" s="210"/>
      <c r="O47" s="210"/>
      <c r="P47" s="210"/>
      <c r="Q47" s="210"/>
    </row>
    <row r="48" spans="3:17" ht="12.75" customHeight="1">
      <c r="C48" s="66"/>
      <c r="D48" s="65"/>
      <c r="E48" s="67"/>
      <c r="F48" s="67"/>
      <c r="G48" s="107"/>
      <c r="H48" s="210"/>
      <c r="I48" s="210"/>
      <c r="J48" s="210"/>
      <c r="K48" s="210"/>
      <c r="L48" s="210"/>
      <c r="M48" s="210"/>
      <c r="N48" s="210"/>
      <c r="O48" s="210"/>
      <c r="P48" s="210"/>
      <c r="Q48" s="210"/>
    </row>
    <row r="49" spans="1:17" ht="12.75" customHeight="1">
      <c r="A49" s="62">
        <f>F44*100+1</f>
        <v>401</v>
      </c>
      <c r="B49" s="68" t="s">
        <v>1</v>
      </c>
      <c r="C49" s="254"/>
      <c r="D49" s="255"/>
      <c r="E49" s="97">
        <f>E42</f>
        <v>0</v>
      </c>
      <c r="F49" s="97">
        <f>F42</f>
        <v>0</v>
      </c>
      <c r="G49" s="107"/>
      <c r="H49" s="210"/>
      <c r="I49" s="210"/>
      <c r="J49" s="210"/>
      <c r="K49" s="210"/>
      <c r="L49" s="210"/>
      <c r="M49" s="210"/>
      <c r="N49" s="210"/>
      <c r="O49" s="210"/>
      <c r="P49" s="210"/>
      <c r="Q49" s="210"/>
    </row>
    <row r="50" spans="1:17" ht="12.75" customHeight="1">
      <c r="A50" s="62">
        <f>A49+1</f>
        <v>402</v>
      </c>
      <c r="B50" s="26" t="str">
        <f>beleidsregelwaarden!A48</f>
        <v>Nazorg (hart)longtransplantaties</v>
      </c>
      <c r="C50" s="9"/>
      <c r="D50" s="9"/>
      <c r="E50" s="97">
        <f>ROUND(C50*ROUND(H50*$R$5,2),0)+ROUND(C50*ROUND(I50*$S$5,2),0)</f>
        <v>0</v>
      </c>
      <c r="F50" s="97">
        <f>ROUND(D50*ROUND(J50*$T$6,0),0)+ROUND(D50*ROUND(K50*$U$6,0),0)</f>
        <v>0</v>
      </c>
      <c r="G50" s="107"/>
      <c r="H50" s="225">
        <f>beleidsregelwaarden!B48</f>
        <v>22306.14</v>
      </c>
      <c r="I50" s="225">
        <f>beleidsregelwaarden!C48</f>
        <v>5675.22</v>
      </c>
      <c r="J50" s="225">
        <f>beleidsregelwaarden!D48</f>
        <v>22845.95</v>
      </c>
      <c r="K50" s="225">
        <f>beleidsregelwaarden!E48</f>
        <v>5760.92</v>
      </c>
      <c r="L50" s="210"/>
      <c r="M50" s="210"/>
      <c r="N50" s="210"/>
      <c r="O50" s="210"/>
      <c r="P50" s="210"/>
      <c r="Q50" s="210"/>
    </row>
    <row r="51" spans="1:17" ht="12.75" customHeight="1">
      <c r="A51" s="62">
        <f aca="true" t="shared" si="3" ref="A51:A80">A50+1</f>
        <v>403</v>
      </c>
      <c r="B51" s="26" t="str">
        <f>beleidsregelwaarden!A49</f>
        <v>Cochleaire implantaties kinderen</v>
      </c>
      <c r="C51" s="9"/>
      <c r="D51" s="9"/>
      <c r="E51" s="97">
        <f aca="true" t="shared" si="4" ref="E51:E69">ROUND(C51*ROUND(H51*$R$5,2),0)+ROUND(C51*ROUND(I51*$S$5,2),0)</f>
        <v>0</v>
      </c>
      <c r="F51" s="97">
        <f aca="true" t="shared" si="5" ref="F51:F69">ROUND(D51*ROUND(J51*$T$6,0),0)+ROUND(D51*ROUND(K51*$U$6,0),0)</f>
        <v>0</v>
      </c>
      <c r="G51" s="107"/>
      <c r="H51" s="225">
        <f>beleidsregelwaarden!B49</f>
        <v>7745</v>
      </c>
      <c r="I51" s="225">
        <f>beleidsregelwaarden!C49</f>
        <v>42903</v>
      </c>
      <c r="J51" s="225">
        <f>beleidsregelwaarden!D49</f>
        <v>7932.43</v>
      </c>
      <c r="K51" s="225">
        <f>beleidsregelwaarden!E49</f>
        <v>43550.84</v>
      </c>
      <c r="L51" s="210"/>
      <c r="M51" s="210"/>
      <c r="N51" s="210"/>
      <c r="O51" s="210"/>
      <c r="P51" s="210"/>
      <c r="Q51" s="210"/>
    </row>
    <row r="52" spans="1:17" ht="12.75" customHeight="1">
      <c r="A52" s="62">
        <f t="shared" si="3"/>
        <v>404</v>
      </c>
      <c r="B52" s="26" t="str">
        <f>beleidsregelwaarden!A50</f>
        <v>Nazorg cochleaire implantaties kinderen</v>
      </c>
      <c r="C52" s="9"/>
      <c r="D52" s="9"/>
      <c r="E52" s="97">
        <f t="shared" si="4"/>
        <v>0</v>
      </c>
      <c r="F52" s="97">
        <f t="shared" si="5"/>
        <v>0</v>
      </c>
      <c r="G52" s="107"/>
      <c r="H52" s="225">
        <f>beleidsregelwaarden!B50</f>
        <v>1762</v>
      </c>
      <c r="I52" s="225">
        <f>beleidsregelwaarden!C50</f>
        <v>1336</v>
      </c>
      <c r="J52" s="225">
        <f>beleidsregelwaarden!D50</f>
        <v>1804.64</v>
      </c>
      <c r="K52" s="225">
        <f>beleidsregelwaarden!E50</f>
        <v>1356.17</v>
      </c>
      <c r="L52" s="210"/>
      <c r="M52" s="210"/>
      <c r="N52" s="210"/>
      <c r="O52" s="210"/>
      <c r="P52" s="210"/>
      <c r="Q52" s="210"/>
    </row>
    <row r="53" spans="1:17" ht="12.75" customHeight="1">
      <c r="A53" s="62">
        <f t="shared" si="3"/>
        <v>405</v>
      </c>
      <c r="B53" s="26" t="str">
        <f>beleidsregelwaarden!A51</f>
        <v>Cochleaire implantaties volwassenen</v>
      </c>
      <c r="C53" s="9"/>
      <c r="D53" s="9"/>
      <c r="E53" s="97">
        <f t="shared" si="4"/>
        <v>0</v>
      </c>
      <c r="F53" s="97">
        <f t="shared" si="5"/>
        <v>0</v>
      </c>
      <c r="G53" s="107"/>
      <c r="H53" s="225">
        <f>beleidsregelwaarden!B51</f>
        <v>6359.5</v>
      </c>
      <c r="I53" s="225">
        <f>beleidsregelwaarden!C51</f>
        <v>35312.34</v>
      </c>
      <c r="J53" s="225">
        <f>beleidsregelwaarden!D51</f>
        <v>6513.4</v>
      </c>
      <c r="K53" s="225">
        <f>beleidsregelwaarden!E51</f>
        <v>35845.56</v>
      </c>
      <c r="L53" s="210"/>
      <c r="M53" s="210"/>
      <c r="N53" s="210"/>
      <c r="O53" s="210"/>
      <c r="P53" s="210"/>
      <c r="Q53" s="210"/>
    </row>
    <row r="54" spans="1:17" ht="12.75" customHeight="1">
      <c r="A54" s="62">
        <f t="shared" si="3"/>
        <v>406</v>
      </c>
      <c r="B54" s="26" t="str">
        <f>beleidsregelwaarden!A52</f>
        <v>Nazorg cochleaire implantaties volwassenen</v>
      </c>
      <c r="C54" s="9"/>
      <c r="D54" s="9"/>
      <c r="E54" s="97">
        <f t="shared" si="4"/>
        <v>0</v>
      </c>
      <c r="F54" s="97">
        <f t="shared" si="5"/>
        <v>0</v>
      </c>
      <c r="G54" s="107"/>
      <c r="H54" s="225">
        <f>beleidsregelwaarden!B52</f>
        <v>1158.33</v>
      </c>
      <c r="I54" s="225">
        <f>beleidsregelwaarden!C52</f>
        <v>1751.92</v>
      </c>
      <c r="J54" s="225">
        <f>beleidsregelwaarden!D52</f>
        <v>1186.36</v>
      </c>
      <c r="K54" s="225">
        <f>beleidsregelwaarden!E52</f>
        <v>1778.37</v>
      </c>
      <c r="L54" s="210"/>
      <c r="M54" s="210"/>
      <c r="N54" s="210"/>
      <c r="O54" s="210"/>
      <c r="P54" s="210"/>
      <c r="Q54" s="210"/>
    </row>
    <row r="55" spans="1:17" ht="12.75" customHeight="1">
      <c r="A55" s="62">
        <f t="shared" si="3"/>
        <v>407</v>
      </c>
      <c r="B55" s="26" t="str">
        <f>beleidsregelwaarden!A53</f>
        <v>Neurostimulatoren bij pijnbestrijding</v>
      </c>
      <c r="C55" s="9"/>
      <c r="D55" s="9"/>
      <c r="E55" s="97">
        <f t="shared" si="4"/>
        <v>0</v>
      </c>
      <c r="F55" s="97">
        <f t="shared" si="5"/>
        <v>0</v>
      </c>
      <c r="G55" s="107"/>
      <c r="H55" s="225">
        <f>beleidsregelwaarden!B53</f>
        <v>0</v>
      </c>
      <c r="I55" s="225">
        <f>beleidsregelwaarden!C53</f>
        <v>14908</v>
      </c>
      <c r="J55" s="225">
        <f>beleidsregelwaarden!D53</f>
        <v>0</v>
      </c>
      <c r="K55" s="225">
        <f>beleidsregelwaarden!E53</f>
        <v>15133.11</v>
      </c>
      <c r="L55" s="210"/>
      <c r="M55" s="210"/>
      <c r="N55" s="210"/>
      <c r="O55" s="210"/>
      <c r="P55" s="210"/>
      <c r="Q55" s="210"/>
    </row>
    <row r="56" spans="1:17" ht="12.75" customHeight="1">
      <c r="A56" s="62">
        <f t="shared" si="3"/>
        <v>408</v>
      </c>
      <c r="B56" s="26" t="str">
        <f>beleidsregelwaarden!A54</f>
        <v>Plaatsing eenz. thalamusstimulator bij bew.st.</v>
      </c>
      <c r="C56" s="9"/>
      <c r="D56" s="9"/>
      <c r="E56" s="97">
        <f t="shared" si="4"/>
        <v>0</v>
      </c>
      <c r="F56" s="97">
        <f t="shared" si="5"/>
        <v>0</v>
      </c>
      <c r="G56" s="107"/>
      <c r="H56" s="225">
        <f>beleidsregelwaarden!B54</f>
        <v>0</v>
      </c>
      <c r="I56" s="225">
        <f>beleidsregelwaarden!C54</f>
        <v>12750.53</v>
      </c>
      <c r="J56" s="225">
        <f>beleidsregelwaarden!D54</f>
        <v>0</v>
      </c>
      <c r="K56" s="225">
        <f>beleidsregelwaarden!E54</f>
        <v>12943.06</v>
      </c>
      <c r="L56" s="210"/>
      <c r="M56" s="210"/>
      <c r="N56" s="210"/>
      <c r="O56" s="210"/>
      <c r="P56" s="210"/>
      <c r="Q56" s="210"/>
    </row>
    <row r="57" spans="1:17" ht="12.75" customHeight="1">
      <c r="A57" s="62">
        <f t="shared" si="3"/>
        <v>409</v>
      </c>
      <c r="B57" s="26" t="str">
        <f>beleidsregelwaarden!A55</f>
        <v>Plaatsing tweez. thalamusstimulator bij bew.st.</v>
      </c>
      <c r="C57" s="9"/>
      <c r="D57" s="9"/>
      <c r="E57" s="97">
        <f t="shared" si="4"/>
        <v>0</v>
      </c>
      <c r="F57" s="97">
        <f t="shared" si="5"/>
        <v>0</v>
      </c>
      <c r="G57" s="107"/>
      <c r="H57" s="225">
        <f>beleidsregelwaarden!B55</f>
        <v>0</v>
      </c>
      <c r="I57" s="225">
        <f>beleidsregelwaarden!C55</f>
        <v>21293.81</v>
      </c>
      <c r="J57" s="225">
        <f>beleidsregelwaarden!D55</f>
        <v>0</v>
      </c>
      <c r="K57" s="225">
        <f>beleidsregelwaarden!E55</f>
        <v>21615.35</v>
      </c>
      <c r="L57" s="210"/>
      <c r="M57" s="210"/>
      <c r="N57" s="210"/>
      <c r="O57" s="210"/>
      <c r="P57" s="210"/>
      <c r="Q57" s="210"/>
    </row>
    <row r="58" spans="1:17" ht="12.75" customHeight="1">
      <c r="A58" s="62">
        <f t="shared" si="3"/>
        <v>410</v>
      </c>
      <c r="B58" s="26" t="str">
        <f>beleidsregelwaarden!A56</f>
        <v>Vervanging eenz.thalamusstimulator bij bew.st.</v>
      </c>
      <c r="C58" s="9"/>
      <c r="D58" s="9"/>
      <c r="E58" s="97">
        <f t="shared" si="4"/>
        <v>0</v>
      </c>
      <c r="F58" s="97">
        <f t="shared" si="5"/>
        <v>0</v>
      </c>
      <c r="G58" s="107"/>
      <c r="H58" s="225">
        <f>beleidsregelwaarden!B56</f>
        <v>0</v>
      </c>
      <c r="I58" s="225">
        <f>beleidsregelwaarden!C56</f>
        <v>10200.2</v>
      </c>
      <c r="J58" s="225">
        <f>beleidsregelwaarden!D56</f>
        <v>0</v>
      </c>
      <c r="K58" s="225">
        <f>beleidsregelwaarden!E56</f>
        <v>10354.22</v>
      </c>
      <c r="L58" s="210"/>
      <c r="M58" s="210"/>
      <c r="N58" s="210"/>
      <c r="O58" s="210"/>
      <c r="P58" s="210"/>
      <c r="Q58" s="210"/>
    </row>
    <row r="59" spans="1:17" ht="12.75" customHeight="1">
      <c r="A59" s="62">
        <f t="shared" si="3"/>
        <v>411</v>
      </c>
      <c r="B59" s="26" t="str">
        <f>beleidsregelwaarden!A57</f>
        <v>Vervanging tweez.thalamusstimulator bij bew.st.</v>
      </c>
      <c r="C59" s="9"/>
      <c r="D59" s="9"/>
      <c r="E59" s="97">
        <f t="shared" si="4"/>
        <v>0</v>
      </c>
      <c r="F59" s="97">
        <f t="shared" si="5"/>
        <v>0</v>
      </c>
      <c r="G59" s="107"/>
      <c r="H59" s="225">
        <f>beleidsregelwaarden!B57</f>
        <v>0</v>
      </c>
      <c r="I59" s="225">
        <f>beleidsregelwaarden!C57</f>
        <v>16065.4</v>
      </c>
      <c r="J59" s="225">
        <f>beleidsregelwaarden!D57</f>
        <v>0</v>
      </c>
      <c r="K59" s="225">
        <f>beleidsregelwaarden!E57</f>
        <v>16307.99</v>
      </c>
      <c r="L59" s="210"/>
      <c r="M59" s="210"/>
      <c r="N59" s="210"/>
      <c r="O59" s="210"/>
      <c r="P59" s="210"/>
      <c r="Q59" s="210"/>
    </row>
    <row r="60" spans="1:17" ht="12.75" customHeight="1">
      <c r="A60" s="62">
        <f t="shared" si="3"/>
        <v>412</v>
      </c>
      <c r="B60" s="26" t="str">
        <f>beleidsregelwaarden!A58</f>
        <v>Nervus Vagus plaatsing</v>
      </c>
      <c r="C60" s="9"/>
      <c r="D60" s="9"/>
      <c r="E60" s="97">
        <f t="shared" si="4"/>
        <v>0</v>
      </c>
      <c r="F60" s="97">
        <f t="shared" si="5"/>
        <v>0</v>
      </c>
      <c r="G60" s="107"/>
      <c r="H60" s="225">
        <f>beleidsregelwaarden!B58</f>
        <v>0</v>
      </c>
      <c r="I60" s="225">
        <f>beleidsregelwaarden!C58</f>
        <v>12450.12</v>
      </c>
      <c r="J60" s="225">
        <f>beleidsregelwaarden!D58</f>
        <v>0</v>
      </c>
      <c r="K60" s="225">
        <f>beleidsregelwaarden!E58</f>
        <v>12638.12</v>
      </c>
      <c r="L60" s="210"/>
      <c r="M60" s="210"/>
      <c r="N60" s="210"/>
      <c r="O60" s="210"/>
      <c r="P60" s="210"/>
      <c r="Q60" s="210"/>
    </row>
    <row r="61" spans="1:17" ht="12.75" customHeight="1">
      <c r="A61" s="62">
        <f t="shared" si="3"/>
        <v>413</v>
      </c>
      <c r="B61" s="26" t="str">
        <f>beleidsregelwaarden!A59</f>
        <v>Nervus Vagus vervanging</v>
      </c>
      <c r="C61" s="9"/>
      <c r="D61" s="9"/>
      <c r="E61" s="97">
        <f t="shared" si="4"/>
        <v>0</v>
      </c>
      <c r="F61" s="97">
        <f t="shared" si="5"/>
        <v>0</v>
      </c>
      <c r="G61" s="107"/>
      <c r="H61" s="225">
        <f>beleidsregelwaarden!B59</f>
        <v>0</v>
      </c>
      <c r="I61" s="225">
        <f>beleidsregelwaarden!C59</f>
        <v>10043.8</v>
      </c>
      <c r="J61" s="225">
        <f>beleidsregelwaarden!D59</f>
        <v>0</v>
      </c>
      <c r="K61" s="225">
        <f>beleidsregelwaarden!E59</f>
        <v>10195.46</v>
      </c>
      <c r="L61" s="210"/>
      <c r="M61" s="210"/>
      <c r="N61" s="210"/>
      <c r="O61" s="210"/>
      <c r="P61" s="210"/>
      <c r="Q61" s="210"/>
    </row>
    <row r="62" spans="1:17" ht="12.75" customHeight="1">
      <c r="A62" s="62">
        <f t="shared" si="3"/>
        <v>414</v>
      </c>
      <c r="B62" s="26" t="str">
        <f>beleidsregelwaarden!A60</f>
        <v>Neurointerventie coilling ongeruptureerd</v>
      </c>
      <c r="C62" s="9"/>
      <c r="D62" s="9"/>
      <c r="E62" s="97">
        <f t="shared" si="4"/>
        <v>0</v>
      </c>
      <c r="F62" s="97">
        <f t="shared" si="5"/>
        <v>0</v>
      </c>
      <c r="G62" s="107"/>
      <c r="H62" s="225">
        <f>beleidsregelwaarden!B60</f>
        <v>2265</v>
      </c>
      <c r="I62" s="225">
        <f>beleidsregelwaarden!C60</f>
        <v>6096</v>
      </c>
      <c r="J62" s="225">
        <f>beleidsregelwaarden!D60</f>
        <v>4088</v>
      </c>
      <c r="K62" s="225">
        <f>beleidsregelwaarden!E60</f>
        <v>10905</v>
      </c>
      <c r="L62" s="210"/>
      <c r="M62" s="210"/>
      <c r="N62" s="210"/>
      <c r="O62" s="210"/>
      <c r="P62" s="210"/>
      <c r="Q62" s="210"/>
    </row>
    <row r="63" spans="1:17" ht="12.75" customHeight="1">
      <c r="A63" s="62">
        <f t="shared" si="3"/>
        <v>415</v>
      </c>
      <c r="B63" s="26" t="str">
        <f>beleidsregelwaarden!A61</f>
        <v>Neurointerventie coilling geruptureerd</v>
      </c>
      <c r="C63" s="9"/>
      <c r="D63" s="9"/>
      <c r="E63" s="97">
        <f t="shared" si="4"/>
        <v>0</v>
      </c>
      <c r="F63" s="97">
        <f t="shared" si="5"/>
        <v>0</v>
      </c>
      <c r="G63" s="6"/>
      <c r="H63" s="225">
        <f>beleidsregelwaarden!B61</f>
        <v>5493</v>
      </c>
      <c r="I63" s="225">
        <f>beleidsregelwaarden!C61</f>
        <v>6714</v>
      </c>
      <c r="J63" s="225">
        <f>beleidsregelwaarden!D61</f>
        <v>9913</v>
      </c>
      <c r="K63" s="225">
        <f>beleidsregelwaarden!E61</f>
        <v>12010</v>
      </c>
      <c r="L63" s="210"/>
      <c r="M63" s="210"/>
      <c r="N63" s="210"/>
      <c r="O63" s="210"/>
      <c r="P63" s="210"/>
      <c r="Q63" s="210"/>
    </row>
    <row r="64" spans="1:17" ht="12.75" customHeight="1">
      <c r="A64" s="62">
        <f t="shared" si="3"/>
        <v>416</v>
      </c>
      <c r="B64" s="26" t="str">
        <f>beleidsregelwaarden!A62</f>
        <v>Neurointerventie AVM</v>
      </c>
      <c r="C64" s="9"/>
      <c r="D64" s="9"/>
      <c r="E64" s="97">
        <f t="shared" si="4"/>
        <v>0</v>
      </c>
      <c r="F64" s="97">
        <f t="shared" si="5"/>
        <v>0</v>
      </c>
      <c r="G64" s="6"/>
      <c r="H64" s="225">
        <f>beleidsregelwaarden!B62</f>
        <v>1951</v>
      </c>
      <c r="I64" s="225">
        <f>beleidsregelwaarden!C62</f>
        <v>3688</v>
      </c>
      <c r="J64" s="225">
        <f>beleidsregelwaarden!D62</f>
        <v>3522</v>
      </c>
      <c r="K64" s="225">
        <f>beleidsregelwaarden!E62</f>
        <v>6598</v>
      </c>
      <c r="L64" s="210"/>
      <c r="M64" s="210"/>
      <c r="N64" s="210"/>
      <c r="O64" s="210"/>
      <c r="P64" s="210"/>
      <c r="Q64" s="210"/>
    </row>
    <row r="65" spans="1:17" ht="12.75" customHeight="1">
      <c r="A65" s="62">
        <f t="shared" si="3"/>
        <v>417</v>
      </c>
      <c r="B65" s="26" t="str">
        <f>beleidsregelwaarden!A63</f>
        <v>Neurointerventie ballon</v>
      </c>
      <c r="C65" s="9"/>
      <c r="D65" s="9"/>
      <c r="E65" s="97">
        <f t="shared" si="4"/>
        <v>0</v>
      </c>
      <c r="F65" s="97">
        <f t="shared" si="5"/>
        <v>0</v>
      </c>
      <c r="G65" s="6"/>
      <c r="H65" s="225">
        <f>beleidsregelwaarden!B63</f>
        <v>1107</v>
      </c>
      <c r="I65" s="225">
        <f>beleidsregelwaarden!C63</f>
        <v>2820</v>
      </c>
      <c r="J65" s="225">
        <f>beleidsregelwaarden!D63</f>
        <v>1998</v>
      </c>
      <c r="K65" s="225">
        <f>beleidsregelwaarden!E63</f>
        <v>5044</v>
      </c>
      <c r="L65" s="210"/>
      <c r="M65" s="210"/>
      <c r="N65" s="210"/>
      <c r="O65" s="210"/>
      <c r="P65" s="210"/>
      <c r="Q65" s="210"/>
    </row>
    <row r="66" spans="1:17" ht="12.75" customHeight="1">
      <c r="A66" s="62">
        <f t="shared" si="3"/>
        <v>418</v>
      </c>
      <c r="B66" s="26" t="str">
        <f>beleidsregelwaarden!A64</f>
        <v>Neurointerventie menigeoom</v>
      </c>
      <c r="C66" s="9"/>
      <c r="D66" s="9"/>
      <c r="E66" s="97">
        <f t="shared" si="4"/>
        <v>0</v>
      </c>
      <c r="F66" s="97">
        <f t="shared" si="5"/>
        <v>0</v>
      </c>
      <c r="G66" s="6"/>
      <c r="H66" s="225">
        <f>beleidsregelwaarden!B64</f>
        <v>392</v>
      </c>
      <c r="I66" s="225">
        <f>beleidsregelwaarden!C64</f>
        <v>2673</v>
      </c>
      <c r="J66" s="225">
        <f>beleidsregelwaarden!D64</f>
        <v>708</v>
      </c>
      <c r="K66" s="225">
        <f>beleidsregelwaarden!E64</f>
        <v>4781</v>
      </c>
      <c r="L66" s="210"/>
      <c r="M66" s="210"/>
      <c r="N66" s="210"/>
      <c r="O66" s="210"/>
      <c r="P66" s="210"/>
      <c r="Q66" s="210"/>
    </row>
    <row r="67" spans="1:17" ht="12.75" customHeight="1">
      <c r="A67" s="62">
        <f t="shared" si="3"/>
        <v>419</v>
      </c>
      <c r="B67" s="26" t="str">
        <f>beleidsregelwaarden!A65</f>
        <v>Neonatale screening (hielprik)</v>
      </c>
      <c r="C67" s="9"/>
      <c r="D67" s="9"/>
      <c r="E67" s="97">
        <f t="shared" si="4"/>
        <v>0</v>
      </c>
      <c r="F67" s="97">
        <f t="shared" si="5"/>
        <v>0</v>
      </c>
      <c r="G67" s="6"/>
      <c r="H67" s="225">
        <f>beleidsregelwaarden!B65</f>
        <v>0</v>
      </c>
      <c r="I67" s="225">
        <f>beleidsregelwaarden!C65</f>
        <v>1026</v>
      </c>
      <c r="J67" s="225">
        <f>beleidsregelwaarden!D65</f>
        <v>0</v>
      </c>
      <c r="K67" s="225">
        <f>beleidsregelwaarden!E65</f>
        <v>1041.49</v>
      </c>
      <c r="L67" s="210"/>
      <c r="M67" s="210"/>
      <c r="N67" s="210"/>
      <c r="O67" s="210"/>
      <c r="P67" s="210"/>
      <c r="Q67" s="210"/>
    </row>
    <row r="68" spans="1:17" ht="12.75" customHeight="1">
      <c r="A68" s="62">
        <f t="shared" si="3"/>
        <v>420</v>
      </c>
      <c r="B68" s="26" t="str">
        <f>beleidsregelwaarden!A66</f>
        <v>Opname neonatale IC</v>
      </c>
      <c r="C68" s="9"/>
      <c r="D68" s="9"/>
      <c r="E68" s="97">
        <f t="shared" si="4"/>
        <v>0</v>
      </c>
      <c r="F68" s="97">
        <f t="shared" si="5"/>
        <v>0</v>
      </c>
      <c r="G68" s="6"/>
      <c r="H68" s="226">
        <f>beleidsregelwaarden!B66</f>
        <v>9908</v>
      </c>
      <c r="I68" s="226">
        <f>beleidsregelwaarden!C66</f>
        <v>5604</v>
      </c>
      <c r="J68" s="226">
        <f>beleidsregelwaarden!D66</f>
        <v>10147.77</v>
      </c>
      <c r="K68" s="226">
        <f>beleidsregelwaarden!E66</f>
        <v>5688.62</v>
      </c>
      <c r="L68" s="210"/>
      <c r="M68" s="210"/>
      <c r="N68" s="210"/>
      <c r="O68" s="210"/>
      <c r="P68" s="210"/>
      <c r="Q68" s="210"/>
    </row>
    <row r="69" spans="1:17" ht="12.75" customHeight="1">
      <c r="A69" s="62">
        <f t="shared" si="3"/>
        <v>421</v>
      </c>
      <c r="B69" s="26" t="str">
        <f>beleidsregelwaarden!A67</f>
        <v>Opname pediatrische IC</v>
      </c>
      <c r="C69" s="9"/>
      <c r="D69" s="9"/>
      <c r="E69" s="97">
        <f t="shared" si="4"/>
        <v>0</v>
      </c>
      <c r="F69" s="97">
        <f t="shared" si="5"/>
        <v>0</v>
      </c>
      <c r="G69" s="6"/>
      <c r="H69" s="226">
        <f>beleidsregelwaarden!B67</f>
        <v>3089.96</v>
      </c>
      <c r="I69" s="226">
        <f>beleidsregelwaarden!C67</f>
        <v>1890.1</v>
      </c>
      <c r="J69" s="226">
        <f>beleidsregelwaarden!D67</f>
        <v>3164.74</v>
      </c>
      <c r="K69" s="226">
        <f>beleidsregelwaarden!E67</f>
        <v>1918.64</v>
      </c>
      <c r="L69" s="210"/>
      <c r="M69" s="210"/>
      <c r="N69" s="210"/>
      <c r="O69" s="210"/>
      <c r="P69" s="210"/>
      <c r="Q69" s="210"/>
    </row>
    <row r="70" spans="1:17" ht="12.75" customHeight="1">
      <c r="A70" s="62">
        <f t="shared" si="3"/>
        <v>422</v>
      </c>
      <c r="B70" s="26" t="s">
        <v>178</v>
      </c>
      <c r="C70" s="9"/>
      <c r="D70" s="9"/>
      <c r="E70" s="98">
        <f>ROUND(IF(C70&lt;1000,0,((C70-1000)*H70*R5)+((C70-1000)*I70*S5)),0)</f>
        <v>0</v>
      </c>
      <c r="F70" s="98">
        <f>ROUND(IF(D70&lt;1000,0,((D70-1000)*I70*R5)+((D70-1000)*J70*S5)),0)</f>
        <v>0</v>
      </c>
      <c r="G70" s="6"/>
      <c r="H70" s="226">
        <f>beleidsregelwaarden!B68</f>
        <v>866.22</v>
      </c>
      <c r="I70" s="226">
        <f>beleidsregelwaarden!C68</f>
        <v>93.25</v>
      </c>
      <c r="J70" s="226">
        <f>beleidsregelwaarden!D68</f>
        <v>887.18</v>
      </c>
      <c r="K70" s="226">
        <f>beleidsregelwaarden!E68</f>
        <v>94.66</v>
      </c>
      <c r="L70" s="210"/>
      <c r="M70" s="210"/>
      <c r="N70" s="210"/>
      <c r="O70" s="210"/>
      <c r="P70" s="210"/>
      <c r="Q70" s="210"/>
    </row>
    <row r="71" spans="1:17" ht="12.75" customHeight="1">
      <c r="A71" s="62">
        <f t="shared" si="3"/>
        <v>423</v>
      </c>
      <c r="B71" s="26" t="str">
        <f>beleidsregelwaarden!A69</f>
        <v>Multitraumapatiënten (ISS&gt;=16)</v>
      </c>
      <c r="C71" s="9"/>
      <c r="D71" s="9"/>
      <c r="E71" s="97">
        <f>ROUND(C71*ROUND(H71*$R$5,2),0)+ROUND(C71*ROUND(I71*$S$5,2),0)</f>
        <v>0</v>
      </c>
      <c r="F71" s="97">
        <f>ROUND(D71*ROUND(J71*$T$6,0),0)+ROUND(D71*ROUND(K71*$U$6,0),0)</f>
        <v>0</v>
      </c>
      <c r="G71" s="6"/>
      <c r="H71" s="226">
        <f>beleidsregelwaarden!B69</f>
        <v>8581</v>
      </c>
      <c r="I71" s="226">
        <f>beleidsregelwaarden!C69</f>
        <v>12936</v>
      </c>
      <c r="J71" s="226">
        <f>beleidsregelwaarden!D69</f>
        <v>8788.66</v>
      </c>
      <c r="K71" s="226">
        <f>beleidsregelwaarden!E69</f>
        <v>13131.33</v>
      </c>
      <c r="L71" s="210"/>
      <c r="M71" s="210"/>
      <c r="N71" s="210"/>
      <c r="O71" s="210"/>
      <c r="P71" s="210"/>
      <c r="Q71" s="210"/>
    </row>
    <row r="72" spans="1:17" ht="12.75" customHeight="1">
      <c r="A72" s="62">
        <f t="shared" si="3"/>
        <v>424</v>
      </c>
      <c r="B72" s="26" t="str">
        <f>beleidsregelwaarden!A70</f>
        <v>Knieen</v>
      </c>
      <c r="C72" s="9"/>
      <c r="D72" s="9"/>
      <c r="E72" s="97">
        <f aca="true" t="shared" si="6" ref="E72:E79">ROUND(C72*ROUND(H72*$R$5,2),0)+ROUND(C72*ROUND(I72*$S$5,2),0)</f>
        <v>0</v>
      </c>
      <c r="F72" s="97">
        <f aca="true" t="shared" si="7" ref="F72:F79">ROUND(D72*ROUND(J72*$T$6,0),0)+ROUND(D72*ROUND(K72*$U$6,0),0)</f>
        <v>0</v>
      </c>
      <c r="G72" s="6"/>
      <c r="H72" s="226">
        <f>beleidsregelwaarden!B70</f>
        <v>0</v>
      </c>
      <c r="I72" s="226">
        <f>beleidsregelwaarden!C70</f>
        <v>4993.92</v>
      </c>
      <c r="J72" s="226">
        <f>beleidsregelwaarden!D70</f>
        <v>0</v>
      </c>
      <c r="K72" s="226">
        <f>beleidsregelwaarden!E70</f>
        <v>5069.33</v>
      </c>
      <c r="L72" s="210"/>
      <c r="M72" s="210"/>
      <c r="N72" s="210"/>
      <c r="O72" s="210"/>
      <c r="P72" s="210"/>
      <c r="Q72" s="210"/>
    </row>
    <row r="73" spans="1:17" ht="12.75" customHeight="1">
      <c r="A73" s="62">
        <f t="shared" si="3"/>
        <v>425</v>
      </c>
      <c r="B73" s="26" t="str">
        <f>beleidsregelwaarden!A71</f>
        <v>Heupen</v>
      </c>
      <c r="C73" s="9"/>
      <c r="D73" s="9"/>
      <c r="E73" s="97">
        <f t="shared" si="6"/>
        <v>0</v>
      </c>
      <c r="F73" s="97">
        <f t="shared" si="7"/>
        <v>0</v>
      </c>
      <c r="G73" s="6"/>
      <c r="H73" s="226">
        <f>beleidsregelwaarden!B71</f>
        <v>0</v>
      </c>
      <c r="I73" s="226">
        <f>beleidsregelwaarden!C71</f>
        <v>3083.94</v>
      </c>
      <c r="J73" s="226">
        <f>beleidsregelwaarden!D71</f>
        <v>0</v>
      </c>
      <c r="K73" s="226">
        <f>beleidsregelwaarden!E71</f>
        <v>3130.51</v>
      </c>
      <c r="L73" s="210"/>
      <c r="M73" s="210"/>
      <c r="N73" s="210"/>
      <c r="O73" s="210"/>
      <c r="P73" s="210"/>
      <c r="Q73" s="210"/>
    </row>
    <row r="74" spans="1:17" ht="12.75" customHeight="1">
      <c r="A74" s="62">
        <f t="shared" si="3"/>
        <v>426</v>
      </c>
      <c r="B74" s="26" t="str">
        <f>beleidsregelwaarden!A72</f>
        <v>Hoofd halsoncologie</v>
      </c>
      <c r="C74" s="9"/>
      <c r="D74" s="9"/>
      <c r="E74" s="97">
        <f t="shared" si="6"/>
        <v>0</v>
      </c>
      <c r="F74" s="97">
        <f t="shared" si="7"/>
        <v>0</v>
      </c>
      <c r="G74" s="6"/>
      <c r="H74" s="226">
        <f>beleidsregelwaarden!B72</f>
        <v>16134</v>
      </c>
      <c r="I74" s="226">
        <f>beleidsregelwaarden!C72</f>
        <v>6616</v>
      </c>
      <c r="J74" s="226">
        <f>beleidsregelwaarden!D72</f>
        <v>16524.44</v>
      </c>
      <c r="K74" s="226">
        <f>beleidsregelwaarden!E72</f>
        <v>6715.9</v>
      </c>
      <c r="L74" s="210"/>
      <c r="M74" s="210"/>
      <c r="N74" s="210"/>
      <c r="O74" s="210"/>
      <c r="P74" s="210"/>
      <c r="Q74" s="210"/>
    </row>
    <row r="75" spans="1:17" ht="12.75" customHeight="1">
      <c r="A75" s="62">
        <f t="shared" si="3"/>
        <v>427</v>
      </c>
      <c r="B75" s="26" t="s">
        <v>305</v>
      </c>
      <c r="C75" s="9"/>
      <c r="D75" s="9"/>
      <c r="E75" s="97">
        <f t="shared" si="6"/>
        <v>0</v>
      </c>
      <c r="F75" s="97">
        <f t="shared" si="7"/>
        <v>0</v>
      </c>
      <c r="G75" s="6"/>
      <c r="H75" s="226">
        <f>H13</f>
        <v>0</v>
      </c>
      <c r="I75" s="226">
        <f>I13</f>
        <v>0</v>
      </c>
      <c r="J75" s="226">
        <f>J13</f>
        <v>0</v>
      </c>
      <c r="K75" s="226">
        <f>K13</f>
        <v>0</v>
      </c>
      <c r="L75" s="210"/>
      <c r="M75" s="210"/>
      <c r="N75" s="210"/>
      <c r="O75" s="210"/>
      <c r="P75" s="210"/>
      <c r="Q75" s="210"/>
    </row>
    <row r="76" spans="1:17" ht="12.75" customHeight="1">
      <c r="A76" s="62">
        <f t="shared" si="3"/>
        <v>428</v>
      </c>
      <c r="B76" s="26" t="str">
        <f>beleidsregelwaarden!A73</f>
        <v>Teletherapie eenvoudig (D611)</v>
      </c>
      <c r="C76" s="9"/>
      <c r="D76" s="9"/>
      <c r="E76" s="97">
        <f t="shared" si="6"/>
        <v>0</v>
      </c>
      <c r="F76" s="97">
        <f t="shared" si="7"/>
        <v>0</v>
      </c>
      <c r="G76" s="6"/>
      <c r="H76" s="226">
        <f>beleidsregelwaarden!B73</f>
        <v>329.69</v>
      </c>
      <c r="I76" s="226">
        <f>beleidsregelwaarden!C73</f>
        <v>55.98</v>
      </c>
      <c r="J76" s="226">
        <f>beleidsregelwaarden!D73</f>
        <v>337.67</v>
      </c>
      <c r="K76" s="226">
        <f>beleidsregelwaarden!E73</f>
        <v>56.83</v>
      </c>
      <c r="L76" s="210"/>
      <c r="M76" s="210"/>
      <c r="N76" s="210"/>
      <c r="O76" s="210"/>
      <c r="P76" s="210"/>
      <c r="Q76" s="210"/>
    </row>
    <row r="77" spans="1:17" ht="12.75" customHeight="1">
      <c r="A77" s="62">
        <f t="shared" si="3"/>
        <v>429</v>
      </c>
      <c r="B77" s="26" t="str">
        <f>beleidsregelwaarden!A74</f>
        <v>Teletherapie standaard (D612)</v>
      </c>
      <c r="C77" s="9"/>
      <c r="D77" s="9"/>
      <c r="E77" s="97">
        <f t="shared" si="6"/>
        <v>0</v>
      </c>
      <c r="F77" s="97">
        <f t="shared" si="7"/>
        <v>0</v>
      </c>
      <c r="G77" s="6"/>
      <c r="H77" s="226">
        <f>beleidsregelwaarden!B74</f>
        <v>1056.06</v>
      </c>
      <c r="I77" s="226">
        <f>beleidsregelwaarden!C74</f>
        <v>178.08</v>
      </c>
      <c r="J77" s="226">
        <f>beleidsregelwaarden!D74</f>
        <v>1081.62</v>
      </c>
      <c r="K77" s="226">
        <f>beleidsregelwaarden!E74</f>
        <v>180.77</v>
      </c>
      <c r="L77" s="210"/>
      <c r="M77" s="210"/>
      <c r="N77" s="210"/>
      <c r="O77" s="210"/>
      <c r="P77" s="210"/>
      <c r="Q77" s="210"/>
    </row>
    <row r="78" spans="1:17" ht="12.75" customHeight="1">
      <c r="A78" s="62">
        <f t="shared" si="3"/>
        <v>430</v>
      </c>
      <c r="B78" s="26" t="str">
        <f>beleidsregelwaarden!A75</f>
        <v>Teletherapie intensief (D613)</v>
      </c>
      <c r="C78" s="9"/>
      <c r="D78" s="9"/>
      <c r="E78" s="97">
        <f t="shared" si="6"/>
        <v>0</v>
      </c>
      <c r="F78" s="97">
        <f t="shared" si="7"/>
        <v>0</v>
      </c>
      <c r="G78" s="6"/>
      <c r="H78" s="226">
        <f>beleidsregelwaarden!B75</f>
        <v>1809.36</v>
      </c>
      <c r="I78" s="226">
        <f>beleidsregelwaarden!C75</f>
        <v>304.97</v>
      </c>
      <c r="J78" s="226">
        <f>beleidsregelwaarden!D75</f>
        <v>1853.15</v>
      </c>
      <c r="K78" s="226">
        <f>beleidsregelwaarden!E75</f>
        <v>309.58</v>
      </c>
      <c r="L78" s="210"/>
      <c r="M78" s="210"/>
      <c r="N78" s="210"/>
      <c r="O78" s="210"/>
      <c r="P78" s="210"/>
      <c r="Q78" s="210"/>
    </row>
    <row r="79" spans="1:17" ht="12.75" customHeight="1">
      <c r="A79" s="62">
        <f t="shared" si="3"/>
        <v>431</v>
      </c>
      <c r="B79" s="26" t="str">
        <f>beleidsregelwaarden!A76</f>
        <v>Teletherapie bijzonder (D614)</v>
      </c>
      <c r="C79" s="9"/>
      <c r="D79" s="9"/>
      <c r="E79" s="97">
        <f t="shared" si="6"/>
        <v>0</v>
      </c>
      <c r="F79" s="97">
        <f t="shared" si="7"/>
        <v>0</v>
      </c>
      <c r="G79" s="6"/>
      <c r="H79" s="226">
        <f>beleidsregelwaarden!B76</f>
        <v>3039.55</v>
      </c>
      <c r="I79" s="226">
        <f>beleidsregelwaarden!C76</f>
        <v>511.84</v>
      </c>
      <c r="J79" s="226">
        <f>beleidsregelwaarden!D76</f>
        <v>3113.11</v>
      </c>
      <c r="K79" s="226">
        <f>beleidsregelwaarden!E76</f>
        <v>519.57</v>
      </c>
      <c r="L79" s="210"/>
      <c r="M79" s="210"/>
      <c r="N79" s="210"/>
      <c r="O79" s="210"/>
      <c r="P79" s="210"/>
      <c r="Q79" s="210"/>
    </row>
    <row r="80" spans="1:17" ht="12.75" customHeight="1">
      <c r="A80" s="62">
        <f t="shared" si="3"/>
        <v>432</v>
      </c>
      <c r="B80" s="63" t="s">
        <v>0</v>
      </c>
      <c r="C80" s="256"/>
      <c r="D80" s="257"/>
      <c r="E80" s="134">
        <f>SUM(E49:E79)</f>
        <v>0</v>
      </c>
      <c r="F80" s="134">
        <f>SUM(F49:F79)</f>
        <v>0</v>
      </c>
      <c r="G80" s="6"/>
      <c r="H80" s="210"/>
      <c r="I80" s="210"/>
      <c r="J80" s="210"/>
      <c r="K80" s="210"/>
      <c r="L80" s="210"/>
      <c r="M80" s="210"/>
      <c r="N80" s="210"/>
      <c r="O80" s="210"/>
      <c r="P80" s="210"/>
      <c r="Q80" s="210"/>
    </row>
    <row r="81" spans="1:17" ht="34.5" customHeight="1">
      <c r="A81" s="431" t="s">
        <v>3</v>
      </c>
      <c r="B81" s="432"/>
      <c r="C81" s="432"/>
      <c r="D81" s="432"/>
      <c r="E81" s="432"/>
      <c r="F81" s="432"/>
      <c r="G81" s="6"/>
      <c r="I81" s="210"/>
      <c r="J81" s="210"/>
      <c r="K81" s="210"/>
      <c r="L81" s="210"/>
      <c r="M81" s="210"/>
      <c r="N81" s="210"/>
      <c r="O81" s="210"/>
      <c r="P81" s="210"/>
      <c r="Q81" s="210"/>
    </row>
    <row r="82" spans="1:17" ht="12.75" customHeight="1">
      <c r="A82" s="133"/>
      <c r="B82" s="11"/>
      <c r="C82" s="6"/>
      <c r="D82" s="43"/>
      <c r="E82" s="99"/>
      <c r="F82" s="99"/>
      <c r="G82" s="6"/>
      <c r="H82" s="210"/>
      <c r="I82" s="210"/>
      <c r="J82" s="210"/>
      <c r="K82" s="210"/>
      <c r="L82" s="210"/>
      <c r="M82" s="210"/>
      <c r="N82" s="210"/>
      <c r="O82" s="210"/>
      <c r="P82" s="210"/>
      <c r="Q82" s="210"/>
    </row>
    <row r="83" spans="1:17" ht="12.75" customHeight="1">
      <c r="A83" s="3" t="str">
        <f>A44</f>
        <v>Productieafspraken 2008, voorlopige nacalculatie 2007</v>
      </c>
      <c r="B83" s="4"/>
      <c r="C83" s="6"/>
      <c r="D83" s="43"/>
      <c r="E83" s="43"/>
      <c r="F83" s="43">
        <f>F44+1</f>
        <v>5</v>
      </c>
      <c r="G83" s="6"/>
      <c r="H83" s="210"/>
      <c r="I83" s="210"/>
      <c r="J83" s="210"/>
      <c r="K83" s="210"/>
      <c r="L83" s="210"/>
      <c r="M83" s="210"/>
      <c r="N83" s="210"/>
      <c r="O83" s="210"/>
      <c r="P83" s="210"/>
      <c r="Q83" s="210"/>
    </row>
    <row r="84" spans="1:17" ht="12.75" customHeight="1">
      <c r="A84" s="3"/>
      <c r="B84" s="4"/>
      <c r="C84" s="43"/>
      <c r="D84" s="43"/>
      <c r="E84" s="43"/>
      <c r="F84" s="43"/>
      <c r="H84" s="210"/>
      <c r="I84" s="210"/>
      <c r="J84" s="210"/>
      <c r="K84" s="210"/>
      <c r="L84" s="210"/>
      <c r="M84" s="210"/>
      <c r="N84" s="210"/>
      <c r="O84" s="210"/>
      <c r="P84" s="210"/>
      <c r="Q84" s="210"/>
    </row>
    <row r="85" spans="1:17" ht="12.75" customHeight="1">
      <c r="A85" s="21" t="s">
        <v>243</v>
      </c>
      <c r="B85" s="60"/>
      <c r="C85" s="45" t="s">
        <v>21</v>
      </c>
      <c r="D85" s="45" t="s">
        <v>189</v>
      </c>
      <c r="E85" s="45" t="s">
        <v>78</v>
      </c>
      <c r="F85" s="45" t="s">
        <v>78</v>
      </c>
      <c r="H85" s="214" t="s">
        <v>281</v>
      </c>
      <c r="I85" s="215"/>
      <c r="J85" s="214" t="s">
        <v>282</v>
      </c>
      <c r="K85" s="215"/>
      <c r="L85" s="210"/>
      <c r="M85" s="210"/>
      <c r="N85" s="210"/>
      <c r="O85" s="210"/>
      <c r="P85" s="210"/>
      <c r="Q85" s="210"/>
    </row>
    <row r="86" spans="3:17" ht="12.75" customHeight="1">
      <c r="C86" s="47">
        <f>Voorblad!$E$2-1</f>
        <v>2007</v>
      </c>
      <c r="D86" s="47">
        <f>Voorblad!$E$2</f>
        <v>2008</v>
      </c>
      <c r="E86" s="47">
        <f>Voorblad!$E$2-1</f>
        <v>2007</v>
      </c>
      <c r="F86" s="47">
        <f>Voorblad!$E$2</f>
        <v>2008</v>
      </c>
      <c r="G86" s="107"/>
      <c r="H86" s="217" t="s">
        <v>32</v>
      </c>
      <c r="I86" s="217" t="s">
        <v>33</v>
      </c>
      <c r="J86" s="217" t="s">
        <v>32</v>
      </c>
      <c r="K86" s="218" t="s">
        <v>33</v>
      </c>
      <c r="L86" s="210"/>
      <c r="M86" s="210"/>
      <c r="N86" s="210"/>
      <c r="O86" s="210"/>
      <c r="P86" s="210"/>
      <c r="Q86" s="210"/>
    </row>
    <row r="87" spans="3:17" ht="12.75" customHeight="1">
      <c r="C87" s="66"/>
      <c r="D87" s="65"/>
      <c r="E87" s="67"/>
      <c r="F87" s="67"/>
      <c r="G87" s="107"/>
      <c r="H87" s="210"/>
      <c r="I87" s="210"/>
      <c r="J87" s="210"/>
      <c r="K87" s="210"/>
      <c r="L87" s="210"/>
      <c r="M87" s="210"/>
      <c r="N87" s="210"/>
      <c r="O87" s="210"/>
      <c r="P87" s="210"/>
      <c r="Q87" s="210"/>
    </row>
    <row r="88" spans="1:17" ht="12.75" customHeight="1">
      <c r="A88" s="62">
        <f>F83*100+1</f>
        <v>501</v>
      </c>
      <c r="B88" s="68" t="s">
        <v>2</v>
      </c>
      <c r="C88" s="254"/>
      <c r="D88" s="255"/>
      <c r="E88" s="97">
        <f>E80</f>
        <v>0</v>
      </c>
      <c r="F88" s="97">
        <f>F80</f>
        <v>0</v>
      </c>
      <c r="G88" s="6"/>
      <c r="H88" s="209"/>
      <c r="I88" s="209"/>
      <c r="J88" s="209"/>
      <c r="K88" s="209"/>
      <c r="L88" s="210"/>
      <c r="M88" s="210"/>
      <c r="N88" s="210"/>
      <c r="O88" s="210"/>
      <c r="P88" s="210"/>
      <c r="Q88" s="210"/>
    </row>
    <row r="89" spans="1:17" ht="12.75" customHeight="1">
      <c r="A89" s="62">
        <f aca="true" t="shared" si="8" ref="A89:A119">A88+1</f>
        <v>502</v>
      </c>
      <c r="B89" s="26" t="str">
        <f>beleidsregelwaarden!A77</f>
        <v>Brachytherapie eenvoudig (D621)</v>
      </c>
      <c r="C89" s="9"/>
      <c r="D89" s="9"/>
      <c r="E89" s="97">
        <f aca="true" t="shared" si="9" ref="E89:E120">ROUND(C89*ROUND(H89*$R$5,2),0)+ROUND(C89*ROUND(I89*$S$5,2),0)</f>
        <v>0</v>
      </c>
      <c r="F89" s="97">
        <f aca="true" t="shared" si="10" ref="F89:F120">ROUND(D89*ROUND(J89*$T$6,0),0)+ROUND(D89*ROUND(K89*$U$6,0),0)</f>
        <v>0</v>
      </c>
      <c r="G89" s="6"/>
      <c r="H89" s="226">
        <f>beleidsregelwaarden!B77</f>
        <v>160.36</v>
      </c>
      <c r="I89" s="226">
        <f>beleidsregelwaarden!C77</f>
        <v>27.19</v>
      </c>
      <c r="J89" s="226">
        <f>beleidsregelwaarden!D77</f>
        <v>164.24</v>
      </c>
      <c r="K89" s="226">
        <f>beleidsregelwaarden!E77</f>
        <v>27.6</v>
      </c>
      <c r="L89" s="210"/>
      <c r="M89" s="210"/>
      <c r="N89" s="210"/>
      <c r="O89" s="210"/>
      <c r="P89" s="210"/>
      <c r="Q89" s="210"/>
    </row>
    <row r="90" spans="1:17" ht="12.75" customHeight="1">
      <c r="A90" s="62">
        <f t="shared" si="8"/>
        <v>503</v>
      </c>
      <c r="B90" s="26" t="str">
        <f>beleidsregelwaarden!A78</f>
        <v>Brachytherapie standaard (D622)</v>
      </c>
      <c r="C90" s="9"/>
      <c r="D90" s="9"/>
      <c r="E90" s="97">
        <f t="shared" si="9"/>
        <v>0</v>
      </c>
      <c r="F90" s="97">
        <f t="shared" si="10"/>
        <v>0</v>
      </c>
      <c r="G90" s="6"/>
      <c r="H90" s="226">
        <f>beleidsregelwaarden!B78</f>
        <v>274.2</v>
      </c>
      <c r="I90" s="226">
        <f>beleidsregelwaarden!C78</f>
        <v>41.06</v>
      </c>
      <c r="J90" s="226">
        <f>beleidsregelwaarden!D78</f>
        <v>280.84</v>
      </c>
      <c r="K90" s="226">
        <f>beleidsregelwaarden!E78</f>
        <v>41.68</v>
      </c>
      <c r="L90" s="210"/>
      <c r="M90" s="210"/>
      <c r="N90" s="210"/>
      <c r="O90" s="210"/>
      <c r="P90" s="210"/>
      <c r="Q90" s="210"/>
    </row>
    <row r="91" spans="1:17" ht="12.75" customHeight="1">
      <c r="A91" s="62">
        <f t="shared" si="8"/>
        <v>504</v>
      </c>
      <c r="B91" s="26" t="str">
        <f>beleidsregelwaarden!A79</f>
        <v>Brachytherapie intensief (D623)</v>
      </c>
      <c r="C91" s="9"/>
      <c r="D91" s="9"/>
      <c r="E91" s="97">
        <f t="shared" si="9"/>
        <v>0</v>
      </c>
      <c r="F91" s="97">
        <f t="shared" si="10"/>
        <v>0</v>
      </c>
      <c r="G91" s="6"/>
      <c r="H91" s="226">
        <f>beleidsregelwaarden!B79</f>
        <v>558.24</v>
      </c>
      <c r="I91" s="226">
        <f>beleidsregelwaarden!C79</f>
        <v>93.83</v>
      </c>
      <c r="J91" s="226">
        <f>beleidsregelwaarden!D79</f>
        <v>571.75</v>
      </c>
      <c r="K91" s="226">
        <f>beleidsregelwaarden!E79</f>
        <v>95.25</v>
      </c>
      <c r="L91" s="210"/>
      <c r="M91" s="210"/>
      <c r="N91" s="210"/>
      <c r="O91" s="210"/>
      <c r="P91" s="210"/>
      <c r="Q91" s="210"/>
    </row>
    <row r="92" spans="1:17" ht="12.75" customHeight="1">
      <c r="A92" s="62">
        <f t="shared" si="8"/>
        <v>505</v>
      </c>
      <c r="B92" s="26" t="str">
        <f>beleidsregelwaarden!A80</f>
        <v>Brachytherapie bijzonder (D624)</v>
      </c>
      <c r="C92" s="9"/>
      <c r="D92" s="9"/>
      <c r="E92" s="97">
        <f t="shared" si="9"/>
        <v>0</v>
      </c>
      <c r="F92" s="97">
        <f t="shared" si="10"/>
        <v>0</v>
      </c>
      <c r="G92" s="6"/>
      <c r="H92" s="226">
        <f>beleidsregelwaarden!B80</f>
        <v>1975.7</v>
      </c>
      <c r="I92" s="226">
        <f>beleidsregelwaarden!C80</f>
        <v>333.24</v>
      </c>
      <c r="J92" s="226">
        <f>beleidsregelwaarden!D80</f>
        <v>2023.51</v>
      </c>
      <c r="K92" s="226">
        <f>beleidsregelwaarden!E80</f>
        <v>338.27</v>
      </c>
      <c r="L92" s="210"/>
      <c r="M92" s="210"/>
      <c r="N92" s="210"/>
      <c r="O92" s="210"/>
      <c r="P92" s="210"/>
      <c r="Q92" s="210"/>
    </row>
    <row r="93" spans="1:17" ht="12.75" customHeight="1">
      <c r="A93" s="62">
        <f t="shared" si="8"/>
        <v>506</v>
      </c>
      <c r="B93" s="26" t="str">
        <f>beleidsregelwaarden!A81</f>
        <v>Brachytherapie bijzonder (D625)</v>
      </c>
      <c r="C93" s="9"/>
      <c r="D93" s="9"/>
      <c r="E93" s="97">
        <f t="shared" si="9"/>
        <v>0</v>
      </c>
      <c r="F93" s="97">
        <f t="shared" si="10"/>
        <v>0</v>
      </c>
      <c r="H93" s="226">
        <f>beleidsregelwaarden!B81</f>
        <v>1975.7</v>
      </c>
      <c r="I93" s="226">
        <f>beleidsregelwaarden!C81</f>
        <v>4606.03</v>
      </c>
      <c r="J93" s="226">
        <f>beleidsregelwaarden!D81</f>
        <v>2023.51</v>
      </c>
      <c r="K93" s="226">
        <f>beleidsregelwaarden!E81</f>
        <v>4675.58</v>
      </c>
      <c r="L93" s="210"/>
      <c r="M93" s="210"/>
      <c r="N93" s="210"/>
      <c r="O93" s="210"/>
      <c r="P93" s="210"/>
      <c r="Q93" s="210"/>
    </row>
    <row r="94" spans="1:17" ht="12.75" customHeight="1">
      <c r="A94" s="62">
        <f t="shared" si="8"/>
        <v>507</v>
      </c>
      <c r="B94" s="26" t="str">
        <f>beleidsregelwaarden!A82</f>
        <v>Eerste implementatie BAHA</v>
      </c>
      <c r="C94" s="9"/>
      <c r="D94" s="9"/>
      <c r="E94" s="97">
        <f t="shared" si="9"/>
        <v>0</v>
      </c>
      <c r="F94" s="97">
        <f t="shared" si="10"/>
        <v>0</v>
      </c>
      <c r="H94" s="226">
        <f>beleidsregelwaarden!B82</f>
        <v>0</v>
      </c>
      <c r="I94" s="226">
        <f>beleidsregelwaarden!C82</f>
        <v>3274</v>
      </c>
      <c r="J94" s="226">
        <f>beleidsregelwaarden!D82</f>
        <v>0</v>
      </c>
      <c r="K94" s="226">
        <f>beleidsregelwaarden!E82</f>
        <v>3323.44</v>
      </c>
      <c r="L94" s="210"/>
      <c r="M94" s="210"/>
      <c r="N94" s="210"/>
      <c r="O94" s="210"/>
      <c r="P94" s="210"/>
      <c r="Q94" s="210"/>
    </row>
    <row r="95" spans="1:17" ht="12.75" customHeight="1">
      <c r="A95" s="62">
        <f t="shared" si="8"/>
        <v>508</v>
      </c>
      <c r="B95" s="26" t="str">
        <f>beleidsregelwaarden!A85</f>
        <v>Spraak- en taaldiagnostiek: vast</v>
      </c>
      <c r="C95" s="9"/>
      <c r="D95" s="9"/>
      <c r="E95" s="97">
        <f t="shared" si="9"/>
        <v>0</v>
      </c>
      <c r="F95" s="97">
        <f t="shared" si="10"/>
        <v>0</v>
      </c>
      <c r="H95" s="226">
        <f>beleidsregelwaarden!B85</f>
        <v>19342</v>
      </c>
      <c r="I95" s="226">
        <f>beleidsregelwaarden!C85</f>
        <v>0</v>
      </c>
      <c r="J95" s="226">
        <f>beleidsregelwaarden!D85</f>
        <v>19810.08</v>
      </c>
      <c r="K95" s="226">
        <f>beleidsregelwaarden!E85</f>
        <v>0</v>
      </c>
      <c r="L95" s="210"/>
      <c r="M95" s="210"/>
      <c r="N95" s="210"/>
      <c r="O95" s="210"/>
      <c r="P95" s="210"/>
      <c r="Q95" s="210"/>
    </row>
    <row r="96" spans="1:17" ht="12.75" customHeight="1">
      <c r="A96" s="62">
        <f t="shared" si="8"/>
        <v>509</v>
      </c>
      <c r="B96" s="26" t="str">
        <f>beleidsregelwaarden!A86</f>
        <v>Spraak- en taaldiagnostiek: per kind</v>
      </c>
      <c r="C96" s="9"/>
      <c r="D96" s="9"/>
      <c r="E96" s="97">
        <f t="shared" si="9"/>
        <v>0</v>
      </c>
      <c r="F96" s="97">
        <f t="shared" si="10"/>
        <v>0</v>
      </c>
      <c r="H96" s="226">
        <f>beleidsregelwaarden!B86</f>
        <v>616.41</v>
      </c>
      <c r="I96" s="226">
        <f>beleidsregelwaarden!C86</f>
        <v>0</v>
      </c>
      <c r="J96" s="226">
        <f>beleidsregelwaarden!D86</f>
        <v>631.33</v>
      </c>
      <c r="K96" s="226">
        <f>beleidsregelwaarden!E86</f>
        <v>0</v>
      </c>
      <c r="L96" s="210"/>
      <c r="M96" s="210"/>
      <c r="N96" s="210"/>
      <c r="O96" s="210"/>
      <c r="P96" s="210"/>
      <c r="Q96" s="210"/>
    </row>
    <row r="97" spans="1:17" ht="12.75" customHeight="1">
      <c r="A97" s="62">
        <f t="shared" si="8"/>
        <v>510</v>
      </c>
      <c r="B97" s="26" t="str">
        <f>beleidsregelwaarden!A87</f>
        <v>In vitro fertilisatie</v>
      </c>
      <c r="C97" s="9"/>
      <c r="D97" s="9"/>
      <c r="E97" s="97">
        <f t="shared" si="9"/>
        <v>0</v>
      </c>
      <c r="F97" s="97">
        <f t="shared" si="10"/>
        <v>0</v>
      </c>
      <c r="H97" s="226">
        <f>beleidsregelwaarden!B87</f>
        <v>415.94</v>
      </c>
      <c r="I97" s="226">
        <f>beleidsregelwaarden!C87</f>
        <v>275.2</v>
      </c>
      <c r="J97" s="226">
        <f>beleidsregelwaarden!D87</f>
        <v>426.01</v>
      </c>
      <c r="K97" s="226">
        <f>beleidsregelwaarden!E87</f>
        <v>279.36</v>
      </c>
      <c r="L97" s="210"/>
      <c r="M97" s="210"/>
      <c r="N97" s="210"/>
      <c r="O97" s="210"/>
      <c r="P97" s="210"/>
      <c r="Q97" s="210"/>
    </row>
    <row r="98" spans="1:17" ht="12.75" customHeight="1">
      <c r="A98" s="62">
        <f t="shared" si="8"/>
        <v>511</v>
      </c>
      <c r="B98" s="26" t="s">
        <v>5</v>
      </c>
      <c r="C98" s="9"/>
      <c r="D98" s="9"/>
      <c r="E98" s="97">
        <f t="shared" si="9"/>
        <v>0</v>
      </c>
      <c r="F98" s="97">
        <f t="shared" si="10"/>
        <v>0</v>
      </c>
      <c r="H98" s="226">
        <f>beleidsregelwaarden!B88</f>
        <v>1065.3</v>
      </c>
      <c r="I98" s="226">
        <f>beleidsregelwaarden!C88</f>
        <v>69.65</v>
      </c>
      <c r="J98" s="226">
        <f>beleidsregelwaarden!D88</f>
        <v>1091.08</v>
      </c>
      <c r="K98" s="226">
        <f>beleidsregelwaarden!E88</f>
        <v>70.7</v>
      </c>
      <c r="L98" s="210"/>
      <c r="M98" s="210"/>
      <c r="N98" s="210"/>
      <c r="O98" s="210"/>
      <c r="P98" s="210"/>
      <c r="Q98" s="210"/>
    </row>
    <row r="99" spans="1:17" ht="12.75" customHeight="1">
      <c r="A99" s="62">
        <f t="shared" si="8"/>
        <v>512</v>
      </c>
      <c r="B99" s="26" t="s">
        <v>6</v>
      </c>
      <c r="C99" s="9"/>
      <c r="D99" s="9"/>
      <c r="E99" s="97">
        <f t="shared" si="9"/>
        <v>0</v>
      </c>
      <c r="F99" s="97">
        <f t="shared" si="10"/>
        <v>0</v>
      </c>
      <c r="H99" s="226">
        <f>beleidsregelwaarden!B89</f>
        <v>36.11</v>
      </c>
      <c r="I99" s="226">
        <f>beleidsregelwaarden!C89</f>
        <v>20.16</v>
      </c>
      <c r="J99" s="226">
        <f>beleidsregelwaarden!D89</f>
        <v>36.98</v>
      </c>
      <c r="K99" s="226">
        <f>beleidsregelwaarden!E89</f>
        <v>20.46</v>
      </c>
      <c r="L99" s="210"/>
      <c r="M99" s="210"/>
      <c r="N99" s="210"/>
      <c r="O99" s="210"/>
      <c r="P99" s="210"/>
      <c r="Q99" s="210"/>
    </row>
    <row r="100" spans="1:17" ht="12.75" customHeight="1">
      <c r="A100" s="62">
        <f t="shared" si="8"/>
        <v>513</v>
      </c>
      <c r="B100" s="26" t="s">
        <v>7</v>
      </c>
      <c r="C100" s="9"/>
      <c r="D100" s="9"/>
      <c r="E100" s="97">
        <f t="shared" si="9"/>
        <v>0</v>
      </c>
      <c r="F100" s="97">
        <f t="shared" si="10"/>
        <v>0</v>
      </c>
      <c r="H100" s="226">
        <f>beleidsregelwaarden!B90</f>
        <v>2366.55</v>
      </c>
      <c r="I100" s="226">
        <f>beleidsregelwaarden!C90</f>
        <v>1124.64</v>
      </c>
      <c r="J100" s="226">
        <f>beleidsregelwaarden!D90</f>
        <v>2423.82</v>
      </c>
      <c r="K100" s="226">
        <f>beleidsregelwaarden!E90</f>
        <v>1141.62</v>
      </c>
      <c r="L100" s="210"/>
      <c r="M100" s="210"/>
      <c r="N100" s="210"/>
      <c r="O100" s="210"/>
      <c r="P100" s="210"/>
      <c r="Q100" s="210"/>
    </row>
    <row r="101" spans="1:17" ht="12.75" customHeight="1">
      <c r="A101" s="62">
        <f t="shared" si="8"/>
        <v>514</v>
      </c>
      <c r="B101" s="26" t="s">
        <v>8</v>
      </c>
      <c r="C101" s="9"/>
      <c r="D101" s="9"/>
      <c r="E101" s="97">
        <f t="shared" si="9"/>
        <v>0</v>
      </c>
      <c r="F101" s="97">
        <f t="shared" si="10"/>
        <v>0</v>
      </c>
      <c r="H101" s="226">
        <f>beleidsregelwaarden!B91</f>
        <v>597.32</v>
      </c>
      <c r="I101" s="226">
        <f>beleidsregelwaarden!C91</f>
        <v>111.15</v>
      </c>
      <c r="J101" s="226">
        <f>beleidsregelwaarden!D91</f>
        <v>611.78</v>
      </c>
      <c r="K101" s="226">
        <f>beleidsregelwaarden!E91</f>
        <v>112.83</v>
      </c>
      <c r="L101" s="210"/>
      <c r="M101" s="210"/>
      <c r="N101" s="210"/>
      <c r="O101" s="210"/>
      <c r="P101" s="210"/>
      <c r="Q101" s="210"/>
    </row>
    <row r="102" spans="1:17" ht="12.75" customHeight="1">
      <c r="A102" s="62">
        <f t="shared" si="8"/>
        <v>515</v>
      </c>
      <c r="B102" s="26" t="str">
        <f>beleidsregelwaarden!A92</f>
        <v>Cystic fybrosis volwassenen</v>
      </c>
      <c r="C102" s="9"/>
      <c r="D102" s="9"/>
      <c r="E102" s="97">
        <f t="shared" si="9"/>
        <v>0</v>
      </c>
      <c r="F102" s="97">
        <f t="shared" si="10"/>
        <v>0</v>
      </c>
      <c r="H102" s="226">
        <f>beleidsregelwaarden!B92</f>
        <v>2639</v>
      </c>
      <c r="I102" s="226">
        <f>beleidsregelwaarden!C92</f>
        <v>575</v>
      </c>
      <c r="J102" s="226">
        <f>beleidsregelwaarden!D92</f>
        <v>4763</v>
      </c>
      <c r="K102" s="226">
        <f>beleidsregelwaarden!E92</f>
        <v>1028.83</v>
      </c>
      <c r="L102" s="210"/>
      <c r="M102" s="210"/>
      <c r="N102" s="210"/>
      <c r="O102" s="210"/>
      <c r="P102" s="210"/>
      <c r="Q102" s="210"/>
    </row>
    <row r="103" spans="1:17" ht="12.75" customHeight="1">
      <c r="A103" s="62">
        <f t="shared" si="8"/>
        <v>516</v>
      </c>
      <c r="B103" s="26" t="str">
        <f>beleidsregelwaarden!A93</f>
        <v>Cystic fybrosis kinderen</v>
      </c>
      <c r="C103" s="9"/>
      <c r="D103" s="9"/>
      <c r="E103" s="97">
        <f t="shared" si="9"/>
        <v>0</v>
      </c>
      <c r="F103" s="97">
        <f t="shared" si="10"/>
        <v>0</v>
      </c>
      <c r="H103" s="226">
        <f>beleidsregelwaarden!B93</f>
        <v>2867</v>
      </c>
      <c r="I103" s="226">
        <f>beleidsregelwaarden!C93</f>
        <v>772</v>
      </c>
      <c r="J103" s="226">
        <f>beleidsregelwaarden!D93</f>
        <v>5175</v>
      </c>
      <c r="K103" s="226">
        <f>beleidsregelwaarden!E93</f>
        <v>1291.7</v>
      </c>
      <c r="L103" s="210"/>
      <c r="M103" s="210"/>
      <c r="N103" s="210"/>
      <c r="O103" s="210"/>
      <c r="P103" s="210"/>
      <c r="Q103" s="210"/>
    </row>
    <row r="104" spans="1:17" ht="12.75" customHeight="1">
      <c r="A104" s="62">
        <f t="shared" si="8"/>
        <v>517</v>
      </c>
      <c r="B104" s="26" t="str">
        <f>beleidsregelwaarden!A94</f>
        <v>Haemodialyses (H1)</v>
      </c>
      <c r="C104" s="9"/>
      <c r="D104" s="9"/>
      <c r="E104" s="97">
        <f t="shared" si="9"/>
        <v>0</v>
      </c>
      <c r="F104" s="97">
        <f t="shared" si="10"/>
        <v>0</v>
      </c>
      <c r="H104" s="226">
        <f>beleidsregelwaarden!B94</f>
        <v>177.4</v>
      </c>
      <c r="I104" s="226">
        <f>beleidsregelwaarden!C94</f>
        <v>141.91</v>
      </c>
      <c r="J104" s="226">
        <f>beleidsregelwaarden!D94</f>
        <v>181.69</v>
      </c>
      <c r="K104" s="226">
        <f>beleidsregelwaarden!E94</f>
        <v>144.05</v>
      </c>
      <c r="L104" s="210"/>
      <c r="M104" s="210"/>
      <c r="N104" s="210"/>
      <c r="O104" s="210"/>
      <c r="P104" s="210"/>
      <c r="Q104" s="210"/>
    </row>
    <row r="105" spans="1:17" ht="12.75" customHeight="1">
      <c r="A105" s="62">
        <f t="shared" si="8"/>
        <v>518</v>
      </c>
      <c r="B105" s="26" t="str">
        <f>beleidsregelwaarden!A95</f>
        <v>CAPD-dgn (H2)</v>
      </c>
      <c r="C105" s="9"/>
      <c r="D105" s="9"/>
      <c r="E105" s="97">
        <f t="shared" si="9"/>
        <v>0</v>
      </c>
      <c r="F105" s="97">
        <f t="shared" si="10"/>
        <v>0</v>
      </c>
      <c r="H105" s="226">
        <f>beleidsregelwaarden!B95</f>
        <v>18.12</v>
      </c>
      <c r="I105" s="226">
        <f>beleidsregelwaarden!C95</f>
        <v>83.01</v>
      </c>
      <c r="J105" s="226">
        <f>beleidsregelwaarden!D95</f>
        <v>18.56</v>
      </c>
      <c r="K105" s="226">
        <f>beleidsregelwaarden!E95</f>
        <v>84.26</v>
      </c>
      <c r="L105" s="210"/>
      <c r="M105" s="210"/>
      <c r="N105" s="210"/>
      <c r="O105" s="210"/>
      <c r="P105" s="210"/>
      <c r="Q105" s="210"/>
    </row>
    <row r="106" spans="1:17" ht="12.75" customHeight="1">
      <c r="A106" s="62">
        <f t="shared" si="8"/>
        <v>519</v>
      </c>
      <c r="B106" s="26" t="str">
        <f>beleidsregelwaarden!A96</f>
        <v>Haemodialyses (H4)</v>
      </c>
      <c r="C106" s="9"/>
      <c r="D106" s="9"/>
      <c r="E106" s="97">
        <f t="shared" si="9"/>
        <v>0</v>
      </c>
      <c r="F106" s="97">
        <f t="shared" si="10"/>
        <v>0</v>
      </c>
      <c r="H106" s="226">
        <f>beleidsregelwaarden!B96</f>
        <v>177.4</v>
      </c>
      <c r="I106" s="226">
        <f>beleidsregelwaarden!C96</f>
        <v>204.23</v>
      </c>
      <c r="J106" s="226">
        <f>beleidsregelwaarden!D96</f>
        <v>181.69</v>
      </c>
      <c r="K106" s="226">
        <f>beleidsregelwaarden!E96</f>
        <v>207.31</v>
      </c>
      <c r="L106" s="210"/>
      <c r="M106" s="210"/>
      <c r="N106" s="210"/>
      <c r="O106" s="210"/>
      <c r="P106" s="210"/>
      <c r="Q106" s="210"/>
    </row>
    <row r="107" spans="1:17" ht="12.75" customHeight="1">
      <c r="A107" s="62">
        <f t="shared" si="8"/>
        <v>520</v>
      </c>
      <c r="B107" s="26" t="str">
        <f>beleidsregelwaarden!A97</f>
        <v>CAPD-dgn (H5)</v>
      </c>
      <c r="C107" s="9"/>
      <c r="D107" s="9"/>
      <c r="E107" s="97">
        <f t="shared" si="9"/>
        <v>0</v>
      </c>
      <c r="F107" s="97">
        <f t="shared" si="10"/>
        <v>0</v>
      </c>
      <c r="H107" s="226">
        <f>beleidsregelwaarden!B97</f>
        <v>18.12</v>
      </c>
      <c r="I107" s="226">
        <f>beleidsregelwaarden!C97</f>
        <v>104.23</v>
      </c>
      <c r="J107" s="226">
        <f>beleidsregelwaarden!D97</f>
        <v>18.56</v>
      </c>
      <c r="K107" s="226">
        <f>beleidsregelwaarden!E97</f>
        <v>105.8</v>
      </c>
      <c r="L107" s="210"/>
      <c r="M107" s="210"/>
      <c r="N107" s="210"/>
      <c r="O107" s="210"/>
      <c r="P107" s="210"/>
      <c r="Q107" s="210"/>
    </row>
    <row r="108" spans="1:17" ht="12.75" customHeight="1">
      <c r="A108" s="62">
        <f t="shared" si="8"/>
        <v>521</v>
      </c>
      <c r="B108" s="26" t="str">
        <f>beleidsregelwaarden!A98</f>
        <v>Thuisdialyse (W7)</v>
      </c>
      <c r="C108" s="9"/>
      <c r="D108" s="9"/>
      <c r="E108" s="97">
        <f t="shared" si="9"/>
        <v>0</v>
      </c>
      <c r="F108" s="97">
        <f t="shared" si="10"/>
        <v>0</v>
      </c>
      <c r="H108" s="226">
        <f>beleidsregelwaarden!B98</f>
        <v>107.95</v>
      </c>
      <c r="I108" s="226">
        <f>beleidsregelwaarden!C98</f>
        <v>115.38</v>
      </c>
      <c r="J108" s="226">
        <f>beleidsregelwaarden!D98</f>
        <v>110.56</v>
      </c>
      <c r="K108" s="226">
        <f>beleidsregelwaarden!E98</f>
        <v>117.12</v>
      </c>
      <c r="L108" s="210"/>
      <c r="M108" s="210"/>
      <c r="N108" s="210"/>
      <c r="O108" s="210"/>
      <c r="P108" s="210"/>
      <c r="Q108" s="210"/>
    </row>
    <row r="109" spans="1:17" ht="12.75" customHeight="1">
      <c r="A109" s="62">
        <f t="shared" si="8"/>
        <v>522</v>
      </c>
      <c r="B109" s="26" t="str">
        <f>beleidsregelwaarden!A99</f>
        <v>Thuisdialyse (W8)</v>
      </c>
      <c r="C109" s="9"/>
      <c r="D109" s="9"/>
      <c r="E109" s="97">
        <f t="shared" si="9"/>
        <v>0</v>
      </c>
      <c r="F109" s="97">
        <f t="shared" si="10"/>
        <v>0</v>
      </c>
      <c r="H109" s="226">
        <f>beleidsregelwaarden!B99</f>
        <v>107.95</v>
      </c>
      <c r="I109" s="226">
        <f>beleidsregelwaarden!C99</f>
        <v>179.04</v>
      </c>
      <c r="J109" s="226">
        <f>beleidsregelwaarden!D99</f>
        <v>110.56</v>
      </c>
      <c r="K109" s="226">
        <f>beleidsregelwaarden!E99</f>
        <v>181.74</v>
      </c>
      <c r="L109" s="210"/>
      <c r="M109" s="210"/>
      <c r="N109" s="210"/>
      <c r="O109" s="210"/>
      <c r="P109" s="210"/>
      <c r="Q109" s="210"/>
    </row>
    <row r="110" spans="1:17" ht="12.75" customHeight="1">
      <c r="A110" s="62">
        <f t="shared" si="8"/>
        <v>523</v>
      </c>
      <c r="B110" s="26" t="str">
        <f>beleidsregelwaarden!A100</f>
        <v>Thuisdialyse (W9)</v>
      </c>
      <c r="C110" s="9"/>
      <c r="D110" s="9"/>
      <c r="E110" s="97">
        <f t="shared" si="9"/>
        <v>0</v>
      </c>
      <c r="F110" s="97">
        <f t="shared" si="10"/>
        <v>0</v>
      </c>
      <c r="H110" s="226">
        <f>beleidsregelwaarden!B100</f>
        <v>253.1</v>
      </c>
      <c r="I110" s="226">
        <f>beleidsregelwaarden!C100</f>
        <v>115.38</v>
      </c>
      <c r="J110" s="226">
        <f>beleidsregelwaarden!D100</f>
        <v>259.23</v>
      </c>
      <c r="K110" s="226">
        <f>beleidsregelwaarden!E100</f>
        <v>117.12</v>
      </c>
      <c r="L110" s="210"/>
      <c r="M110" s="210"/>
      <c r="N110" s="210"/>
      <c r="O110" s="210"/>
      <c r="P110" s="210"/>
      <c r="Q110" s="210"/>
    </row>
    <row r="111" spans="1:17" ht="12.75" customHeight="1">
      <c r="A111" s="62">
        <f t="shared" si="8"/>
        <v>524</v>
      </c>
      <c r="B111" s="26" t="str">
        <f>beleidsregelwaarden!A101</f>
        <v>Thuisdialyse (W10)</v>
      </c>
      <c r="C111" s="9"/>
      <c r="D111" s="9"/>
      <c r="E111" s="97">
        <f t="shared" si="9"/>
        <v>0</v>
      </c>
      <c r="F111" s="97">
        <f t="shared" si="10"/>
        <v>0</v>
      </c>
      <c r="H111" s="226">
        <f>beleidsregelwaarden!B101</f>
        <v>253.1</v>
      </c>
      <c r="I111" s="226">
        <f>beleidsregelwaarden!C101</f>
        <v>179.05</v>
      </c>
      <c r="J111" s="226">
        <f>beleidsregelwaarden!D101</f>
        <v>259.23</v>
      </c>
      <c r="K111" s="226">
        <f>beleidsregelwaarden!E101</f>
        <v>181.75</v>
      </c>
      <c r="L111" s="210"/>
      <c r="M111" s="210"/>
      <c r="N111" s="210"/>
      <c r="O111" s="210"/>
      <c r="P111" s="210"/>
      <c r="Q111" s="210"/>
    </row>
    <row r="112" spans="1:17" ht="12.75" customHeight="1">
      <c r="A112" s="62">
        <f t="shared" si="8"/>
        <v>525</v>
      </c>
      <c r="B112" s="26" t="str">
        <f>beleidsregelwaarden!A102</f>
        <v>CCPD (W11)</v>
      </c>
      <c r="C112" s="9"/>
      <c r="D112" s="9"/>
      <c r="E112" s="97">
        <f t="shared" si="9"/>
        <v>0</v>
      </c>
      <c r="F112" s="97">
        <f t="shared" si="10"/>
        <v>0</v>
      </c>
      <c r="H112" s="226">
        <f>beleidsregelwaarden!B102</f>
        <v>18.12</v>
      </c>
      <c r="I112" s="226">
        <f>beleidsregelwaarden!C102</f>
        <v>93.15</v>
      </c>
      <c r="J112" s="226">
        <f>beleidsregelwaarden!D102</f>
        <v>18.56</v>
      </c>
      <c r="K112" s="226">
        <f>beleidsregelwaarden!E102</f>
        <v>94.56</v>
      </c>
      <c r="L112" s="210"/>
      <c r="M112" s="210"/>
      <c r="N112" s="210"/>
      <c r="O112" s="210"/>
      <c r="P112" s="210"/>
      <c r="Q112" s="210"/>
    </row>
    <row r="113" spans="1:17" ht="12.75" customHeight="1">
      <c r="A113" s="62">
        <f t="shared" si="8"/>
        <v>526</v>
      </c>
      <c r="B113" s="26" t="str">
        <f>beleidsregelwaarden!A103</f>
        <v>CCPD (W12)</v>
      </c>
      <c r="C113" s="9"/>
      <c r="D113" s="9"/>
      <c r="E113" s="97">
        <f t="shared" si="9"/>
        <v>0</v>
      </c>
      <c r="F113" s="97">
        <f t="shared" si="10"/>
        <v>0</v>
      </c>
      <c r="H113" s="226">
        <f>beleidsregelwaarden!B103</f>
        <v>18.12</v>
      </c>
      <c r="I113" s="226">
        <f>beleidsregelwaarden!C103</f>
        <v>114.36</v>
      </c>
      <c r="J113" s="226">
        <f>beleidsregelwaarden!D103</f>
        <v>18.56</v>
      </c>
      <c r="K113" s="226">
        <f>beleidsregelwaarden!E103</f>
        <v>116.09</v>
      </c>
      <c r="L113" s="210"/>
      <c r="M113" s="210"/>
      <c r="N113" s="210"/>
      <c r="O113" s="210"/>
      <c r="P113" s="210"/>
      <c r="Q113" s="210"/>
    </row>
    <row r="114" spans="1:17" ht="12.75" customHeight="1">
      <c r="A114" s="62">
        <f t="shared" si="8"/>
        <v>527</v>
      </c>
      <c r="B114" s="26" t="str">
        <f>beleidsregelwaarden!A104</f>
        <v>RBU</v>
      </c>
      <c r="C114" s="9"/>
      <c r="D114" s="9"/>
      <c r="E114" s="97">
        <f t="shared" si="9"/>
        <v>0</v>
      </c>
      <c r="F114" s="97">
        <f t="shared" si="10"/>
        <v>0</v>
      </c>
      <c r="H114" s="226">
        <f>beleidsregelwaarden!B104</f>
        <v>64.87</v>
      </c>
      <c r="I114" s="226">
        <f>beleidsregelwaarden!C104</f>
        <v>10.32</v>
      </c>
      <c r="J114" s="226">
        <f>beleidsregelwaarden!D104</f>
        <v>66.44</v>
      </c>
      <c r="K114" s="226">
        <f>beleidsregelwaarden!E104</f>
        <v>10.48</v>
      </c>
      <c r="L114" s="210"/>
      <c r="M114" s="210"/>
      <c r="N114" s="210"/>
      <c r="O114" s="210"/>
      <c r="P114" s="210"/>
      <c r="Q114" s="210"/>
    </row>
    <row r="115" spans="1:17" ht="12.75" customHeight="1">
      <c r="A115" s="62">
        <f t="shared" si="8"/>
        <v>528</v>
      </c>
      <c r="B115" s="26" t="str">
        <f>beleidsregelwaarden!A105</f>
        <v>Hartrevalidatie intakecontact</v>
      </c>
      <c r="C115" s="9"/>
      <c r="D115" s="9"/>
      <c r="E115" s="97">
        <f t="shared" si="9"/>
        <v>0</v>
      </c>
      <c r="F115" s="97">
        <f t="shared" si="10"/>
        <v>0</v>
      </c>
      <c r="H115" s="226">
        <f>beleidsregelwaarden!B105</f>
        <v>179.41</v>
      </c>
      <c r="I115" s="226">
        <f>beleidsregelwaarden!C105</f>
        <v>43.3</v>
      </c>
      <c r="J115" s="226">
        <f>beleidsregelwaarden!D105</f>
        <v>183.75</v>
      </c>
      <c r="K115" s="226">
        <f>beleidsregelwaarden!E105</f>
        <v>43.95</v>
      </c>
      <c r="L115" s="210"/>
      <c r="M115" s="210"/>
      <c r="N115" s="210"/>
      <c r="O115" s="210"/>
      <c r="P115" s="210"/>
      <c r="Q115" s="210"/>
    </row>
    <row r="116" spans="1:17" ht="12.75" customHeight="1">
      <c r="A116" s="62">
        <f t="shared" si="8"/>
        <v>529</v>
      </c>
      <c r="B116" s="26" t="str">
        <f>beleidsregelwaarden!A106</f>
        <v>Hartrevalidatie informatiemodule</v>
      </c>
      <c r="C116" s="9"/>
      <c r="D116" s="9"/>
      <c r="E116" s="97">
        <f t="shared" si="9"/>
        <v>0</v>
      </c>
      <c r="F116" s="97">
        <f t="shared" si="10"/>
        <v>0</v>
      </c>
      <c r="H116" s="226">
        <f>beleidsregelwaarden!B106</f>
        <v>97.5</v>
      </c>
      <c r="I116" s="226">
        <f>beleidsregelwaarden!C106</f>
        <v>23.54</v>
      </c>
      <c r="J116" s="226">
        <f>beleidsregelwaarden!D106</f>
        <v>99.86</v>
      </c>
      <c r="K116" s="226">
        <f>beleidsregelwaarden!E106</f>
        <v>23.9</v>
      </c>
      <c r="L116" s="210"/>
      <c r="M116" s="210"/>
      <c r="N116" s="210"/>
      <c r="O116" s="210"/>
      <c r="P116" s="210"/>
      <c r="Q116" s="210"/>
    </row>
    <row r="117" spans="1:17" ht="12.75" customHeight="1">
      <c r="A117" s="62">
        <f t="shared" si="8"/>
        <v>530</v>
      </c>
      <c r="B117" s="26" t="str">
        <f>beleidsregelwaarden!A107</f>
        <v>Hartrevalidatie FIT-module &lt; 10 sessies</v>
      </c>
      <c r="C117" s="9"/>
      <c r="D117" s="9"/>
      <c r="E117" s="97">
        <f t="shared" si="9"/>
        <v>0</v>
      </c>
      <c r="F117" s="97">
        <f t="shared" si="10"/>
        <v>0</v>
      </c>
      <c r="H117" s="226">
        <f>beleidsregelwaarden!B107</f>
        <v>224.92</v>
      </c>
      <c r="I117" s="226">
        <f>beleidsregelwaarden!C107</f>
        <v>54.3</v>
      </c>
      <c r="J117" s="226">
        <f>beleidsregelwaarden!D107</f>
        <v>230.36</v>
      </c>
      <c r="K117" s="226">
        <f>beleidsregelwaarden!E107</f>
        <v>55.12</v>
      </c>
      <c r="L117" s="210"/>
      <c r="M117" s="210"/>
      <c r="N117" s="210"/>
      <c r="O117" s="210"/>
      <c r="P117" s="210"/>
      <c r="Q117" s="210"/>
    </row>
    <row r="118" spans="1:17" ht="12.75" customHeight="1">
      <c r="A118" s="62">
        <f t="shared" si="8"/>
        <v>531</v>
      </c>
      <c r="B118" s="26" t="str">
        <f>beleidsregelwaarden!A108</f>
        <v>Hartrevalidatie FIT-module &gt; 10 sessies</v>
      </c>
      <c r="C118" s="9"/>
      <c r="D118" s="9"/>
      <c r="E118" s="97">
        <f t="shared" si="9"/>
        <v>0</v>
      </c>
      <c r="F118" s="97">
        <f t="shared" si="10"/>
        <v>0</v>
      </c>
      <c r="H118" s="226">
        <f>beleidsregelwaarden!B108</f>
        <v>448.28</v>
      </c>
      <c r="I118" s="226">
        <f>beleidsregelwaarden!C108</f>
        <v>108.22</v>
      </c>
      <c r="J118" s="226">
        <f>beleidsregelwaarden!D108</f>
        <v>459.13</v>
      </c>
      <c r="K118" s="226">
        <f>beleidsregelwaarden!E108</f>
        <v>109.85</v>
      </c>
      <c r="L118" s="210"/>
      <c r="M118" s="210"/>
      <c r="N118" s="210"/>
      <c r="O118" s="210"/>
      <c r="P118" s="210"/>
      <c r="Q118" s="210"/>
    </row>
    <row r="119" spans="1:17" ht="12.75" customHeight="1">
      <c r="A119" s="62">
        <f t="shared" si="8"/>
        <v>532</v>
      </c>
      <c r="B119" s="26" t="str">
        <f>beleidsregelwaarden!A109</f>
        <v>Hartrevalidatie PEP-module</v>
      </c>
      <c r="C119" s="9"/>
      <c r="D119" s="9"/>
      <c r="E119" s="97">
        <f t="shared" si="9"/>
        <v>0</v>
      </c>
      <c r="F119" s="97">
        <f t="shared" si="10"/>
        <v>0</v>
      </c>
      <c r="H119" s="226">
        <f>beleidsregelwaarden!B109</f>
        <v>811.83</v>
      </c>
      <c r="I119" s="226">
        <f>beleidsregelwaarden!C109</f>
        <v>195.97</v>
      </c>
      <c r="J119" s="226">
        <f>beleidsregelwaarden!D109</f>
        <v>831.48</v>
      </c>
      <c r="K119" s="226">
        <f>beleidsregelwaarden!E109</f>
        <v>198.93</v>
      </c>
      <c r="L119" s="210"/>
      <c r="M119" s="210"/>
      <c r="N119" s="210"/>
      <c r="O119" s="210"/>
      <c r="P119" s="210"/>
      <c r="Q119" s="210"/>
    </row>
    <row r="120" spans="1:17" ht="12.75" customHeight="1">
      <c r="A120" s="62">
        <f>A119+1</f>
        <v>533</v>
      </c>
      <c r="B120" s="68" t="s">
        <v>280</v>
      </c>
      <c r="C120" s="97"/>
      <c r="D120" s="9"/>
      <c r="E120" s="97">
        <f t="shared" si="9"/>
        <v>0</v>
      </c>
      <c r="F120" s="97">
        <f t="shared" si="10"/>
        <v>0</v>
      </c>
      <c r="H120" s="227"/>
      <c r="I120" s="228"/>
      <c r="J120" s="226">
        <f>beleidsregelwaarden!D110</f>
        <v>1746</v>
      </c>
      <c r="K120" s="226">
        <f>beleidsregelwaarden!E110</f>
        <v>296</v>
      </c>
      <c r="L120" s="210"/>
      <c r="M120" s="210"/>
      <c r="N120" s="210"/>
      <c r="O120" s="210"/>
      <c r="P120" s="210"/>
      <c r="Q120" s="210"/>
    </row>
    <row r="121" spans="1:17" ht="12.75" customHeight="1">
      <c r="A121" s="62">
        <f>A120+1</f>
        <v>534</v>
      </c>
      <c r="B121" s="53" t="s">
        <v>283</v>
      </c>
      <c r="C121" s="102"/>
      <c r="D121" s="102"/>
      <c r="E121" s="100">
        <f>SUM(E88:E120)</f>
        <v>0</v>
      </c>
      <c r="F121" s="100">
        <f>SUM(F88:F120)</f>
        <v>0</v>
      </c>
      <c r="H121" s="229"/>
      <c r="I121" s="229"/>
      <c r="J121" s="229"/>
      <c r="K121" s="229"/>
      <c r="L121" s="210"/>
      <c r="M121" s="210"/>
      <c r="N121" s="210"/>
      <c r="O121" s="210"/>
      <c r="P121" s="210"/>
      <c r="Q121" s="210"/>
    </row>
    <row r="122" spans="1:17" ht="25.5" customHeight="1">
      <c r="A122" s="427" t="s">
        <v>4</v>
      </c>
      <c r="B122" s="428"/>
      <c r="C122" s="428"/>
      <c r="D122" s="428"/>
      <c r="E122" s="428"/>
      <c r="F122" s="428"/>
      <c r="H122" s="209"/>
      <c r="I122" s="209"/>
      <c r="J122" s="209"/>
      <c r="K122" s="209"/>
      <c r="L122" s="210"/>
      <c r="M122" s="210"/>
      <c r="N122" s="210"/>
      <c r="O122" s="210"/>
      <c r="P122" s="210"/>
      <c r="Q122" s="210"/>
    </row>
    <row r="123" spans="1:17" ht="12.75" customHeight="1">
      <c r="A123" s="6"/>
      <c r="B123" s="11"/>
      <c r="C123" s="51"/>
      <c r="H123" s="209"/>
      <c r="I123" s="209"/>
      <c r="J123" s="209"/>
      <c r="K123" s="209"/>
      <c r="L123" s="210"/>
      <c r="M123" s="210"/>
      <c r="N123" s="210"/>
      <c r="O123" s="210"/>
      <c r="P123" s="210"/>
      <c r="Q123" s="210"/>
    </row>
    <row r="124" spans="2:17" ht="12.75" customHeight="1">
      <c r="B124" s="11"/>
      <c r="C124" s="51"/>
      <c r="H124" s="209"/>
      <c r="I124" s="209"/>
      <c r="J124" s="209"/>
      <c r="K124" s="209"/>
      <c r="L124" s="210"/>
      <c r="M124" s="210"/>
      <c r="N124" s="210"/>
      <c r="O124" s="210"/>
      <c r="P124" s="210"/>
      <c r="Q124" s="210"/>
    </row>
    <row r="125" spans="2:17" ht="12.75" customHeight="1">
      <c r="B125" s="11"/>
      <c r="C125" s="51"/>
      <c r="H125" s="209"/>
      <c r="I125" s="209"/>
      <c r="J125" s="209"/>
      <c r="K125" s="209"/>
      <c r="L125" s="210"/>
      <c r="M125" s="210"/>
      <c r="N125" s="210"/>
      <c r="O125" s="210"/>
      <c r="P125" s="210"/>
      <c r="Q125" s="210"/>
    </row>
    <row r="126" spans="2:17" ht="12.75" customHeight="1">
      <c r="B126" s="11"/>
      <c r="C126" s="51"/>
      <c r="H126" s="209"/>
      <c r="I126" s="209"/>
      <c r="J126" s="209"/>
      <c r="K126" s="209"/>
      <c r="L126" s="210"/>
      <c r="M126" s="210"/>
      <c r="N126" s="210"/>
      <c r="O126" s="210"/>
      <c r="P126" s="210"/>
      <c r="Q126" s="210"/>
    </row>
    <row r="127" spans="2:17" ht="12.75" customHeight="1">
      <c r="B127" s="11"/>
      <c r="C127" s="51"/>
      <c r="H127" s="209"/>
      <c r="I127" s="209"/>
      <c r="J127" s="209"/>
      <c r="K127" s="209"/>
      <c r="L127" s="210"/>
      <c r="M127" s="210"/>
      <c r="N127" s="210"/>
      <c r="O127" s="210"/>
      <c r="P127" s="210"/>
      <c r="Q127" s="210"/>
    </row>
    <row r="128" spans="2:17" ht="12.75" customHeight="1">
      <c r="B128" s="11"/>
      <c r="C128" s="51"/>
      <c r="H128" s="209"/>
      <c r="I128" s="209"/>
      <c r="J128" s="209"/>
      <c r="K128" s="209"/>
      <c r="L128" s="210"/>
      <c r="M128" s="210"/>
      <c r="N128" s="210"/>
      <c r="O128" s="210"/>
      <c r="P128" s="210"/>
      <c r="Q128" s="210"/>
    </row>
    <row r="129" spans="2:17" ht="12.75" customHeight="1">
      <c r="B129" s="11"/>
      <c r="C129" s="51"/>
      <c r="H129" s="209"/>
      <c r="I129" s="209"/>
      <c r="J129" s="209"/>
      <c r="K129" s="209"/>
      <c r="L129" s="210"/>
      <c r="M129" s="210"/>
      <c r="N129" s="210"/>
      <c r="O129" s="210"/>
      <c r="P129" s="210"/>
      <c r="Q129" s="210"/>
    </row>
    <row r="130" spans="2:17" ht="12.75" customHeight="1">
      <c r="B130" s="11"/>
      <c r="C130" s="51"/>
      <c r="H130" s="209"/>
      <c r="I130" s="209"/>
      <c r="J130" s="209"/>
      <c r="K130" s="209"/>
      <c r="L130" s="210"/>
      <c r="M130" s="210"/>
      <c r="N130" s="210"/>
      <c r="O130" s="210"/>
      <c r="P130" s="210"/>
      <c r="Q130" s="210"/>
    </row>
    <row r="131" spans="2:17" ht="12.75" customHeight="1">
      <c r="B131" s="11"/>
      <c r="C131" s="51"/>
      <c r="H131" s="209"/>
      <c r="I131" s="209"/>
      <c r="J131" s="209"/>
      <c r="K131" s="209"/>
      <c r="L131" s="210"/>
      <c r="M131" s="210"/>
      <c r="N131" s="210"/>
      <c r="O131" s="210"/>
      <c r="P131" s="210"/>
      <c r="Q131" s="210"/>
    </row>
    <row r="132" spans="2:17" ht="12.75" customHeight="1">
      <c r="B132" s="11"/>
      <c r="C132" s="51"/>
      <c r="H132" s="209"/>
      <c r="I132" s="209"/>
      <c r="J132" s="209"/>
      <c r="K132" s="209"/>
      <c r="L132" s="210"/>
      <c r="M132" s="210"/>
      <c r="N132" s="210"/>
      <c r="O132" s="210"/>
      <c r="P132" s="210"/>
      <c r="Q132" s="210"/>
    </row>
    <row r="133" spans="2:17" ht="12.75" customHeight="1">
      <c r="B133" s="11"/>
      <c r="C133" s="51"/>
      <c r="H133" s="209"/>
      <c r="I133" s="209"/>
      <c r="J133" s="209"/>
      <c r="K133" s="209"/>
      <c r="L133" s="210"/>
      <c r="M133" s="210"/>
      <c r="N133" s="210"/>
      <c r="O133" s="210"/>
      <c r="P133" s="210"/>
      <c r="Q133" s="210"/>
    </row>
    <row r="134" spans="2:17" ht="12.75" customHeight="1">
      <c r="B134" s="11"/>
      <c r="C134" s="51"/>
      <c r="H134" s="209"/>
      <c r="I134" s="209"/>
      <c r="J134" s="209"/>
      <c r="K134" s="209"/>
      <c r="L134" s="210"/>
      <c r="M134" s="210"/>
      <c r="N134" s="210"/>
      <c r="O134" s="210"/>
      <c r="P134" s="210"/>
      <c r="Q134" s="210"/>
    </row>
    <row r="135" spans="2:17" ht="12.75" customHeight="1">
      <c r="B135" s="11"/>
      <c r="C135" s="51"/>
      <c r="H135" s="209"/>
      <c r="I135" s="209"/>
      <c r="J135" s="209"/>
      <c r="K135" s="209"/>
      <c r="L135" s="210"/>
      <c r="M135" s="210"/>
      <c r="N135" s="210"/>
      <c r="O135" s="210"/>
      <c r="P135" s="210"/>
      <c r="Q135" s="210"/>
    </row>
    <row r="136" spans="2:17" ht="12.75" customHeight="1">
      <c r="B136" s="11"/>
      <c r="C136" s="51"/>
      <c r="H136" s="209"/>
      <c r="I136" s="209"/>
      <c r="J136" s="209"/>
      <c r="K136" s="209"/>
      <c r="L136" s="210"/>
      <c r="M136" s="210"/>
      <c r="N136" s="210"/>
      <c r="O136" s="210"/>
      <c r="P136" s="210"/>
      <c r="Q136" s="210"/>
    </row>
    <row r="137" spans="2:17" ht="12.75" customHeight="1">
      <c r="B137" s="11"/>
      <c r="C137" s="51"/>
      <c r="H137" s="209"/>
      <c r="I137" s="209"/>
      <c r="J137" s="209"/>
      <c r="K137" s="209"/>
      <c r="L137" s="210"/>
      <c r="M137" s="210"/>
      <c r="N137" s="210"/>
      <c r="O137" s="210"/>
      <c r="P137" s="210"/>
      <c r="Q137" s="210"/>
    </row>
    <row r="138" spans="2:17" ht="12.75" customHeight="1">
      <c r="B138" s="11"/>
      <c r="C138" s="51"/>
      <c r="H138" s="209"/>
      <c r="I138" s="209"/>
      <c r="J138" s="209"/>
      <c r="K138" s="209"/>
      <c r="L138" s="210"/>
      <c r="M138" s="210"/>
      <c r="N138" s="210"/>
      <c r="O138" s="210"/>
      <c r="P138" s="210"/>
      <c r="Q138" s="210"/>
    </row>
    <row r="139" spans="2:17" ht="12.75" customHeight="1">
      <c r="B139" s="11"/>
      <c r="C139" s="51"/>
      <c r="E139" s="71"/>
      <c r="F139" s="71"/>
      <c r="H139" s="209"/>
      <c r="I139" s="209"/>
      <c r="J139" s="209"/>
      <c r="K139" s="209"/>
      <c r="L139" s="210"/>
      <c r="M139" s="210"/>
      <c r="N139" s="210"/>
      <c r="O139" s="210"/>
      <c r="P139" s="210"/>
      <c r="Q139" s="210"/>
    </row>
    <row r="140" spans="2:17" ht="12.75" customHeight="1">
      <c r="B140" s="11"/>
      <c r="C140" s="51"/>
      <c r="E140" s="71"/>
      <c r="F140" s="71"/>
      <c r="H140" s="209"/>
      <c r="I140" s="209"/>
      <c r="J140" s="209"/>
      <c r="K140" s="209"/>
      <c r="L140" s="210"/>
      <c r="M140" s="210"/>
      <c r="N140" s="210"/>
      <c r="O140" s="210"/>
      <c r="P140" s="210"/>
      <c r="Q140" s="210"/>
    </row>
    <row r="141" spans="2:17" ht="12.75" customHeight="1">
      <c r="B141" s="11"/>
      <c r="C141" s="51"/>
      <c r="E141" s="71"/>
      <c r="F141" s="71"/>
      <c r="H141" s="209"/>
      <c r="I141" s="209"/>
      <c r="J141" s="209"/>
      <c r="K141" s="209"/>
      <c r="L141" s="210"/>
      <c r="M141" s="210"/>
      <c r="N141" s="210"/>
      <c r="O141" s="210"/>
      <c r="P141" s="210"/>
      <c r="Q141" s="210"/>
    </row>
    <row r="142" spans="2:17" ht="12.75" customHeight="1">
      <c r="B142" s="11"/>
      <c r="C142" s="51"/>
      <c r="E142" s="71"/>
      <c r="F142" s="71"/>
      <c r="H142" s="209"/>
      <c r="I142" s="209"/>
      <c r="J142" s="209"/>
      <c r="K142" s="209"/>
      <c r="L142" s="210"/>
      <c r="M142" s="210"/>
      <c r="N142" s="210"/>
      <c r="O142" s="210"/>
      <c r="P142" s="210"/>
      <c r="Q142" s="210"/>
    </row>
    <row r="143" spans="2:17" ht="12.75" customHeight="1">
      <c r="B143" s="11"/>
      <c r="C143" s="51"/>
      <c r="E143" s="71"/>
      <c r="F143" s="71"/>
      <c r="H143" s="209"/>
      <c r="I143" s="209"/>
      <c r="J143" s="209"/>
      <c r="K143" s="209"/>
      <c r="L143" s="210"/>
      <c r="M143" s="210"/>
      <c r="N143" s="210"/>
      <c r="O143" s="210"/>
      <c r="P143" s="210"/>
      <c r="Q143" s="210"/>
    </row>
    <row r="144" spans="2:17" ht="12.75" customHeight="1">
      <c r="B144" s="11"/>
      <c r="C144" s="51"/>
      <c r="E144" s="71"/>
      <c r="F144" s="71"/>
      <c r="H144" s="209"/>
      <c r="I144" s="209"/>
      <c r="J144" s="209"/>
      <c r="K144" s="209"/>
      <c r="L144" s="210"/>
      <c r="M144" s="210"/>
      <c r="N144" s="210"/>
      <c r="O144" s="210"/>
      <c r="P144" s="210"/>
      <c r="Q144" s="210"/>
    </row>
    <row r="145" spans="2:17" ht="12.75" customHeight="1">
      <c r="B145" s="11"/>
      <c r="C145" s="51"/>
      <c r="E145" s="71"/>
      <c r="F145" s="71"/>
      <c r="H145" s="209"/>
      <c r="I145" s="209"/>
      <c r="J145" s="209"/>
      <c r="K145" s="209"/>
      <c r="L145" s="210"/>
      <c r="M145" s="210"/>
      <c r="N145" s="210"/>
      <c r="O145" s="210"/>
      <c r="P145" s="210"/>
      <c r="Q145" s="210"/>
    </row>
    <row r="146" spans="2:17" ht="12.75" customHeight="1">
      <c r="B146" s="11"/>
      <c r="C146" s="51"/>
      <c r="E146" s="71"/>
      <c r="F146" s="71"/>
      <c r="H146" s="209"/>
      <c r="I146" s="209"/>
      <c r="J146" s="209"/>
      <c r="K146" s="209"/>
      <c r="L146" s="210"/>
      <c r="M146" s="210"/>
      <c r="N146" s="210"/>
      <c r="O146" s="210"/>
      <c r="P146" s="210"/>
      <c r="Q146" s="210"/>
    </row>
    <row r="147" spans="2:17" ht="12.75" customHeight="1">
      <c r="B147" s="11"/>
      <c r="C147" s="51"/>
      <c r="E147" s="71"/>
      <c r="F147" s="71"/>
      <c r="H147" s="209"/>
      <c r="I147" s="209"/>
      <c r="J147" s="209"/>
      <c r="K147" s="209"/>
      <c r="L147" s="210"/>
      <c r="M147" s="210"/>
      <c r="N147" s="210"/>
      <c r="O147" s="210"/>
      <c r="P147" s="210"/>
      <c r="Q147" s="210"/>
    </row>
    <row r="148" spans="2:17" ht="12.75" customHeight="1">
      <c r="B148" s="11"/>
      <c r="C148" s="51"/>
      <c r="E148" s="71"/>
      <c r="F148" s="71"/>
      <c r="H148" s="209"/>
      <c r="I148" s="209"/>
      <c r="J148" s="209"/>
      <c r="K148" s="209"/>
      <c r="L148" s="210"/>
      <c r="M148" s="210"/>
      <c r="N148" s="210"/>
      <c r="O148" s="210"/>
      <c r="P148" s="210"/>
      <c r="Q148" s="210"/>
    </row>
    <row r="149" spans="2:17" ht="12.75" customHeight="1">
      <c r="B149" s="11"/>
      <c r="C149" s="51"/>
      <c r="E149" s="71"/>
      <c r="F149" s="71"/>
      <c r="H149" s="209"/>
      <c r="I149" s="209"/>
      <c r="J149" s="209"/>
      <c r="K149" s="209"/>
      <c r="L149" s="210"/>
      <c r="M149" s="210"/>
      <c r="N149" s="210"/>
      <c r="O149" s="210"/>
      <c r="P149" s="210"/>
      <c r="Q149" s="210"/>
    </row>
    <row r="150" spans="2:17" ht="12.75" customHeight="1">
      <c r="B150" s="11"/>
      <c r="C150" s="51"/>
      <c r="E150" s="71"/>
      <c r="F150" s="71"/>
      <c r="H150" s="209"/>
      <c r="I150" s="209"/>
      <c r="J150" s="209"/>
      <c r="K150" s="209"/>
      <c r="L150" s="210"/>
      <c r="M150" s="210"/>
      <c r="N150" s="210"/>
      <c r="O150" s="210"/>
      <c r="P150" s="210"/>
      <c r="Q150" s="210"/>
    </row>
    <row r="151" spans="2:17" ht="12.75" customHeight="1">
      <c r="B151" s="11"/>
      <c r="C151" s="51"/>
      <c r="E151" s="71"/>
      <c r="F151" s="71"/>
      <c r="H151" s="209"/>
      <c r="I151" s="209"/>
      <c r="J151" s="209"/>
      <c r="K151" s="209"/>
      <c r="L151" s="210"/>
      <c r="M151" s="210"/>
      <c r="N151" s="210"/>
      <c r="O151" s="210"/>
      <c r="P151" s="210"/>
      <c r="Q151" s="210"/>
    </row>
    <row r="152" spans="2:17" ht="12.75" customHeight="1">
      <c r="B152" s="11"/>
      <c r="C152" s="51"/>
      <c r="E152" s="71"/>
      <c r="F152" s="71"/>
      <c r="H152" s="209"/>
      <c r="I152" s="209"/>
      <c r="J152" s="209"/>
      <c r="K152" s="209"/>
      <c r="L152" s="210"/>
      <c r="M152" s="210"/>
      <c r="N152" s="210"/>
      <c r="O152" s="210"/>
      <c r="P152" s="210"/>
      <c r="Q152" s="210"/>
    </row>
    <row r="153" spans="2:17" ht="12.75" customHeight="1">
      <c r="B153" s="11"/>
      <c r="C153" s="51"/>
      <c r="E153" s="71"/>
      <c r="F153" s="71"/>
      <c r="H153" s="230"/>
      <c r="I153" s="230"/>
      <c r="J153" s="230"/>
      <c r="K153" s="230"/>
      <c r="L153" s="210"/>
      <c r="M153" s="210"/>
      <c r="N153" s="210"/>
      <c r="O153" s="210"/>
      <c r="P153" s="210"/>
      <c r="Q153" s="210"/>
    </row>
    <row r="154" spans="2:17" ht="12.75" customHeight="1">
      <c r="B154" s="11"/>
      <c r="C154" s="51"/>
      <c r="E154" s="71"/>
      <c r="F154" s="71"/>
      <c r="H154" s="230"/>
      <c r="I154" s="230"/>
      <c r="J154" s="230"/>
      <c r="K154" s="230"/>
      <c r="L154" s="210"/>
      <c r="M154" s="210"/>
      <c r="N154" s="210"/>
      <c r="O154" s="210"/>
      <c r="P154" s="210"/>
      <c r="Q154" s="210"/>
    </row>
    <row r="155" spans="2:17" ht="12.75" customHeight="1">
      <c r="B155" s="11"/>
      <c r="C155" s="51"/>
      <c r="E155" s="71"/>
      <c r="F155" s="71"/>
      <c r="H155" s="230"/>
      <c r="I155" s="230"/>
      <c r="J155" s="230"/>
      <c r="K155" s="230"/>
      <c r="L155" s="210"/>
      <c r="M155" s="210"/>
      <c r="N155" s="210"/>
      <c r="O155" s="210"/>
      <c r="P155" s="210"/>
      <c r="Q155" s="210"/>
    </row>
    <row r="156" spans="2:17" ht="12.75" customHeight="1">
      <c r="B156" s="11"/>
      <c r="C156" s="51"/>
      <c r="E156" s="71"/>
      <c r="F156" s="71"/>
      <c r="H156" s="230"/>
      <c r="I156" s="230"/>
      <c r="J156" s="230"/>
      <c r="K156" s="230"/>
      <c r="L156" s="210"/>
      <c r="M156" s="210"/>
      <c r="N156" s="210"/>
      <c r="O156" s="210"/>
      <c r="P156" s="210"/>
      <c r="Q156" s="210"/>
    </row>
    <row r="157" spans="2:17" ht="12.75" customHeight="1">
      <c r="B157" s="11"/>
      <c r="C157" s="51"/>
      <c r="E157" s="71"/>
      <c r="F157" s="71"/>
      <c r="H157" s="209"/>
      <c r="I157" s="209"/>
      <c r="J157" s="230"/>
      <c r="K157" s="230"/>
      <c r="L157" s="210"/>
      <c r="M157" s="210"/>
      <c r="N157" s="210"/>
      <c r="O157" s="210"/>
      <c r="P157" s="210"/>
      <c r="Q157" s="210"/>
    </row>
    <row r="158" spans="2:17" ht="12.75" customHeight="1">
      <c r="B158" s="11"/>
      <c r="C158" s="51"/>
      <c r="E158" s="71"/>
      <c r="F158" s="71"/>
      <c r="H158" s="209"/>
      <c r="I158" s="209"/>
      <c r="J158" s="230"/>
      <c r="K158" s="230"/>
      <c r="L158" s="210"/>
      <c r="M158" s="210"/>
      <c r="N158" s="210"/>
      <c r="O158" s="210"/>
      <c r="P158" s="210"/>
      <c r="Q158" s="210"/>
    </row>
    <row r="159" spans="2:17" ht="12.75" customHeight="1">
      <c r="B159" s="11"/>
      <c r="C159" s="51"/>
      <c r="E159" s="71"/>
      <c r="F159" s="71"/>
      <c r="H159" s="209"/>
      <c r="I159" s="209"/>
      <c r="J159" s="230"/>
      <c r="K159" s="230"/>
      <c r="L159" s="210"/>
      <c r="M159" s="210"/>
      <c r="N159" s="210"/>
      <c r="O159" s="210"/>
      <c r="P159" s="210"/>
      <c r="Q159" s="210"/>
    </row>
    <row r="160" spans="2:17" ht="12.75" customHeight="1">
      <c r="B160" s="11"/>
      <c r="C160" s="51"/>
      <c r="E160" s="71"/>
      <c r="F160" s="71"/>
      <c r="H160" s="209"/>
      <c r="I160" s="209"/>
      <c r="J160" s="230"/>
      <c r="K160" s="230"/>
      <c r="L160" s="210"/>
      <c r="M160" s="210"/>
      <c r="N160" s="210"/>
      <c r="O160" s="210"/>
      <c r="P160" s="210"/>
      <c r="Q160" s="210"/>
    </row>
    <row r="161" spans="2:17" ht="12.75" customHeight="1">
      <c r="B161" s="11"/>
      <c r="C161" s="51"/>
      <c r="E161" s="71"/>
      <c r="F161" s="71"/>
      <c r="H161" s="209"/>
      <c r="I161" s="209"/>
      <c r="J161" s="230"/>
      <c r="K161" s="230"/>
      <c r="L161" s="210"/>
      <c r="M161" s="210"/>
      <c r="N161" s="210"/>
      <c r="O161" s="210"/>
      <c r="P161" s="210"/>
      <c r="Q161" s="210"/>
    </row>
    <row r="162" spans="2:17" ht="12.75" customHeight="1">
      <c r="B162" s="11"/>
      <c r="C162" s="51"/>
      <c r="E162" s="71"/>
      <c r="F162" s="71"/>
      <c r="H162" s="209"/>
      <c r="I162" s="209"/>
      <c r="J162" s="230"/>
      <c r="K162" s="230"/>
      <c r="L162" s="210"/>
      <c r="M162" s="210"/>
      <c r="N162" s="210"/>
      <c r="O162" s="210"/>
      <c r="P162" s="210"/>
      <c r="Q162" s="210"/>
    </row>
    <row r="163" spans="2:17" ht="12.75" customHeight="1">
      <c r="B163" s="11"/>
      <c r="C163" s="51"/>
      <c r="E163" s="71"/>
      <c r="F163" s="71"/>
      <c r="H163" s="209"/>
      <c r="I163" s="209"/>
      <c r="J163" s="230"/>
      <c r="K163" s="230"/>
      <c r="L163" s="210"/>
      <c r="M163" s="210"/>
      <c r="N163" s="210"/>
      <c r="O163" s="210"/>
      <c r="P163" s="210"/>
      <c r="Q163" s="210"/>
    </row>
    <row r="164" spans="2:17" ht="12.75" customHeight="1">
      <c r="B164" s="11"/>
      <c r="C164" s="51"/>
      <c r="E164" s="71"/>
      <c r="F164" s="71"/>
      <c r="H164" s="209"/>
      <c r="I164" s="209"/>
      <c r="J164" s="230"/>
      <c r="K164" s="230"/>
      <c r="L164" s="210"/>
      <c r="M164" s="210"/>
      <c r="N164" s="210"/>
      <c r="O164" s="210"/>
      <c r="P164" s="210"/>
      <c r="Q164" s="210"/>
    </row>
    <row r="165" spans="2:17" ht="12.75" customHeight="1">
      <c r="B165" s="11"/>
      <c r="C165" s="51"/>
      <c r="E165" s="71"/>
      <c r="F165" s="71"/>
      <c r="H165" s="209"/>
      <c r="I165" s="209"/>
      <c r="J165" s="230"/>
      <c r="K165" s="230"/>
      <c r="L165" s="210"/>
      <c r="M165" s="210"/>
      <c r="N165" s="210"/>
      <c r="O165" s="210"/>
      <c r="P165" s="210"/>
      <c r="Q165" s="210"/>
    </row>
    <row r="166" spans="2:17" ht="12.75" customHeight="1">
      <c r="B166" s="11"/>
      <c r="C166" s="51"/>
      <c r="E166" s="71"/>
      <c r="F166" s="71"/>
      <c r="H166" s="209"/>
      <c r="I166" s="209"/>
      <c r="J166" s="230"/>
      <c r="K166" s="230"/>
      <c r="L166" s="210"/>
      <c r="M166" s="210"/>
      <c r="N166" s="210"/>
      <c r="O166" s="210"/>
      <c r="P166" s="210"/>
      <c r="Q166" s="210"/>
    </row>
    <row r="167" spans="2:17" ht="12.75" customHeight="1">
      <c r="B167" s="11"/>
      <c r="C167" s="51"/>
      <c r="E167" s="71"/>
      <c r="F167" s="71"/>
      <c r="H167" s="209"/>
      <c r="I167" s="209"/>
      <c r="J167" s="230"/>
      <c r="K167" s="230"/>
      <c r="L167" s="210"/>
      <c r="M167" s="210"/>
      <c r="N167" s="210"/>
      <c r="O167" s="210"/>
      <c r="P167" s="210"/>
      <c r="Q167" s="210"/>
    </row>
    <row r="168" spans="2:17" ht="12.75" customHeight="1">
      <c r="B168" s="11"/>
      <c r="C168" s="51"/>
      <c r="E168" s="71"/>
      <c r="F168" s="71"/>
      <c r="H168" s="209"/>
      <c r="I168" s="209"/>
      <c r="J168" s="230"/>
      <c r="K168" s="230"/>
      <c r="L168" s="210"/>
      <c r="M168" s="210"/>
      <c r="N168" s="210"/>
      <c r="O168" s="210"/>
      <c r="P168" s="210"/>
      <c r="Q168" s="210"/>
    </row>
    <row r="169" spans="2:17" ht="12.75" customHeight="1">
      <c r="B169" s="11"/>
      <c r="C169" s="51"/>
      <c r="E169" s="71"/>
      <c r="F169" s="71"/>
      <c r="H169" s="209"/>
      <c r="I169" s="209"/>
      <c r="J169" s="230"/>
      <c r="K169" s="230"/>
      <c r="L169" s="210"/>
      <c r="M169" s="210"/>
      <c r="N169" s="210"/>
      <c r="O169" s="210"/>
      <c r="P169" s="210"/>
      <c r="Q169" s="210"/>
    </row>
    <row r="170" spans="2:17" ht="12.75" customHeight="1">
      <c r="B170" s="11"/>
      <c r="C170" s="51"/>
      <c r="E170" s="71"/>
      <c r="F170" s="71"/>
      <c r="H170" s="209"/>
      <c r="I170" s="209"/>
      <c r="J170" s="230"/>
      <c r="K170" s="230"/>
      <c r="L170" s="210"/>
      <c r="M170" s="210"/>
      <c r="N170" s="210"/>
      <c r="O170" s="210"/>
      <c r="P170" s="210"/>
      <c r="Q170" s="210"/>
    </row>
    <row r="171" spans="2:17" ht="12.75" customHeight="1">
      <c r="B171" s="11"/>
      <c r="C171" s="51"/>
      <c r="E171" s="71"/>
      <c r="F171" s="71"/>
      <c r="H171" s="209"/>
      <c r="I171" s="209"/>
      <c r="J171" s="230"/>
      <c r="K171" s="230"/>
      <c r="L171" s="210"/>
      <c r="M171" s="210"/>
      <c r="N171" s="210"/>
      <c r="O171" s="210"/>
      <c r="P171" s="210"/>
      <c r="Q171" s="210"/>
    </row>
    <row r="172" spans="2:17" ht="12.75" customHeight="1">
      <c r="B172" s="11"/>
      <c r="C172" s="51"/>
      <c r="E172" s="71"/>
      <c r="F172" s="71"/>
      <c r="H172" s="209"/>
      <c r="I172" s="209"/>
      <c r="J172" s="230"/>
      <c r="K172" s="230"/>
      <c r="L172" s="210"/>
      <c r="M172" s="210"/>
      <c r="N172" s="210"/>
      <c r="O172" s="210"/>
      <c r="P172" s="210"/>
      <c r="Q172" s="210"/>
    </row>
    <row r="173" spans="2:17" ht="12.75" customHeight="1">
      <c r="B173" s="11"/>
      <c r="C173" s="51"/>
      <c r="E173" s="71"/>
      <c r="F173" s="71"/>
      <c r="H173" s="209"/>
      <c r="I173" s="209"/>
      <c r="J173" s="230"/>
      <c r="K173" s="230"/>
      <c r="L173" s="210"/>
      <c r="M173" s="210"/>
      <c r="N173" s="210"/>
      <c r="O173" s="210"/>
      <c r="P173" s="210"/>
      <c r="Q173" s="210"/>
    </row>
    <row r="174" spans="2:17" ht="12.75" customHeight="1">
      <c r="B174" s="11"/>
      <c r="C174" s="51"/>
      <c r="E174" s="71"/>
      <c r="F174" s="71"/>
      <c r="H174" s="209"/>
      <c r="I174" s="209"/>
      <c r="J174" s="230"/>
      <c r="K174" s="230"/>
      <c r="L174" s="210"/>
      <c r="M174" s="210"/>
      <c r="N174" s="210"/>
      <c r="O174" s="210"/>
      <c r="P174" s="210"/>
      <c r="Q174" s="210"/>
    </row>
    <row r="175" spans="2:17" ht="12.75" customHeight="1">
      <c r="B175" s="11"/>
      <c r="C175" s="51"/>
      <c r="H175" s="209"/>
      <c r="I175" s="209"/>
      <c r="J175" s="230"/>
      <c r="K175" s="230"/>
      <c r="L175" s="210"/>
      <c r="M175" s="210"/>
      <c r="N175" s="210"/>
      <c r="O175" s="210"/>
      <c r="P175" s="210"/>
      <c r="Q175" s="210"/>
    </row>
    <row r="176" spans="2:17" ht="12.75" customHeight="1">
      <c r="B176" s="11"/>
      <c r="C176" s="51"/>
      <c r="H176" s="209"/>
      <c r="I176" s="209"/>
      <c r="J176" s="230"/>
      <c r="K176" s="230"/>
      <c r="L176" s="210"/>
      <c r="M176" s="210"/>
      <c r="N176" s="210"/>
      <c r="O176" s="210"/>
      <c r="P176" s="210"/>
      <c r="Q176" s="210"/>
    </row>
    <row r="177" spans="2:17" ht="12.75" customHeight="1">
      <c r="B177" s="11"/>
      <c r="C177" s="51"/>
      <c r="H177" s="209"/>
      <c r="I177" s="209"/>
      <c r="J177" s="230"/>
      <c r="K177" s="230"/>
      <c r="L177" s="210"/>
      <c r="M177" s="210"/>
      <c r="N177" s="210"/>
      <c r="O177" s="210"/>
      <c r="P177" s="210"/>
      <c r="Q177" s="210"/>
    </row>
    <row r="178" spans="2:17" ht="12.75" customHeight="1">
      <c r="B178" s="11"/>
      <c r="C178" s="51"/>
      <c r="H178" s="209"/>
      <c r="I178" s="209"/>
      <c r="J178" s="230"/>
      <c r="K178" s="230"/>
      <c r="L178" s="210"/>
      <c r="M178" s="210"/>
      <c r="N178" s="210"/>
      <c r="O178" s="210"/>
      <c r="P178" s="210"/>
      <c r="Q178" s="210"/>
    </row>
    <row r="179" spans="2:17" ht="12.75" customHeight="1">
      <c r="B179" s="11"/>
      <c r="C179" s="51"/>
      <c r="H179" s="209"/>
      <c r="I179" s="209"/>
      <c r="J179" s="230"/>
      <c r="K179" s="230"/>
      <c r="L179" s="210"/>
      <c r="M179" s="210"/>
      <c r="N179" s="210"/>
      <c r="O179" s="210"/>
      <c r="P179" s="210"/>
      <c r="Q179" s="210"/>
    </row>
    <row r="180" spans="2:17" ht="12.75" customHeight="1">
      <c r="B180" s="11"/>
      <c r="C180" s="51"/>
      <c r="H180" s="209"/>
      <c r="I180" s="209"/>
      <c r="J180" s="230"/>
      <c r="K180" s="230"/>
      <c r="L180" s="210"/>
      <c r="M180" s="210"/>
      <c r="N180" s="210"/>
      <c r="O180" s="210"/>
      <c r="P180" s="210"/>
      <c r="Q180" s="210"/>
    </row>
    <row r="181" spans="2:17" ht="12.75" customHeight="1">
      <c r="B181" s="11"/>
      <c r="C181" s="51"/>
      <c r="H181" s="209"/>
      <c r="I181" s="209"/>
      <c r="J181" s="230"/>
      <c r="K181" s="230"/>
      <c r="L181" s="210"/>
      <c r="M181" s="210"/>
      <c r="N181" s="210"/>
      <c r="O181" s="210"/>
      <c r="P181" s="210"/>
      <c r="Q181" s="210"/>
    </row>
    <row r="182" spans="2:17" ht="12.75" customHeight="1">
      <c r="B182" s="11"/>
      <c r="C182" s="51"/>
      <c r="H182" s="209"/>
      <c r="I182" s="209"/>
      <c r="J182" s="230"/>
      <c r="K182" s="230"/>
      <c r="L182" s="210"/>
      <c r="M182" s="210"/>
      <c r="N182" s="210"/>
      <c r="O182" s="210"/>
      <c r="P182" s="210"/>
      <c r="Q182" s="210"/>
    </row>
    <row r="183" spans="2:17" ht="12.75" customHeight="1">
      <c r="B183" s="11"/>
      <c r="C183" s="51"/>
      <c r="H183" s="209"/>
      <c r="I183" s="209"/>
      <c r="J183" s="230"/>
      <c r="K183" s="230"/>
      <c r="L183" s="210"/>
      <c r="M183" s="210"/>
      <c r="N183" s="210"/>
      <c r="O183" s="210"/>
      <c r="P183" s="210"/>
      <c r="Q183" s="210"/>
    </row>
    <row r="184" spans="2:17" ht="12.75" customHeight="1">
      <c r="B184" s="11"/>
      <c r="C184" s="51"/>
      <c r="H184" s="209"/>
      <c r="I184" s="209"/>
      <c r="J184" s="230"/>
      <c r="K184" s="230"/>
      <c r="L184" s="210"/>
      <c r="M184" s="210"/>
      <c r="N184" s="210"/>
      <c r="O184" s="210"/>
      <c r="P184" s="210"/>
      <c r="Q184" s="210"/>
    </row>
    <row r="185" spans="2:17" ht="12.75" customHeight="1">
      <c r="B185" s="11"/>
      <c r="C185" s="51"/>
      <c r="H185" s="209"/>
      <c r="I185" s="209"/>
      <c r="J185" s="230"/>
      <c r="K185" s="230"/>
      <c r="L185" s="210"/>
      <c r="M185" s="210"/>
      <c r="N185" s="210"/>
      <c r="O185" s="210"/>
      <c r="P185" s="210"/>
      <c r="Q185" s="210"/>
    </row>
    <row r="186" spans="2:17" ht="12.75" customHeight="1">
      <c r="B186" s="11"/>
      <c r="C186" s="51"/>
      <c r="H186" s="209"/>
      <c r="I186" s="209"/>
      <c r="J186" s="230"/>
      <c r="K186" s="230"/>
      <c r="L186" s="210"/>
      <c r="M186" s="210"/>
      <c r="N186" s="210"/>
      <c r="O186" s="210"/>
      <c r="P186" s="210"/>
      <c r="Q186" s="210"/>
    </row>
    <row r="187" spans="2:17" ht="12.75" customHeight="1">
      <c r="B187" s="11"/>
      <c r="C187" s="51"/>
      <c r="H187" s="209"/>
      <c r="I187" s="209"/>
      <c r="J187" s="230"/>
      <c r="K187" s="230"/>
      <c r="L187" s="210"/>
      <c r="M187" s="210"/>
      <c r="N187" s="210"/>
      <c r="O187" s="210"/>
      <c r="P187" s="210"/>
      <c r="Q187" s="210"/>
    </row>
    <row r="188" spans="2:17" ht="12.75" customHeight="1">
      <c r="B188" s="11"/>
      <c r="C188" s="51"/>
      <c r="H188" s="209"/>
      <c r="I188" s="209"/>
      <c r="J188" s="230"/>
      <c r="K188" s="230"/>
      <c r="L188" s="210"/>
      <c r="M188" s="210"/>
      <c r="N188" s="210"/>
      <c r="O188" s="210"/>
      <c r="P188" s="210"/>
      <c r="Q188" s="210"/>
    </row>
    <row r="189" spans="2:17" ht="12.75" customHeight="1">
      <c r="B189" s="11"/>
      <c r="C189" s="51"/>
      <c r="H189" s="209"/>
      <c r="I189" s="209"/>
      <c r="J189" s="209"/>
      <c r="K189" s="209"/>
      <c r="L189" s="210"/>
      <c r="M189" s="210"/>
      <c r="N189" s="210"/>
      <c r="O189" s="210"/>
      <c r="P189" s="210"/>
      <c r="Q189" s="210"/>
    </row>
    <row r="190" spans="2:17" ht="12.75" customHeight="1">
      <c r="B190" s="11"/>
      <c r="C190" s="51"/>
      <c r="H190" s="209"/>
      <c r="I190" s="209"/>
      <c r="J190" s="209"/>
      <c r="K190" s="209"/>
      <c r="L190" s="210"/>
      <c r="M190" s="210"/>
      <c r="N190" s="210"/>
      <c r="O190" s="210"/>
      <c r="P190" s="210"/>
      <c r="Q190" s="210"/>
    </row>
    <row r="191" spans="2:17" ht="12.75" customHeight="1">
      <c r="B191" s="11"/>
      <c r="C191" s="51"/>
      <c r="H191" s="209"/>
      <c r="I191" s="209"/>
      <c r="J191" s="209"/>
      <c r="K191" s="209"/>
      <c r="L191" s="210"/>
      <c r="M191" s="210"/>
      <c r="N191" s="210"/>
      <c r="O191" s="210"/>
      <c r="P191" s="210"/>
      <c r="Q191" s="210"/>
    </row>
    <row r="192" spans="2:17" ht="12.75" customHeight="1">
      <c r="B192" s="11"/>
      <c r="C192" s="51"/>
      <c r="H192" s="209"/>
      <c r="I192" s="209"/>
      <c r="J192" s="209"/>
      <c r="K192" s="209"/>
      <c r="L192" s="210"/>
      <c r="M192" s="210"/>
      <c r="N192" s="210"/>
      <c r="O192" s="210"/>
      <c r="P192" s="210"/>
      <c r="Q192" s="210"/>
    </row>
    <row r="193" spans="2:17" ht="12.75" customHeight="1">
      <c r="B193" s="11"/>
      <c r="C193" s="51"/>
      <c r="H193" s="209"/>
      <c r="I193" s="209"/>
      <c r="J193" s="209"/>
      <c r="K193" s="209"/>
      <c r="L193" s="210"/>
      <c r="M193" s="210"/>
      <c r="N193" s="210"/>
      <c r="O193" s="210"/>
      <c r="P193" s="210"/>
      <c r="Q193" s="210"/>
    </row>
    <row r="194" spans="2:17" ht="12.75" customHeight="1">
      <c r="B194" s="11"/>
      <c r="C194" s="51"/>
      <c r="H194" s="209"/>
      <c r="I194" s="209"/>
      <c r="J194" s="209"/>
      <c r="K194" s="209"/>
      <c r="L194" s="210"/>
      <c r="M194" s="210"/>
      <c r="N194" s="210"/>
      <c r="O194" s="210"/>
      <c r="P194" s="210"/>
      <c r="Q194" s="210"/>
    </row>
    <row r="195" spans="2:17" ht="12.75" customHeight="1">
      <c r="B195" s="11"/>
      <c r="C195" s="51"/>
      <c r="H195" s="209"/>
      <c r="I195" s="209"/>
      <c r="J195" s="209"/>
      <c r="K195" s="209"/>
      <c r="L195" s="210"/>
      <c r="M195" s="210"/>
      <c r="N195" s="210"/>
      <c r="O195" s="210"/>
      <c r="P195" s="210"/>
      <c r="Q195" s="210"/>
    </row>
    <row r="196" spans="2:17" ht="12.75" customHeight="1">
      <c r="B196" s="11"/>
      <c r="C196" s="51"/>
      <c r="H196" s="209"/>
      <c r="I196" s="209"/>
      <c r="J196" s="209"/>
      <c r="K196" s="209"/>
      <c r="L196" s="210"/>
      <c r="M196" s="210"/>
      <c r="N196" s="210"/>
      <c r="O196" s="210"/>
      <c r="P196" s="210"/>
      <c r="Q196" s="210"/>
    </row>
    <row r="197" spans="2:17" ht="12.75" customHeight="1">
      <c r="B197" s="11"/>
      <c r="C197" s="51"/>
      <c r="H197" s="209"/>
      <c r="I197" s="209"/>
      <c r="J197" s="209"/>
      <c r="K197" s="209"/>
      <c r="L197" s="210"/>
      <c r="M197" s="210"/>
      <c r="N197" s="210"/>
      <c r="O197" s="210"/>
      <c r="P197" s="210"/>
      <c r="Q197" s="210"/>
    </row>
    <row r="198" spans="2:17" ht="12.75" customHeight="1">
      <c r="B198" s="11"/>
      <c r="C198" s="51"/>
      <c r="H198" s="209"/>
      <c r="I198" s="209"/>
      <c r="J198" s="209"/>
      <c r="K198" s="209"/>
      <c r="L198" s="210"/>
      <c r="M198" s="210"/>
      <c r="N198" s="210"/>
      <c r="O198" s="210"/>
      <c r="P198" s="210"/>
      <c r="Q198" s="210"/>
    </row>
    <row r="199" spans="2:17" ht="12.75" customHeight="1">
      <c r="B199" s="11"/>
      <c r="C199" s="51"/>
      <c r="H199" s="209"/>
      <c r="I199" s="209"/>
      <c r="J199" s="209"/>
      <c r="K199" s="209"/>
      <c r="L199" s="210"/>
      <c r="M199" s="210"/>
      <c r="N199" s="210"/>
      <c r="O199" s="210"/>
      <c r="P199" s="210"/>
      <c r="Q199" s="210"/>
    </row>
    <row r="200" spans="2:17" ht="12.75" customHeight="1">
      <c r="B200" s="11"/>
      <c r="C200" s="51"/>
      <c r="H200" s="209"/>
      <c r="I200" s="209"/>
      <c r="J200" s="209"/>
      <c r="K200" s="209"/>
      <c r="L200" s="210"/>
      <c r="M200" s="210"/>
      <c r="N200" s="210"/>
      <c r="O200" s="210"/>
      <c r="P200" s="210"/>
      <c r="Q200" s="210"/>
    </row>
    <row r="201" spans="2:17" ht="12.75" customHeight="1">
      <c r="B201" s="11"/>
      <c r="C201" s="51"/>
      <c r="H201" s="209"/>
      <c r="I201" s="209"/>
      <c r="J201" s="209"/>
      <c r="K201" s="209"/>
      <c r="L201" s="210"/>
      <c r="M201" s="210"/>
      <c r="N201" s="210"/>
      <c r="O201" s="210"/>
      <c r="P201" s="210"/>
      <c r="Q201" s="210"/>
    </row>
    <row r="202" spans="2:17" ht="12.75" customHeight="1">
      <c r="B202" s="11"/>
      <c r="C202" s="51"/>
      <c r="H202" s="209"/>
      <c r="I202" s="209"/>
      <c r="J202" s="209"/>
      <c r="K202" s="209"/>
      <c r="L202" s="210"/>
      <c r="M202" s="210"/>
      <c r="N202" s="210"/>
      <c r="O202" s="210"/>
      <c r="P202" s="210"/>
      <c r="Q202" s="210"/>
    </row>
    <row r="203" spans="2:17" ht="12.75" customHeight="1">
      <c r="B203" s="11"/>
      <c r="C203" s="51"/>
      <c r="H203" s="209"/>
      <c r="I203" s="209"/>
      <c r="J203" s="209"/>
      <c r="K203" s="209"/>
      <c r="L203" s="210"/>
      <c r="M203" s="210"/>
      <c r="N203" s="210"/>
      <c r="O203" s="210"/>
      <c r="P203" s="210"/>
      <c r="Q203" s="210"/>
    </row>
    <row r="204" spans="2:17" ht="12.75" customHeight="1">
      <c r="B204" s="11"/>
      <c r="C204" s="51"/>
      <c r="H204" s="209"/>
      <c r="I204" s="209"/>
      <c r="J204" s="209"/>
      <c r="K204" s="209"/>
      <c r="L204" s="210"/>
      <c r="M204" s="210"/>
      <c r="N204" s="210"/>
      <c r="O204" s="210"/>
      <c r="P204" s="210"/>
      <c r="Q204" s="210"/>
    </row>
    <row r="205" spans="2:17" ht="12.75" customHeight="1">
      <c r="B205" s="11"/>
      <c r="C205" s="51"/>
      <c r="H205" s="209"/>
      <c r="I205" s="209"/>
      <c r="J205" s="209"/>
      <c r="K205" s="209"/>
      <c r="L205" s="210"/>
      <c r="M205" s="210"/>
      <c r="N205" s="210"/>
      <c r="O205" s="210"/>
      <c r="P205" s="210"/>
      <c r="Q205" s="210"/>
    </row>
    <row r="206" spans="2:17" ht="12.75" customHeight="1">
      <c r="B206" s="11"/>
      <c r="C206" s="51"/>
      <c r="H206" s="209"/>
      <c r="I206" s="209"/>
      <c r="J206" s="209"/>
      <c r="K206" s="209"/>
      <c r="L206" s="210"/>
      <c r="M206" s="210"/>
      <c r="N206" s="210"/>
      <c r="O206" s="210"/>
      <c r="P206" s="210"/>
      <c r="Q206" s="210"/>
    </row>
    <row r="207" spans="2:17" ht="12.75" customHeight="1">
      <c r="B207" s="11"/>
      <c r="C207" s="51"/>
      <c r="H207" s="209"/>
      <c r="I207" s="209"/>
      <c r="J207" s="209"/>
      <c r="K207" s="209"/>
      <c r="L207" s="210"/>
      <c r="M207" s="210"/>
      <c r="N207" s="210"/>
      <c r="O207" s="210"/>
      <c r="P207" s="210"/>
      <c r="Q207" s="210"/>
    </row>
    <row r="208" spans="2:17" ht="12.75" customHeight="1">
      <c r="B208" s="11"/>
      <c r="C208" s="51"/>
      <c r="H208" s="209"/>
      <c r="I208" s="209"/>
      <c r="J208" s="209"/>
      <c r="K208" s="209"/>
      <c r="L208" s="210"/>
      <c r="M208" s="210"/>
      <c r="N208" s="210"/>
      <c r="O208" s="210"/>
      <c r="P208" s="210"/>
      <c r="Q208" s="210"/>
    </row>
    <row r="209" spans="2:17" ht="12.75" customHeight="1">
      <c r="B209" s="11"/>
      <c r="C209" s="51"/>
      <c r="H209" s="209"/>
      <c r="I209" s="209"/>
      <c r="J209" s="209"/>
      <c r="K209" s="209"/>
      <c r="L209" s="210"/>
      <c r="M209" s="210"/>
      <c r="N209" s="210"/>
      <c r="O209" s="210"/>
      <c r="P209" s="210"/>
      <c r="Q209" s="210"/>
    </row>
    <row r="210" spans="2:3" ht="12.75" customHeight="1">
      <c r="B210" s="11"/>
      <c r="C210" s="51"/>
    </row>
    <row r="211" spans="2:3" ht="12.75" customHeight="1">
      <c r="B211" s="11"/>
      <c r="C211" s="51"/>
    </row>
    <row r="212" spans="2:3" ht="12.75" customHeight="1">
      <c r="B212" s="11"/>
      <c r="C212" s="51"/>
    </row>
    <row r="213" spans="2:3" ht="12.75" customHeight="1">
      <c r="B213" s="11"/>
      <c r="C213" s="51"/>
    </row>
    <row r="214" spans="2:3" ht="12.75" customHeight="1">
      <c r="B214" s="11"/>
      <c r="C214" s="51"/>
    </row>
    <row r="215" spans="2:3" ht="12.75" customHeight="1">
      <c r="B215" s="11"/>
      <c r="C215" s="51"/>
    </row>
    <row r="216" spans="2:3" ht="12.75" customHeight="1">
      <c r="B216" s="11"/>
      <c r="C216" s="51"/>
    </row>
    <row r="217" spans="2:3" ht="12.75" customHeight="1">
      <c r="B217" s="11"/>
      <c r="C217" s="51"/>
    </row>
    <row r="218" spans="2:3" ht="12.75" customHeight="1">
      <c r="B218" s="11"/>
      <c r="C218" s="51"/>
    </row>
    <row r="219" spans="2:3" ht="12.75" customHeight="1">
      <c r="B219" s="11"/>
      <c r="C219" s="51"/>
    </row>
    <row r="220" spans="2:3" ht="12.75" customHeight="1">
      <c r="B220" s="11"/>
      <c r="C220" s="51"/>
    </row>
    <row r="221" spans="2:3" ht="12.75" customHeight="1">
      <c r="B221" s="11"/>
      <c r="C221" s="51"/>
    </row>
    <row r="222" spans="2:3" ht="12.75" customHeight="1">
      <c r="B222" s="11"/>
      <c r="C222" s="51"/>
    </row>
    <row r="223" spans="2:3" ht="12.75" customHeight="1">
      <c r="B223" s="11"/>
      <c r="C223" s="51"/>
    </row>
    <row r="224" spans="2:3" ht="12.75" customHeight="1">
      <c r="B224" s="11"/>
      <c r="C224" s="51"/>
    </row>
    <row r="225" spans="2:3" ht="12.75" customHeight="1">
      <c r="B225" s="11"/>
      <c r="C225" s="51"/>
    </row>
    <row r="226" spans="2:3" ht="12.75" customHeight="1">
      <c r="B226" s="11"/>
      <c r="C226" s="51"/>
    </row>
    <row r="227" spans="2:3" ht="12.75" customHeight="1">
      <c r="B227" s="11"/>
      <c r="C227" s="51"/>
    </row>
    <row r="228" spans="2:3" ht="12.75" customHeight="1">
      <c r="B228" s="11"/>
      <c r="C228" s="51"/>
    </row>
    <row r="229" spans="2:3" ht="12.75" customHeight="1">
      <c r="B229" s="11"/>
      <c r="C229" s="51"/>
    </row>
    <row r="230" spans="2:3" ht="12.75" customHeight="1">
      <c r="B230" s="11"/>
      <c r="C230" s="51"/>
    </row>
    <row r="231" spans="2:3" ht="12.75" customHeight="1">
      <c r="B231" s="11"/>
      <c r="C231" s="51"/>
    </row>
    <row r="232" spans="2:3" ht="12.75" customHeight="1">
      <c r="B232" s="11"/>
      <c r="C232" s="51"/>
    </row>
    <row r="233" spans="2:3" ht="12.75" customHeight="1">
      <c r="B233" s="11"/>
      <c r="C233" s="51"/>
    </row>
    <row r="234" spans="2:3" ht="12.75" customHeight="1">
      <c r="B234" s="11"/>
      <c r="C234" s="51"/>
    </row>
    <row r="235" spans="2:3" ht="12.75" customHeight="1">
      <c r="B235" s="11"/>
      <c r="C235" s="51"/>
    </row>
    <row r="236" spans="2:3" ht="12.75" customHeight="1">
      <c r="B236" s="11"/>
      <c r="C236" s="51"/>
    </row>
    <row r="237" spans="2:3" ht="12.75" customHeight="1">
      <c r="B237" s="11"/>
      <c r="C237" s="51"/>
    </row>
    <row r="238" spans="2:3" ht="12.75" customHeight="1">
      <c r="B238" s="11"/>
      <c r="C238" s="51"/>
    </row>
    <row r="239" spans="2:3" ht="12.75" customHeight="1">
      <c r="B239" s="11"/>
      <c r="C239" s="51"/>
    </row>
    <row r="240" spans="2:3" ht="12.75" customHeight="1">
      <c r="B240" s="11"/>
      <c r="C240" s="51"/>
    </row>
    <row r="241" spans="2:3" ht="12.75" customHeight="1">
      <c r="B241" s="11"/>
      <c r="C241" s="51"/>
    </row>
    <row r="242" spans="2:3" ht="12.75" customHeight="1">
      <c r="B242" s="11"/>
      <c r="C242" s="51"/>
    </row>
    <row r="243" spans="2:3" ht="12.75" customHeight="1">
      <c r="B243" s="11"/>
      <c r="C243" s="51"/>
    </row>
    <row r="244" spans="2:3" ht="12.75" customHeight="1">
      <c r="B244" s="11"/>
      <c r="C244" s="51"/>
    </row>
    <row r="245" spans="2:3" ht="12.75" customHeight="1">
      <c r="B245" s="11"/>
      <c r="C245" s="51"/>
    </row>
    <row r="246" spans="2:3" ht="12.75" customHeight="1">
      <c r="B246" s="11"/>
      <c r="C246" s="51"/>
    </row>
    <row r="247" spans="2:3" ht="12.75" customHeight="1">
      <c r="B247" s="11"/>
      <c r="C247" s="51"/>
    </row>
    <row r="248" spans="2:3" ht="12.75" customHeight="1">
      <c r="B248" s="11"/>
      <c r="C248" s="51"/>
    </row>
    <row r="249" spans="2:3" ht="12.75" customHeight="1">
      <c r="B249" s="11"/>
      <c r="C249" s="51"/>
    </row>
    <row r="250" spans="2:3" ht="12.75" customHeight="1">
      <c r="B250" s="11"/>
      <c r="C250" s="51"/>
    </row>
    <row r="251" spans="2:3" ht="12.75" customHeight="1">
      <c r="B251" s="11"/>
      <c r="C251" s="51"/>
    </row>
    <row r="252" spans="2:3" ht="12.75" customHeight="1">
      <c r="B252" s="11"/>
      <c r="C252" s="51"/>
    </row>
    <row r="253" spans="2:3" ht="12.75" customHeight="1">
      <c r="B253" s="11"/>
      <c r="C253" s="51"/>
    </row>
    <row r="254" spans="2:3" ht="12.75" customHeight="1">
      <c r="B254" s="11"/>
      <c r="C254" s="51"/>
    </row>
    <row r="255" spans="2:3" ht="12.75" customHeight="1">
      <c r="B255" s="11"/>
      <c r="C255" s="51"/>
    </row>
    <row r="256" spans="2:3" ht="12.75" customHeight="1">
      <c r="B256" s="11"/>
      <c r="C256" s="51"/>
    </row>
    <row r="257" spans="2:3" ht="12.75" customHeight="1">
      <c r="B257" s="11"/>
      <c r="C257" s="51"/>
    </row>
    <row r="258" spans="2:3" ht="12.75" customHeight="1">
      <c r="B258" s="11"/>
      <c r="C258" s="51"/>
    </row>
    <row r="259" spans="2:3" ht="12.75" customHeight="1">
      <c r="B259" s="11"/>
      <c r="C259" s="51"/>
    </row>
    <row r="260" spans="2:3" ht="12.75" customHeight="1">
      <c r="B260" s="11"/>
      <c r="C260" s="51"/>
    </row>
    <row r="261" spans="2:3" ht="12.75" customHeight="1">
      <c r="B261" s="11"/>
      <c r="C261" s="51"/>
    </row>
    <row r="262" spans="2:3" ht="12.75" customHeight="1">
      <c r="B262" s="11"/>
      <c r="C262" s="51"/>
    </row>
    <row r="263" spans="2:3" ht="12.75" customHeight="1">
      <c r="B263" s="11"/>
      <c r="C263" s="51"/>
    </row>
    <row r="264" spans="2:3" ht="12.75" customHeight="1">
      <c r="B264" s="11"/>
      <c r="C264" s="51"/>
    </row>
    <row r="265" spans="2:3" ht="12.75" customHeight="1">
      <c r="B265" s="11"/>
      <c r="C265" s="51"/>
    </row>
    <row r="266" spans="2:3" ht="12.75" customHeight="1">
      <c r="B266" s="11"/>
      <c r="C266" s="51"/>
    </row>
    <row r="267" spans="2:3" ht="12.75" customHeight="1">
      <c r="B267" s="11"/>
      <c r="C267" s="51"/>
    </row>
    <row r="268" spans="2:3" ht="12.75" customHeight="1">
      <c r="B268" s="11"/>
      <c r="C268" s="51"/>
    </row>
    <row r="269" spans="2:3" ht="12.75" customHeight="1">
      <c r="B269" s="11"/>
      <c r="C269" s="51"/>
    </row>
    <row r="270" spans="2:3" ht="12.75" customHeight="1">
      <c r="B270" s="11"/>
      <c r="C270" s="51"/>
    </row>
    <row r="271" spans="2:3" ht="12.75" customHeight="1">
      <c r="B271" s="11"/>
      <c r="C271" s="51"/>
    </row>
    <row r="272" spans="2:3" ht="12.75" customHeight="1">
      <c r="B272" s="11"/>
      <c r="C272" s="51"/>
    </row>
    <row r="273" spans="2:3" ht="12.75" customHeight="1">
      <c r="B273" s="11"/>
      <c r="C273" s="51"/>
    </row>
    <row r="274" spans="2:3" ht="12.75" customHeight="1">
      <c r="B274" s="11"/>
      <c r="C274" s="51"/>
    </row>
    <row r="275" spans="2:3" ht="12.75" customHeight="1">
      <c r="B275" s="11"/>
      <c r="C275" s="51"/>
    </row>
    <row r="276" spans="2:3" ht="12.75" customHeight="1">
      <c r="B276" s="11"/>
      <c r="C276" s="51"/>
    </row>
    <row r="277" spans="2:3" ht="12.75" customHeight="1">
      <c r="B277" s="11"/>
      <c r="C277" s="51"/>
    </row>
    <row r="278" spans="2:3" ht="12.75" customHeight="1">
      <c r="B278" s="11"/>
      <c r="C278" s="51"/>
    </row>
    <row r="279" spans="2:3" ht="12.75" customHeight="1">
      <c r="B279" s="11"/>
      <c r="C279" s="51"/>
    </row>
    <row r="280" spans="2:3" ht="12.75" customHeight="1">
      <c r="B280" s="11"/>
      <c r="C280" s="51"/>
    </row>
    <row r="281" spans="2:3" ht="12.75" customHeight="1">
      <c r="B281" s="11"/>
      <c r="C281" s="51"/>
    </row>
    <row r="282" spans="2:3" ht="12.75" customHeight="1">
      <c r="B282" s="11"/>
      <c r="C282" s="51"/>
    </row>
    <row r="283" spans="2:3" ht="12.75" customHeight="1">
      <c r="B283" s="11"/>
      <c r="C283" s="51"/>
    </row>
    <row r="284" spans="2:3" ht="12.75" customHeight="1">
      <c r="B284" s="11"/>
      <c r="C284" s="51"/>
    </row>
    <row r="285" spans="2:3" ht="12.75" customHeight="1">
      <c r="B285" s="11"/>
      <c r="C285" s="51"/>
    </row>
    <row r="286" spans="2:3" ht="12.75" customHeight="1">
      <c r="B286" s="11"/>
      <c r="C286" s="51"/>
    </row>
    <row r="287" spans="2:3" ht="12.75" customHeight="1">
      <c r="B287" s="11"/>
      <c r="C287" s="51"/>
    </row>
    <row r="288" spans="2:3" ht="12.75" customHeight="1">
      <c r="B288" s="11"/>
      <c r="C288" s="51"/>
    </row>
    <row r="289" spans="2:3" ht="12.75" customHeight="1">
      <c r="B289" s="11"/>
      <c r="C289" s="51"/>
    </row>
    <row r="290" spans="2:3" ht="12.75" customHeight="1">
      <c r="B290" s="11"/>
      <c r="C290" s="51"/>
    </row>
    <row r="291" spans="2:3" ht="12.75" customHeight="1">
      <c r="B291" s="11"/>
      <c r="C291" s="51"/>
    </row>
    <row r="292" spans="2:3" ht="12.75" customHeight="1">
      <c r="B292" s="11"/>
      <c r="C292" s="51"/>
    </row>
    <row r="293" spans="2:3" ht="12.75" customHeight="1">
      <c r="B293" s="11"/>
      <c r="C293" s="51"/>
    </row>
    <row r="294" spans="2:3" ht="12.75" customHeight="1">
      <c r="B294" s="11"/>
      <c r="C294" s="51"/>
    </row>
    <row r="295" spans="2:3" ht="12.75" customHeight="1">
      <c r="B295" s="11"/>
      <c r="C295" s="51"/>
    </row>
    <row r="296" spans="2:3" ht="12.75" customHeight="1">
      <c r="B296" s="11"/>
      <c r="C296" s="51"/>
    </row>
    <row r="297" spans="2:3" ht="12.75" customHeight="1">
      <c r="B297" s="11"/>
      <c r="C297" s="51"/>
    </row>
    <row r="298" spans="2:3" ht="12.75" customHeight="1">
      <c r="B298" s="11"/>
      <c r="C298" s="51"/>
    </row>
    <row r="299" spans="2:3" ht="12.75" customHeight="1">
      <c r="B299" s="11"/>
      <c r="C299" s="51"/>
    </row>
    <row r="300" spans="2:3" ht="12.75" customHeight="1">
      <c r="B300" s="11"/>
      <c r="C300" s="51"/>
    </row>
    <row r="301" spans="2:3" ht="12.75" customHeight="1">
      <c r="B301" s="11"/>
      <c r="C301" s="51"/>
    </row>
    <row r="302" spans="2:3" ht="12.75" customHeight="1">
      <c r="B302" s="11"/>
      <c r="C302" s="51"/>
    </row>
    <row r="303" spans="2:3" ht="12.75" customHeight="1">
      <c r="B303" s="11"/>
      <c r="C303" s="51"/>
    </row>
    <row r="304" spans="2:3" ht="12.75" customHeight="1">
      <c r="B304" s="11"/>
      <c r="C304" s="51"/>
    </row>
    <row r="305" spans="2:3" ht="12.75" customHeight="1">
      <c r="B305" s="11"/>
      <c r="C305" s="51"/>
    </row>
    <row r="306" spans="2:3" ht="12.75" customHeight="1">
      <c r="B306" s="11"/>
      <c r="C306" s="51"/>
    </row>
    <row r="307" spans="2:3" ht="12.75" customHeight="1">
      <c r="B307" s="11"/>
      <c r="C307" s="51"/>
    </row>
    <row r="308" spans="2:3" ht="12.75" customHeight="1">
      <c r="B308" s="11"/>
      <c r="C308" s="51"/>
    </row>
    <row r="309" spans="2:3" ht="12.75" customHeight="1">
      <c r="B309" s="11"/>
      <c r="C309" s="51"/>
    </row>
    <row r="310" spans="2:3" ht="12.75" customHeight="1">
      <c r="B310" s="11"/>
      <c r="C310" s="51"/>
    </row>
    <row r="311" spans="2:3" ht="12.75" customHeight="1">
      <c r="B311" s="11"/>
      <c r="C311" s="51"/>
    </row>
    <row r="312" spans="2:3" ht="12.75" customHeight="1">
      <c r="B312" s="11"/>
      <c r="C312" s="51"/>
    </row>
    <row r="313" spans="2:3" ht="12.75" customHeight="1">
      <c r="B313" s="11"/>
      <c r="C313" s="51"/>
    </row>
    <row r="314" spans="2:3" ht="12.75" customHeight="1">
      <c r="B314" s="11"/>
      <c r="C314" s="51"/>
    </row>
    <row r="315" spans="2:3" ht="12.75" customHeight="1">
      <c r="B315" s="11"/>
      <c r="C315" s="51"/>
    </row>
    <row r="316" spans="2:3" ht="12.75" customHeight="1">
      <c r="B316" s="11"/>
      <c r="C316" s="51"/>
    </row>
    <row r="317" spans="2:3" ht="12.75" customHeight="1">
      <c r="B317" s="11"/>
      <c r="C317" s="51"/>
    </row>
    <row r="318" spans="2:3" ht="12.75" customHeight="1">
      <c r="B318" s="11"/>
      <c r="C318" s="51"/>
    </row>
    <row r="319" spans="2:3" ht="12.75" customHeight="1">
      <c r="B319" s="11"/>
      <c r="C319" s="51"/>
    </row>
    <row r="320" spans="2:3" ht="12.75" customHeight="1">
      <c r="B320" s="11"/>
      <c r="C320" s="51"/>
    </row>
    <row r="321" spans="2:3" ht="12.75" customHeight="1">
      <c r="B321" s="11"/>
      <c r="C321" s="51"/>
    </row>
    <row r="322" spans="2:3" ht="12.75" customHeight="1">
      <c r="B322" s="11"/>
      <c r="C322" s="51"/>
    </row>
    <row r="323" spans="2:3" ht="12.75" customHeight="1">
      <c r="B323" s="11"/>
      <c r="C323" s="51"/>
    </row>
    <row r="324" spans="2:3" ht="12.75" customHeight="1">
      <c r="B324" s="11"/>
      <c r="C324" s="51"/>
    </row>
    <row r="325" spans="2:3" ht="12.75" customHeight="1">
      <c r="B325" s="11"/>
      <c r="C325" s="51"/>
    </row>
    <row r="326" spans="2:3" ht="12.75" customHeight="1">
      <c r="B326" s="11"/>
      <c r="C326" s="51"/>
    </row>
    <row r="327" spans="2:3" ht="12.75" customHeight="1">
      <c r="B327" s="11"/>
      <c r="C327" s="51"/>
    </row>
    <row r="328" spans="2:3" ht="12.75" customHeight="1">
      <c r="B328" s="11"/>
      <c r="C328" s="51"/>
    </row>
    <row r="329" spans="2:3" ht="12.75" customHeight="1">
      <c r="B329" s="11"/>
      <c r="C329" s="51"/>
    </row>
    <row r="330" spans="2:3" ht="12.75" customHeight="1">
      <c r="B330" s="11"/>
      <c r="C330" s="51"/>
    </row>
    <row r="331" spans="2:3" ht="12.75" customHeight="1">
      <c r="B331" s="11"/>
      <c r="C331" s="51"/>
    </row>
    <row r="332" spans="2:3" ht="12.75" customHeight="1">
      <c r="B332" s="11"/>
      <c r="C332" s="51"/>
    </row>
    <row r="333" spans="2:3" ht="12.75" customHeight="1">
      <c r="B333" s="11"/>
      <c r="C333" s="51"/>
    </row>
    <row r="334" spans="2:3" ht="12.75" customHeight="1">
      <c r="B334" s="11"/>
      <c r="C334" s="51"/>
    </row>
    <row r="335" spans="2:3" ht="12.75" customHeight="1">
      <c r="B335" s="11"/>
      <c r="C335" s="51"/>
    </row>
    <row r="336" spans="2:3" ht="12.75" customHeight="1">
      <c r="B336" s="11"/>
      <c r="C336" s="51"/>
    </row>
    <row r="337" spans="2:3" ht="12.75" customHeight="1">
      <c r="B337" s="11"/>
      <c r="C337" s="51"/>
    </row>
    <row r="338" spans="2:3" ht="12.75" customHeight="1">
      <c r="B338" s="11"/>
      <c r="C338" s="51"/>
    </row>
    <row r="339" spans="2:3" ht="12.75" customHeight="1">
      <c r="B339" s="11"/>
      <c r="C339" s="51"/>
    </row>
    <row r="340" spans="2:3" ht="12.75" customHeight="1">
      <c r="B340" s="11"/>
      <c r="C340" s="51"/>
    </row>
    <row r="341" spans="2:3" ht="12.75" customHeight="1">
      <c r="B341" s="11"/>
      <c r="C341" s="51"/>
    </row>
    <row r="342" spans="2:3" ht="12.75" customHeight="1">
      <c r="B342" s="11"/>
      <c r="C342" s="51"/>
    </row>
    <row r="343" spans="2:3" ht="12.75" customHeight="1">
      <c r="B343" s="11"/>
      <c r="C343" s="51"/>
    </row>
    <row r="344" spans="2:3" ht="12.75" customHeight="1">
      <c r="B344" s="11"/>
      <c r="C344" s="51"/>
    </row>
    <row r="345" spans="2:3" ht="12.75" customHeight="1">
      <c r="B345" s="11"/>
      <c r="C345" s="51"/>
    </row>
    <row r="346" spans="2:3" ht="12.75" customHeight="1">
      <c r="B346" s="11"/>
      <c r="C346" s="51"/>
    </row>
    <row r="347" spans="2:3" ht="12.75" customHeight="1">
      <c r="B347" s="11"/>
      <c r="C347" s="51"/>
    </row>
    <row r="348" spans="2:3" ht="12.75" customHeight="1">
      <c r="B348" s="11"/>
      <c r="C348" s="51"/>
    </row>
    <row r="349" spans="2:3" ht="12.75" customHeight="1">
      <c r="B349" s="11"/>
      <c r="C349" s="51"/>
    </row>
    <row r="350" spans="2:3" ht="12.75" customHeight="1">
      <c r="B350" s="11"/>
      <c r="C350" s="51"/>
    </row>
    <row r="351" spans="2:3" ht="12.75" customHeight="1">
      <c r="B351" s="11"/>
      <c r="C351" s="51"/>
    </row>
    <row r="352" spans="2:3" ht="12.75" customHeight="1">
      <c r="B352" s="11"/>
      <c r="C352" s="51"/>
    </row>
    <row r="353" spans="2:3" ht="12.75" customHeight="1">
      <c r="B353" s="11"/>
      <c r="C353" s="51"/>
    </row>
    <row r="354" spans="2:3" ht="12.75" customHeight="1">
      <c r="B354" s="11"/>
      <c r="C354" s="51"/>
    </row>
    <row r="355" spans="2:3" ht="12.75" customHeight="1">
      <c r="B355" s="11"/>
      <c r="C355" s="51"/>
    </row>
    <row r="356" spans="2:3" ht="12.75" customHeight="1">
      <c r="B356" s="11"/>
      <c r="C356" s="51"/>
    </row>
    <row r="357" spans="2:3" ht="12.75" customHeight="1">
      <c r="B357" s="11"/>
      <c r="C357" s="51"/>
    </row>
    <row r="358" spans="2:3" ht="12.75" customHeight="1">
      <c r="B358" s="11"/>
      <c r="C358" s="51"/>
    </row>
    <row r="359" spans="2:3" ht="12.75" customHeight="1">
      <c r="B359" s="11"/>
      <c r="C359" s="51"/>
    </row>
    <row r="360" spans="2:3" ht="12.75" customHeight="1">
      <c r="B360" s="11"/>
      <c r="C360" s="51"/>
    </row>
    <row r="361" spans="2:3" ht="12.75" customHeight="1">
      <c r="B361" s="11"/>
      <c r="C361" s="51"/>
    </row>
    <row r="362" spans="2:3" ht="12.75" customHeight="1">
      <c r="B362" s="11"/>
      <c r="C362" s="51"/>
    </row>
    <row r="363" spans="2:3" ht="12.75" customHeight="1">
      <c r="B363" s="11"/>
      <c r="C363" s="51"/>
    </row>
    <row r="364" spans="2:3" ht="12.75" customHeight="1">
      <c r="B364" s="11"/>
      <c r="C364" s="51"/>
    </row>
    <row r="365" spans="2:3" ht="12.75" customHeight="1">
      <c r="B365" s="11"/>
      <c r="C365" s="51"/>
    </row>
    <row r="366" spans="2:3" ht="12.75" customHeight="1">
      <c r="B366" s="11"/>
      <c r="C366" s="51"/>
    </row>
    <row r="367" spans="2:3" ht="12.75" customHeight="1">
      <c r="B367" s="11"/>
      <c r="C367" s="51"/>
    </row>
    <row r="368" spans="2:3" ht="12.75" customHeight="1">
      <c r="B368" s="11"/>
      <c r="C368" s="51"/>
    </row>
    <row r="369" spans="2:3" ht="12.75" customHeight="1">
      <c r="B369" s="11"/>
      <c r="C369" s="51"/>
    </row>
    <row r="370" spans="2:3" ht="12.75" customHeight="1">
      <c r="B370" s="11"/>
      <c r="C370" s="51"/>
    </row>
    <row r="371" spans="2:3" ht="12.75" customHeight="1">
      <c r="B371" s="11"/>
      <c r="C371" s="51"/>
    </row>
    <row r="372" spans="2:3" ht="12.75" customHeight="1">
      <c r="B372" s="11"/>
      <c r="C372" s="51"/>
    </row>
    <row r="373" spans="2:3" ht="12.75" customHeight="1">
      <c r="B373" s="11"/>
      <c r="C373" s="51"/>
    </row>
    <row r="374" spans="2:3" ht="12.75" customHeight="1">
      <c r="B374" s="11"/>
      <c r="C374" s="51"/>
    </row>
    <row r="375" spans="2:3" ht="12.75" customHeight="1">
      <c r="B375" s="11"/>
      <c r="C375" s="51"/>
    </row>
    <row r="376" spans="2:3" ht="12.75" customHeight="1">
      <c r="B376" s="11"/>
      <c r="C376" s="51"/>
    </row>
    <row r="377" spans="2:3" ht="12.75" customHeight="1">
      <c r="B377" s="11"/>
      <c r="C377" s="51"/>
    </row>
    <row r="378" spans="2:3" ht="12.75" customHeight="1">
      <c r="B378" s="11"/>
      <c r="C378" s="51"/>
    </row>
    <row r="379" spans="2:3" ht="12.75" customHeight="1">
      <c r="B379" s="11"/>
      <c r="C379" s="51"/>
    </row>
    <row r="380" spans="2:3" ht="12.75" customHeight="1">
      <c r="B380" s="11"/>
      <c r="C380" s="51"/>
    </row>
    <row r="381" spans="2:3" ht="12.75" customHeight="1">
      <c r="B381" s="11"/>
      <c r="C381" s="51"/>
    </row>
    <row r="382" spans="2:3" ht="12.75" customHeight="1">
      <c r="B382" s="11"/>
      <c r="C382" s="51"/>
    </row>
    <row r="383" spans="2:3" ht="12.75" customHeight="1">
      <c r="B383" s="11"/>
      <c r="C383" s="51"/>
    </row>
    <row r="384" spans="2:3" ht="12.75" customHeight="1">
      <c r="B384" s="11"/>
      <c r="C384" s="51"/>
    </row>
    <row r="385" spans="2:3" ht="12.75" customHeight="1">
      <c r="B385" s="11"/>
      <c r="C385" s="51"/>
    </row>
    <row r="386" spans="2:3" ht="12.75" customHeight="1">
      <c r="B386" s="11"/>
      <c r="C386" s="51"/>
    </row>
    <row r="387" spans="2:3" ht="12.75" customHeight="1">
      <c r="B387" s="11"/>
      <c r="C387" s="51"/>
    </row>
    <row r="388" spans="2:3" ht="12.75" customHeight="1">
      <c r="B388" s="11"/>
      <c r="C388" s="51"/>
    </row>
    <row r="389" spans="2:3" ht="12.75" customHeight="1">
      <c r="B389" s="11"/>
      <c r="C389" s="51"/>
    </row>
    <row r="390" spans="2:3" ht="12.75" customHeight="1">
      <c r="B390" s="11"/>
      <c r="C390" s="51"/>
    </row>
    <row r="391" spans="2:3" ht="12.75" customHeight="1">
      <c r="B391" s="11"/>
      <c r="C391" s="51"/>
    </row>
    <row r="392" spans="2:3" ht="12.75" customHeight="1">
      <c r="B392" s="11"/>
      <c r="C392" s="51"/>
    </row>
    <row r="393" spans="2:3" ht="12.75" customHeight="1">
      <c r="B393" s="11"/>
      <c r="C393" s="51"/>
    </row>
    <row r="394" spans="2:3" ht="12.75" customHeight="1">
      <c r="B394" s="11"/>
      <c r="C394" s="51"/>
    </row>
    <row r="395" spans="2:3" ht="12.75" customHeight="1">
      <c r="B395" s="11"/>
      <c r="C395" s="51"/>
    </row>
    <row r="396" spans="2:3" ht="12.75" customHeight="1">
      <c r="B396" s="11"/>
      <c r="C396" s="51"/>
    </row>
    <row r="397" spans="2:3" ht="12.75" customHeight="1">
      <c r="B397" s="11"/>
      <c r="C397" s="51"/>
    </row>
    <row r="398" spans="2:3" ht="12.75" customHeight="1">
      <c r="B398" s="11"/>
      <c r="C398" s="51"/>
    </row>
    <row r="399" spans="2:3" ht="12.75" customHeight="1">
      <c r="B399" s="11"/>
      <c r="C399" s="51"/>
    </row>
    <row r="400" spans="2:3" ht="12.75" customHeight="1">
      <c r="B400" s="11"/>
      <c r="C400" s="51"/>
    </row>
    <row r="401" spans="2:3" ht="12.75" customHeight="1">
      <c r="B401" s="11"/>
      <c r="C401" s="51"/>
    </row>
    <row r="402" spans="2:3" ht="12.75" customHeight="1">
      <c r="B402" s="11"/>
      <c r="C402" s="51"/>
    </row>
    <row r="403" spans="2:3" ht="12.75" customHeight="1">
      <c r="B403" s="11"/>
      <c r="C403" s="51"/>
    </row>
    <row r="404" spans="2:3" ht="12.75" customHeight="1">
      <c r="B404" s="11"/>
      <c r="C404" s="51"/>
    </row>
    <row r="405" spans="2:3" ht="12.75" customHeight="1">
      <c r="B405" s="11"/>
      <c r="C405" s="51"/>
    </row>
    <row r="406" spans="2:3" ht="12.75" customHeight="1">
      <c r="B406" s="11"/>
      <c r="C406" s="51"/>
    </row>
    <row r="407" spans="2:3" ht="12.75" customHeight="1">
      <c r="B407" s="11"/>
      <c r="C407" s="51"/>
    </row>
    <row r="408" spans="2:3" ht="12.75" customHeight="1">
      <c r="B408" s="11"/>
      <c r="C408" s="51"/>
    </row>
    <row r="409" spans="2:3" ht="12.75" customHeight="1">
      <c r="B409" s="11"/>
      <c r="C409" s="51"/>
    </row>
    <row r="410" spans="2:3" ht="12.75" customHeight="1">
      <c r="B410" s="11"/>
      <c r="C410" s="51"/>
    </row>
    <row r="411" spans="2:3" ht="12.75" customHeight="1">
      <c r="B411" s="11"/>
      <c r="C411" s="51"/>
    </row>
    <row r="412" spans="2:3" ht="12.75" customHeight="1">
      <c r="B412" s="11"/>
      <c r="C412" s="51"/>
    </row>
    <row r="413" spans="2:3" ht="12.75" customHeight="1">
      <c r="B413" s="11"/>
      <c r="C413" s="51"/>
    </row>
    <row r="414" spans="2:3" ht="12.75" customHeight="1">
      <c r="B414" s="11"/>
      <c r="C414" s="51"/>
    </row>
    <row r="415" spans="2:3" ht="12.75" customHeight="1">
      <c r="B415" s="11"/>
      <c r="C415" s="51"/>
    </row>
    <row r="416" spans="2:3" ht="12.75" customHeight="1">
      <c r="B416" s="11"/>
      <c r="C416" s="51"/>
    </row>
    <row r="417" spans="2:3" ht="12.75" customHeight="1">
      <c r="B417" s="11"/>
      <c r="C417" s="51"/>
    </row>
    <row r="418" spans="2:3" ht="12.75" customHeight="1">
      <c r="B418" s="11"/>
      <c r="C418" s="51"/>
    </row>
    <row r="419" spans="2:3" ht="12.75" customHeight="1">
      <c r="B419" s="11"/>
      <c r="C419" s="51"/>
    </row>
    <row r="420" spans="2:3" ht="12.75" customHeight="1">
      <c r="B420" s="11"/>
      <c r="C420" s="51"/>
    </row>
    <row r="421" spans="2:3" ht="12.75" customHeight="1">
      <c r="B421" s="11"/>
      <c r="C421" s="51"/>
    </row>
    <row r="422" spans="2:3" ht="12.75" customHeight="1">
      <c r="B422" s="11"/>
      <c r="C422" s="51"/>
    </row>
    <row r="423" spans="2:3" ht="12.75" customHeight="1">
      <c r="B423" s="11"/>
      <c r="C423" s="51"/>
    </row>
    <row r="424" spans="2:3" ht="12.75" customHeight="1">
      <c r="B424" s="11"/>
      <c r="C424" s="51"/>
    </row>
    <row r="425" spans="2:3" ht="12.75" customHeight="1">
      <c r="B425" s="11"/>
      <c r="C425" s="51"/>
    </row>
    <row r="426" spans="2:3" ht="12.75" customHeight="1">
      <c r="B426" s="11"/>
      <c r="C426" s="51"/>
    </row>
    <row r="427" spans="2:3" ht="12.75" customHeight="1">
      <c r="B427" s="11"/>
      <c r="C427" s="51"/>
    </row>
    <row r="428" spans="2:3" ht="12.75" customHeight="1">
      <c r="B428" s="11"/>
      <c r="C428" s="51"/>
    </row>
    <row r="429" spans="2:3" ht="12.75" customHeight="1">
      <c r="B429" s="11"/>
      <c r="C429" s="51"/>
    </row>
    <row r="430" spans="2:3" ht="12.75" customHeight="1">
      <c r="B430" s="11"/>
      <c r="C430" s="51"/>
    </row>
    <row r="431" spans="2:3" ht="12.75" customHeight="1">
      <c r="B431" s="11"/>
      <c r="C431" s="51"/>
    </row>
    <row r="432" spans="2:3" ht="12.75" customHeight="1">
      <c r="B432" s="11"/>
      <c r="C432" s="51"/>
    </row>
    <row r="433" spans="2:3" ht="12.75" customHeight="1">
      <c r="B433" s="11"/>
      <c r="C433" s="51"/>
    </row>
    <row r="434" spans="2:3" ht="12.75" customHeight="1">
      <c r="B434" s="11"/>
      <c r="C434" s="51"/>
    </row>
    <row r="435" spans="2:3" ht="12.75" customHeight="1">
      <c r="B435" s="11"/>
      <c r="C435" s="51"/>
    </row>
    <row r="436" spans="2:3" ht="12.75" customHeight="1">
      <c r="B436" s="11"/>
      <c r="C436" s="51"/>
    </row>
    <row r="437" spans="2:3" ht="12.75" customHeight="1">
      <c r="B437" s="11"/>
      <c r="C437" s="51"/>
    </row>
    <row r="438" spans="2:3" ht="12.75" customHeight="1">
      <c r="B438" s="11"/>
      <c r="C438" s="51"/>
    </row>
    <row r="439" spans="2:3" ht="12.75" customHeight="1">
      <c r="B439" s="11"/>
      <c r="C439" s="51"/>
    </row>
    <row r="440" spans="2:3" ht="12.75" customHeight="1">
      <c r="B440" s="11"/>
      <c r="C440" s="51"/>
    </row>
    <row r="441" spans="2:3" ht="12.75" customHeight="1">
      <c r="B441" s="11"/>
      <c r="C441" s="51"/>
    </row>
    <row r="442" spans="2:3" ht="12.75" customHeight="1">
      <c r="B442" s="11"/>
      <c r="C442" s="51"/>
    </row>
    <row r="443" spans="2:3" ht="12.75" customHeight="1">
      <c r="B443" s="11"/>
      <c r="C443" s="51"/>
    </row>
    <row r="444" spans="2:3" ht="12.75" customHeight="1">
      <c r="B444" s="11"/>
      <c r="C444" s="51"/>
    </row>
    <row r="445" spans="2:3" ht="12.75" customHeight="1">
      <c r="B445" s="11"/>
      <c r="C445" s="51"/>
    </row>
    <row r="446" spans="2:3" ht="12.75" customHeight="1">
      <c r="B446" s="11"/>
      <c r="C446" s="51"/>
    </row>
    <row r="447" spans="2:3" ht="12.75" customHeight="1">
      <c r="B447" s="11"/>
      <c r="C447" s="51"/>
    </row>
    <row r="448" spans="2:3" ht="12.75" customHeight="1">
      <c r="B448" s="11"/>
      <c r="C448" s="51"/>
    </row>
    <row r="449" spans="2:3" ht="12.75" customHeight="1">
      <c r="B449" s="11"/>
      <c r="C449" s="51"/>
    </row>
    <row r="450" spans="2:3" ht="12.75" customHeight="1">
      <c r="B450" s="11"/>
      <c r="C450" s="51"/>
    </row>
    <row r="451" spans="2:3" ht="12.75" customHeight="1">
      <c r="B451" s="11"/>
      <c r="C451" s="51"/>
    </row>
    <row r="452" spans="2:3" ht="12.75" customHeight="1">
      <c r="B452" s="11"/>
      <c r="C452" s="51"/>
    </row>
    <row r="453" spans="2:3" ht="12.75" customHeight="1">
      <c r="B453" s="11"/>
      <c r="C453" s="51"/>
    </row>
    <row r="454" spans="2:3" ht="12.75" customHeight="1">
      <c r="B454" s="11"/>
      <c r="C454" s="51"/>
    </row>
    <row r="455" spans="2:3" ht="12.75" customHeight="1">
      <c r="B455" s="11"/>
      <c r="C455" s="51"/>
    </row>
    <row r="456" spans="2:3" ht="12.75" customHeight="1">
      <c r="B456" s="11"/>
      <c r="C456" s="51"/>
    </row>
    <row r="457" spans="2:3" ht="12.75" customHeight="1">
      <c r="B457" s="11"/>
      <c r="C457" s="51"/>
    </row>
    <row r="458" spans="2:3" ht="12.75" customHeight="1">
      <c r="B458" s="11"/>
      <c r="C458" s="51"/>
    </row>
    <row r="459" spans="2:3" ht="12.75" customHeight="1">
      <c r="B459" s="11"/>
      <c r="C459" s="51"/>
    </row>
    <row r="460" spans="2:3" ht="12.75" customHeight="1">
      <c r="B460" s="11"/>
      <c r="C460" s="51"/>
    </row>
    <row r="461" spans="2:3" ht="12.75" customHeight="1">
      <c r="B461" s="11"/>
      <c r="C461" s="51"/>
    </row>
    <row r="462" spans="2:3" ht="12.75" customHeight="1">
      <c r="B462" s="11"/>
      <c r="C462" s="51"/>
    </row>
    <row r="463" spans="2:3" ht="12.75" customHeight="1">
      <c r="B463" s="11"/>
      <c r="C463" s="51"/>
    </row>
    <row r="464" spans="2:3" ht="12.75" customHeight="1">
      <c r="B464" s="11"/>
      <c r="C464" s="51"/>
    </row>
    <row r="465" spans="2:3" ht="12.75" customHeight="1">
      <c r="B465" s="11"/>
      <c r="C465" s="51"/>
    </row>
    <row r="466" spans="2:3" ht="12.75" customHeight="1">
      <c r="B466" s="11"/>
      <c r="C466" s="51"/>
    </row>
    <row r="467" spans="2:3" ht="12.75" customHeight="1">
      <c r="B467" s="11"/>
      <c r="C467" s="51"/>
    </row>
    <row r="468" spans="2:3" ht="12.75" customHeight="1">
      <c r="B468" s="11"/>
      <c r="C468" s="51"/>
    </row>
    <row r="469" spans="2:3" ht="12.75" customHeight="1">
      <c r="B469" s="11"/>
      <c r="C469" s="51"/>
    </row>
    <row r="470" spans="2:3" ht="12.75" customHeight="1">
      <c r="B470" s="11"/>
      <c r="C470" s="51"/>
    </row>
    <row r="471" spans="2:3" ht="12.75" customHeight="1">
      <c r="B471" s="11"/>
      <c r="C471" s="51"/>
    </row>
    <row r="472" spans="2:3" ht="12.75" customHeight="1">
      <c r="B472" s="11"/>
      <c r="C472" s="51"/>
    </row>
    <row r="473" spans="2:3" ht="12.75" customHeight="1">
      <c r="B473" s="11"/>
      <c r="C473" s="51"/>
    </row>
    <row r="474" spans="2:3" ht="12.75" customHeight="1">
      <c r="B474" s="11"/>
      <c r="C474" s="51"/>
    </row>
    <row r="475" spans="2:3" ht="12.75" customHeight="1">
      <c r="B475" s="11"/>
      <c r="C475" s="51"/>
    </row>
    <row r="476" spans="2:3" ht="12.75" customHeight="1">
      <c r="B476" s="11"/>
      <c r="C476" s="51"/>
    </row>
    <row r="477" spans="2:3" ht="12.75" customHeight="1">
      <c r="B477" s="11"/>
      <c r="C477" s="51"/>
    </row>
    <row r="478" spans="2:3" ht="12.75" customHeight="1">
      <c r="B478" s="11"/>
      <c r="C478" s="51"/>
    </row>
    <row r="479" spans="2:3" ht="12.75" customHeight="1">
      <c r="B479" s="11"/>
      <c r="C479" s="51"/>
    </row>
    <row r="480" spans="2:3" ht="12.75" customHeight="1">
      <c r="B480" s="11"/>
      <c r="C480" s="51"/>
    </row>
    <row r="481" spans="2:3" ht="12.75" customHeight="1">
      <c r="B481" s="11"/>
      <c r="C481" s="51"/>
    </row>
    <row r="482" spans="2:3" ht="12.75" customHeight="1">
      <c r="B482" s="11"/>
      <c r="C482" s="51"/>
    </row>
    <row r="483" spans="2:3" ht="12.75" customHeight="1">
      <c r="B483" s="11"/>
      <c r="C483" s="51"/>
    </row>
    <row r="484" spans="2:3" ht="12.75" customHeight="1">
      <c r="B484" s="11"/>
      <c r="C484" s="51"/>
    </row>
    <row r="485" spans="2:3" ht="12.75" customHeight="1">
      <c r="B485" s="11"/>
      <c r="C485" s="51"/>
    </row>
    <row r="486" spans="2:3" ht="12.75" customHeight="1">
      <c r="B486" s="11"/>
      <c r="C486" s="51"/>
    </row>
    <row r="487" spans="2:3" ht="12.75" customHeight="1">
      <c r="B487" s="11"/>
      <c r="C487" s="51"/>
    </row>
    <row r="488" spans="2:3" ht="12.75" customHeight="1">
      <c r="B488" s="11"/>
      <c r="C488" s="51"/>
    </row>
    <row r="489" spans="2:3" ht="12.75" customHeight="1">
      <c r="B489" s="11"/>
      <c r="C489" s="51"/>
    </row>
    <row r="490" spans="2:3" ht="12.75" customHeight="1">
      <c r="B490" s="11"/>
      <c r="C490" s="51"/>
    </row>
    <row r="491" spans="2:3" ht="12.75" customHeight="1">
      <c r="B491" s="11"/>
      <c r="C491" s="51"/>
    </row>
    <row r="492" spans="2:3" ht="12.75" customHeight="1">
      <c r="B492" s="11"/>
      <c r="C492" s="51"/>
    </row>
    <row r="493" spans="2:3" ht="12.75" customHeight="1">
      <c r="B493" s="11"/>
      <c r="C493" s="51"/>
    </row>
    <row r="494" spans="2:3" ht="12.75" customHeight="1">
      <c r="B494" s="11"/>
      <c r="C494" s="51"/>
    </row>
    <row r="495" spans="2:3" ht="12.75" customHeight="1">
      <c r="B495" s="11"/>
      <c r="C495" s="51"/>
    </row>
    <row r="496" spans="2:3" ht="12.75" customHeight="1">
      <c r="B496" s="11"/>
      <c r="C496" s="51"/>
    </row>
    <row r="497" spans="2:3" ht="12.75" customHeight="1">
      <c r="B497" s="11"/>
      <c r="C497" s="51"/>
    </row>
    <row r="498" spans="2:3" ht="12.75" customHeight="1">
      <c r="B498" s="11"/>
      <c r="C498" s="51"/>
    </row>
    <row r="499" spans="2:3" ht="12.75" customHeight="1">
      <c r="B499" s="11"/>
      <c r="C499" s="51"/>
    </row>
    <row r="500" spans="2:3" ht="12.75" customHeight="1">
      <c r="B500" s="11"/>
      <c r="C500" s="51"/>
    </row>
    <row r="501" spans="2:3" ht="12.75" customHeight="1">
      <c r="B501" s="11"/>
      <c r="C501" s="51"/>
    </row>
    <row r="502" spans="2:3" ht="12.75" customHeight="1">
      <c r="B502" s="11"/>
      <c r="C502" s="51"/>
    </row>
    <row r="503" spans="2:3" ht="12.75" customHeight="1">
      <c r="B503" s="11"/>
      <c r="C503" s="51"/>
    </row>
    <row r="504" spans="2:3" ht="12.75" customHeight="1">
      <c r="B504" s="11"/>
      <c r="C504" s="51"/>
    </row>
    <row r="505" spans="2:3" ht="12.75" customHeight="1">
      <c r="B505" s="11"/>
      <c r="C505" s="51"/>
    </row>
    <row r="506" spans="2:3" ht="12.75" customHeight="1">
      <c r="B506" s="11"/>
      <c r="C506" s="51"/>
    </row>
    <row r="507" spans="2:3" ht="12.75" customHeight="1">
      <c r="B507" s="11"/>
      <c r="C507" s="51"/>
    </row>
    <row r="508" spans="2:3" ht="12.75" customHeight="1">
      <c r="B508" s="11"/>
      <c r="C508" s="51"/>
    </row>
    <row r="509" spans="2:3" ht="12.75" customHeight="1">
      <c r="B509" s="11"/>
      <c r="C509" s="51"/>
    </row>
    <row r="510" spans="2:3" ht="12.75" customHeight="1">
      <c r="B510" s="11"/>
      <c r="C510" s="51"/>
    </row>
    <row r="511" spans="2:3" ht="12.75" customHeight="1">
      <c r="B511" s="11"/>
      <c r="C511" s="51"/>
    </row>
    <row r="512" spans="2:3" ht="12.75" customHeight="1">
      <c r="B512" s="11"/>
      <c r="C512" s="51"/>
    </row>
    <row r="513" spans="2:3" ht="12.75" customHeight="1">
      <c r="B513" s="11"/>
      <c r="C513" s="51"/>
    </row>
    <row r="514" spans="2:3" ht="12.75" customHeight="1">
      <c r="B514" s="11"/>
      <c r="C514" s="51"/>
    </row>
    <row r="515" spans="2:3" ht="12.75" customHeight="1">
      <c r="B515" s="11"/>
      <c r="C515" s="51"/>
    </row>
    <row r="516" spans="2:3" ht="12.75" customHeight="1">
      <c r="B516" s="11"/>
      <c r="C516" s="51"/>
    </row>
    <row r="517" spans="2:3" ht="12.75" customHeight="1">
      <c r="B517" s="11"/>
      <c r="C517" s="51"/>
    </row>
    <row r="518" spans="2:3" ht="12.75" customHeight="1">
      <c r="B518" s="11"/>
      <c r="C518" s="51"/>
    </row>
    <row r="519" spans="2:3" ht="12.75" customHeight="1">
      <c r="B519" s="11"/>
      <c r="C519" s="51"/>
    </row>
    <row r="520" spans="2:3" ht="12.75" customHeight="1">
      <c r="B520" s="11"/>
      <c r="C520" s="51"/>
    </row>
    <row r="521" spans="2:3" ht="12.75" customHeight="1">
      <c r="B521" s="11"/>
      <c r="C521" s="51"/>
    </row>
    <row r="522" spans="2:3" ht="12.75" customHeight="1">
      <c r="B522" s="11"/>
      <c r="C522" s="51"/>
    </row>
    <row r="523" spans="2:3" ht="12.75" customHeight="1">
      <c r="B523" s="11"/>
      <c r="C523" s="51"/>
    </row>
    <row r="524" spans="2:3" ht="12.75" customHeight="1">
      <c r="B524" s="11"/>
      <c r="C524" s="51"/>
    </row>
    <row r="525" spans="2:3" ht="12.75" customHeight="1">
      <c r="B525" s="11"/>
      <c r="C525" s="51"/>
    </row>
    <row r="526" spans="2:3" ht="12.75" customHeight="1">
      <c r="B526" s="11"/>
      <c r="C526" s="51"/>
    </row>
    <row r="527" spans="2:3" ht="12.75" customHeight="1">
      <c r="B527" s="11"/>
      <c r="C527" s="51"/>
    </row>
    <row r="528" spans="2:3" ht="12.75" customHeight="1">
      <c r="B528" s="11"/>
      <c r="C528" s="51"/>
    </row>
    <row r="529" spans="2:3" ht="12.75" customHeight="1">
      <c r="B529" s="11"/>
      <c r="C529" s="51"/>
    </row>
    <row r="530" spans="2:3" ht="12.75" customHeight="1">
      <c r="B530" s="11"/>
      <c r="C530" s="51"/>
    </row>
    <row r="531" spans="2:3" ht="12.75" customHeight="1">
      <c r="B531" s="11"/>
      <c r="C531" s="51"/>
    </row>
    <row r="532" spans="2:3" ht="12.75" customHeight="1">
      <c r="B532" s="11"/>
      <c r="C532" s="51"/>
    </row>
    <row r="533" spans="2:3" ht="12.75" customHeight="1">
      <c r="B533" s="11"/>
      <c r="C533" s="51"/>
    </row>
    <row r="534" spans="2:3" ht="12.75" customHeight="1">
      <c r="B534" s="11"/>
      <c r="C534" s="51"/>
    </row>
    <row r="535" spans="2:3" ht="12.75" customHeight="1">
      <c r="B535" s="11"/>
      <c r="C535" s="51"/>
    </row>
    <row r="536" spans="2:3" ht="12.75" customHeight="1">
      <c r="B536" s="11"/>
      <c r="C536" s="51"/>
    </row>
    <row r="537" spans="2:3" ht="12.75" customHeight="1">
      <c r="B537" s="11"/>
      <c r="C537" s="51"/>
    </row>
    <row r="538" spans="2:3" ht="12.75" customHeight="1">
      <c r="B538" s="11"/>
      <c r="C538" s="51"/>
    </row>
    <row r="539" spans="2:3" ht="12.75" customHeight="1">
      <c r="B539" s="11"/>
      <c r="C539" s="51"/>
    </row>
    <row r="540" spans="2:3" ht="12.75" customHeight="1">
      <c r="B540" s="11"/>
      <c r="C540" s="51"/>
    </row>
    <row r="541" spans="2:3" ht="12.75" customHeight="1">
      <c r="B541" s="11"/>
      <c r="C541" s="51"/>
    </row>
    <row r="542" spans="2:3" ht="12.75" customHeight="1">
      <c r="B542" s="11"/>
      <c r="C542" s="51"/>
    </row>
    <row r="543" spans="2:3" ht="12.75" customHeight="1">
      <c r="B543" s="11"/>
      <c r="C543" s="51"/>
    </row>
    <row r="544" spans="2:3" ht="12.75" customHeight="1">
      <c r="B544" s="11"/>
      <c r="C544" s="51"/>
    </row>
    <row r="545" spans="2:3" ht="12.75" customHeight="1">
      <c r="B545" s="11"/>
      <c r="C545" s="51"/>
    </row>
    <row r="546" spans="2:3" ht="12.75" customHeight="1">
      <c r="B546" s="11"/>
      <c r="C546" s="51"/>
    </row>
    <row r="547" spans="2:3" ht="12.75" customHeight="1">
      <c r="B547" s="11"/>
      <c r="C547" s="51"/>
    </row>
    <row r="548" spans="2:3" ht="12.75" customHeight="1">
      <c r="B548" s="11"/>
      <c r="C548" s="51"/>
    </row>
    <row r="549" spans="2:3" ht="12.75" customHeight="1">
      <c r="B549" s="11"/>
      <c r="C549" s="51"/>
    </row>
    <row r="550" spans="2:3" ht="12.75" customHeight="1">
      <c r="B550" s="11"/>
      <c r="C550" s="51"/>
    </row>
    <row r="551" spans="2:3" ht="12.75" customHeight="1">
      <c r="B551" s="11"/>
      <c r="C551" s="51"/>
    </row>
    <row r="552" spans="2:3" ht="12.75" customHeight="1">
      <c r="B552" s="11"/>
      <c r="C552" s="51"/>
    </row>
    <row r="553" spans="2:3" ht="12.75" customHeight="1">
      <c r="B553" s="11"/>
      <c r="C553" s="51"/>
    </row>
    <row r="554" spans="2:3" ht="12.75" customHeight="1">
      <c r="B554" s="11"/>
      <c r="C554" s="51"/>
    </row>
    <row r="555" spans="2:3" ht="12.75" customHeight="1">
      <c r="B555" s="11"/>
      <c r="C555" s="51"/>
    </row>
    <row r="556" spans="2:3" ht="12.75" customHeight="1">
      <c r="B556" s="11"/>
      <c r="C556" s="51"/>
    </row>
    <row r="557" spans="2:3" ht="12.75" customHeight="1">
      <c r="B557" s="11"/>
      <c r="C557" s="51"/>
    </row>
    <row r="558" spans="2:3" ht="12.75" customHeight="1">
      <c r="B558" s="11"/>
      <c r="C558" s="51"/>
    </row>
    <row r="559" spans="2:3" ht="12.75" customHeight="1">
      <c r="B559" s="11"/>
      <c r="C559" s="51"/>
    </row>
    <row r="560" spans="2:3" ht="12.75" customHeight="1">
      <c r="B560" s="11"/>
      <c r="C560" s="51"/>
    </row>
    <row r="561" spans="2:3" ht="12.75" customHeight="1">
      <c r="B561" s="11"/>
      <c r="C561" s="51"/>
    </row>
    <row r="562" spans="2:3" ht="12.75" customHeight="1">
      <c r="B562" s="11"/>
      <c r="C562" s="51"/>
    </row>
    <row r="563" spans="2:3" ht="12.75" customHeight="1">
      <c r="B563" s="11"/>
      <c r="C563" s="51"/>
    </row>
    <row r="564" spans="2:3" ht="12.75" customHeight="1">
      <c r="B564" s="11"/>
      <c r="C564" s="51"/>
    </row>
    <row r="565" spans="2:3" ht="12.75" customHeight="1">
      <c r="B565" s="11"/>
      <c r="C565" s="51"/>
    </row>
    <row r="566" spans="2:3" ht="12.75" customHeight="1">
      <c r="B566" s="11"/>
      <c r="C566" s="51"/>
    </row>
    <row r="567" spans="2:3" ht="12.75" customHeight="1">
      <c r="B567" s="11"/>
      <c r="C567" s="51"/>
    </row>
    <row r="568" spans="2:3" ht="12.75" customHeight="1">
      <c r="B568" s="11"/>
      <c r="C568" s="51"/>
    </row>
    <row r="569" spans="2:3" ht="12.75" customHeight="1">
      <c r="B569" s="11"/>
      <c r="C569" s="51"/>
    </row>
    <row r="570" spans="2:3" ht="12.75" customHeight="1">
      <c r="B570" s="11"/>
      <c r="C570" s="51"/>
    </row>
    <row r="571" spans="2:3" ht="12.75" customHeight="1">
      <c r="B571" s="11"/>
      <c r="C571" s="51"/>
    </row>
    <row r="572" spans="2:3" ht="12.75" customHeight="1">
      <c r="B572" s="11"/>
      <c r="C572" s="51"/>
    </row>
    <row r="573" spans="2:3" ht="12.75" customHeight="1">
      <c r="B573" s="11"/>
      <c r="C573" s="51"/>
    </row>
    <row r="574" spans="2:3" ht="12.75" customHeight="1">
      <c r="B574" s="11"/>
      <c r="C574" s="51"/>
    </row>
    <row r="575" spans="2:3" ht="12.75" customHeight="1">
      <c r="B575" s="11"/>
      <c r="C575" s="51"/>
    </row>
    <row r="576" spans="2:3" ht="12.75" customHeight="1">
      <c r="B576" s="11"/>
      <c r="C576" s="51"/>
    </row>
    <row r="577" spans="2:3" ht="12.75" customHeight="1">
      <c r="B577" s="11"/>
      <c r="C577" s="51"/>
    </row>
    <row r="578" spans="2:3" ht="12.75" customHeight="1">
      <c r="B578" s="11"/>
      <c r="C578" s="51"/>
    </row>
    <row r="579" spans="2:3" ht="12.75" customHeight="1">
      <c r="B579" s="11"/>
      <c r="C579" s="51"/>
    </row>
    <row r="580" spans="2:3" ht="12.75" customHeight="1">
      <c r="B580" s="11"/>
      <c r="C580" s="51"/>
    </row>
    <row r="581" spans="2:3" ht="12.75" customHeight="1">
      <c r="B581" s="11"/>
      <c r="C581" s="51"/>
    </row>
    <row r="582" spans="2:3" ht="12.75" customHeight="1">
      <c r="B582" s="11"/>
      <c r="C582" s="51"/>
    </row>
    <row r="583" spans="2:3" ht="12.75" customHeight="1">
      <c r="B583" s="11"/>
      <c r="C583" s="51"/>
    </row>
    <row r="584" spans="2:3" ht="12.75" customHeight="1">
      <c r="B584" s="11"/>
      <c r="C584" s="51"/>
    </row>
    <row r="585" spans="2:3" ht="12.75" customHeight="1">
      <c r="B585" s="11"/>
      <c r="C585" s="51"/>
    </row>
    <row r="586" spans="2:3" ht="12.75" customHeight="1">
      <c r="B586" s="11"/>
      <c r="C586" s="51"/>
    </row>
    <row r="587" spans="2:3" ht="12.75" customHeight="1">
      <c r="B587" s="11"/>
      <c r="C587" s="51"/>
    </row>
    <row r="588" spans="2:3" ht="12.75" customHeight="1">
      <c r="B588" s="11"/>
      <c r="C588" s="51"/>
    </row>
    <row r="589" spans="2:3" ht="12.75" customHeight="1">
      <c r="B589" s="11"/>
      <c r="C589" s="51"/>
    </row>
    <row r="590" spans="2:3" ht="12.75" customHeight="1">
      <c r="B590" s="11"/>
      <c r="C590" s="51"/>
    </row>
    <row r="591" spans="2:3" ht="12.75" customHeight="1">
      <c r="B591" s="11"/>
      <c r="C591" s="51"/>
    </row>
    <row r="592" spans="2:3" ht="12.75" customHeight="1">
      <c r="B592" s="11"/>
      <c r="C592" s="51"/>
    </row>
    <row r="593" spans="2:3" ht="12.75" customHeight="1">
      <c r="B593" s="11"/>
      <c r="C593" s="51"/>
    </row>
    <row r="594" spans="2:3" ht="12.75" customHeight="1">
      <c r="B594" s="11"/>
      <c r="C594" s="51"/>
    </row>
    <row r="595" spans="2:3" ht="12.75" customHeight="1">
      <c r="B595" s="11"/>
      <c r="C595" s="51"/>
    </row>
    <row r="596" spans="2:3" ht="12.75" customHeight="1">
      <c r="B596" s="11"/>
      <c r="C596" s="51"/>
    </row>
    <row r="597" spans="2:3" ht="12.75" customHeight="1">
      <c r="B597" s="11"/>
      <c r="C597" s="51"/>
    </row>
    <row r="598" spans="2:3" ht="12.75" customHeight="1">
      <c r="B598" s="11"/>
      <c r="C598" s="51"/>
    </row>
    <row r="599" spans="2:3" ht="12.75" customHeight="1">
      <c r="B599" s="11"/>
      <c r="C599" s="51"/>
    </row>
    <row r="600" spans="2:3" ht="12.75" customHeight="1">
      <c r="B600" s="11"/>
      <c r="C600" s="51"/>
    </row>
    <row r="601" spans="2:3" ht="12.75" customHeight="1">
      <c r="B601" s="11"/>
      <c r="C601" s="51"/>
    </row>
    <row r="602" spans="2:3" ht="12.75" customHeight="1">
      <c r="B602" s="11"/>
      <c r="C602" s="51"/>
    </row>
    <row r="603" spans="2:3" ht="12.75" customHeight="1">
      <c r="B603" s="11"/>
      <c r="C603" s="51"/>
    </row>
    <row r="604" spans="2:3" ht="12.75" customHeight="1">
      <c r="B604" s="11"/>
      <c r="C604" s="51"/>
    </row>
    <row r="605" spans="2:3" ht="12.75" customHeight="1">
      <c r="B605" s="11"/>
      <c r="C605" s="51"/>
    </row>
    <row r="606" spans="2:3" ht="12.75" customHeight="1">
      <c r="B606" s="11"/>
      <c r="C606" s="51"/>
    </row>
    <row r="607" spans="2:3" ht="12.75" customHeight="1">
      <c r="B607" s="11"/>
      <c r="C607" s="51"/>
    </row>
    <row r="608" spans="2:3" ht="12.75" customHeight="1">
      <c r="B608" s="11"/>
      <c r="C608" s="51"/>
    </row>
    <row r="609" spans="2:3" ht="12.75" customHeight="1">
      <c r="B609" s="11"/>
      <c r="C609" s="51"/>
    </row>
    <row r="610" spans="2:3" ht="12.75" customHeight="1">
      <c r="B610" s="11"/>
      <c r="C610" s="51"/>
    </row>
    <row r="611" spans="2:3" ht="12.75" customHeight="1">
      <c r="B611" s="11"/>
      <c r="C611" s="51"/>
    </row>
    <row r="612" spans="2:3" ht="12.75" customHeight="1">
      <c r="B612" s="11"/>
      <c r="C612" s="51"/>
    </row>
    <row r="613" spans="2:3" ht="12.75" customHeight="1">
      <c r="B613" s="11"/>
      <c r="C613" s="51"/>
    </row>
    <row r="614" spans="2:3" ht="12.75" customHeight="1">
      <c r="B614" s="11"/>
      <c r="C614" s="51"/>
    </row>
    <row r="615" spans="2:3" ht="12.75" customHeight="1">
      <c r="B615" s="11"/>
      <c r="C615" s="51"/>
    </row>
    <row r="616" spans="2:3" ht="12.75" customHeight="1">
      <c r="B616" s="11"/>
      <c r="C616" s="51"/>
    </row>
    <row r="617" spans="2:3" ht="12.75" customHeight="1">
      <c r="B617" s="11"/>
      <c r="C617" s="51"/>
    </row>
    <row r="618" spans="2:3" ht="12.75" customHeight="1">
      <c r="B618" s="11"/>
      <c r="C618" s="51"/>
    </row>
    <row r="619" spans="2:3" ht="12.75" customHeight="1">
      <c r="B619" s="11"/>
      <c r="C619" s="51"/>
    </row>
    <row r="620" spans="2:3" ht="12.75" customHeight="1">
      <c r="B620" s="11"/>
      <c r="C620" s="51"/>
    </row>
    <row r="621" spans="2:3" ht="12.75" customHeight="1">
      <c r="B621" s="11"/>
      <c r="C621" s="51"/>
    </row>
    <row r="622" spans="2:3" ht="12.75" customHeight="1">
      <c r="B622" s="11"/>
      <c r="C622" s="51"/>
    </row>
    <row r="623" spans="2:3" ht="12.75" customHeight="1">
      <c r="B623" s="11"/>
      <c r="C623" s="51"/>
    </row>
    <row r="624" spans="2:3" ht="12.75" customHeight="1">
      <c r="B624" s="11"/>
      <c r="C624" s="51"/>
    </row>
    <row r="625" spans="2:3" ht="12.75" customHeight="1">
      <c r="B625" s="11"/>
      <c r="C625" s="51"/>
    </row>
    <row r="626" spans="2:3" ht="12.75" customHeight="1">
      <c r="B626" s="11"/>
      <c r="C626" s="51"/>
    </row>
    <row r="627" spans="2:3" ht="12.75" customHeight="1">
      <c r="B627" s="11"/>
      <c r="C627" s="51"/>
    </row>
    <row r="628" spans="2:3" ht="12.75" customHeight="1">
      <c r="B628" s="11"/>
      <c r="C628" s="51"/>
    </row>
    <row r="629" spans="2:3" ht="12.75" customHeight="1">
      <c r="B629" s="11"/>
      <c r="C629" s="51"/>
    </row>
    <row r="630" spans="2:3" ht="12.75" customHeight="1">
      <c r="B630" s="11"/>
      <c r="C630" s="51"/>
    </row>
    <row r="631" spans="2:3" ht="12.75" customHeight="1">
      <c r="B631" s="11"/>
      <c r="C631" s="51"/>
    </row>
    <row r="632" spans="2:3" ht="12.75" customHeight="1">
      <c r="B632" s="11"/>
      <c r="C632" s="51"/>
    </row>
    <row r="633" spans="2:3" ht="12.75" customHeight="1">
      <c r="B633" s="11"/>
      <c r="C633" s="51"/>
    </row>
    <row r="634" spans="2:3" ht="12.75" customHeight="1">
      <c r="B634" s="11"/>
      <c r="C634" s="51"/>
    </row>
    <row r="635" spans="2:3" ht="12.75" customHeight="1">
      <c r="B635" s="11"/>
      <c r="C635" s="51"/>
    </row>
    <row r="636" spans="2:3" ht="12.75" customHeight="1">
      <c r="B636" s="11"/>
      <c r="C636" s="51"/>
    </row>
    <row r="637" spans="2:3" ht="12.75" customHeight="1">
      <c r="B637" s="11"/>
      <c r="C637" s="51"/>
    </row>
    <row r="638" spans="2:3" ht="12.75" customHeight="1">
      <c r="B638" s="11"/>
      <c r="C638" s="51"/>
    </row>
    <row r="639" spans="2:3" ht="12.75" customHeight="1">
      <c r="B639" s="11"/>
      <c r="C639" s="51"/>
    </row>
    <row r="640" spans="2:3" ht="12.75" customHeight="1">
      <c r="B640" s="11"/>
      <c r="C640" s="51"/>
    </row>
    <row r="641" spans="2:3" ht="12.75" customHeight="1">
      <c r="B641" s="11"/>
      <c r="C641" s="51"/>
    </row>
    <row r="642" spans="2:3" ht="12.75" customHeight="1">
      <c r="B642" s="11"/>
      <c r="C642" s="51"/>
    </row>
    <row r="643" spans="2:3" ht="12.75" customHeight="1">
      <c r="B643" s="11"/>
      <c r="C643" s="51"/>
    </row>
    <row r="644" spans="2:3" ht="12.75" customHeight="1">
      <c r="B644" s="11"/>
      <c r="C644" s="51"/>
    </row>
    <row r="645" spans="2:3" ht="12.75" customHeight="1">
      <c r="B645" s="11"/>
      <c r="C645" s="51"/>
    </row>
    <row r="646" spans="2:3" ht="12.75" customHeight="1">
      <c r="B646" s="11"/>
      <c r="C646" s="51"/>
    </row>
    <row r="647" spans="2:3" ht="12.75" customHeight="1">
      <c r="B647" s="11"/>
      <c r="C647" s="51"/>
    </row>
    <row r="648" spans="2:3" ht="12.75" customHeight="1">
      <c r="B648" s="11"/>
      <c r="C648" s="51"/>
    </row>
    <row r="649" spans="2:3" ht="12.75" customHeight="1">
      <c r="B649" s="11"/>
      <c r="C649" s="51"/>
    </row>
    <row r="650" spans="2:3" ht="12.75" customHeight="1">
      <c r="B650" s="11"/>
      <c r="C650" s="51"/>
    </row>
    <row r="651" spans="2:3" ht="12.75" customHeight="1">
      <c r="B651" s="11"/>
      <c r="C651" s="51"/>
    </row>
    <row r="652" spans="2:3" ht="12.75" customHeight="1">
      <c r="B652" s="11"/>
      <c r="C652" s="51"/>
    </row>
    <row r="653" spans="2:3" ht="12.75" customHeight="1">
      <c r="B653" s="11"/>
      <c r="C653" s="51"/>
    </row>
    <row r="654" spans="2:3" ht="12.75" customHeight="1">
      <c r="B654" s="11"/>
      <c r="C654" s="51"/>
    </row>
    <row r="655" spans="2:3" ht="12.75" customHeight="1">
      <c r="B655" s="11"/>
      <c r="C655" s="51"/>
    </row>
    <row r="656" spans="2:3" ht="12.75" customHeight="1">
      <c r="B656" s="11"/>
      <c r="C656" s="51"/>
    </row>
    <row r="657" spans="2:3" ht="12.75" customHeight="1">
      <c r="B657" s="11"/>
      <c r="C657" s="51"/>
    </row>
    <row r="658" spans="2:3" ht="12.75" customHeight="1">
      <c r="B658" s="11"/>
      <c r="C658" s="51"/>
    </row>
    <row r="659" spans="2:3" ht="12.75" customHeight="1">
      <c r="B659" s="11"/>
      <c r="C659" s="51"/>
    </row>
    <row r="660" spans="2:3" ht="12.75" customHeight="1">
      <c r="B660" s="11"/>
      <c r="C660" s="51"/>
    </row>
    <row r="661" spans="2:3" ht="12.75" customHeight="1">
      <c r="B661" s="11"/>
      <c r="C661" s="51"/>
    </row>
    <row r="662" spans="2:3" ht="12.75" customHeight="1">
      <c r="B662" s="11"/>
      <c r="C662" s="51"/>
    </row>
    <row r="663" spans="2:3" ht="12.75" customHeight="1">
      <c r="B663" s="11"/>
      <c r="C663" s="51"/>
    </row>
    <row r="664" spans="2:3" ht="12.75" customHeight="1">
      <c r="B664" s="11"/>
      <c r="C664" s="51"/>
    </row>
    <row r="665" spans="2:3" ht="12.75" customHeight="1">
      <c r="B665" s="11"/>
      <c r="C665" s="51"/>
    </row>
    <row r="666" spans="2:3" ht="12.75" customHeight="1">
      <c r="B666" s="11"/>
      <c r="C666" s="51"/>
    </row>
    <row r="667" spans="2:3" ht="12.75" customHeight="1">
      <c r="B667" s="11"/>
      <c r="C667" s="51"/>
    </row>
    <row r="668" spans="2:3" ht="12.75" customHeight="1">
      <c r="B668" s="11"/>
      <c r="C668" s="51"/>
    </row>
    <row r="669" spans="2:3" ht="12.75" customHeight="1">
      <c r="B669" s="11"/>
      <c r="C669" s="51"/>
    </row>
    <row r="670" spans="2:3" ht="12.75" customHeight="1">
      <c r="B670" s="11"/>
      <c r="C670" s="51"/>
    </row>
    <row r="671" spans="2:3" ht="12.75" customHeight="1">
      <c r="B671" s="11"/>
      <c r="C671" s="51"/>
    </row>
    <row r="672" spans="2:3" ht="12.75" customHeight="1">
      <c r="B672" s="11"/>
      <c r="C672" s="51"/>
    </row>
    <row r="673" spans="2:3" ht="12.75" customHeight="1">
      <c r="B673" s="11"/>
      <c r="C673" s="51"/>
    </row>
    <row r="674" spans="2:3" ht="12.75" customHeight="1">
      <c r="B674" s="11"/>
      <c r="C674" s="51"/>
    </row>
    <row r="675" spans="2:3" ht="12.75" customHeight="1">
      <c r="B675" s="11"/>
      <c r="C675" s="51"/>
    </row>
    <row r="676" spans="2:3" ht="12.75" customHeight="1">
      <c r="B676" s="11"/>
      <c r="C676" s="51"/>
    </row>
    <row r="677" spans="2:3" ht="12.75" customHeight="1">
      <c r="B677" s="11"/>
      <c r="C677" s="51"/>
    </row>
    <row r="678" spans="2:3" ht="12.75" customHeight="1">
      <c r="B678" s="11"/>
      <c r="C678" s="51"/>
    </row>
    <row r="679" spans="2:3" ht="12.75" customHeight="1">
      <c r="B679" s="11"/>
      <c r="C679" s="51"/>
    </row>
    <row r="680" spans="2:3" ht="12.75" customHeight="1">
      <c r="B680" s="11"/>
      <c r="C680" s="51"/>
    </row>
    <row r="681" spans="2:3" ht="12.75" customHeight="1">
      <c r="B681" s="11"/>
      <c r="C681" s="51"/>
    </row>
    <row r="682" spans="2:3" ht="12.75" customHeight="1">
      <c r="B682" s="11"/>
      <c r="C682" s="51"/>
    </row>
    <row r="683" spans="2:3" ht="12.75" customHeight="1">
      <c r="B683" s="11"/>
      <c r="C683" s="51"/>
    </row>
    <row r="684" spans="2:3" ht="12.75" customHeight="1">
      <c r="B684" s="11"/>
      <c r="C684" s="51"/>
    </row>
    <row r="685" spans="2:3" ht="12.75" customHeight="1">
      <c r="B685" s="11"/>
      <c r="C685" s="51"/>
    </row>
    <row r="686" spans="2:3" ht="12.75" customHeight="1">
      <c r="B686" s="11"/>
      <c r="C686" s="51"/>
    </row>
    <row r="687" spans="2:3" ht="12.75" customHeight="1">
      <c r="B687" s="11"/>
      <c r="C687" s="51"/>
    </row>
    <row r="688" spans="2:3" ht="12.75" customHeight="1">
      <c r="B688" s="11"/>
      <c r="C688" s="51"/>
    </row>
    <row r="689" spans="2:3" ht="12.75" customHeight="1">
      <c r="B689" s="11"/>
      <c r="C689" s="51"/>
    </row>
    <row r="690" spans="2:3" ht="12.75" customHeight="1">
      <c r="B690" s="11"/>
      <c r="C690" s="51"/>
    </row>
    <row r="691" spans="2:3" ht="12.75" customHeight="1">
      <c r="B691" s="11"/>
      <c r="C691" s="51"/>
    </row>
    <row r="692" spans="2:3" ht="12.75" customHeight="1">
      <c r="B692" s="11"/>
      <c r="C692" s="51"/>
    </row>
    <row r="693" spans="2:3" ht="12.75" customHeight="1">
      <c r="B693" s="11"/>
      <c r="C693" s="51"/>
    </row>
    <row r="694" spans="2:3" ht="12.75" customHeight="1">
      <c r="B694" s="11"/>
      <c r="C694" s="51"/>
    </row>
    <row r="695" spans="2:3" ht="12.75" customHeight="1">
      <c r="B695" s="11"/>
      <c r="C695" s="51"/>
    </row>
    <row r="696" spans="2:3" ht="12.75" customHeight="1">
      <c r="B696" s="11"/>
      <c r="C696" s="51"/>
    </row>
    <row r="697" spans="2:3" ht="12.75" customHeight="1">
      <c r="B697" s="11"/>
      <c r="C697" s="51"/>
    </row>
    <row r="698" spans="2:3" ht="12.75" customHeight="1">
      <c r="B698" s="11"/>
      <c r="C698" s="51"/>
    </row>
    <row r="699" spans="2:3" ht="12.75" customHeight="1">
      <c r="B699" s="11"/>
      <c r="C699" s="51"/>
    </row>
    <row r="700" spans="2:3" ht="12.75" customHeight="1">
      <c r="B700" s="11"/>
      <c r="C700" s="51"/>
    </row>
    <row r="701" spans="2:3" ht="12.75" customHeight="1">
      <c r="B701" s="11"/>
      <c r="C701" s="51"/>
    </row>
    <row r="702" spans="2:3" ht="12.75" customHeight="1">
      <c r="B702" s="11"/>
      <c r="C702" s="51"/>
    </row>
    <row r="703" spans="2:3" ht="12.75" customHeight="1">
      <c r="B703" s="11"/>
      <c r="C703" s="51"/>
    </row>
    <row r="704" spans="2:3" ht="12.75" customHeight="1">
      <c r="B704" s="11"/>
      <c r="C704" s="51"/>
    </row>
    <row r="705" spans="2:3" ht="12.75" customHeight="1">
      <c r="B705" s="11"/>
      <c r="C705" s="51"/>
    </row>
    <row r="706" spans="2:3" ht="12.75" customHeight="1">
      <c r="B706" s="11"/>
      <c r="C706" s="51"/>
    </row>
    <row r="707" spans="2:3" ht="12.75" customHeight="1">
      <c r="B707" s="11"/>
      <c r="C707" s="51"/>
    </row>
    <row r="708" spans="2:3" ht="12.75" customHeight="1">
      <c r="B708" s="11"/>
      <c r="C708" s="51"/>
    </row>
    <row r="709" spans="2:3" ht="12.75" customHeight="1">
      <c r="B709" s="11"/>
      <c r="C709" s="51"/>
    </row>
    <row r="710" spans="2:3" ht="12.75" customHeight="1">
      <c r="B710" s="11"/>
      <c r="C710" s="51"/>
    </row>
    <row r="711" spans="2:3" ht="12.75" customHeight="1">
      <c r="B711" s="11"/>
      <c r="C711" s="51"/>
    </row>
    <row r="712" spans="2:3" ht="12.75" customHeight="1">
      <c r="B712" s="11"/>
      <c r="C712" s="51"/>
    </row>
    <row r="713" spans="2:3" ht="12.75" customHeight="1">
      <c r="B713" s="11"/>
      <c r="C713" s="51"/>
    </row>
    <row r="714" spans="2:3" ht="12.75" customHeight="1">
      <c r="B714" s="11"/>
      <c r="C714" s="51"/>
    </row>
    <row r="715" spans="2:3" ht="12.75" customHeight="1">
      <c r="B715" s="11"/>
      <c r="C715" s="51"/>
    </row>
    <row r="716" spans="2:3" ht="12.75" customHeight="1">
      <c r="B716" s="11"/>
      <c r="C716" s="51"/>
    </row>
    <row r="717" spans="2:3" ht="12.75" customHeight="1">
      <c r="B717" s="11"/>
      <c r="C717" s="51"/>
    </row>
    <row r="718" spans="2:3" ht="12.75" customHeight="1">
      <c r="B718" s="11"/>
      <c r="C718" s="51"/>
    </row>
    <row r="719" spans="2:3" ht="12.75" customHeight="1">
      <c r="B719" s="11"/>
      <c r="C719" s="51"/>
    </row>
    <row r="720" spans="2:3" ht="12.75" customHeight="1">
      <c r="B720" s="11"/>
      <c r="C720" s="51"/>
    </row>
    <row r="721" spans="2:3" ht="12.75" customHeight="1">
      <c r="B721" s="11"/>
      <c r="C721" s="51"/>
    </row>
    <row r="722" spans="2:3" ht="12.75" customHeight="1">
      <c r="B722" s="11"/>
      <c r="C722" s="51"/>
    </row>
    <row r="723" spans="2:3" ht="12.75" customHeight="1">
      <c r="B723" s="11"/>
      <c r="C723" s="51"/>
    </row>
    <row r="724" spans="2:3" ht="12.75" customHeight="1">
      <c r="B724" s="11"/>
      <c r="C724" s="51"/>
    </row>
    <row r="725" spans="2:3" ht="12.75" customHeight="1">
      <c r="B725" s="11"/>
      <c r="C725" s="51"/>
    </row>
    <row r="726" spans="2:3" ht="12.75" customHeight="1">
      <c r="B726" s="11"/>
      <c r="C726" s="51"/>
    </row>
    <row r="727" spans="2:3" ht="12.75" customHeight="1">
      <c r="B727" s="11"/>
      <c r="C727" s="51"/>
    </row>
    <row r="728" spans="2:3" ht="12.75" customHeight="1">
      <c r="B728" s="11"/>
      <c r="C728" s="51"/>
    </row>
    <row r="729" spans="2:3" ht="12.75" customHeight="1">
      <c r="B729" s="11"/>
      <c r="C729" s="51"/>
    </row>
    <row r="730" spans="2:3" ht="12.75" customHeight="1">
      <c r="B730" s="11"/>
      <c r="C730" s="51"/>
    </row>
    <row r="731" spans="2:3" ht="12.75" customHeight="1">
      <c r="B731" s="11"/>
      <c r="C731" s="51"/>
    </row>
    <row r="732" spans="2:3" ht="12.75" customHeight="1">
      <c r="B732" s="11"/>
      <c r="C732" s="51"/>
    </row>
    <row r="733" spans="2:3" ht="12.75" customHeight="1">
      <c r="B733" s="11"/>
      <c r="C733" s="51"/>
    </row>
    <row r="734" spans="2:3" ht="12.75" customHeight="1">
      <c r="B734" s="11"/>
      <c r="C734" s="51"/>
    </row>
    <row r="735" spans="2:3" ht="12.75" customHeight="1">
      <c r="B735" s="11"/>
      <c r="C735" s="51"/>
    </row>
    <row r="736" spans="2:3" ht="12.75" customHeight="1">
      <c r="B736" s="11"/>
      <c r="C736" s="51"/>
    </row>
    <row r="737" spans="2:3" ht="12.75" customHeight="1">
      <c r="B737" s="11"/>
      <c r="C737" s="51"/>
    </row>
    <row r="738" spans="2:3" ht="12.75" customHeight="1">
      <c r="B738" s="11"/>
      <c r="C738" s="51"/>
    </row>
    <row r="739" spans="2:3" ht="12.75" customHeight="1">
      <c r="B739" s="11"/>
      <c r="C739" s="51"/>
    </row>
    <row r="740" spans="2:3" ht="12.75" customHeight="1">
      <c r="B740" s="11"/>
      <c r="C740" s="51"/>
    </row>
    <row r="741" spans="2:3" ht="12.75" customHeight="1">
      <c r="B741" s="11"/>
      <c r="C741" s="51"/>
    </row>
    <row r="742" spans="2:3" ht="12.75" customHeight="1">
      <c r="B742" s="11"/>
      <c r="C742" s="51"/>
    </row>
    <row r="743" spans="2:3" ht="12.75" customHeight="1">
      <c r="B743" s="11"/>
      <c r="C743" s="51"/>
    </row>
    <row r="744" spans="2:3" ht="12.75" customHeight="1">
      <c r="B744" s="11"/>
      <c r="C744" s="51"/>
    </row>
    <row r="745" spans="2:3" ht="12.75" customHeight="1">
      <c r="B745" s="11"/>
      <c r="C745" s="51"/>
    </row>
    <row r="746" spans="2:3" ht="12.75" customHeight="1">
      <c r="B746" s="11"/>
      <c r="C746" s="51"/>
    </row>
    <row r="747" spans="2:3" ht="12.75" customHeight="1">
      <c r="B747" s="11"/>
      <c r="C747" s="51"/>
    </row>
    <row r="748" spans="2:3" ht="12.75" customHeight="1">
      <c r="B748" s="11"/>
      <c r="C748" s="51"/>
    </row>
    <row r="749" spans="2:3" ht="12.75" customHeight="1">
      <c r="B749" s="11"/>
      <c r="C749" s="51"/>
    </row>
    <row r="750" spans="2:3" ht="12.75" customHeight="1">
      <c r="B750" s="11"/>
      <c r="C750" s="51"/>
    </row>
    <row r="751" spans="2:3" ht="12.75" customHeight="1">
      <c r="B751" s="11"/>
      <c r="C751" s="51"/>
    </row>
    <row r="752" spans="2:3" ht="12.75" customHeight="1">
      <c r="B752" s="11"/>
      <c r="C752" s="51"/>
    </row>
    <row r="753" spans="2:3" ht="12.75" customHeight="1">
      <c r="B753" s="11"/>
      <c r="C753" s="51"/>
    </row>
    <row r="754" spans="2:3" ht="12.75" customHeight="1">
      <c r="B754" s="11"/>
      <c r="C754" s="51"/>
    </row>
    <row r="755" spans="2:3" ht="12.75" customHeight="1">
      <c r="B755" s="11"/>
      <c r="C755" s="51"/>
    </row>
    <row r="756" spans="2:3" ht="12.75" customHeight="1">
      <c r="B756" s="11"/>
      <c r="C756" s="51"/>
    </row>
    <row r="757" spans="2:3" ht="12.75" customHeight="1">
      <c r="B757" s="11"/>
      <c r="C757" s="51"/>
    </row>
    <row r="758" spans="2:3" ht="12.75" customHeight="1">
      <c r="B758" s="11"/>
      <c r="C758" s="51"/>
    </row>
    <row r="759" spans="2:3" ht="12.75" customHeight="1">
      <c r="B759" s="11"/>
      <c r="C759" s="51"/>
    </row>
    <row r="760" spans="2:3" ht="12.75" customHeight="1">
      <c r="B760" s="11"/>
      <c r="C760" s="51"/>
    </row>
    <row r="761" spans="2:3" ht="12.75" customHeight="1">
      <c r="B761" s="11"/>
      <c r="C761" s="51"/>
    </row>
    <row r="762" spans="2:3" ht="12.75" customHeight="1">
      <c r="B762" s="11"/>
      <c r="C762" s="51"/>
    </row>
    <row r="763" spans="2:3" ht="12.75" customHeight="1">
      <c r="B763" s="11"/>
      <c r="C763" s="51"/>
    </row>
    <row r="764" spans="2:3" ht="12.75" customHeight="1">
      <c r="B764" s="11"/>
      <c r="C764" s="51"/>
    </row>
    <row r="765" spans="2:3" ht="12.75" customHeight="1">
      <c r="B765" s="11"/>
      <c r="C765" s="51"/>
    </row>
    <row r="766" spans="2:3" ht="12.75" customHeight="1">
      <c r="B766" s="11"/>
      <c r="C766" s="51"/>
    </row>
    <row r="767" spans="2:3" ht="12.75" customHeight="1">
      <c r="B767" s="11"/>
      <c r="C767" s="51"/>
    </row>
    <row r="768" spans="2:3" ht="12.75" customHeight="1">
      <c r="B768" s="11"/>
      <c r="C768" s="51"/>
    </row>
    <row r="769" spans="2:3" ht="12.75" customHeight="1">
      <c r="B769" s="11"/>
      <c r="C769" s="51"/>
    </row>
    <row r="770" spans="2:3" ht="12.75" customHeight="1">
      <c r="B770" s="11"/>
      <c r="C770" s="51"/>
    </row>
    <row r="771" spans="2:3" ht="12.75" customHeight="1">
      <c r="B771" s="11"/>
      <c r="C771" s="51"/>
    </row>
    <row r="772" spans="2:3" ht="12.75" customHeight="1">
      <c r="B772" s="11"/>
      <c r="C772" s="51"/>
    </row>
    <row r="773" spans="2:3" ht="12.75" customHeight="1">
      <c r="B773" s="11"/>
      <c r="C773" s="51"/>
    </row>
    <row r="774" spans="2:3" ht="12.75" customHeight="1">
      <c r="B774" s="11"/>
      <c r="C774" s="51"/>
    </row>
    <row r="775" spans="2:3" ht="12.75" customHeight="1">
      <c r="B775" s="11"/>
      <c r="C775" s="51"/>
    </row>
    <row r="776" spans="2:3" ht="12.75" customHeight="1">
      <c r="B776" s="11"/>
      <c r="C776" s="51"/>
    </row>
    <row r="777" spans="2:3" ht="12.75" customHeight="1">
      <c r="B777" s="11"/>
      <c r="C777" s="51"/>
    </row>
    <row r="778" spans="2:3" ht="12.75" customHeight="1">
      <c r="B778" s="11"/>
      <c r="C778" s="51"/>
    </row>
    <row r="779" spans="2:3" ht="12.75" customHeight="1">
      <c r="B779" s="11"/>
      <c r="C779" s="51"/>
    </row>
    <row r="780" spans="2:3" ht="12.75" customHeight="1">
      <c r="B780" s="11"/>
      <c r="C780" s="51"/>
    </row>
    <row r="781" spans="2:3" ht="12.75" customHeight="1">
      <c r="B781" s="11"/>
      <c r="C781" s="51"/>
    </row>
    <row r="782" spans="2:3" ht="12.75" customHeight="1">
      <c r="B782" s="11"/>
      <c r="C782" s="51"/>
    </row>
    <row r="783" spans="2:3" ht="12.75" customHeight="1">
      <c r="B783" s="11"/>
      <c r="C783" s="51"/>
    </row>
    <row r="784" spans="2:3" ht="12.75" customHeight="1">
      <c r="B784" s="11"/>
      <c r="C784" s="51"/>
    </row>
    <row r="785" spans="2:3" ht="12.75" customHeight="1">
      <c r="B785" s="11"/>
      <c r="C785" s="51"/>
    </row>
    <row r="786" spans="2:3" ht="12.75" customHeight="1">
      <c r="B786" s="11"/>
      <c r="C786" s="51"/>
    </row>
    <row r="787" spans="2:3" ht="12.75" customHeight="1">
      <c r="B787" s="11"/>
      <c r="C787" s="51"/>
    </row>
    <row r="788" spans="2:3" ht="12.75" customHeight="1">
      <c r="B788" s="11"/>
      <c r="C788" s="51"/>
    </row>
    <row r="789" spans="2:3" ht="12.75" customHeight="1">
      <c r="B789" s="11"/>
      <c r="C789" s="51"/>
    </row>
    <row r="790" spans="2:3" ht="12.75" customHeight="1">
      <c r="B790" s="11"/>
      <c r="C790" s="51"/>
    </row>
    <row r="791" spans="2:3" ht="12.75" customHeight="1">
      <c r="B791" s="11"/>
      <c r="C791" s="51"/>
    </row>
    <row r="792" spans="2:3" ht="12.75" customHeight="1">
      <c r="B792" s="11"/>
      <c r="C792" s="51"/>
    </row>
    <row r="793" spans="2:3" ht="12.75" customHeight="1">
      <c r="B793" s="11"/>
      <c r="C793" s="51"/>
    </row>
    <row r="794" spans="2:3" ht="12.75" customHeight="1">
      <c r="B794" s="11"/>
      <c r="C794" s="51"/>
    </row>
    <row r="795" spans="2:3" ht="12.75" customHeight="1">
      <c r="B795" s="11"/>
      <c r="C795" s="51"/>
    </row>
    <row r="796" spans="2:3" ht="12.75" customHeight="1">
      <c r="B796" s="11"/>
      <c r="C796" s="51"/>
    </row>
    <row r="797" spans="2:3" ht="12.75" customHeight="1">
      <c r="B797" s="11"/>
      <c r="C797" s="51"/>
    </row>
    <row r="798" spans="2:3" ht="12.75" customHeight="1">
      <c r="B798" s="11"/>
      <c r="C798" s="51"/>
    </row>
    <row r="799" spans="2:3" ht="12.75" customHeight="1">
      <c r="B799" s="11"/>
      <c r="C799" s="51"/>
    </row>
    <row r="800" spans="2:3" ht="12.75" customHeight="1">
      <c r="B800" s="11"/>
      <c r="C800" s="51"/>
    </row>
    <row r="801" spans="2:3" ht="12.75" customHeight="1">
      <c r="B801" s="11"/>
      <c r="C801" s="51"/>
    </row>
    <row r="802" spans="2:3" ht="12.75" customHeight="1">
      <c r="B802" s="11"/>
      <c r="C802" s="51"/>
    </row>
    <row r="803" spans="2:3" ht="12.75" customHeight="1">
      <c r="B803" s="11"/>
      <c r="C803" s="51"/>
    </row>
    <row r="804" spans="2:3" ht="12.75" customHeight="1">
      <c r="B804" s="11"/>
      <c r="C804" s="51"/>
    </row>
    <row r="805" spans="2:3" ht="12.75" customHeight="1">
      <c r="B805" s="11"/>
      <c r="C805" s="51"/>
    </row>
    <row r="806" spans="2:3" ht="12.75" customHeight="1">
      <c r="B806" s="11"/>
      <c r="C806" s="51"/>
    </row>
    <row r="807" spans="2:3" ht="12.75" customHeight="1">
      <c r="B807" s="11"/>
      <c r="C807" s="51"/>
    </row>
    <row r="808" spans="2:3" ht="12.75" customHeight="1">
      <c r="B808" s="11"/>
      <c r="C808" s="51"/>
    </row>
    <row r="809" spans="2:3" ht="12.75" customHeight="1">
      <c r="B809" s="11"/>
      <c r="C809" s="51"/>
    </row>
    <row r="810" spans="2:3" ht="12.75" customHeight="1">
      <c r="B810" s="11"/>
      <c r="C810" s="51"/>
    </row>
    <row r="811" spans="2:3" ht="12.75" customHeight="1">
      <c r="B811" s="11"/>
      <c r="C811" s="51"/>
    </row>
    <row r="812" spans="2:3" ht="12.75" customHeight="1">
      <c r="B812" s="11"/>
      <c r="C812" s="51"/>
    </row>
    <row r="813" spans="2:3" ht="12.75" customHeight="1">
      <c r="B813" s="11"/>
      <c r="C813" s="51"/>
    </row>
    <row r="814" spans="2:3" ht="12.75" customHeight="1">
      <c r="B814" s="11"/>
      <c r="C814" s="51"/>
    </row>
    <row r="815" spans="2:3" ht="12.75" customHeight="1">
      <c r="B815" s="11"/>
      <c r="C815" s="51"/>
    </row>
    <row r="816" spans="2:3" ht="12.75" customHeight="1">
      <c r="B816" s="11"/>
      <c r="C816" s="51"/>
    </row>
    <row r="817" spans="2:3" ht="12.75" customHeight="1">
      <c r="B817" s="11"/>
      <c r="C817" s="51"/>
    </row>
    <row r="818" spans="2:3" ht="12.75" customHeight="1">
      <c r="B818" s="11"/>
      <c r="C818" s="51"/>
    </row>
    <row r="819" spans="2:3" ht="12.75" customHeight="1">
      <c r="B819" s="11"/>
      <c r="C819" s="51"/>
    </row>
    <row r="820" spans="2:3" ht="12.75" customHeight="1">
      <c r="B820" s="11"/>
      <c r="C820" s="51"/>
    </row>
    <row r="821" spans="2:3" ht="12.75" customHeight="1">
      <c r="B821" s="11"/>
      <c r="C821" s="51"/>
    </row>
    <row r="822" spans="2:3" ht="12.75" customHeight="1">
      <c r="B822" s="11"/>
      <c r="C822" s="51"/>
    </row>
    <row r="823" spans="2:3" ht="12.75" customHeight="1">
      <c r="B823" s="11"/>
      <c r="C823" s="51"/>
    </row>
    <row r="824" spans="2:3" ht="12.75" customHeight="1">
      <c r="B824" s="11"/>
      <c r="C824" s="51"/>
    </row>
    <row r="825" spans="2:3" ht="12.75" customHeight="1">
      <c r="B825" s="11"/>
      <c r="C825" s="51"/>
    </row>
    <row r="826" spans="2:3" ht="12.75" customHeight="1">
      <c r="B826" s="11"/>
      <c r="C826" s="51"/>
    </row>
    <row r="827" spans="2:3" ht="12.75" customHeight="1">
      <c r="B827" s="11"/>
      <c r="C827" s="51"/>
    </row>
    <row r="828" spans="2:3" ht="12.75" customHeight="1">
      <c r="B828" s="11"/>
      <c r="C828" s="51"/>
    </row>
    <row r="829" spans="2:3" ht="12.75" customHeight="1">
      <c r="B829" s="11"/>
      <c r="C829" s="51"/>
    </row>
    <row r="830" spans="2:3" ht="12.75" customHeight="1">
      <c r="B830" s="11"/>
      <c r="C830" s="51"/>
    </row>
    <row r="831" spans="2:3" ht="12.75" customHeight="1">
      <c r="B831" s="11"/>
      <c r="C831" s="51"/>
    </row>
    <row r="832" spans="2:3" ht="12.75" customHeight="1">
      <c r="B832" s="11"/>
      <c r="C832" s="51"/>
    </row>
    <row r="833" spans="2:3" ht="12.75" customHeight="1">
      <c r="B833" s="11"/>
      <c r="C833" s="51"/>
    </row>
    <row r="834" spans="2:3" ht="12.75" customHeight="1">
      <c r="B834" s="11"/>
      <c r="C834" s="51"/>
    </row>
    <row r="835" spans="2:3" ht="12.75" customHeight="1">
      <c r="B835" s="11"/>
      <c r="C835" s="51"/>
    </row>
    <row r="836" spans="2:3" ht="12.75" customHeight="1">
      <c r="B836" s="11"/>
      <c r="C836" s="51"/>
    </row>
    <row r="837" spans="2:3" ht="12.75" customHeight="1">
      <c r="B837" s="11"/>
      <c r="C837" s="51"/>
    </row>
    <row r="838" spans="2:3" ht="12.75" customHeight="1">
      <c r="B838" s="11"/>
      <c r="C838" s="51"/>
    </row>
    <row r="839" spans="2:3" ht="12.75" customHeight="1">
      <c r="B839" s="11"/>
      <c r="C839" s="51"/>
    </row>
    <row r="840" spans="2:3" ht="12.75" customHeight="1">
      <c r="B840" s="11"/>
      <c r="C840" s="51"/>
    </row>
    <row r="841" spans="2:3" ht="12.75" customHeight="1">
      <c r="B841" s="11"/>
      <c r="C841" s="51"/>
    </row>
    <row r="842" spans="2:3" ht="12.75" customHeight="1">
      <c r="B842" s="11"/>
      <c r="C842" s="51"/>
    </row>
    <row r="843" spans="2:3" ht="12.75" customHeight="1">
      <c r="B843" s="11"/>
      <c r="C843" s="51"/>
    </row>
    <row r="844" spans="2:3" ht="12.75" customHeight="1">
      <c r="B844" s="11"/>
      <c r="C844" s="51"/>
    </row>
    <row r="845" spans="2:3" ht="12.75" customHeight="1">
      <c r="B845" s="11"/>
      <c r="C845" s="51"/>
    </row>
    <row r="846" spans="2:3" ht="12.75" customHeight="1">
      <c r="B846" s="11"/>
      <c r="C846" s="51"/>
    </row>
    <row r="847" spans="2:3" ht="12.75" customHeight="1">
      <c r="B847" s="11"/>
      <c r="C847" s="51"/>
    </row>
    <row r="848" spans="2:3" ht="12.75" customHeight="1">
      <c r="B848" s="11"/>
      <c r="C848" s="51"/>
    </row>
    <row r="849" spans="2:3" ht="12.75" customHeight="1">
      <c r="B849" s="11"/>
      <c r="C849" s="51"/>
    </row>
    <row r="850" spans="2:3" ht="12.75" customHeight="1">
      <c r="B850" s="11"/>
      <c r="C850" s="51"/>
    </row>
    <row r="851" spans="2:3" ht="12.75" customHeight="1">
      <c r="B851" s="11"/>
      <c r="C851" s="51"/>
    </row>
    <row r="852" spans="2:3" ht="12.75" customHeight="1">
      <c r="B852" s="11"/>
      <c r="C852" s="51"/>
    </row>
    <row r="853" spans="2:3" ht="12.75" customHeight="1">
      <c r="B853" s="11"/>
      <c r="C853" s="51"/>
    </row>
    <row r="854" spans="2:3" ht="12.75" customHeight="1">
      <c r="B854" s="11"/>
      <c r="C854" s="51"/>
    </row>
    <row r="855" spans="2:3" ht="12.75" customHeight="1">
      <c r="B855" s="11"/>
      <c r="C855" s="51"/>
    </row>
    <row r="856" spans="2:3" ht="12.75" customHeight="1">
      <c r="B856" s="11"/>
      <c r="C856" s="51"/>
    </row>
    <row r="857" spans="2:3" ht="12.75" customHeight="1">
      <c r="B857" s="11"/>
      <c r="C857" s="51"/>
    </row>
    <row r="858" spans="2:3" ht="12.75" customHeight="1">
      <c r="B858" s="11"/>
      <c r="C858" s="51"/>
    </row>
    <row r="859" spans="2:3" ht="12.75" customHeight="1">
      <c r="B859" s="11"/>
      <c r="C859" s="51"/>
    </row>
    <row r="860" spans="2:3" ht="12.75" customHeight="1">
      <c r="B860" s="11"/>
      <c r="C860" s="51"/>
    </row>
    <row r="861" spans="2:3" ht="12.75" customHeight="1">
      <c r="B861" s="11"/>
      <c r="C861" s="51"/>
    </row>
    <row r="862" spans="2:3" ht="12.75" customHeight="1">
      <c r="B862" s="11"/>
      <c r="C862" s="51"/>
    </row>
    <row r="863" spans="2:3" ht="12.75" customHeight="1">
      <c r="B863" s="11"/>
      <c r="C863" s="51"/>
    </row>
    <row r="864" spans="2:3" ht="12.75" customHeight="1">
      <c r="B864" s="11"/>
      <c r="C864" s="51"/>
    </row>
    <row r="865" spans="2:3" ht="12.75" customHeight="1">
      <c r="B865" s="11"/>
      <c r="C865" s="51"/>
    </row>
    <row r="866" spans="2:3" ht="12.75" customHeight="1">
      <c r="B866" s="11"/>
      <c r="C866" s="51"/>
    </row>
    <row r="867" spans="2:3" ht="12.75" customHeight="1">
      <c r="B867" s="11"/>
      <c r="C867" s="51"/>
    </row>
    <row r="868" spans="2:3" ht="12.75" customHeight="1">
      <c r="B868" s="11"/>
      <c r="C868" s="51"/>
    </row>
    <row r="869" spans="2:3" ht="12.75" customHeight="1">
      <c r="B869" s="11"/>
      <c r="C869" s="51"/>
    </row>
    <row r="870" spans="2:3" ht="12.75" customHeight="1">
      <c r="B870" s="11"/>
      <c r="C870" s="51"/>
    </row>
    <row r="871" spans="2:3" ht="12.75" customHeight="1">
      <c r="B871" s="11"/>
      <c r="C871" s="51"/>
    </row>
    <row r="872" spans="2:3" ht="12.75" customHeight="1">
      <c r="B872" s="11"/>
      <c r="C872" s="51"/>
    </row>
    <row r="873" spans="2:3" ht="12.75" customHeight="1">
      <c r="B873" s="11"/>
      <c r="C873" s="51"/>
    </row>
    <row r="874" spans="2:3" ht="12.75" customHeight="1">
      <c r="B874" s="11"/>
      <c r="C874" s="51"/>
    </row>
    <row r="875" spans="2:3" ht="12.75" customHeight="1">
      <c r="B875" s="11"/>
      <c r="C875" s="51"/>
    </row>
    <row r="876" spans="2:3" ht="12.75" customHeight="1">
      <c r="B876" s="11"/>
      <c r="C876" s="51"/>
    </row>
    <row r="877" spans="2:3" ht="12.75" customHeight="1">
      <c r="B877" s="11"/>
      <c r="C877" s="51"/>
    </row>
    <row r="878" spans="2:3" ht="12.75" customHeight="1">
      <c r="B878" s="11"/>
      <c r="C878" s="51"/>
    </row>
    <row r="879" spans="2:3" ht="12.75" customHeight="1">
      <c r="B879" s="11"/>
      <c r="C879" s="51"/>
    </row>
    <row r="880" spans="2:3" ht="12.75" customHeight="1">
      <c r="B880" s="11"/>
      <c r="C880" s="51"/>
    </row>
    <row r="881" spans="2:3" ht="12.75" customHeight="1">
      <c r="B881" s="11"/>
      <c r="C881" s="51"/>
    </row>
    <row r="882" spans="2:3" ht="12.75" customHeight="1">
      <c r="B882" s="11"/>
      <c r="C882" s="51"/>
    </row>
    <row r="883" spans="2:3" ht="12.75" customHeight="1">
      <c r="B883" s="11"/>
      <c r="C883" s="51"/>
    </row>
    <row r="884" spans="2:3" ht="12.75" customHeight="1">
      <c r="B884" s="11"/>
      <c r="C884" s="51"/>
    </row>
    <row r="885" spans="2:3" ht="12.75" customHeight="1">
      <c r="B885" s="11"/>
      <c r="C885" s="51"/>
    </row>
    <row r="886" spans="2:3" ht="12.75" customHeight="1">
      <c r="B886" s="11"/>
      <c r="C886" s="51"/>
    </row>
    <row r="887" spans="2:3" ht="12.75" customHeight="1">
      <c r="B887" s="11"/>
      <c r="C887" s="51"/>
    </row>
    <row r="888" spans="2:3" ht="12.75" customHeight="1">
      <c r="B888" s="11"/>
      <c r="C888" s="51"/>
    </row>
    <row r="889" spans="2:3" ht="12.75" customHeight="1">
      <c r="B889" s="11"/>
      <c r="C889" s="51"/>
    </row>
    <row r="890" spans="2:3" ht="12.75" customHeight="1">
      <c r="B890" s="11"/>
      <c r="C890" s="51"/>
    </row>
    <row r="891" spans="2:3" ht="12.75" customHeight="1">
      <c r="B891" s="11"/>
      <c r="C891" s="51"/>
    </row>
    <row r="892" spans="2:3" ht="12.75" customHeight="1">
      <c r="B892" s="11"/>
      <c r="C892" s="51"/>
    </row>
    <row r="893" spans="2:3" ht="12.75" customHeight="1">
      <c r="B893" s="11"/>
      <c r="C893" s="51"/>
    </row>
    <row r="894" spans="2:3" ht="12.75" customHeight="1">
      <c r="B894" s="11"/>
      <c r="C894" s="51"/>
    </row>
    <row r="895" spans="2:3" ht="12.75" customHeight="1">
      <c r="B895" s="11"/>
      <c r="C895" s="51"/>
    </row>
    <row r="896" spans="2:3" ht="12.75" customHeight="1">
      <c r="B896" s="11"/>
      <c r="C896" s="51"/>
    </row>
    <row r="897" spans="2:3" ht="12.75" customHeight="1">
      <c r="B897" s="11"/>
      <c r="C897" s="51"/>
    </row>
    <row r="898" spans="2:3" ht="12.75" customHeight="1">
      <c r="B898" s="11"/>
      <c r="C898" s="51"/>
    </row>
    <row r="899" spans="2:3" ht="12.75" customHeight="1">
      <c r="B899" s="11"/>
      <c r="C899" s="51"/>
    </row>
    <row r="900" spans="2:3" ht="12.75" customHeight="1">
      <c r="B900" s="11"/>
      <c r="C900" s="51"/>
    </row>
    <row r="901" spans="2:3" ht="12.75" customHeight="1">
      <c r="B901" s="11"/>
      <c r="C901" s="51"/>
    </row>
    <row r="902" spans="2:3" ht="12.75" customHeight="1">
      <c r="B902" s="11"/>
      <c r="C902" s="51"/>
    </row>
    <row r="903" spans="2:3" ht="12.75" customHeight="1">
      <c r="B903" s="11"/>
      <c r="C903" s="51"/>
    </row>
    <row r="904" spans="2:3" ht="12.75" customHeight="1">
      <c r="B904" s="11"/>
      <c r="C904" s="51"/>
    </row>
    <row r="905" spans="2:3" ht="12.75" customHeight="1">
      <c r="B905" s="11"/>
      <c r="C905" s="51"/>
    </row>
    <row r="906" spans="2:3" ht="12.75" customHeight="1">
      <c r="B906" s="11"/>
      <c r="C906" s="51"/>
    </row>
    <row r="907" spans="2:3" ht="12.75" customHeight="1">
      <c r="B907" s="11"/>
      <c r="C907" s="51"/>
    </row>
    <row r="908" spans="2:3" ht="12.75" customHeight="1">
      <c r="B908" s="11"/>
      <c r="C908" s="51"/>
    </row>
    <row r="909" spans="2:3" ht="12.75" customHeight="1">
      <c r="B909" s="11"/>
      <c r="C909" s="51"/>
    </row>
    <row r="910" spans="2:3" ht="12.75" customHeight="1">
      <c r="B910" s="11"/>
      <c r="C910" s="51"/>
    </row>
    <row r="911" spans="2:3" ht="12.75" customHeight="1">
      <c r="B911" s="11"/>
      <c r="C911" s="51"/>
    </row>
    <row r="912" spans="2:3" ht="12.75" customHeight="1">
      <c r="B912" s="11"/>
      <c r="C912" s="51"/>
    </row>
    <row r="913" spans="2:3" ht="12.75" customHeight="1">
      <c r="B913" s="11"/>
      <c r="C913" s="51"/>
    </row>
    <row r="914" spans="2:3" ht="12.75" customHeight="1">
      <c r="B914" s="11"/>
      <c r="C914" s="51"/>
    </row>
    <row r="915" spans="2:3" ht="12.75" customHeight="1">
      <c r="B915" s="11"/>
      <c r="C915" s="51"/>
    </row>
    <row r="916" spans="2:3" ht="12.75" customHeight="1">
      <c r="B916" s="11"/>
      <c r="C916" s="51"/>
    </row>
    <row r="917" spans="2:3" ht="12.75" customHeight="1">
      <c r="B917" s="11"/>
      <c r="C917" s="51"/>
    </row>
    <row r="918" spans="2:3" ht="12.75" customHeight="1">
      <c r="B918" s="11"/>
      <c r="C918" s="51"/>
    </row>
    <row r="919" spans="2:3" ht="12.75" customHeight="1">
      <c r="B919" s="11"/>
      <c r="C919" s="51"/>
    </row>
    <row r="920" spans="2:3" ht="12.75" customHeight="1">
      <c r="B920" s="11"/>
      <c r="C920" s="51"/>
    </row>
    <row r="921" spans="2:3" ht="12.75" customHeight="1">
      <c r="B921" s="11"/>
      <c r="C921" s="51"/>
    </row>
    <row r="922" spans="2:3" ht="12.75" customHeight="1">
      <c r="B922" s="11"/>
      <c r="C922" s="51"/>
    </row>
    <row r="923" spans="2:3" ht="12.75" customHeight="1">
      <c r="B923" s="11"/>
      <c r="C923" s="51"/>
    </row>
    <row r="924" spans="2:3" ht="12.75" customHeight="1">
      <c r="B924" s="11"/>
      <c r="C924" s="51"/>
    </row>
    <row r="925" spans="2:3" ht="12.75" customHeight="1">
      <c r="B925" s="11"/>
      <c r="C925" s="51"/>
    </row>
    <row r="926" spans="2:3" ht="12.75" customHeight="1">
      <c r="B926" s="11"/>
      <c r="C926" s="51"/>
    </row>
    <row r="927" spans="2:3" ht="12.75" customHeight="1">
      <c r="B927" s="11"/>
      <c r="C927" s="51"/>
    </row>
    <row r="928" spans="2:3" ht="12.75" customHeight="1">
      <c r="B928" s="11"/>
      <c r="C928" s="51"/>
    </row>
    <row r="929" spans="2:3" ht="12.75" customHeight="1">
      <c r="B929" s="11"/>
      <c r="C929" s="51"/>
    </row>
    <row r="930" spans="2:3" ht="12.75" customHeight="1">
      <c r="B930" s="11"/>
      <c r="C930" s="51"/>
    </row>
    <row r="931" spans="2:3" ht="12.75" customHeight="1">
      <c r="B931" s="11"/>
      <c r="C931" s="51"/>
    </row>
    <row r="932" spans="2:3" ht="12.75" customHeight="1">
      <c r="B932" s="11"/>
      <c r="C932" s="51"/>
    </row>
    <row r="933" spans="2:3" ht="12.75" customHeight="1">
      <c r="B933" s="11"/>
      <c r="C933" s="51"/>
    </row>
    <row r="934" spans="2:3" ht="12.75" customHeight="1">
      <c r="B934" s="11"/>
      <c r="C934" s="51"/>
    </row>
    <row r="935" spans="2:3" ht="12.75" customHeight="1">
      <c r="B935" s="11"/>
      <c r="C935" s="51"/>
    </row>
    <row r="936" spans="2:3" ht="12.75" customHeight="1">
      <c r="B936" s="11"/>
      <c r="C936" s="51"/>
    </row>
    <row r="937" spans="2:3" ht="12.75" customHeight="1">
      <c r="B937" s="11"/>
      <c r="C937" s="51"/>
    </row>
    <row r="938" spans="2:3" ht="12.75" customHeight="1">
      <c r="B938" s="11"/>
      <c r="C938" s="51"/>
    </row>
    <row r="939" spans="2:3" ht="12.75" customHeight="1">
      <c r="B939" s="11"/>
      <c r="C939" s="51"/>
    </row>
    <row r="940" spans="2:3" ht="12.75" customHeight="1">
      <c r="B940" s="11"/>
      <c r="C940" s="51"/>
    </row>
    <row r="941" spans="2:3" ht="12.75" customHeight="1">
      <c r="B941" s="11"/>
      <c r="C941" s="51"/>
    </row>
    <row r="942" spans="2:3" ht="12.75" customHeight="1">
      <c r="B942" s="11"/>
      <c r="C942" s="51"/>
    </row>
    <row r="943" spans="2:3" ht="12.75" customHeight="1">
      <c r="B943" s="11"/>
      <c r="C943" s="51"/>
    </row>
    <row r="944" spans="2:3" ht="12.75" customHeight="1">
      <c r="B944" s="11"/>
      <c r="C944" s="51"/>
    </row>
    <row r="945" spans="2:3" ht="12.75" customHeight="1">
      <c r="B945" s="11"/>
      <c r="C945" s="51"/>
    </row>
    <row r="946" spans="2:3" ht="12.75" customHeight="1">
      <c r="B946" s="11"/>
      <c r="C946" s="51"/>
    </row>
    <row r="947" spans="2:3" ht="12.75" customHeight="1">
      <c r="B947" s="11"/>
      <c r="C947" s="51"/>
    </row>
    <row r="948" spans="2:3" ht="12.75" customHeight="1">
      <c r="B948" s="11"/>
      <c r="C948" s="51"/>
    </row>
    <row r="949" spans="2:3" ht="12.75" customHeight="1">
      <c r="B949" s="11"/>
      <c r="C949" s="51"/>
    </row>
    <row r="950" spans="2:3" ht="12.75" customHeight="1">
      <c r="B950" s="11"/>
      <c r="C950" s="51"/>
    </row>
    <row r="951" spans="2:3" ht="12.75" customHeight="1">
      <c r="B951" s="11"/>
      <c r="C951" s="51"/>
    </row>
    <row r="952" spans="2:3" ht="12.75" customHeight="1">
      <c r="B952" s="11"/>
      <c r="C952" s="51"/>
    </row>
    <row r="953" spans="2:3" ht="12.75" customHeight="1">
      <c r="B953" s="11"/>
      <c r="C953" s="51"/>
    </row>
    <row r="954" spans="2:3" ht="12.75" customHeight="1">
      <c r="B954" s="11"/>
      <c r="C954" s="51"/>
    </row>
    <row r="955" spans="2:3" ht="12.75" customHeight="1">
      <c r="B955" s="11"/>
      <c r="C955" s="51"/>
    </row>
    <row r="956" spans="2:3" ht="12.75" customHeight="1">
      <c r="B956" s="11"/>
      <c r="C956" s="51"/>
    </row>
    <row r="957" spans="2:3" ht="12.75" customHeight="1">
      <c r="B957" s="11"/>
      <c r="C957" s="51"/>
    </row>
    <row r="958" spans="2:3" ht="12.75" customHeight="1">
      <c r="B958" s="11"/>
      <c r="C958" s="51"/>
    </row>
    <row r="959" spans="2:3" ht="12.75" customHeight="1">
      <c r="B959" s="11"/>
      <c r="C959" s="51"/>
    </row>
    <row r="960" spans="2:3" ht="12.75" customHeight="1">
      <c r="B960" s="11"/>
      <c r="C960" s="51"/>
    </row>
    <row r="961" spans="2:3" ht="12.75" customHeight="1">
      <c r="B961" s="11"/>
      <c r="C961" s="51"/>
    </row>
    <row r="962" spans="2:3" ht="12.75" customHeight="1">
      <c r="B962" s="11"/>
      <c r="C962" s="51"/>
    </row>
    <row r="963" spans="2:3" ht="12.75" customHeight="1">
      <c r="B963" s="11"/>
      <c r="C963" s="51"/>
    </row>
    <row r="964" spans="2:3" ht="12.75" customHeight="1">
      <c r="B964" s="11"/>
      <c r="C964" s="51"/>
    </row>
    <row r="965" spans="2:3" ht="12.75" customHeight="1">
      <c r="B965" s="11"/>
      <c r="C965" s="51"/>
    </row>
    <row r="966" spans="2:3" ht="12.75" customHeight="1">
      <c r="B966" s="11"/>
      <c r="C966" s="51"/>
    </row>
    <row r="967" spans="2:3" ht="12.75" customHeight="1">
      <c r="B967" s="11"/>
      <c r="C967" s="51"/>
    </row>
    <row r="968" spans="2:3" ht="12.75" customHeight="1">
      <c r="B968" s="11"/>
      <c r="C968" s="51"/>
    </row>
    <row r="969" spans="2:3" ht="12.75" customHeight="1">
      <c r="B969" s="11"/>
      <c r="C969" s="51"/>
    </row>
    <row r="970" spans="2:3" ht="12.75" customHeight="1">
      <c r="B970" s="11"/>
      <c r="C970" s="51"/>
    </row>
    <row r="971" spans="2:3" ht="12.75" customHeight="1">
      <c r="B971" s="11"/>
      <c r="C971" s="51"/>
    </row>
    <row r="972" spans="2:3" ht="12.75" customHeight="1">
      <c r="B972" s="11"/>
      <c r="C972" s="51"/>
    </row>
    <row r="973" spans="2:3" ht="12.75" customHeight="1">
      <c r="B973" s="11"/>
      <c r="C973" s="51"/>
    </row>
    <row r="974" spans="2:3" ht="12.75" customHeight="1">
      <c r="B974" s="11"/>
      <c r="C974" s="51"/>
    </row>
    <row r="975" spans="2:3" ht="12.75" customHeight="1">
      <c r="B975" s="11"/>
      <c r="C975" s="51"/>
    </row>
    <row r="976" spans="2:3" ht="12.75" customHeight="1">
      <c r="B976" s="11"/>
      <c r="C976" s="51"/>
    </row>
    <row r="977" spans="2:3" ht="12.75" customHeight="1">
      <c r="B977" s="11"/>
      <c r="C977" s="51"/>
    </row>
    <row r="978" spans="2:3" ht="12.75" customHeight="1">
      <c r="B978" s="11"/>
      <c r="C978" s="51"/>
    </row>
    <row r="979" spans="2:3" ht="12.75" customHeight="1">
      <c r="B979" s="11"/>
      <c r="C979" s="51"/>
    </row>
    <row r="980" spans="2:3" ht="12.75" customHeight="1">
      <c r="B980" s="11"/>
      <c r="C980" s="51"/>
    </row>
    <row r="981" spans="2:3" ht="12.75" customHeight="1">
      <c r="B981" s="11"/>
      <c r="C981" s="51"/>
    </row>
    <row r="982" spans="2:3" ht="12.75" customHeight="1">
      <c r="B982" s="11"/>
      <c r="C982" s="51"/>
    </row>
    <row r="983" spans="2:3" ht="12.75" customHeight="1">
      <c r="B983" s="11"/>
      <c r="C983" s="51"/>
    </row>
    <row r="984" spans="2:3" ht="12.75" customHeight="1">
      <c r="B984" s="11"/>
      <c r="C984" s="51"/>
    </row>
    <row r="985" spans="2:3" ht="12.75" customHeight="1">
      <c r="B985" s="11"/>
      <c r="C985" s="51"/>
    </row>
    <row r="986" spans="2:3" ht="12.75" customHeight="1">
      <c r="B986" s="11"/>
      <c r="C986" s="51"/>
    </row>
    <row r="987" spans="2:3" ht="12.75" customHeight="1">
      <c r="B987" s="11"/>
      <c r="C987" s="51"/>
    </row>
    <row r="988" spans="2:3" ht="12.75" customHeight="1">
      <c r="B988" s="11"/>
      <c r="C988" s="51"/>
    </row>
    <row r="989" spans="2:3" ht="12.75" customHeight="1">
      <c r="B989" s="11"/>
      <c r="C989" s="51"/>
    </row>
    <row r="990" spans="2:3" ht="12.75" customHeight="1">
      <c r="B990" s="11"/>
      <c r="C990" s="51"/>
    </row>
    <row r="991" spans="2:3" ht="12.75" customHeight="1">
      <c r="B991" s="11"/>
      <c r="C991" s="51"/>
    </row>
    <row r="992" spans="2:3" ht="12.75" customHeight="1">
      <c r="B992" s="11"/>
      <c r="C992" s="51"/>
    </row>
    <row r="993" spans="2:3" ht="12.75" customHeight="1">
      <c r="B993" s="11"/>
      <c r="C993" s="51"/>
    </row>
    <row r="994" spans="2:3" ht="12.75" customHeight="1">
      <c r="B994" s="11"/>
      <c r="C994" s="51"/>
    </row>
    <row r="995" spans="2:3" ht="12.75" customHeight="1">
      <c r="B995" s="11"/>
      <c r="C995" s="51"/>
    </row>
    <row r="996" spans="2:3" ht="12.75" customHeight="1">
      <c r="B996" s="11"/>
      <c r="C996" s="51"/>
    </row>
    <row r="997" spans="2:3" ht="12.75" customHeight="1">
      <c r="B997" s="11"/>
      <c r="C997" s="51"/>
    </row>
    <row r="998" spans="2:3" ht="12.75" customHeight="1">
      <c r="B998" s="11"/>
      <c r="C998" s="51"/>
    </row>
    <row r="999" spans="2:3" ht="12.75" customHeight="1">
      <c r="B999" s="11"/>
      <c r="C999" s="51"/>
    </row>
    <row r="1000" spans="2:3" ht="12.75" customHeight="1">
      <c r="B1000" s="11"/>
      <c r="C1000" s="51"/>
    </row>
    <row r="1001" spans="2:3" ht="12.75" customHeight="1">
      <c r="B1001" s="11"/>
      <c r="C1001" s="51"/>
    </row>
    <row r="1002" spans="2:3" ht="12.75" customHeight="1">
      <c r="B1002" s="11"/>
      <c r="C1002" s="51"/>
    </row>
    <row r="1003" spans="2:3" ht="12.75" customHeight="1">
      <c r="B1003" s="11"/>
      <c r="C1003" s="51"/>
    </row>
    <row r="1004" spans="2:3" ht="12.75" customHeight="1">
      <c r="B1004" s="11"/>
      <c r="C1004" s="51"/>
    </row>
    <row r="1005" spans="2:3" ht="12.75" customHeight="1">
      <c r="B1005" s="11"/>
      <c r="C1005" s="51"/>
    </row>
    <row r="1006" spans="2:3" ht="12.75" customHeight="1">
      <c r="B1006" s="11"/>
      <c r="C1006" s="51"/>
    </row>
    <row r="1007" spans="2:3" ht="12.75" customHeight="1">
      <c r="B1007" s="11"/>
      <c r="C1007" s="51"/>
    </row>
    <row r="1008" spans="2:3" ht="12.75" customHeight="1">
      <c r="B1008" s="11"/>
      <c r="C1008" s="51"/>
    </row>
    <row r="1009" spans="2:3" ht="12.75" customHeight="1">
      <c r="B1009" s="11"/>
      <c r="C1009" s="51"/>
    </row>
    <row r="1010" spans="2:3" ht="12.75" customHeight="1">
      <c r="B1010" s="11"/>
      <c r="C1010" s="51"/>
    </row>
    <row r="1011" spans="2:3" ht="12.75" customHeight="1">
      <c r="B1011" s="11"/>
      <c r="C1011" s="51"/>
    </row>
    <row r="1012" spans="2:3" ht="12.75" customHeight="1">
      <c r="B1012" s="11"/>
      <c r="C1012" s="51"/>
    </row>
    <row r="1013" spans="2:3" ht="12.75" customHeight="1">
      <c r="B1013" s="11"/>
      <c r="C1013" s="51"/>
    </row>
    <row r="1014" spans="2:3" ht="12.75" customHeight="1">
      <c r="B1014" s="11"/>
      <c r="C1014" s="51"/>
    </row>
    <row r="1015" spans="2:3" ht="12.75" customHeight="1">
      <c r="B1015" s="11"/>
      <c r="C1015" s="51"/>
    </row>
    <row r="1016" spans="2:3" ht="12.75" customHeight="1">
      <c r="B1016" s="11"/>
      <c r="C1016" s="51"/>
    </row>
    <row r="1017" spans="2:3" ht="12.75" customHeight="1">
      <c r="B1017" s="11"/>
      <c r="C1017" s="51"/>
    </row>
    <row r="1018" spans="2:3" ht="12.75" customHeight="1">
      <c r="B1018" s="11"/>
      <c r="C1018" s="51"/>
    </row>
    <row r="1019" spans="2:3" ht="12.75" customHeight="1">
      <c r="B1019" s="11"/>
      <c r="C1019" s="51"/>
    </row>
    <row r="1020" spans="2:3" ht="12.75" customHeight="1">
      <c r="B1020" s="11"/>
      <c r="C1020" s="51"/>
    </row>
    <row r="1021" spans="2:3" ht="12.75" customHeight="1">
      <c r="B1021" s="11"/>
      <c r="C1021" s="51"/>
    </row>
    <row r="1022" spans="2:3" ht="12.75" customHeight="1">
      <c r="B1022" s="11"/>
      <c r="C1022" s="51"/>
    </row>
    <row r="1023" spans="2:3" ht="12.75" customHeight="1">
      <c r="B1023" s="11"/>
      <c r="C1023" s="51"/>
    </row>
    <row r="1024" spans="2:3" ht="12.75" customHeight="1">
      <c r="B1024" s="11"/>
      <c r="C1024" s="51"/>
    </row>
    <row r="1025" spans="2:3" ht="12.75" customHeight="1">
      <c r="B1025" s="11"/>
      <c r="C1025" s="51"/>
    </row>
    <row r="1026" spans="2:3" ht="12.75" customHeight="1">
      <c r="B1026" s="11"/>
      <c r="C1026" s="51"/>
    </row>
    <row r="1027" spans="2:3" ht="12.75" customHeight="1">
      <c r="B1027" s="11"/>
      <c r="C1027" s="51"/>
    </row>
    <row r="1028" spans="2:3" ht="12.75" customHeight="1">
      <c r="B1028" s="11"/>
      <c r="C1028" s="51"/>
    </row>
    <row r="1029" spans="2:3" ht="12.75" customHeight="1">
      <c r="B1029" s="11"/>
      <c r="C1029" s="51"/>
    </row>
    <row r="1030" spans="2:3" ht="12.75" customHeight="1">
      <c r="B1030" s="11"/>
      <c r="C1030" s="51"/>
    </row>
    <row r="1031" spans="2:3" ht="12.75" customHeight="1">
      <c r="B1031" s="11"/>
      <c r="C1031" s="51"/>
    </row>
    <row r="1032" spans="2:3" ht="12.75" customHeight="1">
      <c r="B1032" s="11"/>
      <c r="C1032" s="51"/>
    </row>
    <row r="1033" spans="2:3" ht="12.75" customHeight="1">
      <c r="B1033" s="11"/>
      <c r="C1033" s="51"/>
    </row>
    <row r="1034" spans="2:3" ht="12.75" customHeight="1">
      <c r="B1034" s="11"/>
      <c r="C1034" s="51"/>
    </row>
    <row r="1035" spans="2:3" ht="12.75" customHeight="1">
      <c r="B1035" s="11"/>
      <c r="C1035" s="51"/>
    </row>
    <row r="1036" spans="2:3" ht="12.75" customHeight="1">
      <c r="B1036" s="11"/>
      <c r="C1036" s="51"/>
    </row>
    <row r="1037" spans="2:3" ht="12.75" customHeight="1">
      <c r="B1037" s="11"/>
      <c r="C1037" s="51"/>
    </row>
    <row r="1038" spans="2:3" ht="12.75" customHeight="1">
      <c r="B1038" s="11"/>
      <c r="C1038" s="51"/>
    </row>
    <row r="1039" spans="2:3" ht="12.75" customHeight="1">
      <c r="B1039" s="11"/>
      <c r="C1039" s="51"/>
    </row>
    <row r="1040" spans="2:3" ht="12.75" customHeight="1">
      <c r="B1040" s="11"/>
      <c r="C1040" s="51"/>
    </row>
    <row r="1041" spans="2:3" ht="12.75" customHeight="1">
      <c r="B1041" s="11"/>
      <c r="C1041" s="51"/>
    </row>
    <row r="1042" spans="2:3" ht="12.75" customHeight="1">
      <c r="B1042" s="11"/>
      <c r="C1042" s="51"/>
    </row>
    <row r="1043" spans="2:3" ht="12.75" customHeight="1">
      <c r="B1043" s="11"/>
      <c r="C1043" s="51"/>
    </row>
    <row r="1044" spans="2:3" ht="12.75" customHeight="1">
      <c r="B1044" s="11"/>
      <c r="C1044" s="51"/>
    </row>
    <row r="1045" spans="2:3" ht="12.75" customHeight="1">
      <c r="B1045" s="11"/>
      <c r="C1045" s="51"/>
    </row>
    <row r="1046" spans="2:3" ht="12.75" customHeight="1">
      <c r="B1046" s="11"/>
      <c r="C1046" s="51"/>
    </row>
    <row r="1047" spans="2:3" ht="12.75" customHeight="1">
      <c r="B1047" s="11"/>
      <c r="C1047" s="51"/>
    </row>
    <row r="1048" spans="2:3" ht="12.75" customHeight="1">
      <c r="B1048" s="11"/>
      <c r="C1048" s="51"/>
    </row>
    <row r="1049" spans="2:3" ht="12.75" customHeight="1">
      <c r="B1049" s="11"/>
      <c r="C1049" s="51"/>
    </row>
    <row r="1050" spans="2:3" ht="12.75" customHeight="1">
      <c r="B1050" s="11"/>
      <c r="C1050" s="51"/>
    </row>
    <row r="1051" spans="2:3" ht="12.75" customHeight="1">
      <c r="B1051" s="11"/>
      <c r="C1051" s="51"/>
    </row>
    <row r="1052" spans="2:3" ht="12.75" customHeight="1">
      <c r="B1052" s="11"/>
      <c r="C1052" s="51"/>
    </row>
    <row r="1053" spans="2:3" ht="12.75" customHeight="1">
      <c r="B1053" s="11"/>
      <c r="C1053" s="51"/>
    </row>
    <row r="1054" spans="2:3" ht="12.75" customHeight="1">
      <c r="B1054" s="11"/>
      <c r="C1054" s="51"/>
    </row>
    <row r="1055" spans="2:3" ht="12.75" customHeight="1">
      <c r="B1055" s="11"/>
      <c r="C1055" s="51"/>
    </row>
    <row r="1056" spans="2:3" ht="12.75" customHeight="1">
      <c r="B1056" s="11"/>
      <c r="C1056" s="51"/>
    </row>
    <row r="1057" spans="2:3" ht="12.75" customHeight="1">
      <c r="B1057" s="11"/>
      <c r="C1057" s="51"/>
    </row>
    <row r="1058" spans="2:3" ht="12.75" customHeight="1">
      <c r="B1058" s="11"/>
      <c r="C1058" s="51"/>
    </row>
    <row r="1059" spans="2:3" ht="12.75" customHeight="1">
      <c r="B1059" s="11"/>
      <c r="C1059" s="51"/>
    </row>
    <row r="1060" spans="2:3" ht="12.75" customHeight="1">
      <c r="B1060" s="11"/>
      <c r="C1060" s="51"/>
    </row>
    <row r="1061" spans="2:3" ht="12.75" customHeight="1">
      <c r="B1061" s="11"/>
      <c r="C1061" s="51"/>
    </row>
    <row r="1062" spans="2:3" ht="12.75" customHeight="1">
      <c r="B1062" s="11"/>
      <c r="C1062" s="51"/>
    </row>
    <row r="1063" spans="2:3" ht="12.75" customHeight="1">
      <c r="B1063" s="11"/>
      <c r="C1063" s="51"/>
    </row>
    <row r="1064" spans="2:3" ht="12.75" customHeight="1">
      <c r="B1064" s="11"/>
      <c r="C1064" s="51"/>
    </row>
    <row r="1065" spans="2:3" ht="12.75" customHeight="1">
      <c r="B1065" s="11"/>
      <c r="C1065" s="51"/>
    </row>
    <row r="1066" spans="2:3" ht="12.75" customHeight="1">
      <c r="B1066" s="11"/>
      <c r="C1066" s="51"/>
    </row>
    <row r="1067" spans="2:3" ht="12.75" customHeight="1">
      <c r="B1067" s="11"/>
      <c r="C1067" s="51"/>
    </row>
    <row r="1068" spans="2:3" ht="12.75" customHeight="1">
      <c r="B1068" s="11"/>
      <c r="C1068" s="51"/>
    </row>
    <row r="1069" spans="2:3" ht="12.75" customHeight="1">
      <c r="B1069" s="11"/>
      <c r="C1069" s="51"/>
    </row>
    <row r="1070" spans="2:3" ht="12.75" customHeight="1">
      <c r="B1070" s="11"/>
      <c r="C1070" s="51"/>
    </row>
    <row r="1071" spans="2:3" ht="12.75" customHeight="1">
      <c r="B1071" s="11"/>
      <c r="C1071" s="51"/>
    </row>
    <row r="1072" spans="2:3" ht="12.75" customHeight="1">
      <c r="B1072" s="11"/>
      <c r="C1072" s="51"/>
    </row>
    <row r="1073" spans="2:3" ht="12.75" customHeight="1">
      <c r="B1073" s="11"/>
      <c r="C1073" s="51"/>
    </row>
    <row r="1074" spans="2:3" ht="12.75" customHeight="1">
      <c r="B1074" s="11"/>
      <c r="C1074" s="51"/>
    </row>
    <row r="1075" spans="2:3" ht="12.75" customHeight="1">
      <c r="B1075" s="11"/>
      <c r="C1075" s="51"/>
    </row>
    <row r="1076" spans="2:3" ht="12.75" customHeight="1">
      <c r="B1076" s="11"/>
      <c r="C1076" s="51"/>
    </row>
    <row r="1077" spans="2:3" ht="12.75" customHeight="1">
      <c r="B1077" s="11"/>
      <c r="C1077" s="51"/>
    </row>
    <row r="1078" spans="2:3" ht="12.75" customHeight="1">
      <c r="B1078" s="11"/>
      <c r="C1078" s="51"/>
    </row>
    <row r="1079" spans="2:3" ht="12.75" customHeight="1">
      <c r="B1079" s="11"/>
      <c r="C1079" s="51"/>
    </row>
    <row r="1080" spans="2:3" ht="12.75" customHeight="1">
      <c r="B1080" s="11"/>
      <c r="C1080" s="51"/>
    </row>
    <row r="1081" spans="2:3" ht="12.75" customHeight="1">
      <c r="B1081" s="11"/>
      <c r="C1081" s="51"/>
    </row>
    <row r="1082" spans="2:3" ht="12.75" customHeight="1">
      <c r="B1082" s="11"/>
      <c r="C1082" s="51"/>
    </row>
    <row r="1083" spans="2:3" ht="12.75" customHeight="1">
      <c r="B1083" s="11"/>
      <c r="C1083" s="51"/>
    </row>
    <row r="1084" spans="2:3" ht="12.75" customHeight="1">
      <c r="B1084" s="11"/>
      <c r="C1084" s="51"/>
    </row>
    <row r="1085" spans="2:3" ht="12.75" customHeight="1">
      <c r="B1085" s="11"/>
      <c r="C1085" s="51"/>
    </row>
    <row r="1086" spans="2:3" ht="12.75" customHeight="1">
      <c r="B1086" s="11"/>
      <c r="C1086" s="51"/>
    </row>
    <row r="1087" spans="2:3" ht="12.75" customHeight="1">
      <c r="B1087" s="11"/>
      <c r="C1087" s="51"/>
    </row>
    <row r="1088" spans="2:3" ht="12.75" customHeight="1">
      <c r="B1088" s="11"/>
      <c r="C1088" s="51"/>
    </row>
    <row r="1089" spans="2:3" ht="12.75" customHeight="1">
      <c r="B1089" s="11"/>
      <c r="C1089" s="51"/>
    </row>
    <row r="1090" spans="2:3" ht="12.75" customHeight="1">
      <c r="B1090" s="11"/>
      <c r="C1090" s="51"/>
    </row>
    <row r="1091" spans="2:3" ht="12.75" customHeight="1">
      <c r="B1091" s="11"/>
      <c r="C1091" s="51"/>
    </row>
    <row r="1092" spans="2:3" ht="12.75" customHeight="1">
      <c r="B1092" s="11"/>
      <c r="C1092" s="51"/>
    </row>
    <row r="1093" spans="2:3" ht="12.75" customHeight="1">
      <c r="B1093" s="11"/>
      <c r="C1093" s="51"/>
    </row>
    <row r="1094" spans="2:3" ht="12.75" customHeight="1">
      <c r="B1094" s="11"/>
      <c r="C1094" s="51"/>
    </row>
    <row r="1095" spans="2:3" ht="12.75" customHeight="1">
      <c r="B1095" s="11"/>
      <c r="C1095" s="51"/>
    </row>
    <row r="1096" spans="2:3" ht="12.75" customHeight="1">
      <c r="B1096" s="11"/>
      <c r="C1096" s="51"/>
    </row>
    <row r="1097" spans="2:3" ht="12.75" customHeight="1">
      <c r="B1097" s="11"/>
      <c r="C1097" s="51"/>
    </row>
    <row r="1098" spans="2:3" ht="12.75" customHeight="1">
      <c r="B1098" s="11"/>
      <c r="C1098" s="51"/>
    </row>
    <row r="1099" spans="2:3" ht="12.75" customHeight="1">
      <c r="B1099" s="11"/>
      <c r="C1099" s="51"/>
    </row>
    <row r="1100" spans="2:3" ht="12.75" customHeight="1">
      <c r="B1100" s="11"/>
      <c r="C1100" s="51"/>
    </row>
    <row r="1101" spans="2:3" ht="12.75" customHeight="1">
      <c r="B1101" s="11"/>
      <c r="C1101" s="51"/>
    </row>
    <row r="1102" spans="2:3" ht="12.75" customHeight="1">
      <c r="B1102" s="11"/>
      <c r="C1102" s="51"/>
    </row>
    <row r="1103" spans="2:3" ht="12.75" customHeight="1">
      <c r="B1103" s="11"/>
      <c r="C1103" s="51"/>
    </row>
    <row r="1104" spans="2:3" ht="12.75" customHeight="1">
      <c r="B1104" s="11"/>
      <c r="C1104" s="51"/>
    </row>
    <row r="1105" spans="2:3" ht="12.75" customHeight="1">
      <c r="B1105" s="11"/>
      <c r="C1105" s="51"/>
    </row>
    <row r="1106" spans="2:3" ht="12.75" customHeight="1">
      <c r="B1106" s="11"/>
      <c r="C1106" s="51"/>
    </row>
    <row r="1107" spans="2:3" ht="12.75" customHeight="1">
      <c r="B1107" s="11"/>
      <c r="C1107" s="51"/>
    </row>
    <row r="1108" spans="2:3" ht="12.75" customHeight="1">
      <c r="B1108" s="11"/>
      <c r="C1108" s="51"/>
    </row>
    <row r="1109" spans="2:3" ht="12.75" customHeight="1">
      <c r="B1109" s="11"/>
      <c r="C1109" s="51"/>
    </row>
    <row r="1110" spans="2:3" ht="12.75" customHeight="1">
      <c r="B1110" s="11"/>
      <c r="C1110" s="51"/>
    </row>
    <row r="1111" spans="2:3" ht="12.75" customHeight="1">
      <c r="B1111" s="11"/>
      <c r="C1111" s="51"/>
    </row>
    <row r="1112" spans="2:3" ht="12.75" customHeight="1">
      <c r="B1112" s="11"/>
      <c r="C1112" s="51"/>
    </row>
    <row r="1113" spans="2:3" ht="12.75" customHeight="1">
      <c r="B1113" s="11"/>
      <c r="C1113" s="51"/>
    </row>
    <row r="1114" spans="2:3" ht="12.75" customHeight="1">
      <c r="B1114" s="11"/>
      <c r="C1114" s="51"/>
    </row>
    <row r="1115" spans="2:3" ht="12.75" customHeight="1">
      <c r="B1115" s="11"/>
      <c r="C1115" s="51"/>
    </row>
    <row r="1116" spans="2:3" ht="12.75" customHeight="1">
      <c r="B1116" s="11"/>
      <c r="C1116" s="51"/>
    </row>
    <row r="1117" spans="2:3" ht="12.75" customHeight="1">
      <c r="B1117" s="11"/>
      <c r="C1117" s="51"/>
    </row>
    <row r="1118" spans="2:3" ht="12.75" customHeight="1">
      <c r="B1118" s="11"/>
      <c r="C1118" s="51"/>
    </row>
    <row r="1119" spans="2:3" ht="12.75" customHeight="1">
      <c r="B1119" s="11"/>
      <c r="C1119" s="51"/>
    </row>
    <row r="1120" spans="2:3" ht="12.75" customHeight="1">
      <c r="B1120" s="11"/>
      <c r="C1120" s="51"/>
    </row>
    <row r="1121" spans="2:3" ht="12.75" customHeight="1">
      <c r="B1121" s="11"/>
      <c r="C1121" s="51"/>
    </row>
    <row r="1122" spans="2:3" ht="12.75" customHeight="1">
      <c r="B1122" s="11"/>
      <c r="C1122" s="51"/>
    </row>
    <row r="1123" spans="2:3" ht="12.75" customHeight="1">
      <c r="B1123" s="11"/>
      <c r="C1123" s="51"/>
    </row>
    <row r="1124" spans="2:3" ht="12.75" customHeight="1">
      <c r="B1124" s="11"/>
      <c r="C1124" s="51"/>
    </row>
    <row r="1125" spans="2:3" ht="12.75" customHeight="1">
      <c r="B1125" s="11"/>
      <c r="C1125" s="51"/>
    </row>
    <row r="1126" spans="2:3" ht="12.75" customHeight="1">
      <c r="B1126" s="11"/>
      <c r="C1126" s="51"/>
    </row>
    <row r="1127" spans="2:3" ht="12.75" customHeight="1">
      <c r="B1127" s="11"/>
      <c r="C1127" s="51"/>
    </row>
    <row r="1128" spans="2:3" ht="12.75" customHeight="1">
      <c r="B1128" s="11"/>
      <c r="C1128" s="51"/>
    </row>
    <row r="1129" spans="2:3" ht="12.75" customHeight="1">
      <c r="B1129" s="11"/>
      <c r="C1129" s="51"/>
    </row>
    <row r="1130" spans="2:3" ht="12.75" customHeight="1">
      <c r="B1130" s="11"/>
      <c r="C1130" s="51"/>
    </row>
    <row r="1131" spans="2:3" ht="12.75" customHeight="1">
      <c r="B1131" s="11"/>
      <c r="C1131" s="51"/>
    </row>
    <row r="1132" spans="2:3" ht="12.75" customHeight="1">
      <c r="B1132" s="11"/>
      <c r="C1132" s="51"/>
    </row>
    <row r="1133" spans="2:3" ht="12.75" customHeight="1">
      <c r="B1133" s="11"/>
      <c r="C1133" s="51"/>
    </row>
    <row r="1134" spans="2:3" ht="12.75" customHeight="1">
      <c r="B1134" s="11"/>
      <c r="C1134" s="51"/>
    </row>
    <row r="1135" spans="2:3" ht="12.75" customHeight="1">
      <c r="B1135" s="11"/>
      <c r="C1135" s="51"/>
    </row>
    <row r="1136" spans="2:3" ht="12.75" customHeight="1">
      <c r="B1136" s="11"/>
      <c r="C1136" s="51"/>
    </row>
    <row r="1137" spans="2:3" ht="12.75" customHeight="1">
      <c r="B1137" s="11"/>
      <c r="C1137" s="51"/>
    </row>
    <row r="1138" spans="2:3" ht="12.75" customHeight="1">
      <c r="B1138" s="11"/>
      <c r="C1138" s="51"/>
    </row>
    <row r="1139" spans="2:3" ht="12.75" customHeight="1">
      <c r="B1139" s="11"/>
      <c r="C1139" s="51"/>
    </row>
    <row r="1140" spans="2:3" ht="12.75" customHeight="1">
      <c r="B1140" s="11"/>
      <c r="C1140" s="51"/>
    </row>
    <row r="1141" spans="2:3" ht="12.75" customHeight="1">
      <c r="B1141" s="11"/>
      <c r="C1141" s="51"/>
    </row>
    <row r="1142" spans="2:3" ht="12.75" customHeight="1">
      <c r="B1142" s="11"/>
      <c r="C1142" s="51"/>
    </row>
    <row r="1143" spans="2:3" ht="12.75" customHeight="1">
      <c r="B1143" s="11"/>
      <c r="C1143" s="51"/>
    </row>
    <row r="1144" spans="2:3" ht="12.75" customHeight="1">
      <c r="B1144" s="11"/>
      <c r="C1144" s="51"/>
    </row>
    <row r="1145" spans="2:3" ht="12.75" customHeight="1">
      <c r="B1145" s="11"/>
      <c r="C1145" s="51"/>
    </row>
    <row r="1146" spans="2:3" ht="12.75" customHeight="1">
      <c r="B1146" s="11"/>
      <c r="C1146" s="51"/>
    </row>
    <row r="1147" spans="2:3" ht="12.75" customHeight="1">
      <c r="B1147" s="11"/>
      <c r="C1147" s="51"/>
    </row>
    <row r="1148" spans="2:3" ht="12.75" customHeight="1">
      <c r="B1148" s="11"/>
      <c r="C1148" s="51"/>
    </row>
    <row r="1149" spans="2:3" ht="12.75" customHeight="1">
      <c r="B1149" s="11"/>
      <c r="C1149" s="51"/>
    </row>
    <row r="1150" spans="2:3" ht="12.75" customHeight="1">
      <c r="B1150" s="11"/>
      <c r="C1150" s="51"/>
    </row>
    <row r="1151" spans="2:3" ht="12.75" customHeight="1">
      <c r="B1151" s="11"/>
      <c r="C1151" s="51"/>
    </row>
    <row r="1152" spans="2:3" ht="12.75" customHeight="1">
      <c r="B1152" s="11"/>
      <c r="C1152" s="51"/>
    </row>
    <row r="1153" spans="2:3" ht="12.75" customHeight="1">
      <c r="B1153" s="11"/>
      <c r="C1153" s="51"/>
    </row>
    <row r="1154" spans="2:3" ht="12.75" customHeight="1">
      <c r="B1154" s="11"/>
      <c r="C1154" s="51"/>
    </row>
    <row r="1155" spans="2:3" ht="12.75" customHeight="1">
      <c r="B1155" s="11"/>
      <c r="C1155" s="51"/>
    </row>
    <row r="1156" spans="2:3" ht="12.75" customHeight="1">
      <c r="B1156" s="11"/>
      <c r="C1156" s="51"/>
    </row>
    <row r="1157" spans="2:3" ht="12.75" customHeight="1">
      <c r="B1157" s="11"/>
      <c r="C1157" s="51"/>
    </row>
    <row r="1158" spans="2:3" ht="12.75" customHeight="1">
      <c r="B1158" s="11"/>
      <c r="C1158" s="51"/>
    </row>
    <row r="1159" spans="2:3" ht="12.75" customHeight="1">
      <c r="B1159" s="11"/>
      <c r="C1159" s="51"/>
    </row>
    <row r="1160" spans="2:3" ht="12.75" customHeight="1">
      <c r="B1160" s="11"/>
      <c r="C1160" s="51"/>
    </row>
    <row r="1161" spans="2:3" ht="12.75" customHeight="1">
      <c r="B1161" s="11"/>
      <c r="C1161" s="51"/>
    </row>
    <row r="1162" spans="2:3" ht="12.75" customHeight="1">
      <c r="B1162" s="11"/>
      <c r="C1162" s="51"/>
    </row>
    <row r="1163" spans="2:3" ht="12.75" customHeight="1">
      <c r="B1163" s="11"/>
      <c r="C1163" s="51"/>
    </row>
    <row r="1164" spans="2:3" ht="12.75" customHeight="1">
      <c r="B1164" s="11"/>
      <c r="C1164" s="51"/>
    </row>
    <row r="1165" spans="2:3" ht="12.75" customHeight="1">
      <c r="B1165" s="11"/>
      <c r="C1165" s="51"/>
    </row>
    <row r="1166" spans="2:3" ht="12.75" customHeight="1">
      <c r="B1166" s="11"/>
      <c r="C1166" s="51"/>
    </row>
    <row r="1167" spans="2:3" ht="12.75" customHeight="1">
      <c r="B1167" s="11"/>
      <c r="C1167" s="51"/>
    </row>
    <row r="1168" spans="2:3" ht="12.75" customHeight="1">
      <c r="B1168" s="11"/>
      <c r="C1168" s="51"/>
    </row>
    <row r="1169" spans="2:3" ht="12.75" customHeight="1">
      <c r="B1169" s="11"/>
      <c r="C1169" s="51"/>
    </row>
    <row r="1170" spans="2:3" ht="12.75" customHeight="1">
      <c r="B1170" s="11"/>
      <c r="C1170" s="51"/>
    </row>
    <row r="1171" spans="2:3" ht="12.75" customHeight="1">
      <c r="B1171" s="11"/>
      <c r="C1171" s="51"/>
    </row>
    <row r="1172" spans="2:3" ht="12.75" customHeight="1">
      <c r="B1172" s="11"/>
      <c r="C1172" s="51"/>
    </row>
    <row r="1173" spans="2:3" ht="12.75" customHeight="1">
      <c r="B1173" s="11"/>
      <c r="C1173" s="51"/>
    </row>
    <row r="1174" spans="2:3" ht="12.75" customHeight="1">
      <c r="B1174" s="11"/>
      <c r="C1174" s="51"/>
    </row>
    <row r="1175" spans="2:3" ht="12.75" customHeight="1">
      <c r="B1175" s="11"/>
      <c r="C1175" s="51"/>
    </row>
    <row r="1176" spans="2:3" ht="12.75" customHeight="1">
      <c r="B1176" s="11"/>
      <c r="C1176" s="51"/>
    </row>
    <row r="1177" spans="2:3" ht="12.75" customHeight="1">
      <c r="B1177" s="11"/>
      <c r="C1177" s="51"/>
    </row>
    <row r="1178" spans="2:3" ht="12.75" customHeight="1">
      <c r="B1178" s="11"/>
      <c r="C1178" s="51"/>
    </row>
    <row r="1179" spans="2:3" ht="12.75" customHeight="1">
      <c r="B1179" s="11"/>
      <c r="C1179" s="51"/>
    </row>
    <row r="1180" spans="2:3" ht="12.75" customHeight="1">
      <c r="B1180" s="11"/>
      <c r="C1180" s="51"/>
    </row>
    <row r="1181" spans="2:3" ht="12.75" customHeight="1">
      <c r="B1181" s="11"/>
      <c r="C1181" s="51"/>
    </row>
    <row r="1182" spans="2:3" ht="12.75" customHeight="1">
      <c r="B1182" s="11"/>
      <c r="C1182" s="51"/>
    </row>
    <row r="1183" spans="2:3" ht="12.75" customHeight="1">
      <c r="B1183" s="11"/>
      <c r="C1183" s="51"/>
    </row>
    <row r="1184" spans="2:3" ht="12.75" customHeight="1">
      <c r="B1184" s="11"/>
      <c r="C1184" s="51"/>
    </row>
    <row r="1185" spans="2:3" ht="12.75" customHeight="1">
      <c r="B1185" s="11"/>
      <c r="C1185" s="51"/>
    </row>
    <row r="1186" spans="2:3" ht="12.75" customHeight="1">
      <c r="B1186" s="11"/>
      <c r="C1186" s="51"/>
    </row>
    <row r="1187" spans="2:3" ht="12.75" customHeight="1">
      <c r="B1187" s="11"/>
      <c r="C1187" s="51"/>
    </row>
    <row r="1188" spans="2:3" ht="12.75" customHeight="1">
      <c r="B1188" s="11"/>
      <c r="C1188" s="51"/>
    </row>
    <row r="1189" spans="2:3" ht="12.75" customHeight="1">
      <c r="B1189" s="11"/>
      <c r="C1189" s="51"/>
    </row>
    <row r="1190" spans="2:3" ht="12.75" customHeight="1">
      <c r="B1190" s="11"/>
      <c r="C1190" s="51"/>
    </row>
    <row r="1191" spans="2:3" ht="12.75" customHeight="1">
      <c r="B1191" s="11"/>
      <c r="C1191" s="51"/>
    </row>
    <row r="1192" spans="2:3" ht="12.75" customHeight="1">
      <c r="B1192" s="11"/>
      <c r="C1192" s="51"/>
    </row>
    <row r="1193" spans="2:3" ht="12.75" customHeight="1">
      <c r="B1193" s="11"/>
      <c r="C1193" s="51"/>
    </row>
    <row r="1194" spans="2:3" ht="12.75" customHeight="1">
      <c r="B1194" s="11"/>
      <c r="C1194" s="51"/>
    </row>
    <row r="1195" spans="2:3" ht="12.75" customHeight="1">
      <c r="B1195" s="11"/>
      <c r="C1195" s="51"/>
    </row>
    <row r="1196" spans="2:3" ht="12.75" customHeight="1">
      <c r="B1196" s="11"/>
      <c r="C1196" s="51"/>
    </row>
    <row r="1197" spans="2:3" ht="12.75" customHeight="1">
      <c r="B1197" s="11"/>
      <c r="C1197" s="51"/>
    </row>
    <row r="1198" spans="2:3" ht="12.75" customHeight="1">
      <c r="B1198" s="11"/>
      <c r="C1198" s="51"/>
    </row>
    <row r="1199" spans="2:3" ht="12.75" customHeight="1">
      <c r="B1199" s="11"/>
      <c r="C1199" s="51"/>
    </row>
    <row r="1200" spans="2:3" ht="12.75" customHeight="1">
      <c r="B1200" s="11"/>
      <c r="C1200" s="51"/>
    </row>
    <row r="1201" spans="2:3" ht="12.75" customHeight="1">
      <c r="B1201" s="11"/>
      <c r="C1201" s="51"/>
    </row>
    <row r="1202" spans="2:3" ht="12.75" customHeight="1">
      <c r="B1202" s="11"/>
      <c r="C1202" s="51"/>
    </row>
    <row r="1203" spans="2:3" ht="12.75" customHeight="1">
      <c r="B1203" s="11"/>
      <c r="C1203" s="51"/>
    </row>
    <row r="1204" spans="2:3" ht="12.75" customHeight="1">
      <c r="B1204" s="11"/>
      <c r="C1204" s="51"/>
    </row>
    <row r="1205" spans="2:3" ht="12.75" customHeight="1">
      <c r="B1205" s="11"/>
      <c r="C1205" s="51"/>
    </row>
    <row r="1206" spans="2:3" ht="12.75" customHeight="1">
      <c r="B1206" s="11"/>
      <c r="C1206" s="51"/>
    </row>
    <row r="1207" spans="2:3" ht="12.75" customHeight="1">
      <c r="B1207" s="11"/>
      <c r="C1207" s="51"/>
    </row>
    <row r="1208" spans="2:3" ht="12.75" customHeight="1">
      <c r="B1208" s="11"/>
      <c r="C1208" s="51"/>
    </row>
    <row r="1209" spans="2:3" ht="12.75" customHeight="1">
      <c r="B1209" s="11"/>
      <c r="C1209" s="51"/>
    </row>
    <row r="1210" spans="2:3" ht="12.75" customHeight="1">
      <c r="B1210" s="11"/>
      <c r="C1210" s="51"/>
    </row>
    <row r="1211" spans="2:3" ht="12.75" customHeight="1">
      <c r="B1211" s="11"/>
      <c r="C1211" s="51"/>
    </row>
    <row r="1212" spans="2:3" ht="12.75" customHeight="1">
      <c r="B1212" s="11"/>
      <c r="C1212" s="51"/>
    </row>
    <row r="1213" spans="2:3" ht="12.75" customHeight="1">
      <c r="B1213" s="11"/>
      <c r="C1213" s="51"/>
    </row>
    <row r="1214" spans="2:3" ht="12.75" customHeight="1">
      <c r="B1214" s="11"/>
      <c r="C1214" s="51"/>
    </row>
    <row r="1215" spans="2:3" ht="12.75" customHeight="1">
      <c r="B1215" s="11"/>
      <c r="C1215" s="51"/>
    </row>
    <row r="1216" spans="2:3" ht="12.75" customHeight="1">
      <c r="B1216" s="11"/>
      <c r="C1216" s="51"/>
    </row>
    <row r="1217" spans="2:3" ht="12.75" customHeight="1">
      <c r="B1217" s="11"/>
      <c r="C1217" s="51"/>
    </row>
    <row r="1218" spans="2:3" ht="12.75" customHeight="1">
      <c r="B1218" s="11"/>
      <c r="C1218" s="51"/>
    </row>
    <row r="1219" spans="2:3" ht="12.75" customHeight="1">
      <c r="B1219" s="11"/>
      <c r="C1219" s="51"/>
    </row>
    <row r="1220" spans="2:3" ht="12.75" customHeight="1">
      <c r="B1220" s="11"/>
      <c r="C1220" s="51"/>
    </row>
    <row r="1221" spans="2:3" ht="12.75" customHeight="1">
      <c r="B1221" s="11"/>
      <c r="C1221" s="51"/>
    </row>
    <row r="1222" spans="2:3" ht="12.75" customHeight="1">
      <c r="B1222" s="11"/>
      <c r="C1222" s="51"/>
    </row>
    <row r="1223" spans="2:3" ht="12.75" customHeight="1">
      <c r="B1223" s="11"/>
      <c r="C1223" s="51"/>
    </row>
    <row r="1224" spans="2:3" ht="12.75" customHeight="1">
      <c r="B1224" s="11"/>
      <c r="C1224" s="51"/>
    </row>
    <row r="1225" spans="2:3" ht="12.75" customHeight="1">
      <c r="B1225" s="11"/>
      <c r="C1225" s="51"/>
    </row>
    <row r="1226" spans="2:3" ht="12.75" customHeight="1">
      <c r="B1226" s="11"/>
      <c r="C1226" s="51"/>
    </row>
    <row r="1227" spans="2:3" ht="12.75" customHeight="1">
      <c r="B1227" s="11"/>
      <c r="C1227" s="51"/>
    </row>
    <row r="1228" spans="2:3" ht="12.75" customHeight="1">
      <c r="B1228" s="11"/>
      <c r="C1228" s="51"/>
    </row>
    <row r="1229" spans="2:3" ht="12.75" customHeight="1">
      <c r="B1229" s="11"/>
      <c r="C1229" s="51"/>
    </row>
    <row r="1230" spans="2:3" ht="12.75" customHeight="1">
      <c r="B1230" s="11"/>
      <c r="C1230" s="51"/>
    </row>
    <row r="1231" spans="2:3" ht="12.75" customHeight="1">
      <c r="B1231" s="11"/>
      <c r="C1231" s="51"/>
    </row>
    <row r="1232" spans="2:3" ht="12.75" customHeight="1">
      <c r="B1232" s="11"/>
      <c r="C1232" s="51"/>
    </row>
    <row r="1233" spans="2:3" ht="12.75" customHeight="1">
      <c r="B1233" s="11"/>
      <c r="C1233" s="51"/>
    </row>
    <row r="1234" spans="2:3" ht="12.75" customHeight="1">
      <c r="B1234" s="11"/>
      <c r="C1234" s="51"/>
    </row>
    <row r="1235" spans="2:3" ht="12.75" customHeight="1">
      <c r="B1235" s="11"/>
      <c r="C1235" s="51"/>
    </row>
    <row r="1236" spans="2:3" ht="12.75" customHeight="1">
      <c r="B1236" s="11"/>
      <c r="C1236" s="51"/>
    </row>
    <row r="1237" spans="2:3" ht="12.75" customHeight="1">
      <c r="B1237" s="11"/>
      <c r="C1237" s="51"/>
    </row>
    <row r="1238" spans="2:3" ht="12.75" customHeight="1">
      <c r="B1238" s="11"/>
      <c r="C1238" s="51"/>
    </row>
    <row r="1239" spans="2:3" ht="12.75" customHeight="1">
      <c r="B1239" s="11"/>
      <c r="C1239" s="51"/>
    </row>
    <row r="1240" spans="2:3" ht="12.75" customHeight="1">
      <c r="B1240" s="11"/>
      <c r="C1240" s="51"/>
    </row>
    <row r="1241" spans="2:3" ht="12.75" customHeight="1">
      <c r="B1241" s="11"/>
      <c r="C1241" s="51"/>
    </row>
    <row r="1242" spans="2:3" ht="12.75" customHeight="1">
      <c r="B1242" s="11"/>
      <c r="C1242" s="51"/>
    </row>
    <row r="1243" spans="2:3" ht="12.75" customHeight="1">
      <c r="B1243" s="11"/>
      <c r="C1243" s="51"/>
    </row>
    <row r="1244" spans="2:3" ht="12.75" customHeight="1">
      <c r="B1244" s="11"/>
      <c r="C1244" s="51"/>
    </row>
    <row r="1245" spans="2:3" ht="12.75" customHeight="1">
      <c r="B1245" s="11"/>
      <c r="C1245" s="51"/>
    </row>
    <row r="1246" spans="2:3" ht="12.75" customHeight="1">
      <c r="B1246" s="11"/>
      <c r="C1246" s="51"/>
    </row>
    <row r="1247" spans="2:3" ht="12.75" customHeight="1">
      <c r="B1247" s="11"/>
      <c r="C1247" s="51"/>
    </row>
    <row r="1248" spans="2:3" ht="12.75" customHeight="1">
      <c r="B1248" s="11"/>
      <c r="C1248" s="51"/>
    </row>
    <row r="1249" spans="2:3" ht="12.75" customHeight="1">
      <c r="B1249" s="11"/>
      <c r="C1249" s="51"/>
    </row>
    <row r="1250" spans="2:3" ht="12.75" customHeight="1">
      <c r="B1250" s="11"/>
      <c r="C1250" s="51"/>
    </row>
    <row r="1251" spans="2:3" ht="12.75" customHeight="1">
      <c r="B1251" s="11"/>
      <c r="C1251" s="51"/>
    </row>
    <row r="1252" spans="2:3" ht="12.75" customHeight="1">
      <c r="B1252" s="11"/>
      <c r="C1252" s="51"/>
    </row>
    <row r="1253" spans="2:3" ht="12.75" customHeight="1">
      <c r="B1253" s="11"/>
      <c r="C1253" s="51"/>
    </row>
    <row r="1254" spans="2:3" ht="12.75" customHeight="1">
      <c r="B1254" s="11"/>
      <c r="C1254" s="51"/>
    </row>
    <row r="1255" spans="2:3" ht="12.75" customHeight="1">
      <c r="B1255" s="11"/>
      <c r="C1255" s="51"/>
    </row>
    <row r="1256" spans="2:3" ht="12.75" customHeight="1">
      <c r="B1256" s="11"/>
      <c r="C1256" s="51"/>
    </row>
    <row r="1257" spans="2:3" ht="12.75" customHeight="1">
      <c r="B1257" s="11"/>
      <c r="C1257" s="51"/>
    </row>
    <row r="1258" spans="2:3" ht="12.75" customHeight="1">
      <c r="B1258" s="11"/>
      <c r="C1258" s="51"/>
    </row>
    <row r="1259" spans="2:3" ht="12.75" customHeight="1">
      <c r="B1259" s="11"/>
      <c r="C1259" s="51"/>
    </row>
    <row r="1260" spans="2:3" ht="12.75" customHeight="1">
      <c r="B1260" s="11"/>
      <c r="C1260" s="51"/>
    </row>
    <row r="1261" spans="2:3" ht="12.75" customHeight="1">
      <c r="B1261" s="11"/>
      <c r="C1261" s="51"/>
    </row>
    <row r="1262" spans="2:3" ht="12.75" customHeight="1">
      <c r="B1262" s="11"/>
      <c r="C1262" s="51"/>
    </row>
    <row r="1263" spans="2:3" ht="12.75" customHeight="1">
      <c r="B1263" s="11"/>
      <c r="C1263" s="51"/>
    </row>
    <row r="1264" spans="2:3" ht="12.75" customHeight="1">
      <c r="B1264" s="11"/>
      <c r="C1264" s="51"/>
    </row>
    <row r="1265" spans="2:3" ht="12.75" customHeight="1">
      <c r="B1265" s="11"/>
      <c r="C1265" s="51"/>
    </row>
    <row r="1266" spans="2:3" ht="12.75" customHeight="1">
      <c r="B1266" s="11"/>
      <c r="C1266" s="51"/>
    </row>
    <row r="1267" spans="2:3" ht="12.75" customHeight="1">
      <c r="B1267" s="11"/>
      <c r="C1267" s="51"/>
    </row>
    <row r="1268" spans="2:3" ht="12.75" customHeight="1">
      <c r="B1268" s="11"/>
      <c r="C1268" s="51"/>
    </row>
    <row r="1269" spans="2:3" ht="12.75" customHeight="1">
      <c r="B1269" s="11"/>
      <c r="C1269" s="51"/>
    </row>
    <row r="1270" spans="2:3" ht="12.75" customHeight="1">
      <c r="B1270" s="11"/>
      <c r="C1270" s="51"/>
    </row>
    <row r="1271" spans="2:3" ht="12.75" customHeight="1">
      <c r="B1271" s="11"/>
      <c r="C1271" s="51"/>
    </row>
    <row r="1272" spans="2:3" ht="12.75" customHeight="1">
      <c r="B1272" s="11"/>
      <c r="C1272" s="51"/>
    </row>
    <row r="1273" spans="2:3" ht="12.75" customHeight="1">
      <c r="B1273" s="11"/>
      <c r="C1273" s="51"/>
    </row>
    <row r="1274" spans="2:3" ht="12.75" customHeight="1">
      <c r="B1274" s="11"/>
      <c r="C1274" s="51"/>
    </row>
    <row r="1275" spans="2:3" ht="12.75" customHeight="1">
      <c r="B1275" s="11"/>
      <c r="C1275" s="51"/>
    </row>
    <row r="1276" spans="2:3" ht="12.75" customHeight="1">
      <c r="B1276" s="11"/>
      <c r="C1276" s="51"/>
    </row>
    <row r="1277" spans="2:3" ht="12.75" customHeight="1">
      <c r="B1277" s="11"/>
      <c r="C1277" s="51"/>
    </row>
    <row r="1278" spans="2:3" ht="12.75" customHeight="1">
      <c r="B1278" s="11"/>
      <c r="C1278" s="51"/>
    </row>
    <row r="1279" spans="2:3" ht="12.75" customHeight="1">
      <c r="B1279" s="11"/>
      <c r="C1279" s="51"/>
    </row>
    <row r="1280" spans="2:3" ht="12.75" customHeight="1">
      <c r="B1280" s="11"/>
      <c r="C1280" s="51"/>
    </row>
    <row r="1281" spans="2:3" ht="12.75" customHeight="1">
      <c r="B1281" s="11"/>
      <c r="C1281" s="51"/>
    </row>
    <row r="1282" spans="2:3" ht="12.75" customHeight="1">
      <c r="B1282" s="11"/>
      <c r="C1282" s="51"/>
    </row>
    <row r="1283" spans="2:3" ht="12.75" customHeight="1">
      <c r="B1283" s="11"/>
      <c r="C1283" s="51"/>
    </row>
    <row r="1284" spans="2:3" ht="12.75" customHeight="1">
      <c r="B1284" s="11"/>
      <c r="C1284" s="51"/>
    </row>
    <row r="1285" spans="2:3" ht="12.75" customHeight="1">
      <c r="B1285" s="11"/>
      <c r="C1285" s="51"/>
    </row>
    <row r="1286" spans="2:3" ht="12.75" customHeight="1">
      <c r="B1286" s="11"/>
      <c r="C1286" s="51"/>
    </row>
    <row r="1287" spans="2:3" ht="12.75" customHeight="1">
      <c r="B1287" s="11"/>
      <c r="C1287" s="51"/>
    </row>
    <row r="1288" spans="2:3" ht="12.75" customHeight="1">
      <c r="B1288" s="11"/>
      <c r="C1288" s="51"/>
    </row>
    <row r="1289" spans="2:3" ht="12.75" customHeight="1">
      <c r="B1289" s="11"/>
      <c r="C1289" s="51"/>
    </row>
    <row r="1290" spans="2:3" ht="12.75" customHeight="1">
      <c r="B1290" s="11"/>
      <c r="C1290" s="51"/>
    </row>
    <row r="1291" spans="2:3" ht="12.75" customHeight="1">
      <c r="B1291" s="11"/>
      <c r="C1291" s="51"/>
    </row>
    <row r="1292" spans="2:3" ht="12.75" customHeight="1">
      <c r="B1292" s="11"/>
      <c r="C1292" s="51"/>
    </row>
    <row r="1293" spans="2:3" ht="12.75" customHeight="1">
      <c r="B1293" s="11"/>
      <c r="C1293" s="51"/>
    </row>
    <row r="1294" spans="2:3" ht="12.75" customHeight="1">
      <c r="B1294" s="11"/>
      <c r="C1294" s="51"/>
    </row>
    <row r="1295" spans="2:3" ht="12.75" customHeight="1">
      <c r="B1295" s="11"/>
      <c r="C1295" s="51"/>
    </row>
    <row r="1296" spans="2:3" ht="12.75" customHeight="1">
      <c r="B1296" s="11"/>
      <c r="C1296" s="51"/>
    </row>
    <row r="1297" spans="2:3" ht="12.75" customHeight="1">
      <c r="B1297" s="11"/>
      <c r="C1297" s="51"/>
    </row>
    <row r="1298" spans="2:3" ht="12.75" customHeight="1">
      <c r="B1298" s="11"/>
      <c r="C1298" s="51"/>
    </row>
    <row r="1299" spans="2:3" ht="12.75" customHeight="1">
      <c r="B1299" s="11"/>
      <c r="C1299" s="51"/>
    </row>
    <row r="1300" spans="2:3" ht="12.75" customHeight="1">
      <c r="B1300" s="11"/>
      <c r="C1300" s="51"/>
    </row>
    <row r="1301" spans="2:3" ht="12.75" customHeight="1">
      <c r="B1301" s="11"/>
      <c r="C1301" s="51"/>
    </row>
    <row r="1302" spans="2:3" ht="12.75" customHeight="1">
      <c r="B1302" s="11"/>
      <c r="C1302" s="51"/>
    </row>
    <row r="1303" spans="2:3" ht="12.75" customHeight="1">
      <c r="B1303" s="11"/>
      <c r="C1303" s="51"/>
    </row>
    <row r="1304" spans="2:3" ht="12.75" customHeight="1">
      <c r="B1304" s="11"/>
      <c r="C1304" s="51"/>
    </row>
    <row r="1305" spans="2:3" ht="12.75" customHeight="1">
      <c r="B1305" s="11"/>
      <c r="C1305" s="51"/>
    </row>
    <row r="1306" spans="2:3" ht="12.75" customHeight="1">
      <c r="B1306" s="11"/>
      <c r="C1306" s="51"/>
    </row>
    <row r="1307" spans="2:3" ht="12.75" customHeight="1">
      <c r="B1307" s="11"/>
      <c r="C1307" s="51"/>
    </row>
    <row r="1308" spans="2:3" ht="12.75" customHeight="1">
      <c r="B1308" s="11"/>
      <c r="C1308" s="51"/>
    </row>
    <row r="1309" spans="2:3" ht="12.75" customHeight="1">
      <c r="B1309" s="11"/>
      <c r="C1309" s="51"/>
    </row>
    <row r="1310" spans="2:3" ht="12.75" customHeight="1">
      <c r="B1310" s="11"/>
      <c r="C1310" s="51"/>
    </row>
    <row r="1311" spans="2:3" ht="12.75" customHeight="1">
      <c r="B1311" s="11"/>
      <c r="C1311" s="51"/>
    </row>
    <row r="1312" spans="2:3" ht="12.75" customHeight="1">
      <c r="B1312" s="11"/>
      <c r="C1312" s="51"/>
    </row>
    <row r="1313" spans="2:3" ht="12.75" customHeight="1">
      <c r="B1313" s="11"/>
      <c r="C1313" s="51"/>
    </row>
    <row r="1314" spans="2:3" ht="12.75" customHeight="1">
      <c r="B1314" s="11"/>
      <c r="C1314" s="51"/>
    </row>
    <row r="1315" spans="2:3" ht="12.75" customHeight="1">
      <c r="B1315" s="11"/>
      <c r="C1315" s="51"/>
    </row>
    <row r="1316" spans="2:3" ht="12.75" customHeight="1">
      <c r="B1316" s="11"/>
      <c r="C1316" s="51"/>
    </row>
    <row r="1317" spans="2:3" ht="12.75" customHeight="1">
      <c r="B1317" s="11"/>
      <c r="C1317" s="51"/>
    </row>
    <row r="1318" spans="2:3" ht="12.75" customHeight="1">
      <c r="B1318" s="11"/>
      <c r="C1318" s="51"/>
    </row>
    <row r="1319" spans="2:3" ht="12.75" customHeight="1">
      <c r="B1319" s="11"/>
      <c r="C1319" s="51"/>
    </row>
    <row r="1320" spans="2:3" ht="12.75" customHeight="1">
      <c r="B1320" s="11"/>
      <c r="C1320" s="51"/>
    </row>
    <row r="1321" spans="2:3" ht="12.75" customHeight="1">
      <c r="B1321" s="11"/>
      <c r="C1321" s="51"/>
    </row>
    <row r="1322" spans="2:3" ht="12.75" customHeight="1">
      <c r="B1322" s="11"/>
      <c r="C1322" s="51"/>
    </row>
    <row r="1323" spans="2:3" ht="12.75" customHeight="1">
      <c r="B1323" s="11"/>
      <c r="C1323" s="51"/>
    </row>
    <row r="1324" spans="2:3" ht="12.75" customHeight="1">
      <c r="B1324" s="11"/>
      <c r="C1324" s="51"/>
    </row>
    <row r="1325" spans="2:3" ht="12.75" customHeight="1">
      <c r="B1325" s="11"/>
      <c r="C1325" s="51"/>
    </row>
    <row r="1326" spans="2:3" ht="12.75" customHeight="1">
      <c r="B1326" s="11"/>
      <c r="C1326" s="51"/>
    </row>
    <row r="1327" spans="2:3" ht="12.75" customHeight="1">
      <c r="B1327" s="11"/>
      <c r="C1327" s="51"/>
    </row>
    <row r="1328" spans="2:3" ht="12.75" customHeight="1">
      <c r="B1328" s="11"/>
      <c r="C1328" s="51"/>
    </row>
    <row r="1329" spans="2:3" ht="12.75" customHeight="1">
      <c r="B1329" s="11"/>
      <c r="C1329" s="51"/>
    </row>
    <row r="1330" spans="2:3" ht="12.75" customHeight="1">
      <c r="B1330" s="11"/>
      <c r="C1330" s="51"/>
    </row>
    <row r="1331" spans="2:3" ht="12.75" customHeight="1">
      <c r="B1331" s="11"/>
      <c r="C1331" s="51"/>
    </row>
    <row r="1332" spans="2:3" ht="12.75" customHeight="1">
      <c r="B1332" s="11"/>
      <c r="C1332" s="51"/>
    </row>
    <row r="1333" spans="2:3" ht="12.75" customHeight="1">
      <c r="B1333" s="11"/>
      <c r="C1333" s="51"/>
    </row>
    <row r="1334" spans="2:3" ht="12.75" customHeight="1">
      <c r="B1334" s="11"/>
      <c r="C1334" s="51"/>
    </row>
    <row r="1335" spans="2:3" ht="12.75" customHeight="1">
      <c r="B1335" s="11"/>
      <c r="C1335" s="51"/>
    </row>
    <row r="1336" spans="2:3" ht="12.75" customHeight="1">
      <c r="B1336" s="11"/>
      <c r="C1336" s="51"/>
    </row>
    <row r="1337" spans="2:3" ht="12.75" customHeight="1">
      <c r="B1337" s="11"/>
      <c r="C1337" s="51"/>
    </row>
    <row r="1338" spans="2:3" ht="12.75" customHeight="1">
      <c r="B1338" s="11"/>
      <c r="C1338" s="51"/>
    </row>
    <row r="1339" spans="2:3" ht="12.75" customHeight="1">
      <c r="B1339" s="11"/>
      <c r="C1339" s="51"/>
    </row>
    <row r="1340" spans="2:3" ht="12.75" customHeight="1">
      <c r="B1340" s="11"/>
      <c r="C1340" s="51"/>
    </row>
    <row r="1341" spans="2:3" ht="12.75" customHeight="1">
      <c r="B1341" s="11"/>
      <c r="C1341" s="51"/>
    </row>
    <row r="1342" spans="2:3" ht="12.75" customHeight="1">
      <c r="B1342" s="11"/>
      <c r="C1342" s="51"/>
    </row>
    <row r="1343" spans="2:3" ht="12.75" customHeight="1">
      <c r="B1343" s="11"/>
      <c r="C1343" s="51"/>
    </row>
    <row r="1344" spans="2:3" ht="12.75" customHeight="1">
      <c r="B1344" s="11"/>
      <c r="C1344" s="51"/>
    </row>
    <row r="1345" spans="2:3" ht="12.75" customHeight="1">
      <c r="B1345" s="11"/>
      <c r="C1345" s="51"/>
    </row>
    <row r="1346" spans="2:3" ht="12.75" customHeight="1">
      <c r="B1346" s="11"/>
      <c r="C1346" s="51"/>
    </row>
    <row r="1347" spans="2:3" ht="12.75" customHeight="1">
      <c r="B1347" s="11"/>
      <c r="C1347" s="51"/>
    </row>
    <row r="1348" spans="2:3" ht="12.75" customHeight="1">
      <c r="B1348" s="11"/>
      <c r="C1348" s="51"/>
    </row>
    <row r="1349" spans="2:3" ht="12.75" customHeight="1">
      <c r="B1349" s="11"/>
      <c r="C1349" s="51"/>
    </row>
    <row r="1350" spans="2:3" ht="12.75" customHeight="1">
      <c r="B1350" s="11"/>
      <c r="C1350" s="51"/>
    </row>
    <row r="1351" spans="2:3" ht="12.75" customHeight="1">
      <c r="B1351" s="11"/>
      <c r="C1351" s="51"/>
    </row>
    <row r="1352" spans="2:3" ht="12.75" customHeight="1">
      <c r="B1352" s="11"/>
      <c r="C1352" s="51"/>
    </row>
    <row r="1353" spans="2:3" ht="12.75" customHeight="1">
      <c r="B1353" s="11"/>
      <c r="C1353" s="51"/>
    </row>
    <row r="1354" spans="2:3" ht="12.75" customHeight="1">
      <c r="B1354" s="11"/>
      <c r="C1354" s="51"/>
    </row>
    <row r="1355" spans="2:3" ht="12.75" customHeight="1">
      <c r="B1355" s="11"/>
      <c r="C1355" s="51"/>
    </row>
    <row r="1356" spans="2:3" ht="12.75" customHeight="1">
      <c r="B1356" s="11"/>
      <c r="C1356" s="51"/>
    </row>
    <row r="1357" spans="2:3" ht="12.75" customHeight="1">
      <c r="B1357" s="11"/>
      <c r="C1357" s="51"/>
    </row>
    <row r="1358" spans="2:3" ht="12.75" customHeight="1">
      <c r="B1358" s="11"/>
      <c r="C1358" s="51"/>
    </row>
    <row r="1359" spans="2:3" ht="12.75" customHeight="1">
      <c r="B1359" s="11"/>
      <c r="C1359" s="51"/>
    </row>
    <row r="1360" spans="2:3" ht="12.75" customHeight="1">
      <c r="B1360" s="11"/>
      <c r="C1360" s="51"/>
    </row>
    <row r="1361" spans="2:3" ht="12.75" customHeight="1">
      <c r="B1361" s="11"/>
      <c r="C1361" s="51"/>
    </row>
    <row r="1362" spans="2:3" ht="12.75" customHeight="1">
      <c r="B1362" s="11"/>
      <c r="C1362" s="51"/>
    </row>
    <row r="1363" spans="2:3" ht="12.75" customHeight="1">
      <c r="B1363" s="11"/>
      <c r="C1363" s="51"/>
    </row>
    <row r="1364" spans="2:3" ht="12.75" customHeight="1">
      <c r="B1364" s="11"/>
      <c r="C1364" s="51"/>
    </row>
    <row r="1365" spans="2:3" ht="12.75" customHeight="1">
      <c r="B1365" s="11"/>
      <c r="C1365" s="51"/>
    </row>
    <row r="1366" spans="2:3" ht="12.75" customHeight="1">
      <c r="B1366" s="11"/>
      <c r="C1366" s="51"/>
    </row>
    <row r="1367" spans="2:3" ht="12.75" customHeight="1">
      <c r="B1367" s="11"/>
      <c r="C1367" s="51"/>
    </row>
    <row r="1368" spans="2:3" ht="12.75" customHeight="1">
      <c r="B1368" s="11"/>
      <c r="C1368" s="51"/>
    </row>
    <row r="1369" spans="2:3" ht="12.75" customHeight="1">
      <c r="B1369" s="11"/>
      <c r="C1369" s="51"/>
    </row>
    <row r="1370" spans="2:3" ht="12.75" customHeight="1">
      <c r="B1370" s="11"/>
      <c r="C1370" s="51"/>
    </row>
    <row r="1371" spans="2:3" ht="12.75" customHeight="1">
      <c r="B1371" s="11"/>
      <c r="C1371" s="51"/>
    </row>
    <row r="1372" spans="2:3" ht="12.75" customHeight="1">
      <c r="B1372" s="11"/>
      <c r="C1372" s="51"/>
    </row>
    <row r="1373" spans="2:3" ht="12.75" customHeight="1">
      <c r="B1373" s="11"/>
      <c r="C1373" s="51"/>
    </row>
    <row r="1374" spans="2:3" ht="12.75" customHeight="1">
      <c r="B1374" s="11"/>
      <c r="C1374" s="51"/>
    </row>
    <row r="1375" spans="2:3" ht="12.75" customHeight="1">
      <c r="B1375" s="11"/>
      <c r="C1375" s="51"/>
    </row>
    <row r="1376" spans="2:3" ht="12.75" customHeight="1">
      <c r="B1376" s="11"/>
      <c r="C1376" s="51"/>
    </row>
    <row r="1377" spans="2:3" ht="12.75" customHeight="1">
      <c r="B1377" s="11"/>
      <c r="C1377" s="51"/>
    </row>
    <row r="1378" spans="2:3" ht="12.75" customHeight="1">
      <c r="B1378" s="11"/>
      <c r="C1378" s="51"/>
    </row>
    <row r="1379" spans="2:3" ht="12.75" customHeight="1">
      <c r="B1379" s="11"/>
      <c r="C1379" s="51"/>
    </row>
    <row r="1380" spans="2:3" ht="12.75" customHeight="1">
      <c r="B1380" s="11"/>
      <c r="C1380" s="51"/>
    </row>
    <row r="1381" spans="2:3" ht="12.75" customHeight="1">
      <c r="B1381" s="11"/>
      <c r="C1381" s="51"/>
    </row>
    <row r="1382" spans="2:3" ht="12.75" customHeight="1">
      <c r="B1382" s="11"/>
      <c r="C1382" s="51"/>
    </row>
    <row r="1383" spans="2:3" ht="12.75" customHeight="1">
      <c r="B1383" s="11"/>
      <c r="C1383" s="51"/>
    </row>
    <row r="1384" spans="2:3" ht="12.75" customHeight="1">
      <c r="B1384" s="11"/>
      <c r="C1384" s="51"/>
    </row>
    <row r="1385" spans="2:3" ht="12.75" customHeight="1">
      <c r="B1385" s="11"/>
      <c r="C1385" s="51"/>
    </row>
    <row r="1386" spans="2:3" ht="12.75" customHeight="1">
      <c r="B1386" s="11"/>
      <c r="C1386" s="51"/>
    </row>
    <row r="1387" spans="2:3" ht="12.75" customHeight="1">
      <c r="B1387" s="11"/>
      <c r="C1387" s="51"/>
    </row>
    <row r="1388" spans="2:3" ht="12.75" customHeight="1">
      <c r="B1388" s="11"/>
      <c r="C1388" s="51"/>
    </row>
    <row r="1389" spans="2:3" ht="12.75" customHeight="1">
      <c r="B1389" s="11"/>
      <c r="C1389" s="51"/>
    </row>
    <row r="1390" spans="2:3" ht="12.75" customHeight="1">
      <c r="B1390" s="11"/>
      <c r="C1390" s="51"/>
    </row>
    <row r="1391" spans="2:3" ht="12.75" customHeight="1">
      <c r="B1391" s="11"/>
      <c r="C1391" s="51"/>
    </row>
    <row r="1392" spans="2:3" ht="12.75" customHeight="1">
      <c r="B1392" s="11"/>
      <c r="C1392" s="51"/>
    </row>
    <row r="1393" spans="2:3" ht="12.75" customHeight="1">
      <c r="B1393" s="11"/>
      <c r="C1393" s="51"/>
    </row>
    <row r="1394" spans="2:3" ht="12.75" customHeight="1">
      <c r="B1394" s="11"/>
      <c r="C1394" s="51"/>
    </row>
    <row r="1395" spans="2:3" ht="12.75" customHeight="1">
      <c r="B1395" s="11"/>
      <c r="C1395" s="51"/>
    </row>
    <row r="1396" spans="2:3" ht="12.75" customHeight="1">
      <c r="B1396" s="11"/>
      <c r="C1396" s="51"/>
    </row>
    <row r="1397" spans="2:3" ht="12.75" customHeight="1">
      <c r="B1397" s="11"/>
      <c r="C1397" s="51"/>
    </row>
    <row r="1398" spans="2:3" ht="12.75" customHeight="1">
      <c r="B1398" s="11"/>
      <c r="C1398" s="51"/>
    </row>
    <row r="1399" spans="2:3" ht="12.75" customHeight="1">
      <c r="B1399" s="11"/>
      <c r="C1399" s="51"/>
    </row>
    <row r="1400" spans="2:3" ht="12.75" customHeight="1">
      <c r="B1400" s="11"/>
      <c r="C1400" s="51"/>
    </row>
    <row r="1401" spans="2:3" ht="12.75" customHeight="1">
      <c r="B1401" s="11"/>
      <c r="C1401" s="51"/>
    </row>
    <row r="1402" spans="2:3" ht="12.75" customHeight="1">
      <c r="B1402" s="11"/>
      <c r="C1402" s="51"/>
    </row>
    <row r="1403" spans="2:3" ht="12.75" customHeight="1">
      <c r="B1403" s="11"/>
      <c r="C1403" s="51"/>
    </row>
    <row r="1404" spans="2:3" ht="12.75" customHeight="1">
      <c r="B1404" s="11"/>
      <c r="C1404" s="51"/>
    </row>
    <row r="1405" spans="2:3" ht="12.75" customHeight="1">
      <c r="B1405" s="11"/>
      <c r="C1405" s="51"/>
    </row>
    <row r="1406" spans="2:3" ht="12.75" customHeight="1">
      <c r="B1406" s="11"/>
      <c r="C1406" s="51"/>
    </row>
    <row r="1407" spans="2:3" ht="12.75" customHeight="1">
      <c r="B1407" s="11"/>
      <c r="C1407" s="51"/>
    </row>
    <row r="1408" spans="2:3" ht="12.75" customHeight="1">
      <c r="B1408" s="11"/>
      <c r="C1408" s="51"/>
    </row>
    <row r="1409" spans="2:3" ht="12.75" customHeight="1">
      <c r="B1409" s="11"/>
      <c r="C1409" s="51"/>
    </row>
    <row r="1410" spans="2:3" ht="12.75" customHeight="1">
      <c r="B1410" s="11"/>
      <c r="C1410" s="51"/>
    </row>
    <row r="1411" spans="2:3" ht="12.75" customHeight="1">
      <c r="B1411" s="11"/>
      <c r="C1411" s="51"/>
    </row>
    <row r="1412" spans="2:3" ht="12.75" customHeight="1">
      <c r="B1412" s="11"/>
      <c r="C1412" s="51"/>
    </row>
    <row r="1413" spans="2:3" ht="12.75" customHeight="1">
      <c r="B1413" s="11"/>
      <c r="C1413" s="51"/>
    </row>
    <row r="1414" spans="2:3" ht="12.75" customHeight="1">
      <c r="B1414" s="11"/>
      <c r="C1414" s="51"/>
    </row>
    <row r="1415" spans="2:3" ht="12.75" customHeight="1">
      <c r="B1415" s="11"/>
      <c r="C1415" s="51"/>
    </row>
    <row r="1416" spans="2:3" ht="12.75" customHeight="1">
      <c r="B1416" s="11"/>
      <c r="C1416" s="51"/>
    </row>
    <row r="1417" spans="2:3" ht="12.75" customHeight="1">
      <c r="B1417" s="11"/>
      <c r="C1417" s="51"/>
    </row>
    <row r="1418" spans="2:3" ht="12.75" customHeight="1">
      <c r="B1418" s="11"/>
      <c r="C1418" s="51"/>
    </row>
    <row r="1419" spans="2:3" ht="12.75" customHeight="1">
      <c r="B1419" s="11"/>
      <c r="C1419" s="51"/>
    </row>
    <row r="1420" spans="2:3" ht="12.75" customHeight="1">
      <c r="B1420" s="11"/>
      <c r="C1420" s="51"/>
    </row>
    <row r="1421" spans="2:3" ht="12.75" customHeight="1">
      <c r="B1421" s="11"/>
      <c r="C1421" s="51"/>
    </row>
    <row r="1422" spans="2:3" ht="12.75" customHeight="1">
      <c r="B1422" s="11"/>
      <c r="C1422" s="51"/>
    </row>
    <row r="1423" spans="2:3" ht="12.75" customHeight="1">
      <c r="B1423" s="11"/>
      <c r="C1423" s="51"/>
    </row>
    <row r="1424" spans="2:3" ht="12.75" customHeight="1">
      <c r="B1424" s="11"/>
      <c r="C1424" s="51"/>
    </row>
    <row r="1425" spans="2:3" ht="12.75" customHeight="1">
      <c r="B1425" s="11"/>
      <c r="C1425" s="51"/>
    </row>
    <row r="1426" spans="2:3" ht="12.75" customHeight="1">
      <c r="B1426" s="11"/>
      <c r="C1426" s="51"/>
    </row>
    <row r="1427" spans="2:3" ht="12.75" customHeight="1">
      <c r="B1427" s="11"/>
      <c r="C1427" s="51"/>
    </row>
    <row r="1428" spans="2:3" ht="12.75" customHeight="1">
      <c r="B1428" s="11"/>
      <c r="C1428" s="51"/>
    </row>
    <row r="1429" spans="2:3" ht="12.75" customHeight="1">
      <c r="B1429" s="11"/>
      <c r="C1429" s="51"/>
    </row>
    <row r="1430" spans="2:3" ht="12.75" customHeight="1">
      <c r="B1430" s="11"/>
      <c r="C1430" s="51"/>
    </row>
    <row r="1431" spans="2:3" ht="12.75" customHeight="1">
      <c r="B1431" s="11"/>
      <c r="C1431" s="51"/>
    </row>
    <row r="1432" spans="2:3" ht="12.75" customHeight="1">
      <c r="B1432" s="11"/>
      <c r="C1432" s="51"/>
    </row>
    <row r="1433" spans="2:3" ht="12.75" customHeight="1">
      <c r="B1433" s="11"/>
      <c r="C1433" s="51"/>
    </row>
    <row r="1434" spans="2:3" ht="12.75" customHeight="1">
      <c r="B1434" s="11"/>
      <c r="C1434" s="51"/>
    </row>
    <row r="1435" spans="2:3" ht="12.75" customHeight="1">
      <c r="B1435" s="11"/>
      <c r="C1435" s="51"/>
    </row>
    <row r="1436" spans="2:3" ht="12.75" customHeight="1">
      <c r="B1436" s="11"/>
      <c r="C1436" s="51"/>
    </row>
    <row r="1437" spans="2:3" ht="12.75" customHeight="1">
      <c r="B1437" s="11"/>
      <c r="C1437" s="51"/>
    </row>
    <row r="1438" spans="2:3" ht="12.75" customHeight="1">
      <c r="B1438" s="11"/>
      <c r="C1438" s="51"/>
    </row>
    <row r="1439" spans="2:3" ht="12.75" customHeight="1">
      <c r="B1439" s="11"/>
      <c r="C1439" s="51"/>
    </row>
    <row r="1440" spans="2:3" ht="12.75" customHeight="1">
      <c r="B1440" s="11"/>
      <c r="C1440" s="51"/>
    </row>
    <row r="1441" spans="2:3" ht="12.75" customHeight="1">
      <c r="B1441" s="11"/>
      <c r="C1441" s="51"/>
    </row>
    <row r="1442" spans="2:3" ht="12.75" customHeight="1">
      <c r="B1442" s="11"/>
      <c r="C1442" s="51"/>
    </row>
    <row r="1443" spans="2:3" ht="12.75" customHeight="1">
      <c r="B1443" s="11"/>
      <c r="C1443" s="51"/>
    </row>
    <row r="1444" spans="2:3" ht="12.75" customHeight="1">
      <c r="B1444" s="11"/>
      <c r="C1444" s="51"/>
    </row>
    <row r="1445" spans="2:3" ht="12.75" customHeight="1">
      <c r="B1445" s="11"/>
      <c r="C1445" s="51"/>
    </row>
    <row r="1446" spans="2:3" ht="12.75" customHeight="1">
      <c r="B1446" s="11"/>
      <c r="C1446" s="51"/>
    </row>
    <row r="1447" spans="2:3" ht="12.75" customHeight="1">
      <c r="B1447" s="11"/>
      <c r="C1447" s="51"/>
    </row>
    <row r="1448" spans="2:3" ht="12.75" customHeight="1">
      <c r="B1448" s="11"/>
      <c r="C1448" s="51"/>
    </row>
    <row r="1449" spans="2:3" ht="12.75" customHeight="1">
      <c r="B1449" s="11"/>
      <c r="C1449" s="51"/>
    </row>
    <row r="1450" spans="2:3" ht="12.75" customHeight="1">
      <c r="B1450" s="11"/>
      <c r="C1450" s="51"/>
    </row>
    <row r="1451" spans="2:3" ht="12.75" customHeight="1">
      <c r="B1451" s="11"/>
      <c r="C1451" s="51"/>
    </row>
    <row r="1452" spans="2:3" ht="12.75" customHeight="1">
      <c r="B1452" s="11"/>
      <c r="C1452" s="51"/>
    </row>
    <row r="1453" spans="2:3" ht="12.75" customHeight="1">
      <c r="B1453" s="11"/>
      <c r="C1453" s="51"/>
    </row>
    <row r="1454" spans="2:3" ht="12.75" customHeight="1">
      <c r="B1454" s="11"/>
      <c r="C1454" s="51"/>
    </row>
    <row r="1455" spans="2:3" ht="12.75" customHeight="1">
      <c r="B1455" s="11"/>
      <c r="C1455" s="51"/>
    </row>
    <row r="1456" spans="2:3" ht="12.75" customHeight="1">
      <c r="B1456" s="11"/>
      <c r="C1456" s="51"/>
    </row>
    <row r="1457" spans="2:3" ht="12.75" customHeight="1">
      <c r="B1457" s="11"/>
      <c r="C1457" s="51"/>
    </row>
    <row r="1458" spans="2:3" ht="12.75" customHeight="1">
      <c r="B1458" s="11"/>
      <c r="C1458" s="51"/>
    </row>
    <row r="1459" spans="2:3" ht="12.75" customHeight="1">
      <c r="B1459" s="11"/>
      <c r="C1459" s="51"/>
    </row>
    <row r="1460" spans="2:3" ht="12.75" customHeight="1">
      <c r="B1460" s="11"/>
      <c r="C1460" s="51"/>
    </row>
    <row r="1461" spans="2:3" ht="12.75" customHeight="1">
      <c r="B1461" s="11"/>
      <c r="C1461" s="51"/>
    </row>
    <row r="1462" spans="2:3" ht="12.75" customHeight="1">
      <c r="B1462" s="11"/>
      <c r="C1462" s="51"/>
    </row>
    <row r="1463" spans="2:3" ht="12.75" customHeight="1">
      <c r="B1463" s="11"/>
      <c r="C1463" s="51"/>
    </row>
    <row r="1464" spans="2:3" ht="12.75" customHeight="1">
      <c r="B1464" s="11"/>
      <c r="C1464" s="51"/>
    </row>
    <row r="1465" spans="2:3" ht="12.75" customHeight="1">
      <c r="B1465" s="11"/>
      <c r="C1465" s="51"/>
    </row>
    <row r="1466" spans="2:3" ht="12.75" customHeight="1">
      <c r="B1466" s="11"/>
      <c r="C1466" s="51"/>
    </row>
    <row r="1467" spans="2:3" ht="12.75" customHeight="1">
      <c r="B1467" s="11"/>
      <c r="C1467" s="51"/>
    </row>
    <row r="1468" spans="2:3" ht="12.75" customHeight="1">
      <c r="B1468" s="11"/>
      <c r="C1468" s="51"/>
    </row>
    <row r="1469" spans="2:3" ht="12.75" customHeight="1">
      <c r="B1469" s="11"/>
      <c r="C1469" s="51"/>
    </row>
    <row r="1470" spans="2:3" ht="12.75" customHeight="1">
      <c r="B1470" s="11"/>
      <c r="C1470" s="51"/>
    </row>
    <row r="1471" spans="2:3" ht="12.75" customHeight="1">
      <c r="B1471" s="11"/>
      <c r="C1471" s="51"/>
    </row>
    <row r="1472" spans="2:3" ht="12.75" customHeight="1">
      <c r="B1472" s="11"/>
      <c r="C1472" s="51"/>
    </row>
    <row r="1473" spans="2:3" ht="12.75" customHeight="1">
      <c r="B1473" s="11"/>
      <c r="C1473" s="51"/>
    </row>
    <row r="1474" spans="2:3" ht="12.75" customHeight="1">
      <c r="B1474" s="11"/>
      <c r="C1474" s="51"/>
    </row>
    <row r="1475" spans="2:3" ht="12.75" customHeight="1">
      <c r="B1475" s="11"/>
      <c r="C1475" s="51"/>
    </row>
    <row r="1476" spans="2:3" ht="12.75" customHeight="1">
      <c r="B1476" s="11"/>
      <c r="C1476" s="51"/>
    </row>
    <row r="1477" spans="2:3" ht="12.75" customHeight="1">
      <c r="B1477" s="11"/>
      <c r="C1477" s="51"/>
    </row>
    <row r="1478" spans="2:3" ht="12.75" customHeight="1">
      <c r="B1478" s="11"/>
      <c r="C1478" s="51"/>
    </row>
    <row r="1479" spans="2:3" ht="12.75" customHeight="1">
      <c r="B1479" s="11"/>
      <c r="C1479" s="51"/>
    </row>
    <row r="1480" spans="2:3" ht="12.75" customHeight="1">
      <c r="B1480" s="11"/>
      <c r="C1480" s="51"/>
    </row>
    <row r="1481" spans="2:3" ht="12.75" customHeight="1">
      <c r="B1481" s="11"/>
      <c r="C1481" s="51"/>
    </row>
    <row r="1482" spans="2:3" ht="12.75" customHeight="1">
      <c r="B1482" s="11"/>
      <c r="C1482" s="51"/>
    </row>
    <row r="1483" spans="2:3" ht="12.75" customHeight="1">
      <c r="B1483" s="11"/>
      <c r="C1483" s="51"/>
    </row>
    <row r="1484" spans="2:3" ht="12.75" customHeight="1">
      <c r="B1484" s="11"/>
      <c r="C1484" s="51"/>
    </row>
    <row r="1485" spans="2:3" ht="12.75" customHeight="1">
      <c r="B1485" s="11"/>
      <c r="C1485" s="51"/>
    </row>
    <row r="1486" spans="2:3" ht="12.75" customHeight="1">
      <c r="B1486" s="11"/>
      <c r="C1486" s="51"/>
    </row>
    <row r="1487" spans="2:3" ht="12.75" customHeight="1">
      <c r="B1487" s="11"/>
      <c r="C1487" s="51"/>
    </row>
    <row r="1488" spans="2:3" ht="12.75" customHeight="1">
      <c r="B1488" s="11"/>
      <c r="C1488" s="51"/>
    </row>
    <row r="1489" spans="2:3" ht="12.75" customHeight="1">
      <c r="B1489" s="11"/>
      <c r="C1489" s="51"/>
    </row>
    <row r="1490" spans="2:3" ht="12.75" customHeight="1">
      <c r="B1490" s="11"/>
      <c r="C1490" s="51"/>
    </row>
    <row r="1491" spans="2:3" ht="12.75" customHeight="1">
      <c r="B1491" s="11"/>
      <c r="C1491" s="51"/>
    </row>
    <row r="1492" spans="2:3" ht="12.75" customHeight="1">
      <c r="B1492" s="11"/>
      <c r="C1492" s="51"/>
    </row>
    <row r="1493" spans="2:3" ht="12.75" customHeight="1">
      <c r="B1493" s="11"/>
      <c r="C1493" s="51"/>
    </row>
    <row r="1494" spans="2:3" ht="12.75" customHeight="1">
      <c r="B1494" s="11"/>
      <c r="C1494" s="51"/>
    </row>
    <row r="1495" spans="2:3" ht="12.75" customHeight="1">
      <c r="B1495" s="11"/>
      <c r="C1495" s="51"/>
    </row>
    <row r="1496" spans="2:3" ht="12.75" customHeight="1">
      <c r="B1496" s="11"/>
      <c r="C1496" s="51"/>
    </row>
    <row r="1497" spans="2:3" ht="12.75" customHeight="1">
      <c r="B1497" s="11"/>
      <c r="C1497" s="51"/>
    </row>
    <row r="1498" spans="2:3" ht="12.75" customHeight="1">
      <c r="B1498" s="11"/>
      <c r="C1498" s="51"/>
    </row>
    <row r="1499" spans="2:3" ht="12.75" customHeight="1">
      <c r="B1499" s="11"/>
      <c r="C1499" s="51"/>
    </row>
    <row r="1500" spans="2:3" ht="12.75" customHeight="1">
      <c r="B1500" s="11"/>
      <c r="C1500" s="51"/>
    </row>
    <row r="1501" spans="2:3" ht="12.75" customHeight="1">
      <c r="B1501" s="11"/>
      <c r="C1501" s="51"/>
    </row>
    <row r="1502" spans="2:3" ht="12.75" customHeight="1">
      <c r="B1502" s="11"/>
      <c r="C1502" s="51"/>
    </row>
    <row r="1503" spans="2:3" ht="12.75" customHeight="1">
      <c r="B1503" s="11"/>
      <c r="C1503" s="51"/>
    </row>
    <row r="1504" spans="2:3" ht="12.75" customHeight="1">
      <c r="B1504" s="11"/>
      <c r="C1504" s="51"/>
    </row>
    <row r="1505" spans="2:3" ht="12.75" customHeight="1">
      <c r="B1505" s="11"/>
      <c r="C1505" s="51"/>
    </row>
    <row r="1506" spans="2:3" ht="12.75" customHeight="1">
      <c r="B1506" s="11"/>
      <c r="C1506" s="51"/>
    </row>
    <row r="1507" spans="2:3" ht="12.75" customHeight="1">
      <c r="B1507" s="11"/>
      <c r="C1507" s="51"/>
    </row>
    <row r="1508" spans="2:3" ht="12.75" customHeight="1">
      <c r="B1508" s="11"/>
      <c r="C1508" s="51"/>
    </row>
    <row r="1509" spans="2:3" ht="12.75" customHeight="1">
      <c r="B1509" s="11"/>
      <c r="C1509" s="51"/>
    </row>
    <row r="1510" spans="2:3" ht="12.75" customHeight="1">
      <c r="B1510" s="11"/>
      <c r="C1510" s="51"/>
    </row>
    <row r="1511" spans="2:3" ht="12.75" customHeight="1">
      <c r="B1511" s="11"/>
      <c r="C1511" s="51"/>
    </row>
    <row r="1512" spans="2:3" ht="12.75" customHeight="1">
      <c r="B1512" s="11"/>
      <c r="C1512" s="51"/>
    </row>
    <row r="1513" spans="2:3" ht="12.75" customHeight="1">
      <c r="B1513" s="11"/>
      <c r="C1513" s="51"/>
    </row>
    <row r="1514" spans="2:3" ht="12.75" customHeight="1">
      <c r="B1514" s="11"/>
      <c r="C1514" s="51"/>
    </row>
    <row r="1515" spans="2:3" ht="12.75" customHeight="1">
      <c r="B1515" s="11"/>
      <c r="C1515" s="51"/>
    </row>
    <row r="1516" spans="2:3" ht="12.75" customHeight="1">
      <c r="B1516" s="11"/>
      <c r="C1516" s="51"/>
    </row>
    <row r="1517" spans="2:3" ht="12.75" customHeight="1">
      <c r="B1517" s="11"/>
      <c r="C1517" s="51"/>
    </row>
    <row r="1518" spans="2:3" ht="12.75" customHeight="1">
      <c r="B1518" s="11"/>
      <c r="C1518" s="51"/>
    </row>
    <row r="1519" spans="2:3" ht="12.75" customHeight="1">
      <c r="B1519" s="11"/>
      <c r="C1519" s="51"/>
    </row>
    <row r="1520" spans="2:3" ht="12.75" customHeight="1">
      <c r="B1520" s="11"/>
      <c r="C1520" s="51"/>
    </row>
    <row r="1521" spans="2:3" ht="12.75" customHeight="1">
      <c r="B1521" s="11"/>
      <c r="C1521" s="51"/>
    </row>
    <row r="1522" spans="2:3" ht="12.75" customHeight="1">
      <c r="B1522" s="11"/>
      <c r="C1522" s="51"/>
    </row>
    <row r="1523" spans="2:3" ht="12.75" customHeight="1">
      <c r="B1523" s="11"/>
      <c r="C1523" s="51"/>
    </row>
    <row r="1524" spans="2:3" ht="12.75" customHeight="1">
      <c r="B1524" s="11"/>
      <c r="C1524" s="51"/>
    </row>
    <row r="1525" spans="2:3" ht="12.75" customHeight="1">
      <c r="B1525" s="11"/>
      <c r="C1525" s="51"/>
    </row>
    <row r="1526" spans="2:3" ht="12.75" customHeight="1">
      <c r="B1526" s="11"/>
      <c r="C1526" s="51"/>
    </row>
    <row r="1527" spans="2:3" ht="12.75" customHeight="1">
      <c r="B1527" s="11"/>
      <c r="C1527" s="51"/>
    </row>
    <row r="1528" spans="2:3" ht="12.75" customHeight="1">
      <c r="B1528" s="11"/>
      <c r="C1528" s="51"/>
    </row>
    <row r="1529" spans="2:3" ht="12.75" customHeight="1">
      <c r="B1529" s="11"/>
      <c r="C1529" s="51"/>
    </row>
    <row r="1530" spans="2:3" ht="12.75" customHeight="1">
      <c r="B1530" s="11"/>
      <c r="C1530" s="51"/>
    </row>
    <row r="1531" spans="2:3" ht="12.75" customHeight="1">
      <c r="B1531" s="11"/>
      <c r="C1531" s="51"/>
    </row>
    <row r="1532" spans="2:3" ht="12.75" customHeight="1">
      <c r="B1532" s="11"/>
      <c r="C1532" s="51"/>
    </row>
    <row r="1533" spans="2:3" ht="12.75" customHeight="1">
      <c r="B1533" s="11"/>
      <c r="C1533" s="51"/>
    </row>
    <row r="1534" spans="2:3" ht="12.75" customHeight="1">
      <c r="B1534" s="11"/>
      <c r="C1534" s="51"/>
    </row>
    <row r="1535" spans="2:3" ht="12.75" customHeight="1">
      <c r="B1535" s="11"/>
      <c r="C1535" s="51"/>
    </row>
    <row r="1536" spans="2:3" ht="12.75" customHeight="1">
      <c r="B1536" s="11"/>
      <c r="C1536" s="51"/>
    </row>
    <row r="1537" spans="2:3" ht="12.75" customHeight="1">
      <c r="B1537" s="11"/>
      <c r="C1537" s="51"/>
    </row>
    <row r="1538" spans="2:3" ht="12.75" customHeight="1">
      <c r="B1538" s="11"/>
      <c r="C1538" s="51"/>
    </row>
    <row r="1539" spans="2:3" ht="12.75" customHeight="1">
      <c r="B1539" s="11"/>
      <c r="C1539" s="51"/>
    </row>
    <row r="1540" spans="2:3" ht="12.75" customHeight="1">
      <c r="B1540" s="11"/>
      <c r="C1540" s="51"/>
    </row>
    <row r="1541" spans="2:3" ht="12.75" customHeight="1">
      <c r="B1541" s="11"/>
      <c r="C1541" s="51"/>
    </row>
    <row r="1542" spans="2:3" ht="12.75" customHeight="1">
      <c r="B1542" s="11"/>
      <c r="C1542" s="51"/>
    </row>
    <row r="1543" spans="2:3" ht="12.75" customHeight="1">
      <c r="B1543" s="11"/>
      <c r="C1543" s="51"/>
    </row>
    <row r="1544" spans="2:3" ht="12.75" customHeight="1">
      <c r="B1544" s="11"/>
      <c r="C1544" s="51"/>
    </row>
    <row r="1545" spans="2:3" ht="12.75" customHeight="1">
      <c r="B1545" s="11"/>
      <c r="C1545" s="51"/>
    </row>
    <row r="1546" spans="2:3" ht="12.75" customHeight="1">
      <c r="B1546" s="11"/>
      <c r="C1546" s="51"/>
    </row>
    <row r="1547" spans="2:3" ht="12.75" customHeight="1">
      <c r="B1547" s="11"/>
      <c r="C1547" s="51"/>
    </row>
    <row r="1548" spans="2:3" ht="12.75" customHeight="1">
      <c r="B1548" s="11"/>
      <c r="C1548" s="51"/>
    </row>
    <row r="1549" spans="2:3" ht="12.75" customHeight="1">
      <c r="B1549" s="11"/>
      <c r="C1549" s="51"/>
    </row>
    <row r="1550" spans="2:3" ht="12.75" customHeight="1">
      <c r="B1550" s="11"/>
      <c r="C1550" s="51"/>
    </row>
    <row r="1551" spans="2:3" ht="12.75" customHeight="1">
      <c r="B1551" s="11"/>
      <c r="C1551" s="51"/>
    </row>
    <row r="1552" spans="2:3" ht="12.75" customHeight="1">
      <c r="B1552" s="11"/>
      <c r="C1552" s="51"/>
    </row>
    <row r="1553" spans="2:3" ht="12.75" customHeight="1">
      <c r="B1553" s="11"/>
      <c r="C1553" s="51"/>
    </row>
    <row r="1554" spans="2:3" ht="12.75" customHeight="1">
      <c r="B1554" s="11"/>
      <c r="C1554" s="51"/>
    </row>
    <row r="1555" spans="2:3" ht="12.75" customHeight="1">
      <c r="B1555" s="11"/>
      <c r="C1555" s="51"/>
    </row>
    <row r="1556" spans="2:3" ht="12.75" customHeight="1">
      <c r="B1556" s="11"/>
      <c r="C1556" s="51"/>
    </row>
    <row r="1557" spans="2:3" ht="12.75" customHeight="1">
      <c r="B1557" s="11"/>
      <c r="C1557" s="51"/>
    </row>
    <row r="1558" spans="2:3" ht="12.75" customHeight="1">
      <c r="B1558" s="11"/>
      <c r="C1558" s="51"/>
    </row>
    <row r="1559" spans="2:3" ht="12.75" customHeight="1">
      <c r="B1559" s="11"/>
      <c r="C1559" s="51"/>
    </row>
    <row r="1560" spans="2:3" ht="12.75" customHeight="1">
      <c r="B1560" s="11"/>
      <c r="C1560" s="51"/>
    </row>
    <row r="1561" spans="2:3" ht="12.75" customHeight="1">
      <c r="B1561" s="11"/>
      <c r="C1561" s="51"/>
    </row>
    <row r="1562" spans="2:3" ht="12.75" customHeight="1">
      <c r="B1562" s="11"/>
      <c r="C1562" s="51"/>
    </row>
    <row r="1563" spans="2:3" ht="12.75" customHeight="1">
      <c r="B1563" s="11"/>
      <c r="C1563" s="51"/>
    </row>
    <row r="1564" spans="2:3" ht="12.75" customHeight="1">
      <c r="B1564" s="11"/>
      <c r="C1564" s="51"/>
    </row>
    <row r="1565" spans="2:3" ht="12.75" customHeight="1">
      <c r="B1565" s="11"/>
      <c r="C1565" s="51"/>
    </row>
    <row r="1566" spans="2:3" ht="12.75" customHeight="1">
      <c r="B1566" s="11"/>
      <c r="C1566" s="51"/>
    </row>
    <row r="1567" spans="2:3" ht="12.75" customHeight="1">
      <c r="B1567" s="11"/>
      <c r="C1567" s="51"/>
    </row>
    <row r="1568" spans="2:3" ht="12.75" customHeight="1">
      <c r="B1568" s="11"/>
      <c r="C1568" s="51"/>
    </row>
    <row r="1569" spans="2:3" ht="12.75" customHeight="1">
      <c r="B1569" s="11"/>
      <c r="C1569" s="51"/>
    </row>
    <row r="1570" spans="2:3" ht="12.75" customHeight="1">
      <c r="B1570" s="11"/>
      <c r="C1570" s="51"/>
    </row>
    <row r="1571" spans="2:3" ht="12.75" customHeight="1">
      <c r="B1571" s="11"/>
      <c r="C1571" s="51"/>
    </row>
    <row r="1572" spans="2:3" ht="12.75" customHeight="1">
      <c r="B1572" s="11"/>
      <c r="C1572" s="51"/>
    </row>
    <row r="1573" spans="2:3" ht="12.75" customHeight="1">
      <c r="B1573" s="11"/>
      <c r="C1573" s="51"/>
    </row>
    <row r="1574" spans="2:3" ht="12.75" customHeight="1">
      <c r="B1574" s="11"/>
      <c r="C1574" s="51"/>
    </row>
    <row r="1575" spans="2:3" ht="12.75" customHeight="1">
      <c r="B1575" s="11"/>
      <c r="C1575" s="51"/>
    </row>
    <row r="1576" spans="2:3" ht="12.75" customHeight="1">
      <c r="B1576" s="11"/>
      <c r="C1576" s="51"/>
    </row>
    <row r="1577" spans="2:3" ht="12.75" customHeight="1">
      <c r="B1577" s="11"/>
      <c r="C1577" s="51"/>
    </row>
    <row r="1578" spans="2:3" ht="12.75" customHeight="1">
      <c r="B1578" s="11"/>
      <c r="C1578" s="51"/>
    </row>
    <row r="1579" spans="2:3" ht="12.75" customHeight="1">
      <c r="B1579" s="11"/>
      <c r="C1579" s="51"/>
    </row>
    <row r="1580" spans="2:3" ht="12.75" customHeight="1">
      <c r="B1580" s="11"/>
      <c r="C1580" s="51"/>
    </row>
    <row r="1581" spans="2:3" ht="12.75" customHeight="1">
      <c r="B1581" s="11"/>
      <c r="C1581" s="51"/>
    </row>
    <row r="1582" spans="2:3" ht="12.75" customHeight="1">
      <c r="B1582" s="11"/>
      <c r="C1582" s="51"/>
    </row>
    <row r="1583" spans="2:3" ht="12.75" customHeight="1">
      <c r="B1583" s="11"/>
      <c r="C1583" s="51"/>
    </row>
    <row r="1584" spans="2:3" ht="12.75" customHeight="1">
      <c r="B1584" s="11"/>
      <c r="C1584" s="51"/>
    </row>
    <row r="1585" spans="2:3" ht="12.75" customHeight="1">
      <c r="B1585" s="11"/>
      <c r="C1585" s="51"/>
    </row>
    <row r="1586" spans="2:3" ht="12.75" customHeight="1">
      <c r="B1586" s="11"/>
      <c r="C1586" s="51"/>
    </row>
    <row r="1587" spans="2:3" ht="12.75" customHeight="1">
      <c r="B1587" s="11"/>
      <c r="C1587" s="51"/>
    </row>
    <row r="1588" spans="2:3" ht="12.75" customHeight="1">
      <c r="B1588" s="11"/>
      <c r="C1588" s="51"/>
    </row>
    <row r="1589" spans="2:3" ht="12.75" customHeight="1">
      <c r="B1589" s="11"/>
      <c r="C1589" s="51"/>
    </row>
    <row r="1590" spans="2:3" ht="12.75" customHeight="1">
      <c r="B1590" s="11"/>
      <c r="C1590" s="51"/>
    </row>
    <row r="1591" spans="2:3" ht="12.75" customHeight="1">
      <c r="B1591" s="11"/>
      <c r="C1591" s="51"/>
    </row>
    <row r="1592" spans="2:3" ht="12.75" customHeight="1">
      <c r="B1592" s="11"/>
      <c r="C1592" s="51"/>
    </row>
    <row r="1593" spans="2:3" ht="12.75" customHeight="1">
      <c r="B1593" s="11"/>
      <c r="C1593" s="51"/>
    </row>
    <row r="1594" spans="2:3" ht="12.75" customHeight="1">
      <c r="B1594" s="11"/>
      <c r="C1594" s="51"/>
    </row>
    <row r="1595" spans="2:3" ht="12.75" customHeight="1">
      <c r="B1595" s="11"/>
      <c r="C1595" s="51"/>
    </row>
    <row r="1596" spans="2:3" ht="12.75" customHeight="1">
      <c r="B1596" s="11"/>
      <c r="C1596" s="51"/>
    </row>
    <row r="1597" spans="2:3" ht="12.75" customHeight="1">
      <c r="B1597" s="11"/>
      <c r="C1597" s="51"/>
    </row>
    <row r="1598" spans="2:3" ht="12.75" customHeight="1">
      <c r="B1598" s="11"/>
      <c r="C1598" s="51"/>
    </row>
    <row r="1599" spans="2:3" ht="12.75" customHeight="1">
      <c r="B1599" s="11"/>
      <c r="C1599" s="51"/>
    </row>
    <row r="1600" spans="2:3" ht="12.75" customHeight="1">
      <c r="B1600" s="11"/>
      <c r="C1600" s="51"/>
    </row>
    <row r="1601" spans="2:3" ht="12.75" customHeight="1">
      <c r="B1601" s="11"/>
      <c r="C1601" s="51"/>
    </row>
    <row r="1602" spans="2:3" ht="12.75" customHeight="1">
      <c r="B1602" s="11"/>
      <c r="C1602" s="51"/>
    </row>
    <row r="1603" spans="2:3" ht="12.75" customHeight="1">
      <c r="B1603" s="11"/>
      <c r="C1603" s="51"/>
    </row>
    <row r="1604" spans="2:3" ht="12.75" customHeight="1">
      <c r="B1604" s="11"/>
      <c r="C1604" s="51"/>
    </row>
    <row r="1605" spans="2:3" ht="12.75" customHeight="1">
      <c r="B1605" s="11"/>
      <c r="C1605" s="51"/>
    </row>
    <row r="1606" spans="2:3" ht="12.75" customHeight="1">
      <c r="B1606" s="11"/>
      <c r="C1606" s="51"/>
    </row>
    <row r="1607" spans="2:3" ht="12.75" customHeight="1">
      <c r="B1607" s="11"/>
      <c r="C1607" s="51"/>
    </row>
    <row r="1608" spans="2:3" ht="12.75" customHeight="1">
      <c r="B1608" s="11"/>
      <c r="C1608" s="51"/>
    </row>
    <row r="1609" spans="2:3" ht="12.75" customHeight="1">
      <c r="B1609" s="11"/>
      <c r="C1609" s="51"/>
    </row>
    <row r="1610" spans="2:3" ht="12.75" customHeight="1">
      <c r="B1610" s="11"/>
      <c r="C1610" s="51"/>
    </row>
    <row r="1611" spans="2:3" ht="12.75" customHeight="1">
      <c r="B1611" s="11"/>
      <c r="C1611" s="51"/>
    </row>
    <row r="1612" spans="2:3" ht="12.75" customHeight="1">
      <c r="B1612" s="11"/>
      <c r="C1612" s="51"/>
    </row>
    <row r="1613" spans="2:3" ht="12.75" customHeight="1">
      <c r="B1613" s="11"/>
      <c r="C1613" s="51"/>
    </row>
    <row r="1614" spans="2:3" ht="12.75" customHeight="1">
      <c r="B1614" s="11"/>
      <c r="C1614" s="51"/>
    </row>
    <row r="1615" spans="2:3" ht="12.75" customHeight="1">
      <c r="B1615" s="11"/>
      <c r="C1615" s="51"/>
    </row>
    <row r="1616" spans="2:3" ht="12.75" customHeight="1">
      <c r="B1616" s="11"/>
      <c r="C1616" s="51"/>
    </row>
    <row r="1617" spans="2:3" ht="12.75" customHeight="1">
      <c r="B1617" s="11"/>
      <c r="C1617" s="51"/>
    </row>
    <row r="1618" spans="2:3" ht="12.75" customHeight="1">
      <c r="B1618" s="11"/>
      <c r="C1618" s="51"/>
    </row>
    <row r="1619" spans="2:3" ht="12.75" customHeight="1">
      <c r="B1619" s="11"/>
      <c r="C1619" s="51"/>
    </row>
    <row r="1620" spans="2:3" ht="12.75" customHeight="1">
      <c r="B1620" s="11"/>
      <c r="C1620" s="51"/>
    </row>
    <row r="1621" spans="2:3" ht="12.75" customHeight="1">
      <c r="B1621" s="11"/>
      <c r="C1621" s="51"/>
    </row>
    <row r="1622" spans="2:3" ht="12.75" customHeight="1">
      <c r="B1622" s="11"/>
      <c r="C1622" s="51"/>
    </row>
    <row r="1623" spans="2:3" ht="12.75" customHeight="1">
      <c r="B1623" s="11"/>
      <c r="C1623" s="51"/>
    </row>
    <row r="1624" spans="2:3" ht="12.75" customHeight="1">
      <c r="B1624" s="11"/>
      <c r="C1624" s="51"/>
    </row>
    <row r="1625" spans="2:3" ht="12.75" customHeight="1">
      <c r="B1625" s="11"/>
      <c r="C1625" s="51"/>
    </row>
    <row r="1626" spans="2:3" ht="12.75" customHeight="1">
      <c r="B1626" s="11"/>
      <c r="C1626" s="51"/>
    </row>
    <row r="1627" spans="2:3" ht="12.75" customHeight="1">
      <c r="B1627" s="11"/>
      <c r="C1627" s="51"/>
    </row>
    <row r="1628" spans="2:3" ht="12.75" customHeight="1">
      <c r="B1628" s="11"/>
      <c r="C1628" s="51"/>
    </row>
    <row r="1629" spans="2:3" ht="12.75" customHeight="1">
      <c r="B1629" s="11"/>
      <c r="C1629" s="51"/>
    </row>
    <row r="1630" spans="2:3" ht="12.75" customHeight="1">
      <c r="B1630" s="11"/>
      <c r="C1630" s="51"/>
    </row>
    <row r="1631" spans="2:3" ht="12.75" customHeight="1">
      <c r="B1631" s="11"/>
      <c r="C1631" s="51"/>
    </row>
    <row r="1632" spans="2:3" ht="12.75" customHeight="1">
      <c r="B1632" s="11"/>
      <c r="C1632" s="51"/>
    </row>
    <row r="1633" spans="2:3" ht="12.75" customHeight="1">
      <c r="B1633" s="11"/>
      <c r="C1633" s="51"/>
    </row>
    <row r="1634" spans="2:3" ht="12.75" customHeight="1">
      <c r="B1634" s="11"/>
      <c r="C1634" s="51"/>
    </row>
    <row r="1635" spans="2:3" ht="12.75" customHeight="1">
      <c r="B1635" s="11"/>
      <c r="C1635" s="51"/>
    </row>
    <row r="1636" spans="2:3" ht="12.75" customHeight="1">
      <c r="B1636" s="11"/>
      <c r="C1636" s="51"/>
    </row>
    <row r="1637" spans="2:3" ht="12.75" customHeight="1">
      <c r="B1637" s="11"/>
      <c r="C1637" s="51"/>
    </row>
    <row r="1638" spans="2:3" ht="12.75" customHeight="1">
      <c r="B1638" s="11"/>
      <c r="C1638" s="51"/>
    </row>
    <row r="1639" spans="2:3" ht="12.75" customHeight="1">
      <c r="B1639" s="11"/>
      <c r="C1639" s="51"/>
    </row>
    <row r="1640" spans="2:3" ht="12.75" customHeight="1">
      <c r="B1640" s="11"/>
      <c r="C1640" s="51"/>
    </row>
    <row r="1641" spans="2:3" ht="12.75" customHeight="1">
      <c r="B1641" s="11"/>
      <c r="C1641" s="51"/>
    </row>
    <row r="1642" spans="2:3" ht="12.75" customHeight="1">
      <c r="B1642" s="11"/>
      <c r="C1642" s="51"/>
    </row>
    <row r="1643" spans="2:3" ht="12.75" customHeight="1">
      <c r="B1643" s="11"/>
      <c r="C1643" s="51"/>
    </row>
    <row r="1644" spans="2:3" ht="12.75" customHeight="1">
      <c r="B1644" s="11"/>
      <c r="C1644" s="51"/>
    </row>
    <row r="1645" spans="2:3" ht="12.75" customHeight="1">
      <c r="B1645" s="11"/>
      <c r="C1645" s="51"/>
    </row>
    <row r="1646" spans="2:3" ht="12.75" customHeight="1">
      <c r="B1646" s="11"/>
      <c r="C1646" s="51"/>
    </row>
    <row r="1647" spans="2:3" ht="12.75" customHeight="1">
      <c r="B1647" s="11"/>
      <c r="C1647" s="51"/>
    </row>
    <row r="1648" spans="2:3" ht="12.75" customHeight="1">
      <c r="B1648" s="11"/>
      <c r="C1648" s="51"/>
    </row>
    <row r="1649" spans="2:3" ht="12.75" customHeight="1">
      <c r="B1649" s="11"/>
      <c r="C1649" s="51"/>
    </row>
    <row r="1650" spans="2:3" ht="12.75" customHeight="1">
      <c r="B1650" s="11"/>
      <c r="C1650" s="51"/>
    </row>
    <row r="1651" spans="2:3" ht="12.75" customHeight="1">
      <c r="B1651" s="11"/>
      <c r="C1651" s="51"/>
    </row>
    <row r="1652" spans="2:3" ht="12.75" customHeight="1">
      <c r="B1652" s="11"/>
      <c r="C1652" s="51"/>
    </row>
    <row r="1653" spans="2:3" ht="12.75" customHeight="1">
      <c r="B1653" s="11"/>
      <c r="C1653" s="51"/>
    </row>
    <row r="1654" spans="2:3" ht="12.75" customHeight="1">
      <c r="B1654" s="11"/>
      <c r="C1654" s="51"/>
    </row>
    <row r="1655" spans="2:3" ht="12.75" customHeight="1">
      <c r="B1655" s="11"/>
      <c r="C1655" s="51"/>
    </row>
    <row r="1656" spans="2:3" ht="12.75" customHeight="1">
      <c r="B1656" s="11"/>
      <c r="C1656" s="51"/>
    </row>
    <row r="1657" spans="2:3" ht="12.75" customHeight="1">
      <c r="B1657" s="11"/>
      <c r="C1657" s="51"/>
    </row>
    <row r="1658" spans="2:3" ht="12.75" customHeight="1">
      <c r="B1658" s="11"/>
      <c r="C1658" s="51"/>
    </row>
    <row r="1659" spans="2:3" ht="12.75" customHeight="1">
      <c r="B1659" s="11"/>
      <c r="C1659" s="51"/>
    </row>
    <row r="1660" spans="2:3" ht="12.75" customHeight="1">
      <c r="B1660" s="11"/>
      <c r="C1660" s="51"/>
    </row>
    <row r="1661" spans="2:3" ht="12.75" customHeight="1">
      <c r="B1661" s="11"/>
      <c r="C1661" s="51"/>
    </row>
    <row r="1662" spans="2:3" ht="12.75" customHeight="1">
      <c r="B1662" s="11"/>
      <c r="C1662" s="51"/>
    </row>
    <row r="1663" spans="2:3" ht="12.75" customHeight="1">
      <c r="B1663" s="11"/>
      <c r="C1663" s="51"/>
    </row>
    <row r="1664" spans="2:3" ht="12.75" customHeight="1">
      <c r="B1664" s="11"/>
      <c r="C1664" s="51"/>
    </row>
    <row r="1665" spans="2:3" ht="12.75" customHeight="1">
      <c r="B1665" s="11"/>
      <c r="C1665" s="51"/>
    </row>
    <row r="1666" spans="2:3" ht="12.75" customHeight="1">
      <c r="B1666" s="11"/>
      <c r="C1666" s="51"/>
    </row>
    <row r="1667" spans="2:3" ht="12.75" customHeight="1">
      <c r="B1667" s="11"/>
      <c r="C1667" s="51"/>
    </row>
    <row r="1668" spans="2:3" ht="12.75" customHeight="1">
      <c r="B1668" s="11"/>
      <c r="C1668" s="51"/>
    </row>
    <row r="1669" spans="2:3" ht="12.75" customHeight="1">
      <c r="B1669" s="11"/>
      <c r="C1669" s="51"/>
    </row>
    <row r="1670" spans="2:3" ht="12.75" customHeight="1">
      <c r="B1670" s="11"/>
      <c r="C1670" s="51"/>
    </row>
    <row r="1671" spans="2:3" ht="12.75" customHeight="1">
      <c r="B1671" s="11"/>
      <c r="C1671" s="51"/>
    </row>
    <row r="1672" spans="2:3" ht="12.75" customHeight="1">
      <c r="B1672" s="11"/>
      <c r="C1672" s="51"/>
    </row>
    <row r="1673" spans="2:3" ht="12.75" customHeight="1">
      <c r="B1673" s="11"/>
      <c r="C1673" s="51"/>
    </row>
    <row r="1674" spans="2:3" ht="12.75" customHeight="1">
      <c r="B1674" s="11"/>
      <c r="C1674" s="51"/>
    </row>
    <row r="1675" spans="2:3" ht="12.75" customHeight="1">
      <c r="B1675" s="11"/>
      <c r="C1675" s="51"/>
    </row>
    <row r="1676" spans="2:3" ht="12.75" customHeight="1">
      <c r="B1676" s="11"/>
      <c r="C1676" s="51"/>
    </row>
    <row r="1677" spans="2:3" ht="12.75" customHeight="1">
      <c r="B1677" s="11"/>
      <c r="C1677" s="51"/>
    </row>
    <row r="1678" spans="2:3" ht="12.75" customHeight="1">
      <c r="B1678" s="11"/>
      <c r="C1678" s="51"/>
    </row>
    <row r="1679" spans="2:3" ht="12.75" customHeight="1">
      <c r="B1679" s="11"/>
      <c r="C1679" s="51"/>
    </row>
    <row r="1680" spans="2:3" ht="12.75" customHeight="1">
      <c r="B1680" s="11"/>
      <c r="C1680" s="51"/>
    </row>
    <row r="1681" spans="2:3" ht="12.75" customHeight="1">
      <c r="B1681" s="11"/>
      <c r="C1681" s="51"/>
    </row>
    <row r="1682" spans="2:3" ht="12.75" customHeight="1">
      <c r="B1682" s="11"/>
      <c r="C1682" s="51"/>
    </row>
    <row r="1683" spans="2:3" ht="12.75" customHeight="1">
      <c r="B1683" s="11"/>
      <c r="C1683" s="51"/>
    </row>
    <row r="1684" spans="2:3" ht="12.75" customHeight="1">
      <c r="B1684" s="11"/>
      <c r="C1684" s="51"/>
    </row>
    <row r="1685" spans="2:3" ht="12.75" customHeight="1">
      <c r="B1685" s="11"/>
      <c r="C1685" s="51"/>
    </row>
    <row r="1686" spans="2:3" ht="12.75" customHeight="1">
      <c r="B1686" s="11"/>
      <c r="C1686" s="51"/>
    </row>
    <row r="1687" spans="2:3" ht="12.75" customHeight="1">
      <c r="B1687" s="11"/>
      <c r="C1687" s="51"/>
    </row>
    <row r="1688" spans="2:3" ht="12.75" customHeight="1">
      <c r="B1688" s="11"/>
      <c r="C1688" s="51"/>
    </row>
    <row r="1689" spans="2:3" ht="12.75" customHeight="1">
      <c r="B1689" s="11"/>
      <c r="C1689" s="51"/>
    </row>
    <row r="1690" spans="2:3" ht="12.75" customHeight="1">
      <c r="B1690" s="11"/>
      <c r="C1690" s="51"/>
    </row>
    <row r="1691" spans="2:3" ht="12.75" customHeight="1">
      <c r="B1691" s="11"/>
      <c r="C1691" s="51"/>
    </row>
    <row r="1692" spans="2:3" ht="12.75" customHeight="1">
      <c r="B1692" s="11"/>
      <c r="C1692" s="51"/>
    </row>
    <row r="1693" spans="2:3" ht="12.75" customHeight="1">
      <c r="B1693" s="11"/>
      <c r="C1693" s="51"/>
    </row>
    <row r="1694" spans="2:3" ht="12.75" customHeight="1">
      <c r="B1694" s="11"/>
      <c r="C1694" s="51"/>
    </row>
    <row r="1695" spans="2:3" ht="12.75" customHeight="1">
      <c r="B1695" s="11"/>
      <c r="C1695" s="51"/>
    </row>
    <row r="1696" spans="2:3" ht="12.75" customHeight="1">
      <c r="B1696" s="11"/>
      <c r="C1696" s="51"/>
    </row>
    <row r="1697" spans="2:3" ht="12.75" customHeight="1">
      <c r="B1697" s="11"/>
      <c r="C1697" s="51"/>
    </row>
    <row r="1698" spans="2:3" ht="12.75" customHeight="1">
      <c r="B1698" s="11"/>
      <c r="C1698" s="51"/>
    </row>
    <row r="1699" spans="2:3" ht="12.75" customHeight="1">
      <c r="B1699" s="11"/>
      <c r="C1699" s="51"/>
    </row>
    <row r="1700" spans="2:3" ht="12.75" customHeight="1">
      <c r="B1700" s="11"/>
      <c r="C1700" s="51"/>
    </row>
    <row r="1701" spans="2:3" ht="12.75" customHeight="1">
      <c r="B1701" s="11"/>
      <c r="C1701" s="51"/>
    </row>
    <row r="1702" spans="2:3" ht="12.75" customHeight="1">
      <c r="B1702" s="11"/>
      <c r="C1702" s="51"/>
    </row>
    <row r="1703" spans="2:3" ht="12.75" customHeight="1">
      <c r="B1703" s="11"/>
      <c r="C1703" s="51"/>
    </row>
    <row r="1704" spans="2:3" ht="12.75" customHeight="1">
      <c r="B1704" s="11"/>
      <c r="C1704" s="51"/>
    </row>
    <row r="1705" spans="2:3" ht="12.75" customHeight="1">
      <c r="B1705" s="11"/>
      <c r="C1705" s="51"/>
    </row>
    <row r="1706" spans="2:3" ht="12.75" customHeight="1">
      <c r="B1706" s="11"/>
      <c r="C1706" s="51"/>
    </row>
    <row r="1707" spans="2:3" ht="12.75" customHeight="1">
      <c r="B1707" s="11"/>
      <c r="C1707" s="51"/>
    </row>
    <row r="1708" spans="2:3" ht="12.75" customHeight="1">
      <c r="B1708" s="11"/>
      <c r="C1708" s="51"/>
    </row>
    <row r="1709" spans="2:3" ht="12.75" customHeight="1">
      <c r="B1709" s="11"/>
      <c r="C1709" s="51"/>
    </row>
    <row r="1710" spans="2:3" ht="12.75" customHeight="1">
      <c r="B1710" s="11"/>
      <c r="C1710" s="51"/>
    </row>
    <row r="1711" spans="2:3" ht="12.75" customHeight="1">
      <c r="B1711" s="11"/>
      <c r="C1711" s="51"/>
    </row>
    <row r="1712" spans="2:3" ht="12.75" customHeight="1">
      <c r="B1712" s="11"/>
      <c r="C1712" s="51"/>
    </row>
    <row r="1713" spans="2:3" ht="12.75" customHeight="1">
      <c r="B1713" s="11"/>
      <c r="C1713" s="51"/>
    </row>
    <row r="1714" spans="2:3" ht="12.75" customHeight="1">
      <c r="B1714" s="11"/>
      <c r="C1714" s="51"/>
    </row>
    <row r="1715" spans="2:3" ht="12.75" customHeight="1">
      <c r="B1715" s="11"/>
      <c r="C1715" s="51"/>
    </row>
    <row r="1716" spans="2:3" ht="12.75" customHeight="1">
      <c r="B1716" s="11"/>
      <c r="C1716" s="51"/>
    </row>
    <row r="1717" spans="2:3" ht="12.75" customHeight="1">
      <c r="B1717" s="11"/>
      <c r="C1717" s="51"/>
    </row>
    <row r="1718" spans="2:3" ht="12.75" customHeight="1">
      <c r="B1718" s="11"/>
      <c r="C1718" s="51"/>
    </row>
    <row r="1719" spans="2:3" ht="12.75" customHeight="1">
      <c r="B1719" s="11"/>
      <c r="C1719" s="51"/>
    </row>
    <row r="1720" spans="2:3" ht="12.75" customHeight="1">
      <c r="B1720" s="11"/>
      <c r="C1720" s="51"/>
    </row>
    <row r="1721" spans="2:3" ht="12.75" customHeight="1">
      <c r="B1721" s="11"/>
      <c r="C1721" s="51"/>
    </row>
    <row r="1722" spans="2:3" ht="12.75" customHeight="1">
      <c r="B1722" s="11"/>
      <c r="C1722" s="51"/>
    </row>
    <row r="1723" spans="2:3" ht="12.75" customHeight="1">
      <c r="B1723" s="11"/>
      <c r="C1723" s="51"/>
    </row>
    <row r="1724" spans="2:3" ht="12.75" customHeight="1">
      <c r="B1724" s="11"/>
      <c r="C1724" s="51"/>
    </row>
    <row r="1725" spans="2:3" ht="12.75" customHeight="1">
      <c r="B1725" s="11"/>
      <c r="C1725" s="51"/>
    </row>
    <row r="1726" spans="2:3" ht="12.75" customHeight="1">
      <c r="B1726" s="11"/>
      <c r="C1726" s="51"/>
    </row>
    <row r="1727" spans="2:3" ht="12.75" customHeight="1">
      <c r="B1727" s="11"/>
      <c r="C1727" s="51"/>
    </row>
    <row r="1728" spans="2:3" ht="12.75" customHeight="1">
      <c r="B1728" s="11"/>
      <c r="C1728" s="51"/>
    </row>
    <row r="1729" spans="2:3" ht="12.75" customHeight="1">
      <c r="B1729" s="11"/>
      <c r="C1729" s="51"/>
    </row>
    <row r="1730" spans="2:3" ht="12.75" customHeight="1">
      <c r="B1730" s="11"/>
      <c r="C1730" s="51"/>
    </row>
    <row r="1731" spans="2:3" ht="12.75" customHeight="1">
      <c r="B1731" s="11"/>
      <c r="C1731" s="51"/>
    </row>
    <row r="1732" spans="2:3" ht="12.75" customHeight="1">
      <c r="B1732" s="11"/>
      <c r="C1732" s="51"/>
    </row>
    <row r="1733" spans="2:3" ht="12.75" customHeight="1">
      <c r="B1733" s="11"/>
      <c r="C1733" s="51"/>
    </row>
    <row r="1734" spans="2:3" ht="12.75" customHeight="1">
      <c r="B1734" s="11"/>
      <c r="C1734" s="51"/>
    </row>
    <row r="1735" spans="2:3" ht="12.75" customHeight="1">
      <c r="B1735" s="11"/>
      <c r="C1735" s="51"/>
    </row>
    <row r="1736" spans="2:3" ht="12.75" customHeight="1">
      <c r="B1736" s="11"/>
      <c r="C1736" s="51"/>
    </row>
    <row r="1737" spans="2:3" ht="12.75" customHeight="1">
      <c r="B1737" s="11"/>
      <c r="C1737" s="51"/>
    </row>
    <row r="1738" spans="2:3" ht="12.75" customHeight="1">
      <c r="B1738" s="11"/>
      <c r="C1738" s="51"/>
    </row>
    <row r="1739" spans="2:3" ht="12.75" customHeight="1">
      <c r="B1739" s="11"/>
      <c r="C1739" s="51"/>
    </row>
    <row r="1740" spans="2:3" ht="12.75" customHeight="1">
      <c r="B1740" s="11"/>
      <c r="C1740" s="51"/>
    </row>
    <row r="1741" spans="2:3" ht="12.75" customHeight="1">
      <c r="B1741" s="11"/>
      <c r="C1741" s="51"/>
    </row>
    <row r="1742" spans="2:3" ht="12.75" customHeight="1">
      <c r="B1742" s="11"/>
      <c r="C1742" s="51"/>
    </row>
    <row r="1743" spans="2:3" ht="12.75" customHeight="1">
      <c r="B1743" s="11"/>
      <c r="C1743" s="51"/>
    </row>
    <row r="1744" spans="2:3" ht="12.75" customHeight="1">
      <c r="B1744" s="11"/>
      <c r="C1744" s="51"/>
    </row>
    <row r="1745" spans="2:3" ht="12.75" customHeight="1">
      <c r="B1745" s="11"/>
      <c r="C1745" s="51"/>
    </row>
    <row r="1746" spans="2:3" ht="12.75" customHeight="1">
      <c r="B1746" s="11"/>
      <c r="C1746" s="51"/>
    </row>
    <row r="1747" spans="2:3" ht="12.75" customHeight="1">
      <c r="B1747" s="11"/>
      <c r="C1747" s="51"/>
    </row>
    <row r="1748" spans="2:3" ht="12.75" customHeight="1">
      <c r="B1748" s="11"/>
      <c r="C1748" s="51"/>
    </row>
    <row r="1749" spans="2:3" ht="12.75" customHeight="1">
      <c r="B1749" s="11"/>
      <c r="C1749" s="51"/>
    </row>
    <row r="1750" spans="2:3" ht="12.75" customHeight="1">
      <c r="B1750" s="11"/>
      <c r="C1750" s="51"/>
    </row>
    <row r="1751" spans="2:3" ht="12.75" customHeight="1">
      <c r="B1751" s="11"/>
      <c r="C1751" s="51"/>
    </row>
    <row r="1752" spans="2:3" ht="12.75" customHeight="1">
      <c r="B1752" s="11"/>
      <c r="C1752" s="51"/>
    </row>
    <row r="1753" spans="2:3" ht="12.75" customHeight="1">
      <c r="B1753" s="11"/>
      <c r="C1753" s="51"/>
    </row>
    <row r="1754" spans="2:3" ht="12.75" customHeight="1">
      <c r="B1754" s="11"/>
      <c r="C1754" s="51"/>
    </row>
    <row r="1755" spans="2:3" ht="12.75" customHeight="1">
      <c r="B1755" s="11"/>
      <c r="C1755" s="51"/>
    </row>
    <row r="1756" spans="2:3" ht="12.75" customHeight="1">
      <c r="B1756" s="11"/>
      <c r="C1756" s="51"/>
    </row>
    <row r="1757" spans="2:3" ht="12.75" customHeight="1">
      <c r="B1757" s="11"/>
      <c r="C1757" s="51"/>
    </row>
    <row r="1758" spans="2:3" ht="12.75" customHeight="1">
      <c r="B1758" s="11"/>
      <c r="C1758" s="51"/>
    </row>
    <row r="1759" spans="2:3" ht="12.75" customHeight="1">
      <c r="B1759" s="11"/>
      <c r="C1759" s="51"/>
    </row>
    <row r="1760" spans="2:3" ht="12.75" customHeight="1">
      <c r="B1760" s="11"/>
      <c r="C1760" s="51"/>
    </row>
    <row r="1761" spans="2:3" ht="12.75" customHeight="1">
      <c r="B1761" s="11"/>
      <c r="C1761" s="51"/>
    </row>
    <row r="1762" spans="2:3" ht="12.75" customHeight="1">
      <c r="B1762" s="11"/>
      <c r="C1762" s="51"/>
    </row>
    <row r="1763" spans="2:3" ht="12.75" customHeight="1">
      <c r="B1763" s="11"/>
      <c r="C1763" s="51"/>
    </row>
    <row r="1764" spans="2:3" ht="12.75" customHeight="1">
      <c r="B1764" s="11"/>
      <c r="C1764" s="51"/>
    </row>
    <row r="1765" spans="2:3" ht="12.75" customHeight="1">
      <c r="B1765" s="11"/>
      <c r="C1765" s="51"/>
    </row>
    <row r="1766" spans="2:3" ht="12.75" customHeight="1">
      <c r="B1766" s="11"/>
      <c r="C1766" s="51"/>
    </row>
    <row r="1767" spans="2:3" ht="12.75" customHeight="1">
      <c r="B1767" s="11"/>
      <c r="C1767" s="51"/>
    </row>
    <row r="1768" spans="2:3" ht="12.75" customHeight="1">
      <c r="B1768" s="11"/>
      <c r="C1768" s="51"/>
    </row>
    <row r="1769" spans="2:3" ht="12.75" customHeight="1">
      <c r="B1769" s="11"/>
      <c r="C1769" s="51"/>
    </row>
    <row r="1770" spans="2:3" ht="12.75" customHeight="1">
      <c r="B1770" s="11"/>
      <c r="C1770" s="51"/>
    </row>
    <row r="1771" spans="2:3" ht="12.75" customHeight="1">
      <c r="B1771" s="11"/>
      <c r="C1771" s="51"/>
    </row>
    <row r="1772" spans="2:3" ht="12.75" customHeight="1">
      <c r="B1772" s="11"/>
      <c r="C1772" s="51"/>
    </row>
    <row r="1773" spans="2:3" ht="12.75" customHeight="1">
      <c r="B1773" s="11"/>
      <c r="C1773" s="51"/>
    </row>
    <row r="1774" spans="2:3" ht="12.75" customHeight="1">
      <c r="B1774" s="11"/>
      <c r="C1774" s="51"/>
    </row>
    <row r="1775" spans="2:3" ht="12.75" customHeight="1">
      <c r="B1775" s="11"/>
      <c r="C1775" s="51"/>
    </row>
    <row r="1776" spans="2:3" ht="12.75" customHeight="1">
      <c r="B1776" s="11"/>
      <c r="C1776" s="51"/>
    </row>
    <row r="1777" spans="2:3" ht="12.75" customHeight="1">
      <c r="B1777" s="11"/>
      <c r="C1777" s="51"/>
    </row>
    <row r="1778" spans="2:3" ht="12.75" customHeight="1">
      <c r="B1778" s="11"/>
      <c r="C1778" s="51"/>
    </row>
    <row r="1779" spans="2:3" ht="12.75" customHeight="1">
      <c r="B1779" s="11"/>
      <c r="C1779" s="51"/>
    </row>
    <row r="1780" spans="2:3" ht="12.75" customHeight="1">
      <c r="B1780" s="11"/>
      <c r="C1780" s="51"/>
    </row>
    <row r="1781" spans="2:3" ht="12.75" customHeight="1">
      <c r="B1781" s="11"/>
      <c r="C1781" s="51"/>
    </row>
    <row r="1782" spans="2:3" ht="12.75" customHeight="1">
      <c r="B1782" s="11"/>
      <c r="C1782" s="51"/>
    </row>
    <row r="1783" spans="2:3" ht="12.75" customHeight="1">
      <c r="B1783" s="11"/>
      <c r="C1783" s="51"/>
    </row>
    <row r="1784" spans="2:3" ht="12.75" customHeight="1">
      <c r="B1784" s="11"/>
      <c r="C1784" s="51"/>
    </row>
    <row r="1785" spans="2:3" ht="12.75" customHeight="1">
      <c r="B1785" s="11"/>
      <c r="C1785" s="51"/>
    </row>
    <row r="1786" spans="2:3" ht="12.75" customHeight="1">
      <c r="B1786" s="11"/>
      <c r="C1786" s="51"/>
    </row>
    <row r="1787" spans="2:3" ht="12.75" customHeight="1">
      <c r="B1787" s="11"/>
      <c r="C1787" s="51"/>
    </row>
    <row r="1788" spans="2:3" ht="12.75" customHeight="1">
      <c r="B1788" s="11"/>
      <c r="C1788" s="51"/>
    </row>
    <row r="1789" spans="2:3" ht="12.75" customHeight="1">
      <c r="B1789" s="11"/>
      <c r="C1789" s="51"/>
    </row>
    <row r="1790" spans="2:3" ht="12.75" customHeight="1">
      <c r="B1790" s="11"/>
      <c r="C1790" s="51"/>
    </row>
    <row r="1791" spans="2:3" ht="12.75" customHeight="1">
      <c r="B1791" s="11"/>
      <c r="C1791" s="51"/>
    </row>
    <row r="1792" spans="2:3" ht="12.75" customHeight="1">
      <c r="B1792" s="11"/>
      <c r="C1792" s="51"/>
    </row>
    <row r="1793" spans="2:3" ht="12.75" customHeight="1">
      <c r="B1793" s="11"/>
      <c r="C1793" s="51"/>
    </row>
    <row r="1794" spans="2:3" ht="12.75" customHeight="1">
      <c r="B1794" s="11"/>
      <c r="C1794" s="51"/>
    </row>
    <row r="1795" spans="2:3" ht="12.75" customHeight="1">
      <c r="B1795" s="11"/>
      <c r="C1795" s="51"/>
    </row>
    <row r="1796" spans="2:3" ht="12.75" customHeight="1">
      <c r="B1796" s="11"/>
      <c r="C1796" s="51"/>
    </row>
    <row r="1797" spans="2:3" ht="12.75" customHeight="1">
      <c r="B1797" s="11"/>
      <c r="C1797" s="51"/>
    </row>
    <row r="1798" spans="2:3" ht="12.75" customHeight="1">
      <c r="B1798" s="11"/>
      <c r="C1798" s="51"/>
    </row>
    <row r="1799" spans="2:3" ht="12.75" customHeight="1">
      <c r="B1799" s="11"/>
      <c r="C1799" s="51"/>
    </row>
    <row r="1800" spans="2:3" ht="12.75" customHeight="1">
      <c r="B1800" s="11"/>
      <c r="C1800" s="51"/>
    </row>
    <row r="1801" spans="2:3" ht="12.75" customHeight="1">
      <c r="B1801" s="11"/>
      <c r="C1801" s="51"/>
    </row>
    <row r="1802" spans="2:3" ht="12.75" customHeight="1">
      <c r="B1802" s="11"/>
      <c r="C1802" s="51"/>
    </row>
    <row r="1803" spans="2:3" ht="12.75" customHeight="1">
      <c r="B1803" s="11"/>
      <c r="C1803" s="51"/>
    </row>
    <row r="1804" spans="2:3" ht="12.75" customHeight="1">
      <c r="B1804" s="11"/>
      <c r="C1804" s="51"/>
    </row>
    <row r="1805" spans="2:3" ht="12.75" customHeight="1">
      <c r="B1805" s="11"/>
      <c r="C1805" s="51"/>
    </row>
    <row r="1806" spans="2:3" ht="12.75" customHeight="1">
      <c r="B1806" s="11"/>
      <c r="C1806" s="51"/>
    </row>
    <row r="1807" spans="2:3" ht="12.75" customHeight="1">
      <c r="B1807" s="11"/>
      <c r="C1807" s="51"/>
    </row>
    <row r="1808" spans="2:3" ht="12.75" customHeight="1">
      <c r="B1808" s="11"/>
      <c r="C1808" s="51"/>
    </row>
    <row r="1809" spans="2:3" ht="12.75" customHeight="1">
      <c r="B1809" s="11"/>
      <c r="C1809" s="51"/>
    </row>
    <row r="1810" spans="2:3" ht="12.75" customHeight="1">
      <c r="B1810" s="11"/>
      <c r="C1810" s="51"/>
    </row>
    <row r="1811" spans="2:3" ht="12.75" customHeight="1">
      <c r="B1811" s="11"/>
      <c r="C1811" s="51"/>
    </row>
    <row r="1812" spans="2:3" ht="12.75" customHeight="1">
      <c r="B1812" s="11"/>
      <c r="C1812" s="51"/>
    </row>
    <row r="1813" spans="2:3" ht="12.75" customHeight="1">
      <c r="B1813" s="11"/>
      <c r="C1813" s="51"/>
    </row>
    <row r="1814" spans="2:3" ht="12.75" customHeight="1">
      <c r="B1814" s="11"/>
      <c r="C1814" s="51"/>
    </row>
    <row r="1815" spans="2:3" ht="12.75" customHeight="1">
      <c r="B1815" s="11"/>
      <c r="C1815" s="51"/>
    </row>
    <row r="1816" spans="2:3" ht="12.75" customHeight="1">
      <c r="B1816" s="11"/>
      <c r="C1816" s="51"/>
    </row>
    <row r="1817" spans="2:3" ht="12.75" customHeight="1">
      <c r="B1817" s="11"/>
      <c r="C1817" s="51"/>
    </row>
    <row r="1818" spans="2:3" ht="12.75" customHeight="1">
      <c r="B1818" s="11"/>
      <c r="C1818" s="51"/>
    </row>
    <row r="1819" spans="2:3" ht="12.75" customHeight="1">
      <c r="B1819" s="11"/>
      <c r="C1819" s="51"/>
    </row>
    <row r="1820" spans="2:3" ht="12.75" customHeight="1">
      <c r="B1820" s="11"/>
      <c r="C1820" s="51"/>
    </row>
    <row r="1821" spans="2:3" ht="12.75" customHeight="1">
      <c r="B1821" s="11"/>
      <c r="C1821" s="51"/>
    </row>
    <row r="1822" spans="2:3" ht="12.75" customHeight="1">
      <c r="B1822" s="11"/>
      <c r="C1822" s="51"/>
    </row>
    <row r="1823" spans="2:3" ht="12.75" customHeight="1">
      <c r="B1823" s="11"/>
      <c r="C1823" s="51"/>
    </row>
    <row r="1824" spans="2:3" ht="12.75" customHeight="1">
      <c r="B1824" s="11"/>
      <c r="C1824" s="51"/>
    </row>
    <row r="1825" spans="2:3" ht="12.75" customHeight="1">
      <c r="B1825" s="11"/>
      <c r="C1825" s="51"/>
    </row>
    <row r="1826" spans="2:3" ht="12.75" customHeight="1">
      <c r="B1826" s="11"/>
      <c r="C1826" s="51"/>
    </row>
    <row r="1827" spans="2:3" ht="12.75" customHeight="1">
      <c r="B1827" s="11"/>
      <c r="C1827" s="51"/>
    </row>
    <row r="1828" spans="2:3" ht="12.75" customHeight="1">
      <c r="B1828" s="11"/>
      <c r="C1828" s="51"/>
    </row>
    <row r="1829" spans="2:3" ht="12.75" customHeight="1">
      <c r="B1829" s="11"/>
      <c r="C1829" s="51"/>
    </row>
    <row r="1830" spans="2:3" ht="12.75" customHeight="1">
      <c r="B1830" s="11"/>
      <c r="C1830" s="51"/>
    </row>
    <row r="1831" spans="2:3" ht="12.75" customHeight="1">
      <c r="B1831" s="11"/>
      <c r="C1831" s="51"/>
    </row>
    <row r="1832" spans="2:3" ht="12.75" customHeight="1">
      <c r="B1832" s="11"/>
      <c r="C1832" s="51"/>
    </row>
    <row r="1833" spans="2:3" ht="12.75" customHeight="1">
      <c r="B1833" s="11"/>
      <c r="C1833" s="51"/>
    </row>
    <row r="1834" spans="2:3" ht="12.75" customHeight="1">
      <c r="B1834" s="11"/>
      <c r="C1834" s="51"/>
    </row>
    <row r="1835" spans="2:3" ht="12.75" customHeight="1">
      <c r="B1835" s="11"/>
      <c r="C1835" s="51"/>
    </row>
    <row r="1836" spans="2:3" ht="12.75" customHeight="1">
      <c r="B1836" s="11"/>
      <c r="C1836" s="51"/>
    </row>
    <row r="1837" spans="2:3" ht="12.75" customHeight="1">
      <c r="B1837" s="11"/>
      <c r="C1837" s="51"/>
    </row>
    <row r="1838" spans="2:3" ht="12.75" customHeight="1">
      <c r="B1838" s="11"/>
      <c r="C1838" s="51"/>
    </row>
    <row r="1839" spans="2:3" ht="12.75" customHeight="1">
      <c r="B1839" s="11"/>
      <c r="C1839" s="51"/>
    </row>
    <row r="1840" spans="2:3" ht="12.75" customHeight="1">
      <c r="B1840" s="11"/>
      <c r="C1840" s="51"/>
    </row>
    <row r="1841" spans="2:3" ht="12.75" customHeight="1">
      <c r="B1841" s="11"/>
      <c r="C1841" s="51"/>
    </row>
    <row r="1842" spans="2:3" ht="12.75" customHeight="1">
      <c r="B1842" s="11"/>
      <c r="C1842" s="51"/>
    </row>
    <row r="1843" spans="2:3" ht="12.75" customHeight="1">
      <c r="B1843" s="11"/>
      <c r="C1843" s="51"/>
    </row>
    <row r="1844" spans="2:3" ht="12.75" customHeight="1">
      <c r="B1844" s="11"/>
      <c r="C1844" s="51"/>
    </row>
    <row r="1845" spans="2:3" ht="12.75" customHeight="1">
      <c r="B1845" s="11"/>
      <c r="C1845" s="51"/>
    </row>
    <row r="1846" spans="2:3" ht="12.75" customHeight="1">
      <c r="B1846" s="11"/>
      <c r="C1846" s="51"/>
    </row>
    <row r="1847" spans="2:3" ht="12.75" customHeight="1">
      <c r="B1847" s="11"/>
      <c r="C1847" s="51"/>
    </row>
    <row r="1848" spans="2:3" ht="12.75" customHeight="1">
      <c r="B1848" s="11"/>
      <c r="C1848" s="51"/>
    </row>
    <row r="1849" spans="2:3" ht="12.75" customHeight="1">
      <c r="B1849" s="11"/>
      <c r="C1849" s="51"/>
    </row>
    <row r="1850" spans="2:3" ht="12.75" customHeight="1">
      <c r="B1850" s="11"/>
      <c r="C1850" s="51"/>
    </row>
    <row r="1851" spans="2:3" ht="12.75" customHeight="1">
      <c r="B1851" s="11"/>
      <c r="C1851" s="51"/>
    </row>
    <row r="1852" spans="2:3" ht="12.75" customHeight="1">
      <c r="B1852" s="11"/>
      <c r="C1852" s="51"/>
    </row>
    <row r="1853" spans="2:3" ht="12.75" customHeight="1">
      <c r="B1853" s="11"/>
      <c r="C1853" s="51"/>
    </row>
    <row r="1854" spans="2:3" ht="12.75" customHeight="1">
      <c r="B1854" s="11"/>
      <c r="C1854" s="51"/>
    </row>
    <row r="1855" spans="2:3" ht="12.75" customHeight="1">
      <c r="B1855" s="11"/>
      <c r="C1855" s="51"/>
    </row>
    <row r="1856" spans="2:3" ht="12.75" customHeight="1">
      <c r="B1856" s="11"/>
      <c r="C1856" s="51"/>
    </row>
    <row r="1857" spans="2:3" ht="12.75" customHeight="1">
      <c r="B1857" s="11"/>
      <c r="C1857" s="51"/>
    </row>
    <row r="1858" spans="2:3" ht="12.75" customHeight="1">
      <c r="B1858" s="11"/>
      <c r="C1858" s="51"/>
    </row>
    <row r="1859" spans="2:3" ht="12.75" customHeight="1">
      <c r="B1859" s="11"/>
      <c r="C1859" s="51"/>
    </row>
    <row r="1860" spans="2:3" ht="12.75" customHeight="1">
      <c r="B1860" s="11"/>
      <c r="C1860" s="51"/>
    </row>
    <row r="1861" spans="2:3" ht="12.75" customHeight="1">
      <c r="B1861" s="11"/>
      <c r="C1861" s="51"/>
    </row>
    <row r="1862" spans="2:3" ht="12.75" customHeight="1">
      <c r="B1862" s="11"/>
      <c r="C1862" s="51"/>
    </row>
    <row r="1863" spans="2:3" ht="12.75" customHeight="1">
      <c r="B1863" s="11"/>
      <c r="C1863" s="51"/>
    </row>
    <row r="1864" spans="2:3" ht="12.75" customHeight="1">
      <c r="B1864" s="11"/>
      <c r="C1864" s="51"/>
    </row>
    <row r="1865" spans="2:3" ht="12.75" customHeight="1">
      <c r="B1865" s="11"/>
      <c r="C1865" s="51"/>
    </row>
    <row r="1866" spans="2:3" ht="12.75" customHeight="1">
      <c r="B1866" s="11"/>
      <c r="C1866" s="51"/>
    </row>
    <row r="1867" spans="2:3" ht="12.75" customHeight="1">
      <c r="B1867" s="11"/>
      <c r="C1867" s="51"/>
    </row>
    <row r="1868" spans="2:3" ht="12.75" customHeight="1">
      <c r="B1868" s="11"/>
      <c r="C1868" s="51"/>
    </row>
    <row r="1869" spans="2:3" ht="12.75" customHeight="1">
      <c r="B1869" s="11"/>
      <c r="C1869" s="51"/>
    </row>
    <row r="1870" spans="2:3" ht="12.75" customHeight="1">
      <c r="B1870" s="11"/>
      <c r="C1870" s="51"/>
    </row>
    <row r="1871" spans="2:3" ht="12.75" customHeight="1">
      <c r="B1871" s="11"/>
      <c r="C1871" s="51"/>
    </row>
    <row r="1872" spans="2:3" ht="12.75" customHeight="1">
      <c r="B1872" s="11"/>
      <c r="C1872" s="51"/>
    </row>
    <row r="1873" spans="2:3" ht="12.75" customHeight="1">
      <c r="B1873" s="11"/>
      <c r="C1873" s="51"/>
    </row>
    <row r="1874" spans="2:3" ht="12.75" customHeight="1">
      <c r="B1874" s="11"/>
      <c r="C1874" s="51"/>
    </row>
    <row r="1875" spans="2:3" ht="12.75" customHeight="1">
      <c r="B1875" s="11"/>
      <c r="C1875" s="51"/>
    </row>
    <row r="1876" spans="2:3" ht="12.75" customHeight="1">
      <c r="B1876" s="11"/>
      <c r="C1876" s="51"/>
    </row>
    <row r="1877" spans="2:3" ht="12.75" customHeight="1">
      <c r="B1877" s="11"/>
      <c r="C1877" s="51"/>
    </row>
    <row r="1878" spans="2:3" ht="12.75" customHeight="1">
      <c r="B1878" s="11"/>
      <c r="C1878" s="51"/>
    </row>
    <row r="1879" spans="2:3" ht="12.75" customHeight="1">
      <c r="B1879" s="11"/>
      <c r="C1879" s="51"/>
    </row>
    <row r="1880" spans="2:3" ht="12.75" customHeight="1">
      <c r="B1880" s="11"/>
      <c r="C1880" s="51"/>
    </row>
    <row r="1881" spans="2:3" ht="12.75" customHeight="1">
      <c r="B1881" s="11"/>
      <c r="C1881" s="51"/>
    </row>
    <row r="1882" spans="2:3" ht="12.75" customHeight="1">
      <c r="B1882" s="11"/>
      <c r="C1882" s="51"/>
    </row>
    <row r="1883" spans="2:3" ht="12.75" customHeight="1">
      <c r="B1883" s="11"/>
      <c r="C1883" s="51"/>
    </row>
    <row r="1884" spans="2:3" ht="12.75" customHeight="1">
      <c r="B1884" s="11"/>
      <c r="C1884" s="51"/>
    </row>
    <row r="1885" spans="2:3" ht="12.75" customHeight="1">
      <c r="B1885" s="11"/>
      <c r="C1885" s="51"/>
    </row>
    <row r="1886" spans="2:3" ht="12.75" customHeight="1">
      <c r="B1886" s="11"/>
      <c r="C1886" s="51"/>
    </row>
    <row r="1887" spans="2:3" ht="12.75" customHeight="1">
      <c r="B1887" s="11"/>
      <c r="C1887" s="51"/>
    </row>
    <row r="1888" spans="2:3" ht="12.75" customHeight="1">
      <c r="B1888" s="11"/>
      <c r="C1888" s="51"/>
    </row>
    <row r="1889" spans="2:3" ht="12.75" customHeight="1">
      <c r="B1889" s="11"/>
      <c r="C1889" s="51"/>
    </row>
    <row r="1890" spans="2:3" ht="12.75" customHeight="1">
      <c r="B1890" s="11"/>
      <c r="C1890" s="51"/>
    </row>
    <row r="1891" spans="2:3" ht="12.75" customHeight="1">
      <c r="B1891" s="11"/>
      <c r="C1891" s="51"/>
    </row>
    <row r="1892" spans="2:3" ht="12.75" customHeight="1">
      <c r="B1892" s="11"/>
      <c r="C1892" s="51"/>
    </row>
    <row r="1893" spans="2:3" ht="12.75" customHeight="1">
      <c r="B1893" s="11"/>
      <c r="C1893" s="51"/>
    </row>
    <row r="1894" spans="2:3" ht="12.75" customHeight="1">
      <c r="B1894" s="11"/>
      <c r="C1894" s="51"/>
    </row>
    <row r="1895" spans="2:3" ht="12.75" customHeight="1">
      <c r="B1895" s="11"/>
      <c r="C1895" s="51"/>
    </row>
    <row r="1896" spans="2:3" ht="12.75" customHeight="1">
      <c r="B1896" s="11"/>
      <c r="C1896" s="51"/>
    </row>
    <row r="1897" spans="2:3" ht="12.75" customHeight="1">
      <c r="B1897" s="11"/>
      <c r="C1897" s="51"/>
    </row>
    <row r="1898" spans="2:3" ht="12.75" customHeight="1">
      <c r="B1898" s="11"/>
      <c r="C1898" s="51"/>
    </row>
    <row r="1899" spans="2:3" ht="12.75" customHeight="1">
      <c r="B1899" s="11"/>
      <c r="C1899" s="51"/>
    </row>
    <row r="1900" spans="2:3" ht="12.75" customHeight="1">
      <c r="B1900" s="11"/>
      <c r="C1900" s="51"/>
    </row>
    <row r="1901" spans="2:3" ht="12.75" customHeight="1">
      <c r="B1901" s="11"/>
      <c r="C1901" s="51"/>
    </row>
    <row r="1902" spans="2:3" ht="12.75" customHeight="1">
      <c r="B1902" s="11"/>
      <c r="C1902" s="51"/>
    </row>
    <row r="1903" spans="2:3" ht="12.75" customHeight="1">
      <c r="B1903" s="11"/>
      <c r="C1903" s="51"/>
    </row>
    <row r="1904" spans="2:3" ht="12.75" customHeight="1">
      <c r="B1904" s="11"/>
      <c r="C1904" s="51"/>
    </row>
    <row r="1905" spans="2:3" ht="12.75" customHeight="1">
      <c r="B1905" s="11"/>
      <c r="C1905" s="51"/>
    </row>
    <row r="1906" spans="2:3" ht="12.75" customHeight="1">
      <c r="B1906" s="11"/>
      <c r="C1906" s="51"/>
    </row>
    <row r="1907" spans="2:3" ht="12.75" customHeight="1">
      <c r="B1907" s="11"/>
      <c r="C1907" s="51"/>
    </row>
    <row r="1908" spans="2:3" ht="12.75" customHeight="1">
      <c r="B1908" s="11"/>
      <c r="C1908" s="51"/>
    </row>
    <row r="1909" spans="2:3" ht="12.75" customHeight="1">
      <c r="B1909" s="11"/>
      <c r="C1909" s="51"/>
    </row>
    <row r="1910" spans="2:3" ht="12.75" customHeight="1">
      <c r="B1910" s="11"/>
      <c r="C1910" s="51"/>
    </row>
    <row r="1911" spans="2:3" ht="12.75" customHeight="1">
      <c r="B1911" s="11"/>
      <c r="C1911" s="51"/>
    </row>
    <row r="1912" spans="2:3" ht="12.75" customHeight="1">
      <c r="B1912" s="11"/>
      <c r="C1912" s="51"/>
    </row>
    <row r="1913" spans="2:3" ht="12.75" customHeight="1">
      <c r="B1913" s="11"/>
      <c r="C1913" s="51"/>
    </row>
    <row r="1914" spans="2:3" ht="12.75" customHeight="1">
      <c r="B1914" s="11"/>
      <c r="C1914" s="51"/>
    </row>
    <row r="1915" spans="2:3" ht="12.75" customHeight="1">
      <c r="B1915" s="11"/>
      <c r="C1915" s="51"/>
    </row>
    <row r="1916" spans="2:3" ht="12.75" customHeight="1">
      <c r="B1916" s="11"/>
      <c r="C1916" s="51"/>
    </row>
    <row r="1917" spans="2:3" ht="12.75" customHeight="1">
      <c r="B1917" s="11"/>
      <c r="C1917" s="51"/>
    </row>
    <row r="1918" spans="2:3" ht="12.75" customHeight="1">
      <c r="B1918" s="11"/>
      <c r="C1918" s="51"/>
    </row>
    <row r="1919" spans="2:3" ht="12.75" customHeight="1">
      <c r="B1919" s="11"/>
      <c r="C1919" s="51"/>
    </row>
    <row r="1920" spans="2:3" ht="12.75" customHeight="1">
      <c r="B1920" s="11"/>
      <c r="C1920" s="51"/>
    </row>
    <row r="1921" spans="2:3" ht="12.75" customHeight="1">
      <c r="B1921" s="11"/>
      <c r="C1921" s="51"/>
    </row>
    <row r="1922" spans="2:3" ht="12.75" customHeight="1">
      <c r="B1922" s="11"/>
      <c r="C1922" s="51"/>
    </row>
    <row r="1923" spans="2:3" ht="12.75" customHeight="1">
      <c r="B1923" s="11"/>
      <c r="C1923" s="51"/>
    </row>
    <row r="1924" spans="2:3" ht="12.75" customHeight="1">
      <c r="B1924" s="11"/>
      <c r="C1924" s="51"/>
    </row>
    <row r="1925" spans="2:3" ht="12.75" customHeight="1">
      <c r="B1925" s="11"/>
      <c r="C1925" s="51"/>
    </row>
    <row r="1926" spans="2:3" ht="12.75" customHeight="1">
      <c r="B1926" s="11"/>
      <c r="C1926" s="51"/>
    </row>
    <row r="1927" spans="2:3" ht="12.75" customHeight="1">
      <c r="B1927" s="11"/>
      <c r="C1927" s="51"/>
    </row>
    <row r="1928" spans="2:3" ht="12.75" customHeight="1">
      <c r="B1928" s="11"/>
      <c r="C1928" s="51"/>
    </row>
    <row r="1929" spans="2:3" ht="12.75" customHeight="1">
      <c r="B1929" s="11"/>
      <c r="C1929" s="51"/>
    </row>
    <row r="1930" spans="2:3" ht="12.75" customHeight="1">
      <c r="B1930" s="11"/>
      <c r="C1930" s="51"/>
    </row>
    <row r="1931" spans="2:3" ht="12.75" customHeight="1">
      <c r="B1931" s="11"/>
      <c r="C1931" s="51"/>
    </row>
    <row r="1932" spans="2:3" ht="12.75" customHeight="1">
      <c r="B1932" s="11"/>
      <c r="C1932" s="51"/>
    </row>
    <row r="1933" spans="2:3" ht="12.75" customHeight="1">
      <c r="B1933" s="11"/>
      <c r="C1933" s="51"/>
    </row>
    <row r="1934" spans="2:3" ht="12.75" customHeight="1">
      <c r="B1934" s="11"/>
      <c r="C1934" s="51"/>
    </row>
    <row r="1935" spans="2:3" ht="12.75" customHeight="1">
      <c r="B1935" s="11"/>
      <c r="C1935" s="51"/>
    </row>
    <row r="1936" spans="2:3" ht="12.75" customHeight="1">
      <c r="B1936" s="11"/>
      <c r="C1936" s="51"/>
    </row>
    <row r="1937" spans="2:3" ht="12.75" customHeight="1">
      <c r="B1937" s="11"/>
      <c r="C1937" s="51"/>
    </row>
    <row r="1938" spans="2:3" ht="12.75" customHeight="1">
      <c r="B1938" s="11"/>
      <c r="C1938" s="51"/>
    </row>
    <row r="1939" spans="2:3" ht="12.75" customHeight="1">
      <c r="B1939" s="11"/>
      <c r="C1939" s="51"/>
    </row>
    <row r="1940" spans="2:3" ht="12.75" customHeight="1">
      <c r="B1940" s="11"/>
      <c r="C1940" s="51"/>
    </row>
    <row r="1941" spans="2:3" ht="12.75" customHeight="1">
      <c r="B1941" s="11"/>
      <c r="C1941" s="51"/>
    </row>
    <row r="1942" spans="2:3" ht="12.75" customHeight="1">
      <c r="B1942" s="11"/>
      <c r="C1942" s="51"/>
    </row>
    <row r="1943" spans="2:3" ht="12.75" customHeight="1">
      <c r="B1943" s="11"/>
      <c r="C1943" s="51"/>
    </row>
    <row r="1944" spans="2:3" ht="12.75" customHeight="1">
      <c r="B1944" s="11"/>
      <c r="C1944" s="51"/>
    </row>
    <row r="1945" spans="2:3" ht="12.75" customHeight="1">
      <c r="B1945" s="11"/>
      <c r="C1945" s="51"/>
    </row>
    <row r="1946" spans="2:3" ht="12.75" customHeight="1">
      <c r="B1946" s="11"/>
      <c r="C1946" s="51"/>
    </row>
    <row r="1947" spans="2:3" ht="12.75" customHeight="1">
      <c r="B1947" s="11"/>
      <c r="C1947" s="51"/>
    </row>
    <row r="1948" spans="2:3" ht="12.75" customHeight="1">
      <c r="B1948" s="11"/>
      <c r="C1948" s="51"/>
    </row>
    <row r="1949" spans="2:3" ht="12.75" customHeight="1">
      <c r="B1949" s="11"/>
      <c r="C1949" s="51"/>
    </row>
    <row r="1950" spans="2:3" ht="12.75" customHeight="1">
      <c r="B1950" s="11"/>
      <c r="C1950" s="51"/>
    </row>
    <row r="1951" spans="2:3" ht="12.75" customHeight="1">
      <c r="B1951" s="11"/>
      <c r="C1951" s="51"/>
    </row>
    <row r="1952" spans="2:3" ht="12.75" customHeight="1">
      <c r="B1952" s="11"/>
      <c r="C1952" s="51"/>
    </row>
    <row r="1953" spans="2:3" ht="12.75" customHeight="1">
      <c r="B1953" s="11"/>
      <c r="C1953" s="51"/>
    </row>
    <row r="1954" spans="2:3" ht="12.75" customHeight="1">
      <c r="B1954" s="11"/>
      <c r="C1954" s="51"/>
    </row>
    <row r="1955" spans="2:3" ht="12.75" customHeight="1">
      <c r="B1955" s="11"/>
      <c r="C1955" s="51"/>
    </row>
    <row r="1956" spans="2:3" ht="12.75" customHeight="1">
      <c r="B1956" s="11"/>
      <c r="C1956" s="51"/>
    </row>
    <row r="1957" spans="2:3" ht="12.75" customHeight="1">
      <c r="B1957" s="11"/>
      <c r="C1957" s="51"/>
    </row>
    <row r="1958" spans="2:3" ht="12.75" customHeight="1">
      <c r="B1958" s="11"/>
      <c r="C1958" s="51"/>
    </row>
    <row r="1959" spans="2:3" ht="12.75" customHeight="1">
      <c r="B1959" s="11"/>
      <c r="C1959" s="51"/>
    </row>
    <row r="1960" spans="2:3" ht="12.75" customHeight="1">
      <c r="B1960" s="11"/>
      <c r="C1960" s="51"/>
    </row>
    <row r="1961" spans="2:3" ht="12.75" customHeight="1">
      <c r="B1961" s="11"/>
      <c r="C1961" s="51"/>
    </row>
    <row r="1962" spans="2:3" ht="12.75" customHeight="1">
      <c r="B1962" s="11"/>
      <c r="C1962" s="51"/>
    </row>
    <row r="1963" spans="2:3" ht="12.75" customHeight="1">
      <c r="B1963" s="11"/>
      <c r="C1963" s="51"/>
    </row>
    <row r="1964" spans="2:3" ht="12.75" customHeight="1">
      <c r="B1964" s="11"/>
      <c r="C1964" s="51"/>
    </row>
    <row r="1965" spans="2:3" ht="12.75" customHeight="1">
      <c r="B1965" s="11"/>
      <c r="C1965" s="51"/>
    </row>
    <row r="1966" spans="2:3" ht="12.75" customHeight="1">
      <c r="B1966" s="11"/>
      <c r="C1966" s="51"/>
    </row>
    <row r="1967" spans="2:3" ht="12.75" customHeight="1">
      <c r="B1967" s="11"/>
      <c r="C1967" s="51"/>
    </row>
    <row r="1968" spans="2:3" ht="12.75" customHeight="1">
      <c r="B1968" s="11"/>
      <c r="C1968" s="51"/>
    </row>
    <row r="1969" spans="2:3" ht="12.75" customHeight="1">
      <c r="B1969" s="11"/>
      <c r="C1969" s="51"/>
    </row>
    <row r="1970" spans="2:3" ht="12.75" customHeight="1">
      <c r="B1970" s="11"/>
      <c r="C1970" s="51"/>
    </row>
    <row r="1971" spans="2:3" ht="12.75" customHeight="1">
      <c r="B1971" s="11"/>
      <c r="C1971" s="51"/>
    </row>
    <row r="1972" spans="2:3" ht="12.75" customHeight="1">
      <c r="B1972" s="11"/>
      <c r="C1972" s="51"/>
    </row>
    <row r="1973" spans="2:3" ht="12.75" customHeight="1">
      <c r="B1973" s="11"/>
      <c r="C1973" s="51"/>
    </row>
    <row r="1974" spans="2:3" ht="12.75" customHeight="1">
      <c r="B1974" s="11"/>
      <c r="C1974" s="51"/>
    </row>
    <row r="1975" spans="2:3" ht="12.75" customHeight="1">
      <c r="B1975" s="11"/>
      <c r="C1975" s="51"/>
    </row>
    <row r="1976" spans="2:3" ht="12.75" customHeight="1">
      <c r="B1976" s="11"/>
      <c r="C1976" s="51"/>
    </row>
    <row r="1977" spans="2:3" ht="12.75" customHeight="1">
      <c r="B1977" s="11"/>
      <c r="C1977" s="51"/>
    </row>
    <row r="1978" spans="2:3" ht="12.75" customHeight="1">
      <c r="B1978" s="11"/>
      <c r="C1978" s="51"/>
    </row>
    <row r="1979" spans="2:3" ht="12.75" customHeight="1">
      <c r="B1979" s="11"/>
      <c r="C1979" s="51"/>
    </row>
    <row r="1980" spans="2:3" ht="12.75" customHeight="1">
      <c r="B1980" s="11"/>
      <c r="C1980" s="51"/>
    </row>
    <row r="1981" spans="2:3" ht="12.75" customHeight="1">
      <c r="B1981" s="11"/>
      <c r="C1981" s="51"/>
    </row>
    <row r="1982" spans="2:3" ht="12.75" customHeight="1">
      <c r="B1982" s="11"/>
      <c r="C1982" s="51"/>
    </row>
    <row r="1983" spans="2:3" ht="12.75" customHeight="1">
      <c r="B1983" s="11"/>
      <c r="C1983" s="51"/>
    </row>
    <row r="1984" spans="2:3" ht="12.75" customHeight="1">
      <c r="B1984" s="11"/>
      <c r="C1984" s="51"/>
    </row>
    <row r="1985" spans="2:3" ht="12.75" customHeight="1">
      <c r="B1985" s="11"/>
      <c r="C1985" s="51"/>
    </row>
    <row r="1986" spans="2:3" ht="12.75" customHeight="1">
      <c r="B1986" s="11"/>
      <c r="C1986" s="51"/>
    </row>
    <row r="1987" spans="2:3" ht="12.75" customHeight="1">
      <c r="B1987" s="11"/>
      <c r="C1987" s="51"/>
    </row>
    <row r="1988" spans="2:3" ht="12.75" customHeight="1">
      <c r="B1988" s="11"/>
      <c r="C1988" s="51"/>
    </row>
    <row r="1989" spans="2:3" ht="12.75" customHeight="1">
      <c r="B1989" s="11"/>
      <c r="C1989" s="51"/>
    </row>
    <row r="1990" spans="2:3" ht="12.75" customHeight="1">
      <c r="B1990" s="11"/>
      <c r="C1990" s="51"/>
    </row>
    <row r="1991" spans="2:3" ht="12.75" customHeight="1">
      <c r="B1991" s="11"/>
      <c r="C1991" s="51"/>
    </row>
    <row r="1992" spans="2:3" ht="12.75" customHeight="1">
      <c r="B1992" s="11"/>
      <c r="C1992" s="51"/>
    </row>
    <row r="1993" spans="2:3" ht="12.75" customHeight="1">
      <c r="B1993" s="11"/>
      <c r="C1993" s="51"/>
    </row>
    <row r="1994" spans="2:3" ht="12.75" customHeight="1">
      <c r="B1994" s="11"/>
      <c r="C1994" s="51"/>
    </row>
    <row r="1995" spans="2:3" ht="12.75" customHeight="1">
      <c r="B1995" s="11"/>
      <c r="C1995" s="51"/>
    </row>
    <row r="1996" spans="2:3" ht="12.75" customHeight="1">
      <c r="B1996" s="11"/>
      <c r="C1996" s="51"/>
    </row>
    <row r="1997" spans="2:3" ht="12.75" customHeight="1">
      <c r="B1997" s="11"/>
      <c r="C1997" s="51"/>
    </row>
    <row r="1998" spans="2:3" ht="12.75" customHeight="1">
      <c r="B1998" s="11"/>
      <c r="C1998" s="51"/>
    </row>
    <row r="1999" spans="2:3" ht="12.75" customHeight="1">
      <c r="B1999" s="11"/>
      <c r="C1999" s="51"/>
    </row>
    <row r="2000" spans="2:3" ht="12.75" customHeight="1">
      <c r="B2000" s="11"/>
      <c r="C2000" s="51"/>
    </row>
    <row r="2001" spans="2:3" ht="12.75" customHeight="1">
      <c r="B2001" s="11"/>
      <c r="C2001" s="51"/>
    </row>
    <row r="2002" spans="2:3" ht="12.75" customHeight="1">
      <c r="B2002" s="11"/>
      <c r="C2002" s="51"/>
    </row>
    <row r="2003" spans="2:3" ht="12.75" customHeight="1">
      <c r="B2003" s="11"/>
      <c r="C2003" s="51"/>
    </row>
    <row r="2004" spans="2:3" ht="12.75" customHeight="1">
      <c r="B2004" s="11"/>
      <c r="C2004" s="51"/>
    </row>
    <row r="2005" spans="2:3" ht="12.75" customHeight="1">
      <c r="B2005" s="11"/>
      <c r="C2005" s="51"/>
    </row>
    <row r="2006" spans="2:3" ht="12.75" customHeight="1">
      <c r="B2006" s="11"/>
      <c r="C2006" s="51"/>
    </row>
    <row r="2007" spans="2:3" ht="12.75" customHeight="1">
      <c r="B2007" s="11"/>
      <c r="C2007" s="51"/>
    </row>
    <row r="2008" spans="2:3" ht="12.75" customHeight="1">
      <c r="B2008" s="11"/>
      <c r="C2008" s="51"/>
    </row>
    <row r="2009" spans="2:3" ht="12.75" customHeight="1">
      <c r="B2009" s="11"/>
      <c r="C2009" s="51"/>
    </row>
  </sheetData>
  <sheetProtection/>
  <mergeCells count="5">
    <mergeCell ref="A122:F122"/>
    <mergeCell ref="O3:P3"/>
    <mergeCell ref="M3:N3"/>
    <mergeCell ref="A81:F81"/>
    <mergeCell ref="C42:D42"/>
  </mergeCells>
  <conditionalFormatting sqref="C7 C10:D10 C89:C119 C13:C41 C50:D79 D13:D19 D89:D120 D21:D41">
    <cfRule type="expression" priority="1" dxfId="0" stopIfTrue="1">
      <formula>$B$3=TRUE</formula>
    </cfRule>
  </conditionalFormatting>
  <printOptions/>
  <pageMargins left="0.5511811023622047" right="0.5511811023622047" top="0.5118110236220472" bottom="0.3937007874015748" header="0.5118110236220472" footer="0.5118110236220472"/>
  <pageSetup horizontalDpi="600" verticalDpi="600" orientation="landscape" paperSize="9" scale="96" r:id="rId5"/>
  <rowBreaks count="3" manualBreakCount="3">
    <brk id="42" max="6" man="1"/>
    <brk id="81" max="6" man="1"/>
    <brk id="122" max="6" man="1"/>
  </rowBreaks>
  <ignoredErrors>
    <ignoredError sqref="E49:F49" unlockedFormula="1"/>
    <ignoredError sqref="D5:E5 D47:E47 D86:E86 E70:F70" formula="1"/>
  </ignoredErrors>
  <legacyDrawing r:id="rId4"/>
  <oleObjects>
    <oleObject progId="MSPhotoEd.3" shapeId="1361597" r:id="rId1"/>
    <oleObject progId="MSPhotoEd.3" shapeId="1362386" r:id="rId2"/>
    <oleObject progId="MSPhotoEd.3" shapeId="2073695" r:id="rId3"/>
  </oleObjects>
</worksheet>
</file>

<file path=xl/worksheets/sheet4.xml><?xml version="1.0" encoding="utf-8"?>
<worksheet xmlns="http://schemas.openxmlformats.org/spreadsheetml/2006/main" xmlns:r="http://schemas.openxmlformats.org/officeDocument/2006/relationships">
  <sheetPr codeName="Blad9"/>
  <dimension ref="A1:Q66"/>
  <sheetViews>
    <sheetView showGridLines="0" showRowColHeaders="0" showZeros="0" showOutlineSymbols="0" zoomScaleSheetLayoutView="100" workbookViewId="0" topLeftCell="A1">
      <selection activeCell="E6" sqref="E6"/>
    </sheetView>
  </sheetViews>
  <sheetFormatPr defaultColWidth="9.140625" defaultRowHeight="12.75" customHeight="1"/>
  <cols>
    <col min="1" max="1" width="7.28125" style="21" customWidth="1"/>
    <col min="2" max="2" width="63.421875" style="6" customWidth="1"/>
    <col min="3" max="6" width="15.7109375" style="44" customWidth="1"/>
    <col min="7" max="8" width="12.7109375" style="44" customWidth="1"/>
    <col min="9" max="16" width="12.7109375" style="6" customWidth="1"/>
    <col min="17" max="16384" width="9.140625" style="6" customWidth="1"/>
  </cols>
  <sheetData>
    <row r="1" spans="1:16" s="2" customFormat="1" ht="21.75" customHeight="1">
      <c r="A1" s="3" t="str">
        <f>+inhoudsopgave!A1</f>
        <v>Productieafspraken 2008, voorlopige nacalculatie 2007</v>
      </c>
      <c r="B1" s="3"/>
      <c r="C1" s="43"/>
      <c r="D1" s="43"/>
      <c r="E1" s="43"/>
      <c r="F1" s="43">
        <f>'prod. afspraken en realisatie'!F83+1</f>
        <v>6</v>
      </c>
      <c r="G1" s="43"/>
      <c r="H1" s="208"/>
      <c r="I1" s="231"/>
      <c r="J1" s="231"/>
      <c r="K1" s="231"/>
      <c r="L1" s="231"/>
      <c r="M1" s="208"/>
      <c r="N1" s="208"/>
      <c r="O1" s="208"/>
      <c r="P1" s="208"/>
    </row>
    <row r="2" spans="2:17" ht="12.75" customHeight="1">
      <c r="B2" s="59" t="b">
        <f>Voorblad!F18</f>
        <v>1</v>
      </c>
      <c r="H2" s="209"/>
      <c r="I2" s="210"/>
      <c r="J2" s="210"/>
      <c r="K2" s="210"/>
      <c r="L2" s="210"/>
      <c r="M2" s="232" t="s">
        <v>154</v>
      </c>
      <c r="N2" s="233">
        <f>'prod. afspraken en realisatie'!R5</f>
        <v>1.0242</v>
      </c>
      <c r="O2" s="233">
        <f>'prod. afspraken en realisatie'!S5</f>
        <v>1.0151</v>
      </c>
      <c r="P2" s="250">
        <f>'prod. afspraken en realisatie'!T5</f>
        <v>0</v>
      </c>
      <c r="Q2" s="251">
        <f>'prod. afspraken en realisatie'!U5</f>
        <v>0</v>
      </c>
    </row>
    <row r="3" spans="1:17" ht="12.75" customHeight="1">
      <c r="A3" s="21" t="s">
        <v>145</v>
      </c>
      <c r="B3" s="440" t="str">
        <f>CONCATENATE("Productieafspraken eerstelijnsvoorzieningen ",Voorblad!E2," en realisatie ",Voorblad!E2-1)</f>
        <v>Productieafspraken eerstelijnsvoorzieningen 2008 en realisatie 2007</v>
      </c>
      <c r="C3" s="45" t="s">
        <v>21</v>
      </c>
      <c r="D3" s="45" t="s">
        <v>58</v>
      </c>
      <c r="E3" s="45" t="s">
        <v>78</v>
      </c>
      <c r="F3" s="45" t="s">
        <v>78</v>
      </c>
      <c r="G3" s="6"/>
      <c r="H3" s="234" t="str">
        <f>CONCATENATE("Nacalculatie ",Voorblad!E2-1)</f>
        <v>Nacalculatie 2007</v>
      </c>
      <c r="I3" s="217"/>
      <c r="J3" s="234" t="str">
        <f>CONCATENATE("Productieafspraken ",Voorblad!E2)</f>
        <v>Productieafspraken 2008</v>
      </c>
      <c r="K3" s="217"/>
      <c r="L3" s="210"/>
      <c r="M3" s="232" t="s">
        <v>285</v>
      </c>
      <c r="N3" s="210"/>
      <c r="O3" s="210"/>
      <c r="P3" s="233">
        <f>beleidsregelwaarden!D5</f>
        <v>1.033</v>
      </c>
      <c r="Q3" s="233">
        <f>beleidsregelwaarden!E5</f>
        <v>1.023</v>
      </c>
    </row>
    <row r="4" spans="2:16" ht="12.75" customHeight="1">
      <c r="B4" s="441"/>
      <c r="C4" s="47">
        <f>Voorblad!$E$2-1</f>
        <v>2007</v>
      </c>
      <c r="D4" s="47">
        <f>Voorblad!$E$2</f>
        <v>2008</v>
      </c>
      <c r="E4" s="47">
        <f>Voorblad!$E$2-1</f>
        <v>2007</v>
      </c>
      <c r="F4" s="47">
        <f>Voorblad!$E$2</f>
        <v>2008</v>
      </c>
      <c r="G4" s="6"/>
      <c r="H4" s="435" t="s">
        <v>66</v>
      </c>
      <c r="I4" s="436"/>
      <c r="J4" s="235" t="s">
        <v>66</v>
      </c>
      <c r="K4" s="235"/>
      <c r="L4" s="210"/>
      <c r="M4" s="210"/>
      <c r="N4" s="210"/>
      <c r="O4" s="210"/>
      <c r="P4" s="210"/>
    </row>
    <row r="5" spans="1:16" ht="18.75" customHeight="1">
      <c r="A5" s="8" t="str">
        <f>CONCATENATE("U wordt verzocht afspraken ",Voorblad!E2," op basis van tarieven ",Voorblad!E2-1," te maken.")</f>
        <v>U wordt verzocht afspraken 2008 op basis van tarieven 2007 te maken.</v>
      </c>
      <c r="C5" s="64"/>
      <c r="D5" s="65"/>
      <c r="E5" s="67"/>
      <c r="F5" s="67"/>
      <c r="G5" s="6"/>
      <c r="H5" s="217" t="s">
        <v>32</v>
      </c>
      <c r="I5" s="217" t="s">
        <v>33</v>
      </c>
      <c r="J5" s="217" t="s">
        <v>32</v>
      </c>
      <c r="K5" s="217" t="s">
        <v>33</v>
      </c>
      <c r="L5" s="210"/>
      <c r="M5" s="210"/>
      <c r="N5" s="210"/>
      <c r="O5" s="210"/>
      <c r="P5" s="210"/>
    </row>
    <row r="6" spans="1:16" ht="12.75" customHeight="1">
      <c r="A6" s="62">
        <f>F1*100+1</f>
        <v>601</v>
      </c>
      <c r="B6" s="68" t="s">
        <v>284</v>
      </c>
      <c r="C6" s="103"/>
      <c r="D6" s="103"/>
      <c r="E6" s="104">
        <f>'prod. afspraken en realisatie'!E121</f>
        <v>0</v>
      </c>
      <c r="F6" s="104">
        <f>'prod. afspraken en realisatie'!F121</f>
        <v>0</v>
      </c>
      <c r="G6" s="6"/>
      <c r="H6" s="236" t="s">
        <v>270</v>
      </c>
      <c r="I6" s="237"/>
      <c r="J6" s="238"/>
      <c r="K6" s="238"/>
      <c r="L6" s="210"/>
      <c r="M6" s="210"/>
      <c r="N6" s="210"/>
      <c r="O6" s="210"/>
      <c r="P6" s="210"/>
    </row>
    <row r="7" spans="1:16" ht="12.75" customHeight="1">
      <c r="A7" s="135" t="s">
        <v>14</v>
      </c>
      <c r="C7" s="101"/>
      <c r="D7" s="106"/>
      <c r="E7" s="105"/>
      <c r="F7" s="105"/>
      <c r="G7" s="6"/>
      <c r="H7" s="239"/>
      <c r="I7" s="239"/>
      <c r="J7" s="240"/>
      <c r="K7" s="240"/>
      <c r="L7" s="210"/>
      <c r="M7" s="210"/>
      <c r="N7" s="210"/>
      <c r="O7" s="210"/>
      <c r="P7" s="210"/>
    </row>
    <row r="8" spans="1:16" ht="12.75" customHeight="1">
      <c r="A8" s="62">
        <f>A6+1</f>
        <v>602</v>
      </c>
      <c r="B8" s="26" t="s">
        <v>238</v>
      </c>
      <c r="C8" s="9"/>
      <c r="D8" s="9"/>
      <c r="E8" s="105"/>
      <c r="F8" s="105"/>
      <c r="G8" s="6"/>
      <c r="H8" s="241"/>
      <c r="I8" s="219"/>
      <c r="J8" s="240"/>
      <c r="K8" s="240"/>
      <c r="L8" s="210"/>
      <c r="M8" s="210"/>
      <c r="N8" s="210"/>
      <c r="O8" s="210"/>
      <c r="P8" s="210"/>
    </row>
    <row r="9" spans="1:16" ht="12.75" customHeight="1">
      <c r="A9" s="62">
        <f>A8+1</f>
        <v>603</v>
      </c>
      <c r="B9" s="26" t="s">
        <v>239</v>
      </c>
      <c r="C9" s="9"/>
      <c r="D9" s="9"/>
      <c r="E9" s="105"/>
      <c r="F9" s="106"/>
      <c r="G9" s="6"/>
      <c r="H9" s="239"/>
      <c r="I9" s="219"/>
      <c r="J9" s="240"/>
      <c r="K9" s="240"/>
      <c r="L9" s="210"/>
      <c r="M9" s="210"/>
      <c r="N9" s="210"/>
      <c r="O9" s="210"/>
      <c r="P9" s="210"/>
    </row>
    <row r="10" spans="1:16" ht="12.75" customHeight="1">
      <c r="A10" s="62">
        <f>A9+1</f>
        <v>604</v>
      </c>
      <c r="B10" s="26" t="s">
        <v>240</v>
      </c>
      <c r="C10" s="9"/>
      <c r="D10" s="9"/>
      <c r="E10" s="98">
        <f>ROUND(C10*(H10*'prod. afspraken en realisatie'!R$5),0)+ROUND(C10*(I10*'prod. afspraken en realisatie'!S$5),0)</f>
        <v>0</v>
      </c>
      <c r="F10" s="97">
        <f>ROUND(D10*(J10*$P$3),0)+ROUND(D10*(K10*$Q$3),0)</f>
        <v>0</v>
      </c>
      <c r="G10" s="6"/>
      <c r="H10" s="220">
        <f>+beleidsregelwaarden!B128</f>
        <v>6.05</v>
      </c>
      <c r="I10" s="220">
        <f>+beleidsregelwaarden!C128</f>
        <v>2.26</v>
      </c>
      <c r="J10" s="220">
        <f>+beleidsregelwaarden!D128</f>
        <v>6.2</v>
      </c>
      <c r="K10" s="220">
        <f>+beleidsregelwaarden!E128</f>
        <v>2.29</v>
      </c>
      <c r="L10" s="210"/>
      <c r="M10" s="210"/>
      <c r="N10" s="210"/>
      <c r="O10" s="210"/>
      <c r="P10" s="210"/>
    </row>
    <row r="11" spans="1:16" ht="12.75" customHeight="1">
      <c r="A11" s="62">
        <f>A10+1</f>
        <v>605</v>
      </c>
      <c r="B11" s="26" t="s">
        <v>241</v>
      </c>
      <c r="C11" s="96">
        <f>SUM(C8:C10)</f>
        <v>0</v>
      </c>
      <c r="D11" s="96">
        <f>SUM(D8:D10)</f>
        <v>0</v>
      </c>
      <c r="E11" s="98">
        <f>ROUND(C11*(H11*'prod. afspraken en realisatie'!R$5),0)+ROUND(C11*(I11*'prod. afspraken en realisatie'!S$5),0)</f>
        <v>0</v>
      </c>
      <c r="F11" s="97">
        <f>ROUND(D11*(J11*$P$3),0)+ROUND(D11*(K11*$Q$3),0)</f>
        <v>0</v>
      </c>
      <c r="G11" s="6"/>
      <c r="H11" s="242">
        <f>ROUND(IF(eerstelijn!C$13&lt;=15,beleidsregelwaarden!B129,IF(eerstelijn!C$13&gt;=76,beleidsregelwaarden!B130,ROUND((eerstelijn!C$13-15)*((beleidsregelwaarden!B130-beleidsregelwaarden!B129)/61),2)+beleidsregelwaarden!B129)),2)</f>
        <v>3.8</v>
      </c>
      <c r="I11" s="242">
        <f>ROUND(IF(eerstelijn!C$13&lt;=15,beleidsregelwaarden!C129,IF(eerstelijn!C$13&gt;=76,beleidsregelwaarden!C130,ROUND((eerstelijn!C$13-15)*((beleidsregelwaarden!C130-beleidsregelwaarden!C129)/61),2)+beleidsregelwaarden!C129)),2)</f>
        <v>1.42</v>
      </c>
      <c r="J11" s="242">
        <f>ROUND(IF(D$13&lt;=15,beleidsregelwaarden!D129,IF(D$13&gt;=76,beleidsregelwaarden!D130,ROUND((D$13-15)*((beleidsregelwaarden!D130-beleidsregelwaarden!D129)/61),2)+beleidsregelwaarden!D129)),2)</f>
        <v>3.89</v>
      </c>
      <c r="K11" s="242">
        <f>ROUND(IF(eerstelijn!D$13&lt;=15,beleidsregelwaarden!E129,IF(eerstelijn!D$13&gt;=76,beleidsregelwaarden!E130,ROUND((eerstelijn!D$13-15)*((beleidsregelwaarden!E130-beleidsregelwaarden!E129)/61),2)+beleidsregelwaarden!E129)),2)</f>
        <v>1.44</v>
      </c>
      <c r="L11" s="210"/>
      <c r="M11" s="210"/>
      <c r="N11" s="210"/>
      <c r="O11" s="210"/>
      <c r="P11" s="210"/>
    </row>
    <row r="12" spans="1:16" ht="12.75" customHeight="1">
      <c r="A12" s="62">
        <f>A11+1</f>
        <v>606</v>
      </c>
      <c r="B12" s="26" t="s">
        <v>294</v>
      </c>
      <c r="C12" s="9"/>
      <c r="D12" s="9"/>
      <c r="E12" s="108">
        <f>ROUND($C12*(H12+I12),0)</f>
        <v>0</v>
      </c>
      <c r="F12" s="97">
        <f>ROUND(D12*(J12*$P$3),0)+ROUND(D12*(K12*$Q$3),0)</f>
        <v>0</v>
      </c>
      <c r="G12" s="6"/>
      <c r="H12" s="262">
        <f>+beleidsregelwaarden!B131</f>
        <v>0.57</v>
      </c>
      <c r="I12" s="262">
        <f>+beleidsregelwaarden!C131</f>
        <v>0.53</v>
      </c>
      <c r="J12" s="262">
        <f>+beleidsregelwaarden!D131</f>
        <v>0.49</v>
      </c>
      <c r="K12" s="262">
        <f>+beleidsregelwaarden!E131</f>
        <v>0.51</v>
      </c>
      <c r="L12" s="210"/>
      <c r="M12" s="210"/>
      <c r="N12" s="210"/>
      <c r="O12" s="210"/>
      <c r="P12" s="210"/>
    </row>
    <row r="13" spans="1:16" ht="12.75" customHeight="1">
      <c r="A13" s="62">
        <f>A12+1</f>
        <v>607</v>
      </c>
      <c r="B13" s="26" t="s">
        <v>242</v>
      </c>
      <c r="C13" s="93">
        <f>IF(C8+C9&lt;&gt;0,ROUND((C9/(C8+C9))*100,0),0)</f>
        <v>0</v>
      </c>
      <c r="D13" s="94">
        <f>IF(D8+D9&lt;&gt;0,ROUND((D9/(D8+D9))*100,0),0)</f>
        <v>0</v>
      </c>
      <c r="E13" s="105"/>
      <c r="F13" s="106"/>
      <c r="G13" s="6"/>
      <c r="H13" s="219"/>
      <c r="I13" s="219"/>
      <c r="J13" s="219"/>
      <c r="K13" s="219"/>
      <c r="L13" s="210"/>
      <c r="M13" s="210"/>
      <c r="N13" s="210"/>
      <c r="O13" s="210"/>
      <c r="P13" s="210"/>
    </row>
    <row r="14" spans="1:16" ht="12.75" customHeight="1">
      <c r="A14" s="135" t="s">
        <v>13</v>
      </c>
      <c r="C14" s="101"/>
      <c r="D14" s="106"/>
      <c r="E14" s="105"/>
      <c r="F14" s="105"/>
      <c r="G14" s="6"/>
      <c r="H14" s="219"/>
      <c r="I14" s="219"/>
      <c r="J14" s="219"/>
      <c r="K14" s="219"/>
      <c r="L14" s="210"/>
      <c r="M14" s="210"/>
      <c r="N14" s="210"/>
      <c r="O14" s="210"/>
      <c r="P14" s="210"/>
    </row>
    <row r="15" spans="1:16" ht="12.75" customHeight="1">
      <c r="A15" s="62">
        <f>A13+1</f>
        <v>608</v>
      </c>
      <c r="B15" s="26" t="s">
        <v>15</v>
      </c>
      <c r="C15" s="9"/>
      <c r="D15" s="9"/>
      <c r="E15" s="98">
        <f>ROUND(C15*(H15*'prod. afspraken en realisatie'!R$5),0)+ROUND(C15*(I15*'prod. afspraken en realisatie'!S$5),0)</f>
        <v>0</v>
      </c>
      <c r="F15" s="97">
        <f aca="true" t="shared" si="0" ref="F15:F22">ROUND(D15*(J15*$P$3),0)+ROUND(D15*(K15*$Q$3),0)</f>
        <v>0</v>
      </c>
      <c r="G15" s="6"/>
      <c r="H15" s="243">
        <f>+beleidsregelwaarden!B135</f>
        <v>0.413</v>
      </c>
      <c r="I15" s="243">
        <f>+beleidsregelwaarden!C135</f>
        <v>0.085</v>
      </c>
      <c r="J15" s="243">
        <f>+beleidsregelwaarden!D135</f>
        <v>0.413</v>
      </c>
      <c r="K15" s="243">
        <f>+beleidsregelwaarden!E135</f>
        <v>0.085</v>
      </c>
      <c r="L15" s="210"/>
      <c r="M15" s="210"/>
      <c r="N15" s="210"/>
      <c r="O15" s="210"/>
      <c r="P15" s="210"/>
    </row>
    <row r="16" spans="1:16" ht="12.75" customHeight="1">
      <c r="A16" s="62">
        <f aca="true" t="shared" si="1" ref="A16:A22">A15+1</f>
        <v>609</v>
      </c>
      <c r="B16" s="26" t="s">
        <v>16</v>
      </c>
      <c r="C16" s="9"/>
      <c r="D16" s="9"/>
      <c r="E16" s="98">
        <f>ROUND(C16*(H16*'prod. afspraken en realisatie'!R$5),0)+ROUND(C16*(I16*'prod. afspraken en realisatie'!S$5),0)</f>
        <v>0</v>
      </c>
      <c r="F16" s="97">
        <f t="shared" si="0"/>
        <v>0</v>
      </c>
      <c r="G16" s="6"/>
      <c r="H16" s="243">
        <f>+beleidsregelwaarden!B136</f>
        <v>0.463</v>
      </c>
      <c r="I16" s="243">
        <f>+beleidsregelwaarden!C136</f>
        <v>0.108</v>
      </c>
      <c r="J16" s="243">
        <f>+beleidsregelwaarden!D136</f>
        <v>0.463</v>
      </c>
      <c r="K16" s="243">
        <f>+beleidsregelwaarden!E136</f>
        <v>0.108</v>
      </c>
      <c r="L16" s="210"/>
      <c r="M16" s="210"/>
      <c r="N16" s="210"/>
      <c r="O16" s="210"/>
      <c r="P16" s="210"/>
    </row>
    <row r="17" spans="1:16" ht="12.75" customHeight="1">
      <c r="A17" s="62">
        <f t="shared" si="1"/>
        <v>610</v>
      </c>
      <c r="B17" s="26" t="s">
        <v>11</v>
      </c>
      <c r="C17" s="9"/>
      <c r="D17" s="9"/>
      <c r="E17" s="98">
        <f>ROUND(C17*(H17*'prod. afspraken en realisatie'!R$5),0)+ROUND(C17*(I17*'prod. afspraken en realisatie'!S$5),0)</f>
        <v>0</v>
      </c>
      <c r="F17" s="97">
        <f t="shared" si="0"/>
        <v>0</v>
      </c>
      <c r="G17" s="6"/>
      <c r="H17" s="243">
        <f>+beleidsregelwaarden!B138</f>
        <v>0.849</v>
      </c>
      <c r="I17" s="243">
        <f>+beleidsregelwaarden!C138</f>
        <v>0.17</v>
      </c>
      <c r="J17" s="243">
        <f>+beleidsregelwaarden!D138</f>
        <v>0.849</v>
      </c>
      <c r="K17" s="243">
        <f>+beleidsregelwaarden!E138</f>
        <v>0.17</v>
      </c>
      <c r="L17" s="210"/>
      <c r="M17" s="210"/>
      <c r="N17" s="210"/>
      <c r="O17" s="210"/>
      <c r="P17" s="210"/>
    </row>
    <row r="18" spans="1:16" ht="12.75" customHeight="1">
      <c r="A18" s="62">
        <f t="shared" si="1"/>
        <v>611</v>
      </c>
      <c r="B18" s="26" t="s">
        <v>12</v>
      </c>
      <c r="C18" s="9"/>
      <c r="D18" s="9"/>
      <c r="E18" s="98">
        <f>ROUND(C18*(H18*'prod. afspraken en realisatie'!R$5),0)+ROUND(C18*(I18*'prod. afspraken en realisatie'!S$5),0)</f>
        <v>0</v>
      </c>
      <c r="F18" s="97">
        <f t="shared" si="0"/>
        <v>0</v>
      </c>
      <c r="G18" s="6"/>
      <c r="H18" s="243">
        <f>+beleidsregelwaarden!B137</f>
        <v>0.849</v>
      </c>
      <c r="I18" s="243">
        <f>+beleidsregelwaarden!C137</f>
        <v>0.17</v>
      </c>
      <c r="J18" s="243">
        <f>+beleidsregelwaarden!D137</f>
        <v>0.849</v>
      </c>
      <c r="K18" s="243">
        <f>+beleidsregelwaarden!E137</f>
        <v>0.17</v>
      </c>
      <c r="L18" s="210"/>
      <c r="M18" s="210"/>
      <c r="N18" s="210"/>
      <c r="O18" s="210"/>
      <c r="P18" s="210"/>
    </row>
    <row r="19" spans="1:16" ht="12.75" customHeight="1">
      <c r="A19" s="62">
        <f t="shared" si="1"/>
        <v>612</v>
      </c>
      <c r="B19" s="26" t="s">
        <v>17</v>
      </c>
      <c r="C19" s="9"/>
      <c r="D19" s="9"/>
      <c r="E19" s="98">
        <f>ROUND(C19*(H19*'prod. afspraken en realisatie'!R$5),0)+ROUND(C19*(I19*'prod. afspraken en realisatie'!S$5),0)</f>
        <v>0</v>
      </c>
      <c r="F19" s="97">
        <f t="shared" si="0"/>
        <v>0</v>
      </c>
      <c r="G19" s="6"/>
      <c r="H19" s="220">
        <f>+beleidsregelwaarden!B127</f>
        <v>9.88</v>
      </c>
      <c r="I19" s="220">
        <f>+beleidsregelwaarden!C127</f>
        <v>5.52</v>
      </c>
      <c r="J19" s="220">
        <f>+beleidsregelwaarden!D127</f>
        <v>10.12</v>
      </c>
      <c r="K19" s="220">
        <f>+beleidsregelwaarden!E127</f>
        <v>5.6</v>
      </c>
      <c r="L19" s="210"/>
      <c r="M19" s="210"/>
      <c r="N19" s="210"/>
      <c r="O19" s="210"/>
      <c r="P19" s="210"/>
    </row>
    <row r="20" spans="1:16" ht="12.75" customHeight="1">
      <c r="A20" s="62">
        <f t="shared" si="1"/>
        <v>613</v>
      </c>
      <c r="B20" s="26" t="s">
        <v>18</v>
      </c>
      <c r="C20" s="9"/>
      <c r="D20" s="9"/>
      <c r="E20" s="98">
        <f>ROUND(C20*(H20*'prod. afspraken en realisatie'!R$5),0)+ROUND(C20*(I20*'prod. afspraken en realisatie'!S$5),0)</f>
        <v>0</v>
      </c>
      <c r="F20" s="97">
        <f t="shared" si="0"/>
        <v>0</v>
      </c>
      <c r="G20" s="6"/>
      <c r="H20" s="220">
        <f>+beleidsregelwaarden!B132</f>
        <v>7.15</v>
      </c>
      <c r="I20" s="220">
        <f>+beleidsregelwaarden!C132</f>
        <v>2.05</v>
      </c>
      <c r="J20" s="220">
        <f>+beleidsregelwaarden!D132</f>
        <v>7.32</v>
      </c>
      <c r="K20" s="220">
        <f>+beleidsregelwaarden!E132</f>
        <v>2.08</v>
      </c>
      <c r="L20" s="210"/>
      <c r="M20" s="210"/>
      <c r="N20" s="210"/>
      <c r="O20" s="210"/>
      <c r="P20" s="210"/>
    </row>
    <row r="21" spans="1:16" ht="12.75" customHeight="1">
      <c r="A21" s="62">
        <f t="shared" si="1"/>
        <v>614</v>
      </c>
      <c r="B21" s="26" t="s">
        <v>223</v>
      </c>
      <c r="C21" s="9"/>
      <c r="D21" s="9"/>
      <c r="E21" s="98">
        <f>ROUND(C21*(H21*'prod. afspraken en realisatie'!R$5),0)+ROUND(C21*(I21*'prod. afspraken en realisatie'!S$5),0)</f>
        <v>0</v>
      </c>
      <c r="F21" s="97">
        <f t="shared" si="0"/>
        <v>0</v>
      </c>
      <c r="G21" s="6"/>
      <c r="H21" s="220">
        <f>+beleidsregelwaarden!B133</f>
        <v>242.34</v>
      </c>
      <c r="I21" s="220">
        <f>+beleidsregelwaarden!C133</f>
        <v>208.3</v>
      </c>
      <c r="J21" s="220">
        <f>+beleidsregelwaarden!D133</f>
        <v>248.2</v>
      </c>
      <c r="K21" s="220">
        <f>+beleidsregelwaarden!E133</f>
        <v>211.45</v>
      </c>
      <c r="L21" s="210"/>
      <c r="M21" s="210"/>
      <c r="N21" s="210"/>
      <c r="O21" s="210"/>
      <c r="P21" s="210"/>
    </row>
    <row r="22" spans="1:16" ht="12.75" customHeight="1">
      <c r="A22" s="62">
        <f t="shared" si="1"/>
        <v>615</v>
      </c>
      <c r="B22" s="26" t="s">
        <v>224</v>
      </c>
      <c r="C22" s="9"/>
      <c r="D22" s="9"/>
      <c r="E22" s="98">
        <f>ROUND(C22*(H22*'prod. afspraken en realisatie'!R$5),0)+ROUND(C22*(I22*'prod. afspraken en realisatie'!S$5),0)</f>
        <v>0</v>
      </c>
      <c r="F22" s="97">
        <f t="shared" si="0"/>
        <v>0</v>
      </c>
      <c r="G22" s="6"/>
      <c r="H22" s="220">
        <f>+beleidsregelwaarden!B134</f>
        <v>206.05</v>
      </c>
      <c r="I22" s="220">
        <f>+beleidsregelwaarden!C134</f>
        <v>656.94</v>
      </c>
      <c r="J22" s="220">
        <f>+beleidsregelwaarden!D134</f>
        <v>211.04</v>
      </c>
      <c r="K22" s="220">
        <f>+beleidsregelwaarden!E134</f>
        <v>666.86</v>
      </c>
      <c r="L22" s="210"/>
      <c r="M22" s="210"/>
      <c r="N22" s="210"/>
      <c r="O22" s="210"/>
      <c r="P22" s="210"/>
    </row>
    <row r="23" spans="1:16" s="2" customFormat="1" ht="12.75" customHeight="1">
      <c r="A23" s="27" t="s">
        <v>286</v>
      </c>
      <c r="C23" s="101"/>
      <c r="D23" s="101"/>
      <c r="E23" s="109"/>
      <c r="F23" s="109"/>
      <c r="H23" s="219"/>
      <c r="I23" s="219"/>
      <c r="J23" s="244"/>
      <c r="K23" s="244"/>
      <c r="L23" s="208"/>
      <c r="M23" s="208"/>
      <c r="N23" s="208"/>
      <c r="O23" s="208"/>
      <c r="P23" s="208"/>
    </row>
    <row r="24" spans="1:16" ht="12.75" customHeight="1">
      <c r="A24" s="62">
        <f>A22+1</f>
        <v>616</v>
      </c>
      <c r="B24" s="26" t="s">
        <v>287</v>
      </c>
      <c r="C24" s="9"/>
      <c r="D24" s="9"/>
      <c r="E24" s="98">
        <f>ROUND(C24*(H24*'prod. afspraken en realisatie'!R$5),0)+ROUND(C24*(I24*'prod. afspraken en realisatie'!S$5),0)</f>
        <v>0</v>
      </c>
      <c r="F24" s="97">
        <f>ROUND(D24*(J24*$P$3),0)+ROUND(D24*(K24*$Q$3),0)</f>
        <v>0</v>
      </c>
      <c r="G24" s="6"/>
      <c r="H24" s="220">
        <f>'prod. afspraken en realisatie'!H13</f>
        <v>0</v>
      </c>
      <c r="I24" s="220">
        <f>'prod. afspraken en realisatie'!I13</f>
        <v>0</v>
      </c>
      <c r="J24" s="220">
        <f>'prod. afspraken en realisatie'!J13</f>
        <v>0</v>
      </c>
      <c r="K24" s="220">
        <f>'prod. afspraken en realisatie'!K13</f>
        <v>0</v>
      </c>
      <c r="L24" s="210"/>
      <c r="M24" s="210"/>
      <c r="N24" s="210"/>
      <c r="O24" s="210"/>
      <c r="P24" s="210"/>
    </row>
    <row r="25" spans="1:16" ht="12.75" customHeight="1">
      <c r="A25" s="62">
        <f>A24+1</f>
        <v>617</v>
      </c>
      <c r="B25" s="26" t="s">
        <v>155</v>
      </c>
      <c r="C25" s="9"/>
      <c r="D25" s="9"/>
      <c r="E25" s="98">
        <f>ROUND(C25*(H25*'prod. afspraken en realisatie'!R$5),0)+ROUND(C25*(I25*'prod. afspraken en realisatie'!S$5),0)</f>
        <v>0</v>
      </c>
      <c r="F25" s="97">
        <f>ROUND(D25*(J25*$P$3),0)+ROUND(D25*(K25*$Q$3),0)</f>
        <v>0</v>
      </c>
      <c r="G25" s="6"/>
      <c r="H25" s="245">
        <v>1</v>
      </c>
      <c r="I25" s="246"/>
      <c r="J25" s="245">
        <v>1</v>
      </c>
      <c r="K25" s="246"/>
      <c r="L25" s="210"/>
      <c r="M25" s="210"/>
      <c r="N25" s="210"/>
      <c r="O25" s="210"/>
      <c r="P25" s="210"/>
    </row>
    <row r="26" spans="1:16" ht="12.75" customHeight="1">
      <c r="A26" s="62">
        <f>A25+1</f>
        <v>618</v>
      </c>
      <c r="B26" s="26" t="s">
        <v>156</v>
      </c>
      <c r="C26" s="9"/>
      <c r="D26" s="9"/>
      <c r="E26" s="98">
        <f>ROUND(C26*(H26*'prod. afspraken en realisatie'!R$5),0)+ROUND(C26*(I26*'prod. afspraken en realisatie'!S$5),0)</f>
        <v>0</v>
      </c>
      <c r="F26" s="97">
        <f>ROUND(D26*(J26*$P$3),0)+ROUND(D26*(K26*$Q$3),0)</f>
        <v>0</v>
      </c>
      <c r="G26" s="6"/>
      <c r="H26" s="219"/>
      <c r="I26" s="245">
        <v>1</v>
      </c>
      <c r="J26" s="219"/>
      <c r="K26" s="245">
        <v>1</v>
      </c>
      <c r="L26" s="210"/>
      <c r="M26" s="210"/>
      <c r="N26" s="210"/>
      <c r="O26" s="210"/>
      <c r="P26" s="210"/>
    </row>
    <row r="27" spans="1:16" ht="12.75" customHeight="1">
      <c r="A27" s="62">
        <f>A26+1</f>
        <v>619</v>
      </c>
      <c r="B27" s="63" t="s">
        <v>9</v>
      </c>
      <c r="C27" s="102"/>
      <c r="D27" s="102"/>
      <c r="E27" s="100">
        <f>SUM(E6:E26)</f>
        <v>0</v>
      </c>
      <c r="F27" s="100">
        <f>SUM(F6:F26)</f>
        <v>0</v>
      </c>
      <c r="G27" s="6"/>
      <c r="H27" s="223"/>
      <c r="I27" s="223"/>
      <c r="J27" s="247"/>
      <c r="K27" s="247"/>
      <c r="L27" s="210"/>
      <c r="M27" s="210"/>
      <c r="N27" s="210"/>
      <c r="O27" s="210"/>
      <c r="P27" s="210"/>
    </row>
    <row r="28" spans="1:14" ht="56.25" customHeight="1">
      <c r="A28" s="437" t="s">
        <v>10</v>
      </c>
      <c r="B28" s="438"/>
      <c r="C28" s="438"/>
      <c r="D28" s="438"/>
      <c r="E28" s="438"/>
      <c r="F28" s="438"/>
      <c r="G28" s="6"/>
      <c r="H28" s="219"/>
      <c r="I28" s="219"/>
      <c r="J28" s="210"/>
      <c r="K28" s="210"/>
      <c r="L28" s="210"/>
      <c r="M28" s="210"/>
      <c r="N28" s="210"/>
    </row>
    <row r="29" spans="1:16" ht="12.75" customHeight="1">
      <c r="A29" s="439" t="s">
        <v>295</v>
      </c>
      <c r="B29" s="428"/>
      <c r="C29" s="428"/>
      <c r="D29" s="428"/>
      <c r="E29" s="428"/>
      <c r="F29" s="428"/>
      <c r="G29" s="202"/>
      <c r="H29" s="248"/>
      <c r="I29" s="248"/>
      <c r="J29" s="248"/>
      <c r="K29" s="248"/>
      <c r="L29" s="249"/>
      <c r="M29" s="210"/>
      <c r="N29" s="210"/>
      <c r="O29" s="210"/>
      <c r="P29" s="210"/>
    </row>
    <row r="30" spans="1:16" ht="29.25" customHeight="1">
      <c r="A30" s="428"/>
      <c r="B30" s="428"/>
      <c r="C30" s="428"/>
      <c r="D30" s="428"/>
      <c r="E30" s="428"/>
      <c r="F30" s="428"/>
      <c r="G30" s="202"/>
      <c r="H30" s="248"/>
      <c r="I30" s="248"/>
      <c r="J30" s="248"/>
      <c r="K30" s="248"/>
      <c r="L30" s="249"/>
      <c r="M30" s="210"/>
      <c r="N30" s="210"/>
      <c r="O30" s="210"/>
      <c r="P30" s="210"/>
    </row>
    <row r="31" spans="1:16" ht="23.25" customHeight="1">
      <c r="A31" s="428"/>
      <c r="B31" s="428"/>
      <c r="C31" s="428"/>
      <c r="D31" s="428"/>
      <c r="E31" s="428"/>
      <c r="F31" s="428"/>
      <c r="G31" s="116"/>
      <c r="H31" s="249"/>
      <c r="I31" s="249"/>
      <c r="J31" s="249"/>
      <c r="K31" s="249"/>
      <c r="L31" s="249"/>
      <c r="M31" s="249"/>
      <c r="N31" s="249"/>
      <c r="O31" s="249"/>
      <c r="P31" s="249"/>
    </row>
    <row r="32" spans="1:16" ht="12.75" customHeight="1">
      <c r="A32" s="70"/>
      <c r="C32" s="70"/>
      <c r="D32" s="70"/>
      <c r="E32" s="71"/>
      <c r="F32" s="71"/>
      <c r="G32" s="116"/>
      <c r="H32" s="249"/>
      <c r="I32" s="249"/>
      <c r="J32" s="249"/>
      <c r="K32" s="249"/>
      <c r="L32" s="249"/>
      <c r="M32" s="249"/>
      <c r="N32" s="249"/>
      <c r="O32" s="249"/>
      <c r="P32" s="249"/>
    </row>
    <row r="33" spans="1:16" ht="21" customHeight="1">
      <c r="A33" s="6"/>
      <c r="C33" s="70"/>
      <c r="D33" s="70"/>
      <c r="E33" s="71"/>
      <c r="F33" s="71"/>
      <c r="G33" s="116"/>
      <c r="H33" s="249"/>
      <c r="I33" s="249"/>
      <c r="J33" s="249"/>
      <c r="K33" s="249"/>
      <c r="L33" s="249"/>
      <c r="M33" s="249"/>
      <c r="N33" s="249"/>
      <c r="O33" s="249"/>
      <c r="P33" s="249"/>
    </row>
    <row r="34" spans="1:8" ht="12.75" customHeight="1">
      <c r="A34" s="6" t="s">
        <v>80</v>
      </c>
      <c r="C34" s="70"/>
      <c r="D34" s="70"/>
      <c r="E34" s="71"/>
      <c r="F34" s="71"/>
      <c r="G34" s="71"/>
      <c r="H34" s="71"/>
    </row>
    <row r="35" spans="1:8" ht="12.75" customHeight="1">
      <c r="A35" s="6"/>
      <c r="C35" s="54"/>
      <c r="D35" s="70"/>
      <c r="E35" s="71"/>
      <c r="F35" s="71"/>
      <c r="G35" s="71"/>
      <c r="H35" s="71"/>
    </row>
    <row r="36" spans="3:8" ht="12.75" customHeight="1">
      <c r="C36" s="54"/>
      <c r="D36" s="54"/>
      <c r="E36" s="69"/>
      <c r="F36" s="69"/>
      <c r="G36" s="71"/>
      <c r="H36" s="71"/>
    </row>
    <row r="37" spans="3:8" ht="12.75" customHeight="1">
      <c r="C37" s="54"/>
      <c r="D37" s="54"/>
      <c r="E37" s="69"/>
      <c r="F37" s="69"/>
      <c r="G37" s="71"/>
      <c r="H37" s="71"/>
    </row>
    <row r="38" spans="2:8" ht="12.75" customHeight="1">
      <c r="B38" s="11"/>
      <c r="C38" s="54"/>
      <c r="D38" s="54"/>
      <c r="E38" s="69"/>
      <c r="F38" s="69"/>
      <c r="G38" s="69"/>
      <c r="H38" s="69"/>
    </row>
    <row r="39" spans="2:8" ht="12.75" customHeight="1">
      <c r="B39" s="11"/>
      <c r="C39" s="54"/>
      <c r="D39" s="54"/>
      <c r="E39" s="69"/>
      <c r="F39" s="69"/>
      <c r="G39" s="69"/>
      <c r="H39" s="69"/>
    </row>
    <row r="40" spans="2:8" ht="12.75" customHeight="1">
      <c r="B40" s="11"/>
      <c r="C40" s="54"/>
      <c r="D40" s="54"/>
      <c r="E40" s="69"/>
      <c r="F40" s="69"/>
      <c r="G40" s="69"/>
      <c r="H40" s="69"/>
    </row>
    <row r="41" spans="2:8" ht="12.75" customHeight="1">
      <c r="B41" s="2"/>
      <c r="C41" s="51"/>
      <c r="D41" s="54"/>
      <c r="E41" s="69"/>
      <c r="F41" s="69"/>
      <c r="G41" s="69"/>
      <c r="H41" s="69"/>
    </row>
    <row r="42" spans="2:8" ht="12.75" customHeight="1">
      <c r="B42" s="2"/>
      <c r="C42" s="51"/>
      <c r="D42" s="51"/>
      <c r="G42" s="69"/>
      <c r="H42" s="69"/>
    </row>
    <row r="43" spans="2:8" ht="12.75" customHeight="1">
      <c r="B43" s="2"/>
      <c r="C43" s="51"/>
      <c r="D43" s="51"/>
      <c r="G43" s="69"/>
      <c r="H43" s="69"/>
    </row>
    <row r="44" spans="2:4" ht="12.75" customHeight="1">
      <c r="B44" s="2"/>
      <c r="C44" s="51"/>
      <c r="D44" s="51"/>
    </row>
    <row r="45" spans="2:4" ht="12.75" customHeight="1">
      <c r="B45" s="2"/>
      <c r="C45" s="51"/>
      <c r="D45" s="51"/>
    </row>
    <row r="46" spans="2:4" ht="12.75" customHeight="1">
      <c r="B46" s="2"/>
      <c r="C46" s="51"/>
      <c r="D46" s="51"/>
    </row>
    <row r="47" spans="2:4" ht="12.75" customHeight="1">
      <c r="B47" s="2"/>
      <c r="C47" s="51"/>
      <c r="D47" s="51"/>
    </row>
    <row r="48" spans="2:4" ht="12.75" customHeight="1">
      <c r="B48" s="2"/>
      <c r="C48" s="51"/>
      <c r="D48" s="51"/>
    </row>
    <row r="49" spans="2:4" ht="12.75" customHeight="1">
      <c r="B49" s="2"/>
      <c r="C49" s="51"/>
      <c r="D49" s="51"/>
    </row>
    <row r="50" spans="2:4" ht="12.75" customHeight="1">
      <c r="B50" s="2"/>
      <c r="C50" s="51"/>
      <c r="D50" s="51"/>
    </row>
    <row r="51" spans="2:4" ht="12.75" customHeight="1">
      <c r="B51" s="2"/>
      <c r="C51" s="51"/>
      <c r="D51" s="51"/>
    </row>
    <row r="52" spans="2:4" ht="12.75" customHeight="1">
      <c r="B52" s="2"/>
      <c r="C52" s="51"/>
      <c r="D52" s="51"/>
    </row>
    <row r="53" spans="2:4" ht="12.75" customHeight="1">
      <c r="B53" s="2"/>
      <c r="C53" s="51"/>
      <c r="D53" s="51"/>
    </row>
    <row r="54" spans="2:4" ht="12.75" customHeight="1">
      <c r="B54" s="2"/>
      <c r="C54" s="51"/>
      <c r="D54" s="51"/>
    </row>
    <row r="55" spans="2:4" ht="12.75" customHeight="1">
      <c r="B55" s="2"/>
      <c r="C55" s="51"/>
      <c r="D55" s="51"/>
    </row>
    <row r="56" spans="2:4" ht="12.75" customHeight="1">
      <c r="B56" s="2"/>
      <c r="C56" s="51"/>
      <c r="D56" s="51"/>
    </row>
    <row r="57" spans="2:4" ht="12.75" customHeight="1">
      <c r="B57" s="2"/>
      <c r="C57" s="51"/>
      <c r="D57" s="51"/>
    </row>
    <row r="58" spans="2:4" ht="12.75" customHeight="1">
      <c r="B58" s="2"/>
      <c r="C58" s="51"/>
      <c r="D58" s="51"/>
    </row>
    <row r="59" spans="2:4" ht="12.75" customHeight="1">
      <c r="B59" s="2"/>
      <c r="C59" s="51"/>
      <c r="D59" s="51"/>
    </row>
    <row r="60" spans="2:4" ht="12.75" customHeight="1">
      <c r="B60" s="2"/>
      <c r="C60" s="51"/>
      <c r="D60" s="51"/>
    </row>
    <row r="61" spans="2:4" ht="12.75" customHeight="1">
      <c r="B61" s="2"/>
      <c r="C61" s="51"/>
      <c r="D61" s="51"/>
    </row>
    <row r="62" spans="2:4" ht="12.75" customHeight="1">
      <c r="B62" s="2"/>
      <c r="C62" s="51"/>
      <c r="D62" s="51"/>
    </row>
    <row r="63" spans="2:4" ht="12.75" customHeight="1">
      <c r="B63" s="2"/>
      <c r="C63" s="51"/>
      <c r="D63" s="51"/>
    </row>
    <row r="64" spans="2:4" ht="12.75" customHeight="1">
      <c r="B64" s="2"/>
      <c r="C64" s="51"/>
      <c r="D64" s="51"/>
    </row>
    <row r="65" spans="2:4" ht="12.75" customHeight="1">
      <c r="B65" s="2"/>
      <c r="C65" s="51"/>
      <c r="D65" s="51"/>
    </row>
    <row r="66" spans="2:4" ht="12.75" customHeight="1">
      <c r="B66" s="2"/>
      <c r="C66" s="51"/>
      <c r="D66" s="51"/>
    </row>
  </sheetData>
  <sheetProtection password="CA39" sheet="1" objects="1" scenarios="1"/>
  <mergeCells count="4">
    <mergeCell ref="H4:I4"/>
    <mergeCell ref="A28:F28"/>
    <mergeCell ref="A29:F31"/>
    <mergeCell ref="B3:B4"/>
  </mergeCells>
  <conditionalFormatting sqref="C24:D26 C15:D22 C12:D12 C8:D10">
    <cfRule type="expression" priority="1" dxfId="0" stopIfTrue="1">
      <formula>$B$2=TRUE</formula>
    </cfRule>
  </conditionalFormatting>
  <printOptions/>
  <pageMargins left="0.35433070866141736" right="0.3937007874015748" top="0.4724409448818898" bottom="0.5905511811023623" header="0.5118110236220472" footer="0.5118110236220472"/>
  <pageSetup horizontalDpi="600" verticalDpi="600" orientation="landscape" paperSize="9" r:id="rId3"/>
  <ignoredErrors>
    <ignoredError sqref="D4:E4" formula="1"/>
  </ignoredErrors>
  <legacyDrawing r:id="rId2"/>
  <oleObjects>
    <oleObject progId="MSPhotoEd.3" shapeId="2077042" r:id="rId1"/>
  </oleObjects>
</worksheet>
</file>

<file path=xl/worksheets/sheet5.xml><?xml version="1.0" encoding="utf-8"?>
<worksheet xmlns="http://schemas.openxmlformats.org/spreadsheetml/2006/main" xmlns:r="http://schemas.openxmlformats.org/officeDocument/2006/relationships">
  <dimension ref="A1:I71"/>
  <sheetViews>
    <sheetView showGridLines="0" showZeros="0" showOutlineSymbols="0" zoomScaleSheetLayoutView="100" workbookViewId="0" topLeftCell="A1">
      <selection activeCell="C15" sqref="C15"/>
    </sheetView>
  </sheetViews>
  <sheetFormatPr defaultColWidth="9.140625" defaultRowHeight="12.75"/>
  <cols>
    <col min="1" max="1" width="6.57421875" style="291" customWidth="1"/>
    <col min="2" max="2" width="7.8515625" style="326" customWidth="1"/>
    <col min="3" max="3" width="84.140625" style="291" customWidth="1"/>
    <col min="4" max="7" width="12.7109375" style="291" customWidth="1"/>
    <col min="8" max="9" width="13.7109375" style="291" customWidth="1"/>
    <col min="10" max="10" width="6.7109375" style="291" customWidth="1"/>
    <col min="11" max="16384" width="9.140625" style="291" customWidth="1"/>
  </cols>
  <sheetData>
    <row r="1" spans="1:7" s="290" customFormat="1" ht="12.75" customHeight="1">
      <c r="A1" s="288" t="s">
        <v>367</v>
      </c>
      <c r="B1" s="289"/>
      <c r="G1" s="290">
        <f>eerstelijn!F1+1</f>
        <v>7</v>
      </c>
    </row>
    <row r="2" ht="12.75" customHeight="1">
      <c r="B2" s="292" t="b">
        <v>1</v>
      </c>
    </row>
    <row r="3" spans="1:7" ht="11.25">
      <c r="A3" s="293" t="s">
        <v>315</v>
      </c>
      <c r="B3" s="293" t="s">
        <v>316</v>
      </c>
      <c r="D3" s="294" t="s">
        <v>317</v>
      </c>
      <c r="E3" s="295" t="s">
        <v>318</v>
      </c>
      <c r="F3" s="294" t="s">
        <v>317</v>
      </c>
      <c r="G3" s="295" t="s">
        <v>318</v>
      </c>
    </row>
    <row r="4" spans="2:7" ht="11.25">
      <c r="B4" s="296"/>
      <c r="D4" s="297" t="s">
        <v>28</v>
      </c>
      <c r="E4" s="298"/>
      <c r="F4" s="297" t="s">
        <v>28</v>
      </c>
      <c r="G4" s="298"/>
    </row>
    <row r="5" spans="1:7" ht="11.25">
      <c r="A5" s="27" t="s">
        <v>319</v>
      </c>
      <c r="B5" s="296"/>
      <c r="C5" s="299"/>
      <c r="D5" s="300">
        <v>2007</v>
      </c>
      <c r="E5" s="300">
        <f>D5</f>
        <v>2007</v>
      </c>
      <c r="F5" s="300">
        <v>2008</v>
      </c>
      <c r="G5" s="300">
        <f>F5</f>
        <v>2008</v>
      </c>
    </row>
    <row r="6" spans="2:7" ht="12.75" customHeight="1">
      <c r="B6" s="296"/>
      <c r="C6" s="290"/>
      <c r="D6" s="290"/>
      <c r="E6" s="290"/>
      <c r="F6" s="301"/>
      <c r="G6" s="301"/>
    </row>
    <row r="7" spans="1:7" ht="12.75" customHeight="1">
      <c r="A7" s="302">
        <f>G1*100+1</f>
        <v>701</v>
      </c>
      <c r="B7" s="303">
        <v>190501</v>
      </c>
      <c r="C7" s="304" t="s">
        <v>320</v>
      </c>
      <c r="D7" s="305"/>
      <c r="E7" s="306">
        <f aca="true" t="shared" si="0" ref="E7:E33">ROUND(D7*80%,0)</f>
        <v>0</v>
      </c>
      <c r="F7" s="305"/>
      <c r="G7" s="306">
        <f aca="true" t="shared" si="1" ref="G7:G33">ROUND(F7*80%,0)</f>
        <v>0</v>
      </c>
    </row>
    <row r="8" spans="1:7" ht="12.75" customHeight="1">
      <c r="A8" s="302">
        <f aca="true" t="shared" si="2" ref="A8:A34">A7+1</f>
        <v>702</v>
      </c>
      <c r="B8" s="303">
        <v>190502</v>
      </c>
      <c r="C8" s="304" t="s">
        <v>321</v>
      </c>
      <c r="D8" s="305"/>
      <c r="E8" s="306">
        <f t="shared" si="0"/>
        <v>0</v>
      </c>
      <c r="F8" s="305"/>
      <c r="G8" s="306">
        <f t="shared" si="1"/>
        <v>0</v>
      </c>
    </row>
    <row r="9" spans="1:7" ht="12.75" customHeight="1">
      <c r="A9" s="302">
        <f t="shared" si="2"/>
        <v>703</v>
      </c>
      <c r="B9" s="303">
        <v>190503</v>
      </c>
      <c r="C9" s="304" t="s">
        <v>322</v>
      </c>
      <c r="D9" s="305"/>
      <c r="E9" s="306">
        <f t="shared" si="0"/>
        <v>0</v>
      </c>
      <c r="F9" s="305"/>
      <c r="G9" s="306">
        <f t="shared" si="1"/>
        <v>0</v>
      </c>
    </row>
    <row r="10" spans="1:7" ht="12.75" customHeight="1">
      <c r="A10" s="302">
        <f t="shared" si="2"/>
        <v>704</v>
      </c>
      <c r="B10" s="303">
        <v>190504</v>
      </c>
      <c r="C10" s="304" t="s">
        <v>323</v>
      </c>
      <c r="D10" s="305"/>
      <c r="E10" s="306">
        <f t="shared" si="0"/>
        <v>0</v>
      </c>
      <c r="F10" s="305"/>
      <c r="G10" s="306">
        <f t="shared" si="1"/>
        <v>0</v>
      </c>
    </row>
    <row r="11" spans="1:7" ht="12.75" customHeight="1">
      <c r="A11" s="302">
        <f t="shared" si="2"/>
        <v>705</v>
      </c>
      <c r="B11" s="303">
        <v>190505</v>
      </c>
      <c r="C11" s="304" t="s">
        <v>324</v>
      </c>
      <c r="D11" s="305"/>
      <c r="E11" s="306">
        <f t="shared" si="0"/>
        <v>0</v>
      </c>
      <c r="F11" s="305"/>
      <c r="G11" s="306">
        <f t="shared" si="1"/>
        <v>0</v>
      </c>
    </row>
    <row r="12" spans="1:7" ht="12.75" customHeight="1">
      <c r="A12" s="307">
        <f t="shared" si="2"/>
        <v>706</v>
      </c>
      <c r="B12" s="442" t="s">
        <v>325</v>
      </c>
      <c r="C12" s="443"/>
      <c r="D12" s="305"/>
      <c r="E12" s="306">
        <f t="shared" si="0"/>
        <v>0</v>
      </c>
      <c r="F12" s="305"/>
      <c r="G12" s="306">
        <f t="shared" si="1"/>
        <v>0</v>
      </c>
    </row>
    <row r="13" spans="1:7" ht="12.75" customHeight="1">
      <c r="A13" s="302">
        <f t="shared" si="2"/>
        <v>707</v>
      </c>
      <c r="B13" s="303">
        <v>190508</v>
      </c>
      <c r="C13" s="304" t="s">
        <v>326</v>
      </c>
      <c r="D13" s="305"/>
      <c r="E13" s="306">
        <f t="shared" si="0"/>
        <v>0</v>
      </c>
      <c r="F13" s="305"/>
      <c r="G13" s="306">
        <f t="shared" si="1"/>
        <v>0</v>
      </c>
    </row>
    <row r="14" spans="1:7" ht="12.75" customHeight="1">
      <c r="A14" s="302">
        <f t="shared" si="2"/>
        <v>708</v>
      </c>
      <c r="B14" s="303">
        <v>190509</v>
      </c>
      <c r="C14" s="304" t="s">
        <v>327</v>
      </c>
      <c r="D14" s="305"/>
      <c r="E14" s="306">
        <f t="shared" si="0"/>
        <v>0</v>
      </c>
      <c r="F14" s="305"/>
      <c r="G14" s="306">
        <f t="shared" si="1"/>
        <v>0</v>
      </c>
    </row>
    <row r="15" spans="1:7" ht="12.75" customHeight="1">
      <c r="A15" s="302">
        <f t="shared" si="2"/>
        <v>709</v>
      </c>
      <c r="B15" s="303">
        <v>190522</v>
      </c>
      <c r="C15" s="304" t="s">
        <v>328</v>
      </c>
      <c r="D15" s="305"/>
      <c r="E15" s="306">
        <f t="shared" si="0"/>
        <v>0</v>
      </c>
      <c r="F15" s="305"/>
      <c r="G15" s="306">
        <f t="shared" si="1"/>
        <v>0</v>
      </c>
    </row>
    <row r="16" spans="1:7" ht="12.75" customHeight="1">
      <c r="A16" s="302">
        <f t="shared" si="2"/>
        <v>710</v>
      </c>
      <c r="B16" s="303">
        <v>190510</v>
      </c>
      <c r="C16" s="304" t="s">
        <v>329</v>
      </c>
      <c r="D16" s="305"/>
      <c r="E16" s="306">
        <f t="shared" si="0"/>
        <v>0</v>
      </c>
      <c r="F16" s="305"/>
      <c r="G16" s="306">
        <f t="shared" si="1"/>
        <v>0</v>
      </c>
    </row>
    <row r="17" spans="1:7" ht="12.75" customHeight="1">
      <c r="A17" s="302">
        <f t="shared" si="2"/>
        <v>711</v>
      </c>
      <c r="B17" s="303">
        <v>190511</v>
      </c>
      <c r="C17" s="304" t="s">
        <v>330</v>
      </c>
      <c r="D17" s="305"/>
      <c r="E17" s="306">
        <f t="shared" si="0"/>
        <v>0</v>
      </c>
      <c r="F17" s="305"/>
      <c r="G17" s="306">
        <f t="shared" si="1"/>
        <v>0</v>
      </c>
    </row>
    <row r="18" spans="1:7" ht="12.75" customHeight="1">
      <c r="A18" s="302">
        <f t="shared" si="2"/>
        <v>712</v>
      </c>
      <c r="B18" s="303">
        <v>190512</v>
      </c>
      <c r="C18" s="304" t="s">
        <v>331</v>
      </c>
      <c r="D18" s="305"/>
      <c r="E18" s="306">
        <f t="shared" si="0"/>
        <v>0</v>
      </c>
      <c r="F18" s="305"/>
      <c r="G18" s="306">
        <f t="shared" si="1"/>
        <v>0</v>
      </c>
    </row>
    <row r="19" spans="1:7" ht="12.75" customHeight="1">
      <c r="A19" s="307">
        <f t="shared" si="2"/>
        <v>713</v>
      </c>
      <c r="B19" s="308" t="s">
        <v>332</v>
      </c>
      <c r="C19" s="304" t="s">
        <v>333</v>
      </c>
      <c r="D19" s="305"/>
      <c r="E19" s="306">
        <f t="shared" si="0"/>
        <v>0</v>
      </c>
      <c r="F19" s="305"/>
      <c r="G19" s="306">
        <f t="shared" si="1"/>
        <v>0</v>
      </c>
    </row>
    <row r="20" spans="1:7" ht="12.75" customHeight="1">
      <c r="A20" s="307">
        <f t="shared" si="2"/>
        <v>714</v>
      </c>
      <c r="B20" s="303">
        <v>190517</v>
      </c>
      <c r="C20" s="309" t="s">
        <v>334</v>
      </c>
      <c r="D20" s="305"/>
      <c r="E20" s="306">
        <f t="shared" si="0"/>
        <v>0</v>
      </c>
      <c r="F20" s="305"/>
      <c r="G20" s="306">
        <f t="shared" si="1"/>
        <v>0</v>
      </c>
    </row>
    <row r="21" spans="1:7" ht="12.75" customHeight="1">
      <c r="A21" s="307">
        <f t="shared" si="2"/>
        <v>715</v>
      </c>
      <c r="B21" s="303">
        <v>190518</v>
      </c>
      <c r="C21" s="304" t="s">
        <v>335</v>
      </c>
      <c r="D21" s="305"/>
      <c r="E21" s="306">
        <f t="shared" si="0"/>
        <v>0</v>
      </c>
      <c r="F21" s="305"/>
      <c r="G21" s="306">
        <f t="shared" si="1"/>
        <v>0</v>
      </c>
    </row>
    <row r="22" spans="1:7" ht="12.75" customHeight="1">
      <c r="A22" s="307">
        <f t="shared" si="2"/>
        <v>716</v>
      </c>
      <c r="B22" s="303">
        <v>190519</v>
      </c>
      <c r="C22" s="304" t="s">
        <v>336</v>
      </c>
      <c r="D22" s="305"/>
      <c r="E22" s="306">
        <f t="shared" si="0"/>
        <v>0</v>
      </c>
      <c r="F22" s="305"/>
      <c r="G22" s="306">
        <f t="shared" si="1"/>
        <v>0</v>
      </c>
    </row>
    <row r="23" spans="1:7" ht="12.75" customHeight="1">
      <c r="A23" s="307">
        <f t="shared" si="2"/>
        <v>717</v>
      </c>
      <c r="B23" s="303">
        <v>190520</v>
      </c>
      <c r="C23" s="304" t="s">
        <v>337</v>
      </c>
      <c r="D23" s="305"/>
      <c r="E23" s="306">
        <f t="shared" si="0"/>
        <v>0</v>
      </c>
      <c r="F23" s="305"/>
      <c r="G23" s="306">
        <f t="shared" si="1"/>
        <v>0</v>
      </c>
    </row>
    <row r="24" spans="1:7" ht="12.75" customHeight="1">
      <c r="A24" s="307">
        <f t="shared" si="2"/>
        <v>718</v>
      </c>
      <c r="B24" s="303">
        <v>190521</v>
      </c>
      <c r="C24" s="304" t="s">
        <v>338</v>
      </c>
      <c r="D24" s="305"/>
      <c r="E24" s="306">
        <f t="shared" si="0"/>
        <v>0</v>
      </c>
      <c r="F24" s="305"/>
      <c r="G24" s="306">
        <f t="shared" si="1"/>
        <v>0</v>
      </c>
    </row>
    <row r="25" spans="1:7" ht="12.75" customHeight="1">
      <c r="A25" s="307">
        <f t="shared" si="2"/>
        <v>719</v>
      </c>
      <c r="B25" s="303">
        <v>190523</v>
      </c>
      <c r="C25" s="304" t="s">
        <v>339</v>
      </c>
      <c r="D25" s="305"/>
      <c r="E25" s="306">
        <f t="shared" si="0"/>
        <v>0</v>
      </c>
      <c r="F25" s="305"/>
      <c r="G25" s="306">
        <f t="shared" si="1"/>
        <v>0</v>
      </c>
    </row>
    <row r="26" spans="1:9" ht="12.75" customHeight="1">
      <c r="A26" s="307">
        <f t="shared" si="2"/>
        <v>720</v>
      </c>
      <c r="B26" s="303">
        <v>190525</v>
      </c>
      <c r="C26" s="304" t="s">
        <v>340</v>
      </c>
      <c r="D26" s="305"/>
      <c r="E26" s="306">
        <f t="shared" si="0"/>
        <v>0</v>
      </c>
      <c r="F26" s="305"/>
      <c r="G26" s="306">
        <f t="shared" si="1"/>
        <v>0</v>
      </c>
      <c r="I26" s="310"/>
    </row>
    <row r="27" spans="1:9" ht="12.75" customHeight="1">
      <c r="A27" s="307">
        <f t="shared" si="2"/>
        <v>721</v>
      </c>
      <c r="B27" s="303">
        <v>190526</v>
      </c>
      <c r="C27" s="304" t="s">
        <v>341</v>
      </c>
      <c r="D27" s="305"/>
      <c r="E27" s="306">
        <f t="shared" si="0"/>
        <v>0</v>
      </c>
      <c r="F27" s="305"/>
      <c r="G27" s="306">
        <f t="shared" si="1"/>
        <v>0</v>
      </c>
      <c r="I27" s="310"/>
    </row>
    <row r="28" spans="1:7" ht="12.75" customHeight="1">
      <c r="A28" s="307">
        <f t="shared" si="2"/>
        <v>722</v>
      </c>
      <c r="B28" s="303">
        <v>190527</v>
      </c>
      <c r="C28" s="304" t="s">
        <v>342</v>
      </c>
      <c r="D28" s="305"/>
      <c r="E28" s="306">
        <f t="shared" si="0"/>
        <v>0</v>
      </c>
      <c r="F28" s="305"/>
      <c r="G28" s="306">
        <f t="shared" si="1"/>
        <v>0</v>
      </c>
    </row>
    <row r="29" spans="1:9" ht="12.75" customHeight="1">
      <c r="A29" s="307">
        <f t="shared" si="2"/>
        <v>723</v>
      </c>
      <c r="B29" s="303">
        <v>190530</v>
      </c>
      <c r="C29" s="304" t="s">
        <v>343</v>
      </c>
      <c r="D29" s="305"/>
      <c r="E29" s="306">
        <f t="shared" si="0"/>
        <v>0</v>
      </c>
      <c r="F29" s="305"/>
      <c r="G29" s="306">
        <f t="shared" si="1"/>
        <v>0</v>
      </c>
      <c r="I29" s="310"/>
    </row>
    <row r="30" spans="1:9" ht="12.75" customHeight="1">
      <c r="A30" s="307">
        <f t="shared" si="2"/>
        <v>724</v>
      </c>
      <c r="B30" s="303">
        <v>190532</v>
      </c>
      <c r="C30" s="304" t="s">
        <v>344</v>
      </c>
      <c r="D30" s="305"/>
      <c r="E30" s="306">
        <f t="shared" si="0"/>
        <v>0</v>
      </c>
      <c r="F30" s="305"/>
      <c r="G30" s="306">
        <f t="shared" si="1"/>
        <v>0</v>
      </c>
      <c r="I30" s="310"/>
    </row>
    <row r="31" spans="1:9" ht="12.75" customHeight="1">
      <c r="A31" s="307">
        <f t="shared" si="2"/>
        <v>725</v>
      </c>
      <c r="B31" s="303">
        <v>190533</v>
      </c>
      <c r="C31" s="304" t="s">
        <v>345</v>
      </c>
      <c r="D31" s="305"/>
      <c r="E31" s="306">
        <f t="shared" si="0"/>
        <v>0</v>
      </c>
      <c r="F31" s="305"/>
      <c r="G31" s="306">
        <f t="shared" si="1"/>
        <v>0</v>
      </c>
      <c r="I31" s="310"/>
    </row>
    <row r="32" spans="1:9" ht="12.75" customHeight="1">
      <c r="A32" s="307">
        <f t="shared" si="2"/>
        <v>726</v>
      </c>
      <c r="B32" s="303">
        <v>190534</v>
      </c>
      <c r="C32" s="304" t="s">
        <v>346</v>
      </c>
      <c r="D32" s="305"/>
      <c r="E32" s="306">
        <f t="shared" si="0"/>
        <v>0</v>
      </c>
      <c r="F32" s="305"/>
      <c r="G32" s="306">
        <f t="shared" si="1"/>
        <v>0</v>
      </c>
      <c r="I32" s="310"/>
    </row>
    <row r="33" spans="1:9" ht="12.75" customHeight="1">
      <c r="A33" s="307">
        <f t="shared" si="2"/>
        <v>727</v>
      </c>
      <c r="B33" s="303">
        <v>190535</v>
      </c>
      <c r="C33" s="304" t="s">
        <v>507</v>
      </c>
      <c r="D33" s="305"/>
      <c r="E33" s="306">
        <f t="shared" si="0"/>
        <v>0</v>
      </c>
      <c r="F33" s="305"/>
      <c r="G33" s="306">
        <f t="shared" si="1"/>
        <v>0</v>
      </c>
      <c r="I33" s="310"/>
    </row>
    <row r="34" spans="1:7" ht="12.75" customHeight="1">
      <c r="A34" s="307">
        <f t="shared" si="2"/>
        <v>728</v>
      </c>
      <c r="B34" s="311" t="s">
        <v>347</v>
      </c>
      <c r="C34" s="312"/>
      <c r="D34" s="313">
        <f>SUM(D7:D33)</f>
        <v>0</v>
      </c>
      <c r="E34" s="313">
        <f>SUM(E7:E33)</f>
        <v>0</v>
      </c>
      <c r="F34" s="313">
        <f>SUM(F7:F33)</f>
        <v>0</v>
      </c>
      <c r="G34" s="313">
        <f>SUM(G7:G33)</f>
        <v>0</v>
      </c>
    </row>
    <row r="35" spans="1:2" s="290" customFormat="1" ht="12.75" customHeight="1">
      <c r="A35" s="291" t="s">
        <v>348</v>
      </c>
      <c r="B35" s="289"/>
    </row>
    <row r="36" spans="1:7" s="290" customFormat="1" ht="33.75" customHeight="1">
      <c r="A36" s="444" t="s">
        <v>366</v>
      </c>
      <c r="B36" s="445"/>
      <c r="C36" s="445"/>
      <c r="D36" s="445"/>
      <c r="E36" s="445"/>
      <c r="F36" s="445"/>
      <c r="G36" s="445"/>
    </row>
    <row r="37" spans="1:7" ht="12.75" customHeight="1">
      <c r="A37" s="291" t="str">
        <f>A1</f>
        <v>Productieafsprakenformulier 2008</v>
      </c>
      <c r="B37" s="292"/>
      <c r="G37" s="290">
        <f>G1+1</f>
        <v>8</v>
      </c>
    </row>
    <row r="38" spans="1:7" ht="13.5" customHeight="1">
      <c r="A38" s="314"/>
      <c r="B38" s="315"/>
      <c r="C38" s="316"/>
      <c r="D38" s="316"/>
      <c r="E38" s="316"/>
      <c r="F38" s="317"/>
      <c r="G38" s="317"/>
    </row>
    <row r="39" spans="1:7" ht="11.25">
      <c r="A39" s="27" t="s">
        <v>349</v>
      </c>
      <c r="B39" s="293"/>
      <c r="D39" s="294" t="s">
        <v>317</v>
      </c>
      <c r="E39" s="295" t="s">
        <v>318</v>
      </c>
      <c r="F39" s="294" t="s">
        <v>317</v>
      </c>
      <c r="G39" s="295" t="s">
        <v>318</v>
      </c>
    </row>
    <row r="40" spans="2:7" ht="11.25">
      <c r="B40" s="296"/>
      <c r="D40" s="297" t="s">
        <v>28</v>
      </c>
      <c r="E40" s="298"/>
      <c r="F40" s="297" t="s">
        <v>28</v>
      </c>
      <c r="G40" s="298"/>
    </row>
    <row r="41" spans="2:7" ht="11.25">
      <c r="B41" s="296"/>
      <c r="C41" s="299"/>
      <c r="D41" s="300">
        <v>2007</v>
      </c>
      <c r="E41" s="300">
        <f>D41</f>
        <v>2007</v>
      </c>
      <c r="F41" s="300">
        <v>2008</v>
      </c>
      <c r="G41" s="300">
        <f>F41</f>
        <v>2008</v>
      </c>
    </row>
    <row r="42" spans="2:7" ht="12.75" customHeight="1">
      <c r="B42" s="296"/>
      <c r="C42" s="290"/>
      <c r="D42" s="290"/>
      <c r="E42" s="290"/>
      <c r="F42" s="301"/>
      <c r="G42" s="301"/>
    </row>
    <row r="43" spans="1:7" ht="12.75" customHeight="1">
      <c r="A43" s="302">
        <f>G37*100+1</f>
        <v>801</v>
      </c>
      <c r="B43" s="303">
        <v>192501</v>
      </c>
      <c r="C43" s="318" t="s">
        <v>350</v>
      </c>
      <c r="D43" s="305"/>
      <c r="E43" s="306">
        <f>ROUND(D43*100%,0)</f>
        <v>0</v>
      </c>
      <c r="F43" s="305"/>
      <c r="G43" s="306">
        <f>ROUND(F43*100%,0)</f>
        <v>0</v>
      </c>
    </row>
    <row r="44" spans="1:7" ht="12.75" customHeight="1">
      <c r="A44" s="302">
        <f>A43+1</f>
        <v>802</v>
      </c>
      <c r="B44" s="303">
        <v>190513</v>
      </c>
      <c r="C44" s="319" t="s">
        <v>351</v>
      </c>
      <c r="D44" s="305"/>
      <c r="E44" s="306">
        <f>ROUND(D44*100%,0)</f>
        <v>0</v>
      </c>
      <c r="F44" s="305"/>
      <c r="G44" s="306">
        <f>ROUND(F44*100%,0)</f>
        <v>0</v>
      </c>
    </row>
    <row r="45" spans="1:7" ht="12.75" customHeight="1">
      <c r="A45" s="302">
        <f>A44+1</f>
        <v>803</v>
      </c>
      <c r="B45" s="303">
        <v>190514</v>
      </c>
      <c r="C45" s="319" t="s">
        <v>352</v>
      </c>
      <c r="D45" s="305"/>
      <c r="E45" s="306">
        <f>ROUND(D45*100%,0)</f>
        <v>0</v>
      </c>
      <c r="F45" s="305"/>
      <c r="G45" s="306">
        <f>ROUND(F45*100%,0)</f>
        <v>0</v>
      </c>
    </row>
    <row r="46" spans="1:7" ht="12.75" customHeight="1">
      <c r="A46" s="307">
        <f>A45+1</f>
        <v>804</v>
      </c>
      <c r="B46" s="311" t="s">
        <v>353</v>
      </c>
      <c r="C46" s="312"/>
      <c r="D46" s="313">
        <f>SUM(D43:D45)</f>
        <v>0</v>
      </c>
      <c r="E46" s="313">
        <f>SUM(E43:E45)</f>
        <v>0</v>
      </c>
      <c r="F46" s="313">
        <f>SUM(F43:F45)</f>
        <v>0</v>
      </c>
      <c r="G46" s="313">
        <f>SUM(G43:G45)</f>
        <v>0</v>
      </c>
    </row>
    <row r="47" spans="1:7" ht="13.5" customHeight="1">
      <c r="A47" s="291" t="s">
        <v>354</v>
      </c>
      <c r="B47" s="296"/>
      <c r="C47" s="290"/>
      <c r="D47" s="290"/>
      <c r="E47" s="290"/>
      <c r="F47" s="290"/>
      <c r="G47" s="290"/>
    </row>
    <row r="48" spans="1:7" ht="11.25">
      <c r="A48" s="291" t="s">
        <v>355</v>
      </c>
      <c r="B48" s="296"/>
      <c r="F48" s="320"/>
      <c r="G48" s="320"/>
    </row>
    <row r="49" spans="2:7" ht="11.25">
      <c r="B49" s="296"/>
      <c r="G49" s="290"/>
    </row>
    <row r="50" spans="1:7" ht="11.25">
      <c r="A50" s="314"/>
      <c r="B50" s="315"/>
      <c r="C50" s="316"/>
      <c r="D50" s="316"/>
      <c r="E50" s="316"/>
      <c r="F50" s="317"/>
      <c r="G50" s="317"/>
    </row>
    <row r="51" spans="1:7" ht="12.75" customHeight="1">
      <c r="A51" s="27" t="s">
        <v>356</v>
      </c>
      <c r="B51" s="293"/>
      <c r="D51" s="294" t="s">
        <v>317</v>
      </c>
      <c r="E51" s="295" t="s">
        <v>318</v>
      </c>
      <c r="F51" s="294" t="s">
        <v>317</v>
      </c>
      <c r="G51" s="295" t="s">
        <v>318</v>
      </c>
    </row>
    <row r="52" spans="1:7" ht="12.75" customHeight="1">
      <c r="A52" s="291" t="s">
        <v>357</v>
      </c>
      <c r="B52" s="296"/>
      <c r="D52" s="297" t="s">
        <v>28</v>
      </c>
      <c r="E52" s="298"/>
      <c r="F52" s="297" t="s">
        <v>28</v>
      </c>
      <c r="G52" s="298"/>
    </row>
    <row r="53" spans="2:7" ht="12.75" customHeight="1">
      <c r="B53" s="296"/>
      <c r="C53" s="299"/>
      <c r="D53" s="300">
        <v>2007</v>
      </c>
      <c r="E53" s="300">
        <f>D53</f>
        <v>2007</v>
      </c>
      <c r="F53" s="300">
        <v>2008</v>
      </c>
      <c r="G53" s="300">
        <f>F53</f>
        <v>2008</v>
      </c>
    </row>
    <row r="54" spans="2:7" ht="12.75" customHeight="1">
      <c r="B54" s="296"/>
      <c r="C54" s="290"/>
      <c r="D54" s="290"/>
      <c r="E54" s="290"/>
      <c r="F54" s="301"/>
      <c r="G54" s="301"/>
    </row>
    <row r="55" spans="1:7" ht="12.75" customHeight="1">
      <c r="A55" s="302">
        <f>A46+1</f>
        <v>805</v>
      </c>
      <c r="B55" s="303">
        <v>190560</v>
      </c>
      <c r="C55" s="304" t="s">
        <v>358</v>
      </c>
      <c r="D55" s="305"/>
      <c r="E55" s="321">
        <f aca="true" t="shared" si="3" ref="E55:E60">ROUND(D55*100%,0)</f>
        <v>0</v>
      </c>
      <c r="F55" s="305"/>
      <c r="G55" s="321">
        <f aca="true" t="shared" si="4" ref="G55:G60">ROUND(F55*100%,0)</f>
        <v>0</v>
      </c>
    </row>
    <row r="56" spans="1:9" s="323" customFormat="1" ht="12.75" customHeight="1">
      <c r="A56" s="302">
        <f aca="true" t="shared" si="5" ref="A56:A61">A55+1</f>
        <v>806</v>
      </c>
      <c r="B56" s="303">
        <v>190561</v>
      </c>
      <c r="C56" s="304" t="s">
        <v>359</v>
      </c>
      <c r="D56" s="305"/>
      <c r="E56" s="321">
        <f t="shared" si="3"/>
        <v>0</v>
      </c>
      <c r="F56" s="305"/>
      <c r="G56" s="321">
        <f t="shared" si="4"/>
        <v>0</v>
      </c>
      <c r="H56" s="322"/>
      <c r="I56" s="322"/>
    </row>
    <row r="57" spans="1:9" ht="12.75" customHeight="1">
      <c r="A57" s="302">
        <f t="shared" si="5"/>
        <v>807</v>
      </c>
      <c r="B57" s="303">
        <v>190562</v>
      </c>
      <c r="C57" s="304" t="s">
        <v>360</v>
      </c>
      <c r="D57" s="305"/>
      <c r="E57" s="321">
        <f t="shared" si="3"/>
        <v>0</v>
      </c>
      <c r="F57" s="305"/>
      <c r="G57" s="321">
        <f t="shared" si="4"/>
        <v>0</v>
      </c>
      <c r="H57" s="290"/>
      <c r="I57" s="290"/>
    </row>
    <row r="58" spans="1:8" ht="11.25">
      <c r="A58" s="302">
        <f t="shared" si="5"/>
        <v>808</v>
      </c>
      <c r="B58" s="303">
        <v>190563</v>
      </c>
      <c r="C58" s="304" t="s">
        <v>361</v>
      </c>
      <c r="D58" s="305"/>
      <c r="E58" s="321">
        <f t="shared" si="3"/>
        <v>0</v>
      </c>
      <c r="F58" s="305"/>
      <c r="G58" s="321">
        <f t="shared" si="4"/>
        <v>0</v>
      </c>
      <c r="H58" s="320"/>
    </row>
    <row r="59" spans="1:7" ht="11.25">
      <c r="A59" s="302">
        <f t="shared" si="5"/>
        <v>809</v>
      </c>
      <c r="B59" s="303">
        <v>190564</v>
      </c>
      <c r="C59" s="304" t="s">
        <v>362</v>
      </c>
      <c r="D59" s="305"/>
      <c r="E59" s="321">
        <f t="shared" si="3"/>
        <v>0</v>
      </c>
      <c r="F59" s="305"/>
      <c r="G59" s="321">
        <f t="shared" si="4"/>
        <v>0</v>
      </c>
    </row>
    <row r="60" spans="1:7" ht="11.25">
      <c r="A60" s="302">
        <f t="shared" si="5"/>
        <v>810</v>
      </c>
      <c r="B60" s="303">
        <v>190565</v>
      </c>
      <c r="C60" s="304" t="s">
        <v>363</v>
      </c>
      <c r="D60" s="305"/>
      <c r="E60" s="321">
        <f t="shared" si="3"/>
        <v>0</v>
      </c>
      <c r="F60" s="305"/>
      <c r="G60" s="321">
        <f t="shared" si="4"/>
        <v>0</v>
      </c>
    </row>
    <row r="61" spans="1:7" ht="11.25">
      <c r="A61" s="307">
        <f t="shared" si="5"/>
        <v>811</v>
      </c>
      <c r="B61" s="311" t="s">
        <v>364</v>
      </c>
      <c r="C61" s="312"/>
      <c r="D61" s="313">
        <f>SUM(D55:D60)</f>
        <v>0</v>
      </c>
      <c r="E61" s="313">
        <f>SUM(E55:E60)</f>
        <v>0</v>
      </c>
      <c r="F61" s="313">
        <f>SUM(F55:F60)</f>
        <v>0</v>
      </c>
      <c r="G61" s="313">
        <f>SUM(G55:G60)</f>
        <v>0</v>
      </c>
    </row>
    <row r="62" spans="2:8" ht="11.25">
      <c r="B62" s="324"/>
      <c r="C62" s="325"/>
      <c r="D62" s="322"/>
      <c r="E62" s="322"/>
      <c r="F62" s="322"/>
      <c r="G62" s="322"/>
      <c r="H62" s="290"/>
    </row>
    <row r="63" spans="1:8" ht="11.25">
      <c r="A63" s="307">
        <f>A61+1</f>
        <v>812</v>
      </c>
      <c r="B63" s="311" t="s">
        <v>365</v>
      </c>
      <c r="C63" s="312"/>
      <c r="D63" s="313">
        <f>D34+D61+D46</f>
        <v>0</v>
      </c>
      <c r="E63" s="313">
        <f>E34+E46+E61</f>
        <v>0</v>
      </c>
      <c r="F63" s="313">
        <f>F34+F46+F61</f>
        <v>0</v>
      </c>
      <c r="G63" s="313">
        <f>G34+G46+G61</f>
        <v>0</v>
      </c>
      <c r="H63" s="290"/>
    </row>
    <row r="64" spans="7:8" ht="11.25">
      <c r="G64" s="290"/>
      <c r="H64" s="290"/>
    </row>
    <row r="65" spans="2:8" ht="11.25">
      <c r="B65" s="291"/>
      <c r="F65" s="327"/>
      <c r="G65" s="290"/>
      <c r="H65" s="290"/>
    </row>
    <row r="66" spans="7:8" ht="11.25">
      <c r="G66" s="290"/>
      <c r="H66" s="290"/>
    </row>
    <row r="67" spans="7:8" ht="11.25">
      <c r="G67" s="290"/>
      <c r="H67" s="290"/>
    </row>
    <row r="68" spans="6:7" ht="11.25">
      <c r="F68" s="325"/>
      <c r="G68" s="290"/>
    </row>
    <row r="69" spans="6:7" ht="11.25">
      <c r="F69" s="325"/>
      <c r="G69" s="290"/>
    </row>
    <row r="70" spans="6:7" ht="11.25">
      <c r="F70" s="290"/>
      <c r="G70" s="290"/>
    </row>
    <row r="71" spans="6:7" ht="11.25">
      <c r="F71" s="290"/>
      <c r="G71" s="290"/>
    </row>
  </sheetData>
  <sheetProtection password="CA39" sheet="1" objects="1" scenarios="1"/>
  <mergeCells count="2">
    <mergeCell ref="B12:C12"/>
    <mergeCell ref="A36:G36"/>
  </mergeCells>
  <conditionalFormatting sqref="F43:F45 F55:F60 D43:D45 D55:D60 D7:D33 F7:F33">
    <cfRule type="expression" priority="1" dxfId="0" stopIfTrue="1">
      <formula>$B$2=TRUE</formula>
    </cfRule>
  </conditionalFormatting>
  <printOptions/>
  <pageMargins left="0.3937007874015748" right="0.3937007874015748" top="0.3937007874015748" bottom="0.3937007874015748" header="0.35433070866141736" footer="0.5118110236220472"/>
  <pageSetup cellComments="asDisplayed" horizontalDpi="600" verticalDpi="600" orientation="landscape" paperSize="9" scale="94" r:id="rId4"/>
  <rowBreaks count="1" manualBreakCount="1">
    <brk id="36" max="4" man="1"/>
  </rowBreaks>
  <legacyDrawing r:id="rId3"/>
  <oleObjects>
    <oleObject progId="MSPhotoEd.3" shapeId="309794" r:id="rId1"/>
    <oleObject progId="MSPhotoEd.3" shapeId="309795" r:id="rId2"/>
  </oleObjects>
</worksheet>
</file>

<file path=xl/worksheets/sheet6.xml><?xml version="1.0" encoding="utf-8"?>
<worksheet xmlns="http://schemas.openxmlformats.org/spreadsheetml/2006/main" xmlns:r="http://schemas.openxmlformats.org/officeDocument/2006/relationships">
  <sheetPr codeName="Blad6"/>
  <dimension ref="A2:C705"/>
  <sheetViews>
    <sheetView showGridLines="0" showRowColHeaders="0" showZeros="0" showOutlineSymbols="0" zoomScaleSheetLayoutView="100" workbookViewId="0" topLeftCell="A1">
      <selection activeCell="B44" sqref="B44"/>
    </sheetView>
  </sheetViews>
  <sheetFormatPr defaultColWidth="9.140625" defaultRowHeight="12.75"/>
  <cols>
    <col min="1" max="1" width="5.421875" style="21" customWidth="1"/>
    <col min="2" max="2" width="96.421875" style="6" customWidth="1"/>
    <col min="3" max="3" width="26.00390625" style="44" customWidth="1"/>
    <col min="4" max="16384" width="9.140625" style="6" customWidth="1"/>
  </cols>
  <sheetData>
    <row r="2" spans="1:3" s="2" customFormat="1" ht="12.75" customHeight="1">
      <c r="A2" s="3" t="str">
        <f>+inhoudsopgave!A1</f>
        <v>Productieafspraken 2008, voorlopige nacalculatie 2007</v>
      </c>
      <c r="B2" s="3"/>
      <c r="C2" s="3">
        <f>'dure- en weesgeneesmiddelen'!G37+1</f>
        <v>9</v>
      </c>
    </row>
    <row r="3" ht="12.75" customHeight="1">
      <c r="A3" s="59" t="b">
        <f>+Voorblad!F18</f>
        <v>1</v>
      </c>
    </row>
    <row r="4" spans="1:2" ht="12.75" customHeight="1">
      <c r="A4" s="201">
        <v>2</v>
      </c>
      <c r="B4" s="21" t="s">
        <v>508</v>
      </c>
    </row>
    <row r="5" ht="12.75" customHeight="1">
      <c r="A5" s="59"/>
    </row>
    <row r="6" ht="12.75" customHeight="1">
      <c r="A6" s="21" t="s">
        <v>24</v>
      </c>
    </row>
    <row r="7" spans="1:3" ht="12.75" customHeight="1">
      <c r="A7" s="141">
        <f>+C2*100+1</f>
        <v>901</v>
      </c>
      <c r="B7" s="108" t="str">
        <f>CONCATENATE("Overeengekomen vergoeding afschrijvingskosten ",Voorblad!E$2-1)</f>
        <v>Overeengekomen vergoeding afschrijvingskosten 2007</v>
      </c>
      <c r="C7" s="10"/>
    </row>
    <row r="8" spans="1:3" ht="12.75" customHeight="1">
      <c r="A8" s="141">
        <f>A7+1</f>
        <v>902</v>
      </c>
      <c r="B8" s="108" t="str">
        <f>CONCATENATE("Overeengekomen vergoeding afschrijvingskosten ",Voorblad!E$2)</f>
        <v>Overeengekomen vergoeding afschrijvingskosten 2008</v>
      </c>
      <c r="C8" s="10"/>
    </row>
    <row r="9" spans="1:3" ht="12.75" customHeight="1">
      <c r="A9" s="142"/>
      <c r="B9" s="109"/>
      <c r="C9" s="101"/>
    </row>
    <row r="10" spans="1:3" ht="12.75" customHeight="1">
      <c r="A10" s="113" t="str">
        <f>CONCATENATE("Adherentie ",Voorblad!E2-2," (volgens opgave Prismant)")</f>
        <v>Adherentie 2006 (volgens opgave Prismant)</v>
      </c>
      <c r="C10" s="101"/>
    </row>
    <row r="11" spans="1:3" ht="12.75" customHeight="1">
      <c r="A11" s="141">
        <f>A8+1</f>
        <v>903</v>
      </c>
      <c r="B11" s="108" t="str">
        <f>CONCATENATE("Klinische adherentie ",Voorblad!$E$2-2)</f>
        <v>Klinische adherentie 2006</v>
      </c>
      <c r="C11" s="10"/>
    </row>
    <row r="12" spans="1:3" ht="12.75" customHeight="1">
      <c r="A12" s="141">
        <f>+A11+1</f>
        <v>904</v>
      </c>
      <c r="B12" s="108" t="str">
        <f>CONCATENATE("Poliklinische adherentie ",Voorblad!$E$2-2)</f>
        <v>Poliklinische adherentie 2006</v>
      </c>
      <c r="C12" s="10"/>
    </row>
    <row r="13" spans="1:3" ht="12.75" customHeight="1">
      <c r="A13" s="446" t="s">
        <v>244</v>
      </c>
      <c r="B13" s="447"/>
      <c r="C13" s="447"/>
    </row>
    <row r="14" spans="1:3" ht="12.75" customHeight="1">
      <c r="A14" s="428"/>
      <c r="B14" s="428"/>
      <c r="C14" s="428"/>
    </row>
    <row r="15" spans="1:3" ht="12.75" customHeight="1">
      <c r="A15" s="142"/>
      <c r="B15" s="109"/>
      <c r="C15" s="101"/>
    </row>
    <row r="16" spans="1:3" ht="12.75" customHeight="1">
      <c r="A16" s="113" t="s">
        <v>23</v>
      </c>
      <c r="C16" s="101"/>
    </row>
    <row r="17" spans="1:3" ht="12.75" customHeight="1">
      <c r="A17" s="141">
        <f>+A12+1</f>
        <v>905</v>
      </c>
      <c r="B17" s="258" t="str">
        <f>CONCATENATE("Aantal leerlingen per 1 oktober ",Voorblad!E$2-1)</f>
        <v>Aantal leerlingen per 1 oktober 2007</v>
      </c>
      <c r="C17" s="206"/>
    </row>
    <row r="18" spans="1:3" ht="12.75" customHeight="1">
      <c r="A18" s="369" t="s">
        <v>288</v>
      </c>
      <c r="B18" s="428"/>
      <c r="C18" s="428"/>
    </row>
    <row r="19" spans="1:3" ht="12.75" customHeight="1">
      <c r="A19" s="428"/>
      <c r="B19" s="428"/>
      <c r="C19" s="428"/>
    </row>
    <row r="20" spans="1:3" ht="12.75" customHeight="1">
      <c r="A20" s="428"/>
      <c r="B20" s="428"/>
      <c r="C20" s="428"/>
    </row>
    <row r="21" spans="1:3" ht="12.75" customHeight="1">
      <c r="A21" s="112"/>
      <c r="B21" s="109"/>
      <c r="C21" s="101"/>
    </row>
    <row r="22" spans="1:3" ht="12.75" customHeight="1">
      <c r="A22" s="113" t="s">
        <v>146</v>
      </c>
      <c r="C22" s="101"/>
    </row>
    <row r="23" spans="1:3" ht="12.75" customHeight="1">
      <c r="A23" s="111">
        <f>A17+1</f>
        <v>906</v>
      </c>
      <c r="B23" s="108" t="str">
        <f>CONCATENATE("Voorlopig overeengekomen bedrag voor ",Voorblad!$E$2-1,)</f>
        <v>Voorlopig overeengekomen bedrag voor 2007</v>
      </c>
      <c r="C23" s="10"/>
    </row>
    <row r="24" spans="1:3" ht="11.25">
      <c r="A24" s="111">
        <f>A23+1</f>
        <v>907</v>
      </c>
      <c r="B24" s="108" t="str">
        <f>CONCATENATE("Voorlopig overeengekomen bedrag voor ",Voorblad!$E$2,)</f>
        <v>Voorlopig overeengekomen bedrag voor 2008</v>
      </c>
      <c r="C24" s="10"/>
    </row>
    <row r="25" spans="1:3" ht="11.25">
      <c r="A25" s="369" t="s">
        <v>289</v>
      </c>
      <c r="B25" s="428"/>
      <c r="C25" s="428"/>
    </row>
    <row r="26" spans="1:3" ht="11.25">
      <c r="A26" s="428"/>
      <c r="B26" s="428"/>
      <c r="C26" s="428"/>
    </row>
    <row r="27" spans="1:3" ht="11.25">
      <c r="A27" s="60"/>
      <c r="B27" s="61"/>
      <c r="C27" s="51"/>
    </row>
    <row r="28" spans="1:3" ht="11.25">
      <c r="A28" s="21" t="s">
        <v>290</v>
      </c>
      <c r="B28" s="2"/>
      <c r="C28" s="51"/>
    </row>
    <row r="29" spans="1:3" ht="11.25">
      <c r="A29" s="111">
        <f>A24+1</f>
        <v>908</v>
      </c>
      <c r="B29" s="108" t="s">
        <v>271</v>
      </c>
      <c r="C29" s="98">
        <f>eerstelijn!E27</f>
        <v>0</v>
      </c>
    </row>
    <row r="30" spans="1:3" ht="11.25">
      <c r="A30" s="111">
        <f>A29+1</f>
        <v>909</v>
      </c>
      <c r="B30" s="108" t="s">
        <v>291</v>
      </c>
      <c r="C30" s="10"/>
    </row>
    <row r="31" spans="1:3" ht="11.25">
      <c r="A31" s="111">
        <f>A30+1</f>
        <v>910</v>
      </c>
      <c r="B31" s="108" t="s">
        <v>292</v>
      </c>
      <c r="C31" s="10"/>
    </row>
    <row r="32" spans="1:3" ht="12.75" customHeight="1">
      <c r="A32" s="142"/>
      <c r="B32" s="109"/>
      <c r="C32" s="101"/>
    </row>
    <row r="33" spans="1:3" ht="12.75" customHeight="1">
      <c r="A33" s="21" t="s">
        <v>509</v>
      </c>
      <c r="B33" s="109"/>
      <c r="C33" s="101"/>
    </row>
    <row r="34" spans="1:3" ht="12.75" customHeight="1">
      <c r="A34" s="111">
        <f>A31+1</f>
        <v>911</v>
      </c>
      <c r="B34" s="108" t="s">
        <v>540</v>
      </c>
      <c r="C34" s="10"/>
    </row>
    <row r="35" spans="1:3" ht="11.25">
      <c r="A35" s="111">
        <f>A34+1</f>
        <v>912</v>
      </c>
      <c r="B35" s="108" t="s">
        <v>539</v>
      </c>
      <c r="C35" s="10"/>
    </row>
    <row r="36" spans="1:3" ht="11.25">
      <c r="A36" s="6" t="s">
        <v>538</v>
      </c>
      <c r="B36" s="2"/>
      <c r="C36" s="51"/>
    </row>
    <row r="37" spans="2:3" ht="11.25">
      <c r="B37" s="2"/>
      <c r="C37" s="51"/>
    </row>
    <row r="38" spans="2:3" ht="11.25">
      <c r="B38" s="2"/>
      <c r="C38" s="51"/>
    </row>
    <row r="39" spans="2:3" ht="11.25">
      <c r="B39" s="2"/>
      <c r="C39" s="51"/>
    </row>
    <row r="40" spans="2:3" ht="11.25">
      <c r="B40" s="2"/>
      <c r="C40" s="51"/>
    </row>
    <row r="41" spans="2:3" ht="11.25">
      <c r="B41" s="2"/>
      <c r="C41" s="51"/>
    </row>
    <row r="42" spans="2:3" ht="11.25">
      <c r="B42" s="2"/>
      <c r="C42" s="51"/>
    </row>
    <row r="43" spans="2:3" ht="11.25">
      <c r="B43" s="2"/>
      <c r="C43" s="51"/>
    </row>
    <row r="44" spans="2:3" ht="11.25">
      <c r="B44" s="2"/>
      <c r="C44" s="51"/>
    </row>
    <row r="45" spans="2:3" ht="11.25">
      <c r="B45" s="2"/>
      <c r="C45" s="51"/>
    </row>
    <row r="46" spans="2:3" ht="11.25">
      <c r="B46" s="2"/>
      <c r="C46" s="51"/>
    </row>
    <row r="47" spans="2:3" ht="11.25">
      <c r="B47" s="2"/>
      <c r="C47" s="51"/>
    </row>
    <row r="48" spans="2:3" ht="11.25">
      <c r="B48" s="2"/>
      <c r="C48" s="51"/>
    </row>
    <row r="49" spans="2:3" ht="11.25">
      <c r="B49" s="2"/>
      <c r="C49" s="51"/>
    </row>
    <row r="50" spans="2:3" ht="11.25">
      <c r="B50" s="2"/>
      <c r="C50" s="51"/>
    </row>
    <row r="51" spans="2:3" ht="11.25">
      <c r="B51" s="2"/>
      <c r="C51" s="51"/>
    </row>
    <row r="52" spans="2:3" ht="11.25">
      <c r="B52" s="2"/>
      <c r="C52" s="51"/>
    </row>
    <row r="53" spans="2:3" ht="11.25">
      <c r="B53" s="2"/>
      <c r="C53" s="51"/>
    </row>
    <row r="54" spans="2:3" ht="11.25">
      <c r="B54" s="2"/>
      <c r="C54" s="51"/>
    </row>
    <row r="55" spans="2:3" ht="11.25">
      <c r="B55" s="2"/>
      <c r="C55" s="51"/>
    </row>
    <row r="56" spans="2:3" ht="11.25">
      <c r="B56" s="2"/>
      <c r="C56" s="51"/>
    </row>
    <row r="57" spans="2:3" ht="11.25">
      <c r="B57" s="2"/>
      <c r="C57" s="51"/>
    </row>
    <row r="58" spans="2:3" ht="11.25">
      <c r="B58" s="2"/>
      <c r="C58" s="51"/>
    </row>
    <row r="59" spans="2:3" ht="11.25">
      <c r="B59" s="2"/>
      <c r="C59" s="51"/>
    </row>
    <row r="60" spans="2:3" ht="11.25">
      <c r="B60" s="2"/>
      <c r="C60" s="51"/>
    </row>
    <row r="61" spans="2:3" ht="11.25">
      <c r="B61" s="2"/>
      <c r="C61" s="51"/>
    </row>
    <row r="62" spans="2:3" ht="11.25">
      <c r="B62" s="2"/>
      <c r="C62" s="51"/>
    </row>
    <row r="63" spans="2:3" ht="11.25">
      <c r="B63" s="2"/>
      <c r="C63" s="51"/>
    </row>
    <row r="64" spans="2:3" ht="11.25">
      <c r="B64" s="2"/>
      <c r="C64" s="51"/>
    </row>
    <row r="65" spans="2:3" ht="11.25">
      <c r="B65" s="2"/>
      <c r="C65" s="51"/>
    </row>
    <row r="66" spans="2:3" ht="11.25">
      <c r="B66" s="2"/>
      <c r="C66" s="51"/>
    </row>
    <row r="67" spans="2:3" ht="11.25">
      <c r="B67" s="2"/>
      <c r="C67" s="51"/>
    </row>
    <row r="68" spans="2:3" ht="11.25">
      <c r="B68" s="2"/>
      <c r="C68" s="51"/>
    </row>
    <row r="69" spans="2:3" ht="11.25">
      <c r="B69" s="2"/>
      <c r="C69" s="51"/>
    </row>
    <row r="70" spans="2:3" ht="11.25">
      <c r="B70" s="2"/>
      <c r="C70" s="51"/>
    </row>
    <row r="71" spans="2:3" ht="11.25">
      <c r="B71" s="2"/>
      <c r="C71" s="51"/>
    </row>
    <row r="72" spans="2:3" ht="11.25">
      <c r="B72" s="2"/>
      <c r="C72" s="51"/>
    </row>
    <row r="73" spans="2:3" ht="11.25">
      <c r="B73" s="2"/>
      <c r="C73" s="51"/>
    </row>
    <row r="74" spans="2:3" ht="11.25">
      <c r="B74" s="2"/>
      <c r="C74" s="51"/>
    </row>
    <row r="75" spans="2:3" ht="11.25">
      <c r="B75" s="2"/>
      <c r="C75" s="51"/>
    </row>
    <row r="76" spans="2:3" ht="11.25">
      <c r="B76" s="2"/>
      <c r="C76" s="51"/>
    </row>
    <row r="77" spans="2:3" ht="11.25">
      <c r="B77" s="2"/>
      <c r="C77" s="51"/>
    </row>
    <row r="78" spans="2:3" ht="11.25">
      <c r="B78" s="2"/>
      <c r="C78" s="51"/>
    </row>
    <row r="79" spans="2:3" ht="11.25">
      <c r="B79" s="2"/>
      <c r="C79" s="51"/>
    </row>
    <row r="80" spans="2:3" ht="11.25">
      <c r="B80" s="2"/>
      <c r="C80" s="51"/>
    </row>
    <row r="81" spans="2:3" ht="11.25">
      <c r="B81" s="2"/>
      <c r="C81" s="51"/>
    </row>
    <row r="82" spans="2:3" ht="11.25">
      <c r="B82" s="2"/>
      <c r="C82" s="51"/>
    </row>
    <row r="83" spans="2:3" ht="11.25">
      <c r="B83" s="2"/>
      <c r="C83" s="51"/>
    </row>
    <row r="84" spans="2:3" ht="11.25">
      <c r="B84" s="2"/>
      <c r="C84" s="51"/>
    </row>
    <row r="85" spans="2:3" ht="11.25">
      <c r="B85" s="2"/>
      <c r="C85" s="51"/>
    </row>
    <row r="86" spans="2:3" ht="11.25">
      <c r="B86" s="2"/>
      <c r="C86" s="51"/>
    </row>
    <row r="87" spans="2:3" ht="11.25">
      <c r="B87" s="2"/>
      <c r="C87" s="51"/>
    </row>
    <row r="88" spans="2:3" ht="11.25">
      <c r="B88" s="2"/>
      <c r="C88" s="51"/>
    </row>
    <row r="89" spans="2:3" ht="11.25">
      <c r="B89" s="2"/>
      <c r="C89" s="51"/>
    </row>
    <row r="90" spans="2:3" ht="11.25">
      <c r="B90" s="2"/>
      <c r="C90" s="51"/>
    </row>
    <row r="91" spans="2:3" ht="11.25">
      <c r="B91" s="2"/>
      <c r="C91" s="51"/>
    </row>
    <row r="92" spans="2:3" ht="11.25">
      <c r="B92" s="2"/>
      <c r="C92" s="51"/>
    </row>
    <row r="93" spans="2:3" ht="11.25">
      <c r="B93" s="2"/>
      <c r="C93" s="51"/>
    </row>
    <row r="94" spans="2:3" ht="11.25">
      <c r="B94" s="2"/>
      <c r="C94" s="51"/>
    </row>
    <row r="95" spans="2:3" ht="11.25">
      <c r="B95" s="2"/>
      <c r="C95" s="51"/>
    </row>
    <row r="96" spans="2:3" ht="11.25">
      <c r="B96" s="2"/>
      <c r="C96" s="51"/>
    </row>
    <row r="97" spans="2:3" ht="11.25">
      <c r="B97" s="2"/>
      <c r="C97" s="51"/>
    </row>
    <row r="98" spans="2:3" ht="11.25">
      <c r="B98" s="2"/>
      <c r="C98" s="51"/>
    </row>
    <row r="99" spans="2:3" ht="11.25">
      <c r="B99" s="2"/>
      <c r="C99" s="51"/>
    </row>
    <row r="100" spans="2:3" ht="11.25">
      <c r="B100" s="2"/>
      <c r="C100" s="51"/>
    </row>
    <row r="101" spans="2:3" ht="11.25">
      <c r="B101" s="2"/>
      <c r="C101" s="51"/>
    </row>
    <row r="102" spans="2:3" ht="11.25">
      <c r="B102" s="2"/>
      <c r="C102" s="51"/>
    </row>
    <row r="103" spans="2:3" ht="11.25">
      <c r="B103" s="2"/>
      <c r="C103" s="51"/>
    </row>
    <row r="104" spans="2:3" ht="11.25">
      <c r="B104" s="2"/>
      <c r="C104" s="51"/>
    </row>
    <row r="105" spans="2:3" ht="11.25">
      <c r="B105" s="2"/>
      <c r="C105" s="51"/>
    </row>
    <row r="106" spans="2:3" ht="11.25">
      <c r="B106" s="2"/>
      <c r="C106" s="51"/>
    </row>
    <row r="107" spans="2:3" ht="11.25">
      <c r="B107" s="2"/>
      <c r="C107" s="51"/>
    </row>
    <row r="108" spans="2:3" ht="11.25">
      <c r="B108" s="2"/>
      <c r="C108" s="51"/>
    </row>
    <row r="109" spans="2:3" ht="11.25">
      <c r="B109" s="2"/>
      <c r="C109" s="51"/>
    </row>
    <row r="110" spans="2:3" ht="11.25">
      <c r="B110" s="2"/>
      <c r="C110" s="51"/>
    </row>
    <row r="111" spans="2:3" ht="11.25">
      <c r="B111" s="2"/>
      <c r="C111" s="51"/>
    </row>
    <row r="112" spans="2:3" ht="11.25">
      <c r="B112" s="2"/>
      <c r="C112" s="51"/>
    </row>
    <row r="113" spans="2:3" ht="11.25">
      <c r="B113" s="2"/>
      <c r="C113" s="51"/>
    </row>
    <row r="114" spans="2:3" ht="11.25">
      <c r="B114" s="2"/>
      <c r="C114" s="51"/>
    </row>
    <row r="115" spans="2:3" ht="11.25">
      <c r="B115" s="2"/>
      <c r="C115" s="51"/>
    </row>
    <row r="116" spans="2:3" ht="11.25">
      <c r="B116" s="2"/>
      <c r="C116" s="51"/>
    </row>
    <row r="117" spans="2:3" ht="11.25">
      <c r="B117" s="2"/>
      <c r="C117" s="51"/>
    </row>
    <row r="118" spans="2:3" ht="11.25">
      <c r="B118" s="2"/>
      <c r="C118" s="51"/>
    </row>
    <row r="119" spans="2:3" ht="11.25">
      <c r="B119" s="2"/>
      <c r="C119" s="51"/>
    </row>
    <row r="120" spans="2:3" ht="11.25">
      <c r="B120" s="2"/>
      <c r="C120" s="51"/>
    </row>
    <row r="121" spans="2:3" ht="11.25">
      <c r="B121" s="2"/>
      <c r="C121" s="51"/>
    </row>
    <row r="122" spans="2:3" ht="11.25">
      <c r="B122" s="2"/>
      <c r="C122" s="51"/>
    </row>
    <row r="123" spans="2:3" ht="11.25">
      <c r="B123" s="2"/>
      <c r="C123" s="51"/>
    </row>
    <row r="124" spans="2:3" ht="11.25">
      <c r="B124" s="2"/>
      <c r="C124" s="51"/>
    </row>
    <row r="125" spans="2:3" ht="11.25">
      <c r="B125" s="2"/>
      <c r="C125" s="51"/>
    </row>
    <row r="126" spans="2:3" ht="11.25">
      <c r="B126" s="2"/>
      <c r="C126" s="51"/>
    </row>
    <row r="127" spans="2:3" ht="11.25">
      <c r="B127" s="2"/>
      <c r="C127" s="51"/>
    </row>
    <row r="128" spans="2:3" ht="11.25">
      <c r="B128" s="2"/>
      <c r="C128" s="51"/>
    </row>
    <row r="129" spans="2:3" ht="11.25">
      <c r="B129" s="2"/>
      <c r="C129" s="51"/>
    </row>
    <row r="130" spans="2:3" ht="11.25">
      <c r="B130" s="2"/>
      <c r="C130" s="51"/>
    </row>
    <row r="131" spans="2:3" ht="11.25">
      <c r="B131" s="2"/>
      <c r="C131" s="51"/>
    </row>
    <row r="132" spans="2:3" ht="11.25">
      <c r="B132" s="2"/>
      <c r="C132" s="51"/>
    </row>
    <row r="133" spans="2:3" ht="11.25">
      <c r="B133" s="2"/>
      <c r="C133" s="51"/>
    </row>
    <row r="134" spans="2:3" ht="11.25">
      <c r="B134" s="2"/>
      <c r="C134" s="51"/>
    </row>
    <row r="135" spans="2:3" ht="11.25">
      <c r="B135" s="2"/>
      <c r="C135" s="51"/>
    </row>
    <row r="136" spans="2:3" ht="11.25">
      <c r="B136" s="2"/>
      <c r="C136" s="51"/>
    </row>
    <row r="137" spans="2:3" ht="11.25">
      <c r="B137" s="2"/>
      <c r="C137" s="51"/>
    </row>
    <row r="138" spans="2:3" ht="11.25">
      <c r="B138" s="2"/>
      <c r="C138" s="51"/>
    </row>
    <row r="139" spans="2:3" ht="11.25">
      <c r="B139" s="2"/>
      <c r="C139" s="51"/>
    </row>
    <row r="140" spans="2:3" ht="11.25">
      <c r="B140" s="2"/>
      <c r="C140" s="51"/>
    </row>
    <row r="141" spans="2:3" ht="11.25">
      <c r="B141" s="2"/>
      <c r="C141" s="51"/>
    </row>
    <row r="142" spans="2:3" ht="11.25">
      <c r="B142" s="2"/>
      <c r="C142" s="51"/>
    </row>
    <row r="143" spans="2:3" ht="11.25">
      <c r="B143" s="2"/>
      <c r="C143" s="51"/>
    </row>
    <row r="144" spans="2:3" ht="11.25">
      <c r="B144" s="2"/>
      <c r="C144" s="51"/>
    </row>
    <row r="145" spans="2:3" ht="11.25">
      <c r="B145" s="2"/>
      <c r="C145" s="51"/>
    </row>
    <row r="146" spans="2:3" ht="11.25">
      <c r="B146" s="2"/>
      <c r="C146" s="51"/>
    </row>
    <row r="147" spans="2:3" ht="11.25">
      <c r="B147" s="2"/>
      <c r="C147" s="51"/>
    </row>
    <row r="148" spans="2:3" ht="11.25">
      <c r="B148" s="2"/>
      <c r="C148" s="51"/>
    </row>
    <row r="149" spans="2:3" ht="11.25">
      <c r="B149" s="2"/>
      <c r="C149" s="51"/>
    </row>
    <row r="150" spans="2:3" ht="11.25">
      <c r="B150" s="2"/>
      <c r="C150" s="51"/>
    </row>
    <row r="151" spans="2:3" ht="11.25">
      <c r="B151" s="2"/>
      <c r="C151" s="51"/>
    </row>
    <row r="152" spans="2:3" ht="11.25">
      <c r="B152" s="2"/>
      <c r="C152" s="51"/>
    </row>
    <row r="153" spans="2:3" ht="11.25">
      <c r="B153" s="2"/>
      <c r="C153" s="51"/>
    </row>
    <row r="154" spans="2:3" ht="11.25">
      <c r="B154" s="2"/>
      <c r="C154" s="51"/>
    </row>
    <row r="155" spans="2:3" ht="11.25">
      <c r="B155" s="2"/>
      <c r="C155" s="51"/>
    </row>
    <row r="156" spans="2:3" ht="11.25">
      <c r="B156" s="2"/>
      <c r="C156" s="51"/>
    </row>
    <row r="157" spans="2:3" ht="11.25">
      <c r="B157" s="2"/>
      <c r="C157" s="51"/>
    </row>
    <row r="158" spans="2:3" ht="11.25">
      <c r="B158" s="2"/>
      <c r="C158" s="51"/>
    </row>
    <row r="159" spans="2:3" ht="11.25">
      <c r="B159" s="2"/>
      <c r="C159" s="51"/>
    </row>
    <row r="160" spans="2:3" ht="11.25">
      <c r="B160" s="2"/>
      <c r="C160" s="51"/>
    </row>
    <row r="161" spans="2:3" ht="11.25">
      <c r="B161" s="2"/>
      <c r="C161" s="51"/>
    </row>
    <row r="162" spans="2:3" ht="11.25">
      <c r="B162" s="2"/>
      <c r="C162" s="51"/>
    </row>
    <row r="163" spans="2:3" ht="11.25">
      <c r="B163" s="2"/>
      <c r="C163" s="51"/>
    </row>
    <row r="164" spans="2:3" ht="11.25">
      <c r="B164" s="2"/>
      <c r="C164" s="51"/>
    </row>
    <row r="165" spans="2:3" ht="11.25">
      <c r="B165" s="2"/>
      <c r="C165" s="51"/>
    </row>
    <row r="166" spans="2:3" ht="11.25">
      <c r="B166" s="2"/>
      <c r="C166" s="51"/>
    </row>
    <row r="167" spans="2:3" ht="11.25">
      <c r="B167" s="2"/>
      <c r="C167" s="51"/>
    </row>
    <row r="168" spans="2:3" ht="11.25">
      <c r="B168" s="2"/>
      <c r="C168" s="51"/>
    </row>
    <row r="169" spans="2:3" ht="11.25">
      <c r="B169" s="2"/>
      <c r="C169" s="51"/>
    </row>
    <row r="170" spans="2:3" ht="11.25">
      <c r="B170" s="2"/>
      <c r="C170" s="51"/>
    </row>
    <row r="171" spans="2:3" ht="11.25">
      <c r="B171" s="2"/>
      <c r="C171" s="51"/>
    </row>
    <row r="172" spans="2:3" ht="11.25">
      <c r="B172" s="2"/>
      <c r="C172" s="51"/>
    </row>
    <row r="173" spans="2:3" ht="11.25">
      <c r="B173" s="2"/>
      <c r="C173" s="51"/>
    </row>
    <row r="174" spans="2:3" ht="11.25">
      <c r="B174" s="2"/>
      <c r="C174" s="51"/>
    </row>
    <row r="175" spans="2:3" ht="11.25">
      <c r="B175" s="2"/>
      <c r="C175" s="51"/>
    </row>
    <row r="176" spans="2:3" ht="11.25">
      <c r="B176" s="2"/>
      <c r="C176" s="51"/>
    </row>
    <row r="177" spans="2:3" ht="11.25">
      <c r="B177" s="2"/>
      <c r="C177" s="51"/>
    </row>
    <row r="178" spans="2:3" ht="11.25">
      <c r="B178" s="2"/>
      <c r="C178" s="51"/>
    </row>
    <row r="179" spans="2:3" ht="11.25">
      <c r="B179" s="2"/>
      <c r="C179" s="51"/>
    </row>
    <row r="180" spans="2:3" ht="11.25">
      <c r="B180" s="2"/>
      <c r="C180" s="51"/>
    </row>
    <row r="181" spans="2:3" ht="11.25">
      <c r="B181" s="2"/>
      <c r="C181" s="51"/>
    </row>
    <row r="182" spans="2:3" ht="11.25">
      <c r="B182" s="2"/>
      <c r="C182" s="51"/>
    </row>
    <row r="183" spans="2:3" ht="11.25">
      <c r="B183" s="2"/>
      <c r="C183" s="51"/>
    </row>
    <row r="184" spans="2:3" ht="11.25">
      <c r="B184" s="2"/>
      <c r="C184" s="51"/>
    </row>
    <row r="185" spans="2:3" ht="11.25">
      <c r="B185" s="2"/>
      <c r="C185" s="51"/>
    </row>
    <row r="186" spans="2:3" ht="11.25">
      <c r="B186" s="2"/>
      <c r="C186" s="51"/>
    </row>
    <row r="187" spans="2:3" ht="11.25">
      <c r="B187" s="2"/>
      <c r="C187" s="51"/>
    </row>
    <row r="188" spans="2:3" ht="11.25">
      <c r="B188" s="2"/>
      <c r="C188" s="51"/>
    </row>
    <row r="189" spans="2:3" ht="11.25">
      <c r="B189" s="2"/>
      <c r="C189" s="51"/>
    </row>
    <row r="190" spans="2:3" ht="11.25">
      <c r="B190" s="2"/>
      <c r="C190" s="51"/>
    </row>
    <row r="191" spans="2:3" ht="11.25">
      <c r="B191" s="2"/>
      <c r="C191" s="51"/>
    </row>
    <row r="192" spans="2:3" ht="11.25">
      <c r="B192" s="2"/>
      <c r="C192" s="51"/>
    </row>
    <row r="193" spans="2:3" ht="11.25">
      <c r="B193" s="2"/>
      <c r="C193" s="51"/>
    </row>
    <row r="194" spans="2:3" ht="11.25">
      <c r="B194" s="2"/>
      <c r="C194" s="51"/>
    </row>
    <row r="195" spans="2:3" ht="11.25">
      <c r="B195" s="2"/>
      <c r="C195" s="51"/>
    </row>
    <row r="196" spans="2:3" ht="11.25">
      <c r="B196" s="2"/>
      <c r="C196" s="51"/>
    </row>
    <row r="197" spans="2:3" ht="11.25">
      <c r="B197" s="2"/>
      <c r="C197" s="51"/>
    </row>
    <row r="198" spans="2:3" ht="11.25">
      <c r="B198" s="2"/>
      <c r="C198" s="51"/>
    </row>
    <row r="199" spans="2:3" ht="11.25">
      <c r="B199" s="2"/>
      <c r="C199" s="51"/>
    </row>
    <row r="200" spans="2:3" ht="11.25">
      <c r="B200" s="2"/>
      <c r="C200" s="51"/>
    </row>
    <row r="201" spans="2:3" ht="11.25">
      <c r="B201" s="2"/>
      <c r="C201" s="51"/>
    </row>
    <row r="202" spans="2:3" ht="11.25">
      <c r="B202" s="2"/>
      <c r="C202" s="51"/>
    </row>
    <row r="203" spans="2:3" ht="11.25">
      <c r="B203" s="2"/>
      <c r="C203" s="51"/>
    </row>
    <row r="204" spans="2:3" ht="11.25">
      <c r="B204" s="2"/>
      <c r="C204" s="51"/>
    </row>
    <row r="205" spans="2:3" ht="11.25">
      <c r="B205" s="2"/>
      <c r="C205" s="51"/>
    </row>
    <row r="206" spans="2:3" ht="11.25">
      <c r="B206" s="2"/>
      <c r="C206" s="51"/>
    </row>
    <row r="207" spans="2:3" ht="11.25">
      <c r="B207" s="2"/>
      <c r="C207" s="51"/>
    </row>
    <row r="208" spans="2:3" ht="11.25">
      <c r="B208" s="2"/>
      <c r="C208" s="51"/>
    </row>
    <row r="209" spans="2:3" ht="11.25">
      <c r="B209" s="2"/>
      <c r="C209" s="51"/>
    </row>
    <row r="210" spans="2:3" ht="11.25">
      <c r="B210" s="2"/>
      <c r="C210" s="51"/>
    </row>
    <row r="211" spans="2:3" ht="11.25">
      <c r="B211" s="2"/>
      <c r="C211" s="51"/>
    </row>
    <row r="212" spans="2:3" ht="11.25">
      <c r="B212" s="2"/>
      <c r="C212" s="51"/>
    </row>
    <row r="213" spans="2:3" ht="11.25">
      <c r="B213" s="2"/>
      <c r="C213" s="51"/>
    </row>
    <row r="214" spans="2:3" ht="11.25">
      <c r="B214" s="2"/>
      <c r="C214" s="51"/>
    </row>
    <row r="215" spans="2:3" ht="11.25">
      <c r="B215" s="2"/>
      <c r="C215" s="51"/>
    </row>
    <row r="216" spans="2:3" ht="11.25">
      <c r="B216" s="2"/>
      <c r="C216" s="51"/>
    </row>
    <row r="217" spans="2:3" ht="11.25">
      <c r="B217" s="2"/>
      <c r="C217" s="51"/>
    </row>
    <row r="218" spans="2:3" ht="11.25">
      <c r="B218" s="2"/>
      <c r="C218" s="51"/>
    </row>
    <row r="219" spans="2:3" ht="11.25">
      <c r="B219" s="2"/>
      <c r="C219" s="51"/>
    </row>
    <row r="220" spans="2:3" ht="11.25">
      <c r="B220" s="2"/>
      <c r="C220" s="51"/>
    </row>
    <row r="221" spans="2:3" ht="11.25">
      <c r="B221" s="2"/>
      <c r="C221" s="51"/>
    </row>
    <row r="222" spans="2:3" ht="11.25">
      <c r="B222" s="2"/>
      <c r="C222" s="51"/>
    </row>
    <row r="223" spans="2:3" ht="11.25">
      <c r="B223" s="2"/>
      <c r="C223" s="51"/>
    </row>
    <row r="224" spans="2:3" ht="11.25">
      <c r="B224" s="2"/>
      <c r="C224" s="51"/>
    </row>
    <row r="225" spans="2:3" ht="11.25">
      <c r="B225" s="2"/>
      <c r="C225" s="51"/>
    </row>
    <row r="226" spans="2:3" ht="11.25">
      <c r="B226" s="2"/>
      <c r="C226" s="51"/>
    </row>
    <row r="227" spans="2:3" ht="11.25">
      <c r="B227" s="2"/>
      <c r="C227" s="51"/>
    </row>
    <row r="228" spans="2:3" ht="11.25">
      <c r="B228" s="2"/>
      <c r="C228" s="51"/>
    </row>
    <row r="229" spans="2:3" ht="11.25">
      <c r="B229" s="2"/>
      <c r="C229" s="51"/>
    </row>
    <row r="230" spans="2:3" ht="11.25">
      <c r="B230" s="2"/>
      <c r="C230" s="51"/>
    </row>
    <row r="231" spans="2:3" ht="11.25">
      <c r="B231" s="2"/>
      <c r="C231" s="51"/>
    </row>
    <row r="232" spans="2:3" ht="11.25">
      <c r="B232" s="2"/>
      <c r="C232" s="51"/>
    </row>
    <row r="233" spans="2:3" ht="11.25">
      <c r="B233" s="2"/>
      <c r="C233" s="51"/>
    </row>
    <row r="234" spans="2:3" ht="11.25">
      <c r="B234" s="2"/>
      <c r="C234" s="51"/>
    </row>
    <row r="235" spans="2:3" ht="11.25">
      <c r="B235" s="2"/>
      <c r="C235" s="51"/>
    </row>
    <row r="236" spans="2:3" ht="11.25">
      <c r="B236" s="2"/>
      <c r="C236" s="51"/>
    </row>
    <row r="237" spans="2:3" ht="11.25">
      <c r="B237" s="2"/>
      <c r="C237" s="51"/>
    </row>
    <row r="238" spans="2:3" ht="11.25">
      <c r="B238" s="2"/>
      <c r="C238" s="51"/>
    </row>
    <row r="239" spans="2:3" ht="11.25">
      <c r="B239" s="2"/>
      <c r="C239" s="51"/>
    </row>
    <row r="240" spans="2:3" ht="11.25">
      <c r="B240" s="2"/>
      <c r="C240" s="51"/>
    </row>
    <row r="241" spans="2:3" ht="11.25">
      <c r="B241" s="2"/>
      <c r="C241" s="51"/>
    </row>
    <row r="242" spans="2:3" ht="11.25">
      <c r="B242" s="2"/>
      <c r="C242" s="51"/>
    </row>
    <row r="243" spans="2:3" ht="11.25">
      <c r="B243" s="2"/>
      <c r="C243" s="51"/>
    </row>
    <row r="244" spans="2:3" ht="11.25">
      <c r="B244" s="2"/>
      <c r="C244" s="51"/>
    </row>
    <row r="245" spans="2:3" ht="11.25">
      <c r="B245" s="2"/>
      <c r="C245" s="51"/>
    </row>
    <row r="246" spans="2:3" ht="11.25">
      <c r="B246" s="2"/>
      <c r="C246" s="51"/>
    </row>
    <row r="247" spans="2:3" ht="11.25">
      <c r="B247" s="2"/>
      <c r="C247" s="51"/>
    </row>
    <row r="248" spans="2:3" ht="11.25">
      <c r="B248" s="2"/>
      <c r="C248" s="51"/>
    </row>
    <row r="249" spans="2:3" ht="11.25">
      <c r="B249" s="2"/>
      <c r="C249" s="51"/>
    </row>
    <row r="250" spans="2:3" ht="11.25">
      <c r="B250" s="2"/>
      <c r="C250" s="51"/>
    </row>
    <row r="251" spans="2:3" ht="11.25">
      <c r="B251" s="2"/>
      <c r="C251" s="51"/>
    </row>
    <row r="252" spans="2:3" ht="11.25">
      <c r="B252" s="2"/>
      <c r="C252" s="51"/>
    </row>
    <row r="253" spans="2:3" ht="11.25">
      <c r="B253" s="2"/>
      <c r="C253" s="51"/>
    </row>
    <row r="254" spans="2:3" ht="11.25">
      <c r="B254" s="2"/>
      <c r="C254" s="51"/>
    </row>
    <row r="255" spans="2:3" ht="11.25">
      <c r="B255" s="2"/>
      <c r="C255" s="51"/>
    </row>
    <row r="256" spans="2:3" ht="11.25">
      <c r="B256" s="2"/>
      <c r="C256" s="51"/>
    </row>
    <row r="257" spans="2:3" ht="11.25">
      <c r="B257" s="2"/>
      <c r="C257" s="51"/>
    </row>
    <row r="258" spans="2:3" ht="11.25">
      <c r="B258" s="2"/>
      <c r="C258" s="51"/>
    </row>
    <row r="259" spans="2:3" ht="11.25">
      <c r="B259" s="2"/>
      <c r="C259" s="51"/>
    </row>
    <row r="260" spans="2:3" ht="11.25">
      <c r="B260" s="2"/>
      <c r="C260" s="51"/>
    </row>
    <row r="261" spans="2:3" ht="11.25">
      <c r="B261" s="2"/>
      <c r="C261" s="51"/>
    </row>
    <row r="262" spans="2:3" ht="11.25">
      <c r="B262" s="2"/>
      <c r="C262" s="51"/>
    </row>
    <row r="263" spans="2:3" ht="11.25">
      <c r="B263" s="2"/>
      <c r="C263" s="51"/>
    </row>
    <row r="264" spans="2:3" ht="11.25">
      <c r="B264" s="2"/>
      <c r="C264" s="51"/>
    </row>
    <row r="265" spans="2:3" ht="11.25">
      <c r="B265" s="2"/>
      <c r="C265" s="51"/>
    </row>
    <row r="266" spans="2:3" ht="11.25">
      <c r="B266" s="2"/>
      <c r="C266" s="51"/>
    </row>
    <row r="267" spans="2:3" ht="11.25">
      <c r="B267" s="2"/>
      <c r="C267" s="51"/>
    </row>
    <row r="268" spans="2:3" ht="11.25">
      <c r="B268" s="2"/>
      <c r="C268" s="51"/>
    </row>
    <row r="269" spans="2:3" ht="11.25">
      <c r="B269" s="2"/>
      <c r="C269" s="51"/>
    </row>
    <row r="270" spans="2:3" ht="11.25">
      <c r="B270" s="2"/>
      <c r="C270" s="51"/>
    </row>
    <row r="271" spans="2:3" ht="11.25">
      <c r="B271" s="2"/>
      <c r="C271" s="51"/>
    </row>
    <row r="272" spans="2:3" ht="11.25">
      <c r="B272" s="2"/>
      <c r="C272" s="51"/>
    </row>
    <row r="273" spans="2:3" ht="11.25">
      <c r="B273" s="2"/>
      <c r="C273" s="51"/>
    </row>
    <row r="274" spans="2:3" ht="11.25">
      <c r="B274" s="2"/>
      <c r="C274" s="51"/>
    </row>
    <row r="275" spans="2:3" ht="11.25">
      <c r="B275" s="2"/>
      <c r="C275" s="51"/>
    </row>
    <row r="276" spans="2:3" ht="11.25">
      <c r="B276" s="2"/>
      <c r="C276" s="51"/>
    </row>
    <row r="277" spans="2:3" ht="11.25">
      <c r="B277" s="2"/>
      <c r="C277" s="51"/>
    </row>
    <row r="278" spans="2:3" ht="11.25">
      <c r="B278" s="2"/>
      <c r="C278" s="51"/>
    </row>
    <row r="279" spans="2:3" ht="11.25">
      <c r="B279" s="2"/>
      <c r="C279" s="51"/>
    </row>
    <row r="280" spans="2:3" ht="11.25">
      <c r="B280" s="2"/>
      <c r="C280" s="51"/>
    </row>
    <row r="281" spans="2:3" ht="11.25">
      <c r="B281" s="2"/>
      <c r="C281" s="51"/>
    </row>
    <row r="282" spans="2:3" ht="11.25">
      <c r="B282" s="2"/>
      <c r="C282" s="51"/>
    </row>
    <row r="283" spans="2:3" ht="11.25">
      <c r="B283" s="2"/>
      <c r="C283" s="51"/>
    </row>
    <row r="284" spans="2:3" ht="11.25">
      <c r="B284" s="2"/>
      <c r="C284" s="51"/>
    </row>
    <row r="285" spans="2:3" ht="11.25">
      <c r="B285" s="2"/>
      <c r="C285" s="51"/>
    </row>
    <row r="286" spans="2:3" ht="11.25">
      <c r="B286" s="2"/>
      <c r="C286" s="51"/>
    </row>
    <row r="287" spans="2:3" ht="11.25">
      <c r="B287" s="2"/>
      <c r="C287" s="51"/>
    </row>
    <row r="288" spans="2:3" ht="11.25">
      <c r="B288" s="2"/>
      <c r="C288" s="51"/>
    </row>
    <row r="289" spans="2:3" ht="11.25">
      <c r="B289" s="2"/>
      <c r="C289" s="51"/>
    </row>
    <row r="290" spans="2:3" ht="11.25">
      <c r="B290" s="2"/>
      <c r="C290" s="51"/>
    </row>
    <row r="291" spans="2:3" ht="11.25">
      <c r="B291" s="2"/>
      <c r="C291" s="51"/>
    </row>
    <row r="292" spans="2:3" ht="11.25">
      <c r="B292" s="2"/>
      <c r="C292" s="51"/>
    </row>
    <row r="293" spans="2:3" ht="11.25">
      <c r="B293" s="2"/>
      <c r="C293" s="51"/>
    </row>
    <row r="294" spans="2:3" ht="11.25">
      <c r="B294" s="2"/>
      <c r="C294" s="51"/>
    </row>
    <row r="295" spans="2:3" ht="11.25">
      <c r="B295" s="2"/>
      <c r="C295" s="51"/>
    </row>
    <row r="296" spans="2:3" ht="11.25">
      <c r="B296" s="2"/>
      <c r="C296" s="51"/>
    </row>
    <row r="297" spans="2:3" ht="11.25">
      <c r="B297" s="2"/>
      <c r="C297" s="51"/>
    </row>
    <row r="298" spans="2:3" ht="11.25">
      <c r="B298" s="2"/>
      <c r="C298" s="51"/>
    </row>
    <row r="299" spans="2:3" ht="11.25">
      <c r="B299" s="2"/>
      <c r="C299" s="51"/>
    </row>
    <row r="300" spans="2:3" ht="11.25">
      <c r="B300" s="2"/>
      <c r="C300" s="51"/>
    </row>
    <row r="301" spans="2:3" ht="11.25">
      <c r="B301" s="2"/>
      <c r="C301" s="51"/>
    </row>
    <row r="302" spans="2:3" ht="11.25">
      <c r="B302" s="2"/>
      <c r="C302" s="51"/>
    </row>
    <row r="303" spans="2:3" ht="11.25">
      <c r="B303" s="2"/>
      <c r="C303" s="51"/>
    </row>
    <row r="304" spans="2:3" ht="11.25">
      <c r="B304" s="2"/>
      <c r="C304" s="51"/>
    </row>
    <row r="305" spans="2:3" ht="11.25">
      <c r="B305" s="2"/>
      <c r="C305" s="51"/>
    </row>
    <row r="306" spans="2:3" ht="11.25">
      <c r="B306" s="2"/>
      <c r="C306" s="51"/>
    </row>
    <row r="307" spans="2:3" ht="11.25">
      <c r="B307" s="2"/>
      <c r="C307" s="51"/>
    </row>
    <row r="308" spans="2:3" ht="11.25">
      <c r="B308" s="2"/>
      <c r="C308" s="51"/>
    </row>
    <row r="309" spans="2:3" ht="11.25">
      <c r="B309" s="2"/>
      <c r="C309" s="51"/>
    </row>
    <row r="310" spans="2:3" ht="11.25">
      <c r="B310" s="2"/>
      <c r="C310" s="51"/>
    </row>
    <row r="311" spans="2:3" ht="11.25">
      <c r="B311" s="2"/>
      <c r="C311" s="51"/>
    </row>
    <row r="312" spans="2:3" ht="11.25">
      <c r="B312" s="2"/>
      <c r="C312" s="51"/>
    </row>
    <row r="313" spans="2:3" ht="11.25">
      <c r="B313" s="2"/>
      <c r="C313" s="51"/>
    </row>
    <row r="314" spans="2:3" ht="11.25">
      <c r="B314" s="2"/>
      <c r="C314" s="51"/>
    </row>
    <row r="315" spans="2:3" ht="11.25">
      <c r="B315" s="2"/>
      <c r="C315" s="51"/>
    </row>
    <row r="316" spans="2:3" ht="11.25">
      <c r="B316" s="2"/>
      <c r="C316" s="51"/>
    </row>
    <row r="317" spans="2:3" ht="11.25">
      <c r="B317" s="2"/>
      <c r="C317" s="51"/>
    </row>
    <row r="318" spans="2:3" ht="11.25">
      <c r="B318" s="2"/>
      <c r="C318" s="51"/>
    </row>
    <row r="319" spans="2:3" ht="11.25">
      <c r="B319" s="2"/>
      <c r="C319" s="51"/>
    </row>
    <row r="320" spans="2:3" ht="11.25">
      <c r="B320" s="2"/>
      <c r="C320" s="51"/>
    </row>
    <row r="321" spans="2:3" ht="11.25">
      <c r="B321" s="2"/>
      <c r="C321" s="51"/>
    </row>
    <row r="322" spans="2:3" ht="11.25">
      <c r="B322" s="2"/>
      <c r="C322" s="51"/>
    </row>
    <row r="323" spans="2:3" ht="11.25">
      <c r="B323" s="2"/>
      <c r="C323" s="51"/>
    </row>
    <row r="324" spans="2:3" ht="11.25">
      <c r="B324" s="2"/>
      <c r="C324" s="51"/>
    </row>
    <row r="325" spans="2:3" ht="11.25">
      <c r="B325" s="2"/>
      <c r="C325" s="51"/>
    </row>
    <row r="326" spans="2:3" ht="11.25">
      <c r="B326" s="2"/>
      <c r="C326" s="51"/>
    </row>
    <row r="327" spans="2:3" ht="11.25">
      <c r="B327" s="2"/>
      <c r="C327" s="51"/>
    </row>
    <row r="328" spans="2:3" ht="11.25">
      <c r="B328" s="2"/>
      <c r="C328" s="51"/>
    </row>
    <row r="329" spans="2:3" ht="11.25">
      <c r="B329" s="2"/>
      <c r="C329" s="51"/>
    </row>
    <row r="330" spans="2:3" ht="11.25">
      <c r="B330" s="2"/>
      <c r="C330" s="51"/>
    </row>
    <row r="331" spans="2:3" ht="11.25">
      <c r="B331" s="2"/>
      <c r="C331" s="51"/>
    </row>
    <row r="332" spans="2:3" ht="11.25">
      <c r="B332" s="2"/>
      <c r="C332" s="51"/>
    </row>
    <row r="333" spans="2:3" ht="11.25">
      <c r="B333" s="2"/>
      <c r="C333" s="51"/>
    </row>
    <row r="334" spans="2:3" ht="11.25">
      <c r="B334" s="2"/>
      <c r="C334" s="51"/>
    </row>
    <row r="335" spans="2:3" ht="11.25">
      <c r="B335" s="2"/>
      <c r="C335" s="51"/>
    </row>
    <row r="336" spans="2:3" ht="11.25">
      <c r="B336" s="2"/>
      <c r="C336" s="51"/>
    </row>
    <row r="337" spans="2:3" ht="11.25">
      <c r="B337" s="2"/>
      <c r="C337" s="51"/>
    </row>
    <row r="338" spans="2:3" ht="11.25">
      <c r="B338" s="2"/>
      <c r="C338" s="51"/>
    </row>
    <row r="339" spans="2:3" ht="11.25">
      <c r="B339" s="2"/>
      <c r="C339" s="51"/>
    </row>
    <row r="340" spans="2:3" ht="11.25">
      <c r="B340" s="2"/>
      <c r="C340" s="51"/>
    </row>
    <row r="341" spans="2:3" ht="11.25">
      <c r="B341" s="2"/>
      <c r="C341" s="51"/>
    </row>
    <row r="342" spans="2:3" ht="11.25">
      <c r="B342" s="2"/>
      <c r="C342" s="51"/>
    </row>
    <row r="343" spans="2:3" ht="11.25">
      <c r="B343" s="2"/>
      <c r="C343" s="51"/>
    </row>
    <row r="344" spans="2:3" ht="11.25">
      <c r="B344" s="2"/>
      <c r="C344" s="51"/>
    </row>
    <row r="345" spans="2:3" ht="11.25">
      <c r="B345" s="2"/>
      <c r="C345" s="51"/>
    </row>
    <row r="346" spans="2:3" ht="11.25">
      <c r="B346" s="2"/>
      <c r="C346" s="51"/>
    </row>
    <row r="347" spans="2:3" ht="11.25">
      <c r="B347" s="2"/>
      <c r="C347" s="51"/>
    </row>
    <row r="348" spans="2:3" ht="11.25">
      <c r="B348" s="2"/>
      <c r="C348" s="51"/>
    </row>
    <row r="349" spans="2:3" ht="11.25">
      <c r="B349" s="2"/>
      <c r="C349" s="51"/>
    </row>
    <row r="350" spans="2:3" ht="11.25">
      <c r="B350" s="2"/>
      <c r="C350" s="51"/>
    </row>
    <row r="351" spans="2:3" ht="11.25">
      <c r="B351" s="2"/>
      <c r="C351" s="51"/>
    </row>
    <row r="352" spans="2:3" ht="11.25">
      <c r="B352" s="2"/>
      <c r="C352" s="51"/>
    </row>
    <row r="353" spans="2:3" ht="11.25">
      <c r="B353" s="2"/>
      <c r="C353" s="51"/>
    </row>
    <row r="354" spans="2:3" ht="11.25">
      <c r="B354" s="2"/>
      <c r="C354" s="51"/>
    </row>
    <row r="355" spans="2:3" ht="11.25">
      <c r="B355" s="2"/>
      <c r="C355" s="51"/>
    </row>
    <row r="356" spans="2:3" ht="11.25">
      <c r="B356" s="2"/>
      <c r="C356" s="51"/>
    </row>
    <row r="357" spans="2:3" ht="11.25">
      <c r="B357" s="2"/>
      <c r="C357" s="51"/>
    </row>
    <row r="358" spans="2:3" ht="11.25">
      <c r="B358" s="2"/>
      <c r="C358" s="51"/>
    </row>
    <row r="359" spans="2:3" ht="11.25">
      <c r="B359" s="2"/>
      <c r="C359" s="51"/>
    </row>
    <row r="360" spans="2:3" ht="11.25">
      <c r="B360" s="2"/>
      <c r="C360" s="51"/>
    </row>
    <row r="361" spans="2:3" ht="11.25">
      <c r="B361" s="2"/>
      <c r="C361" s="51"/>
    </row>
    <row r="362" spans="2:3" ht="11.25">
      <c r="B362" s="2"/>
      <c r="C362" s="51"/>
    </row>
    <row r="363" spans="2:3" ht="11.25">
      <c r="B363" s="2"/>
      <c r="C363" s="51"/>
    </row>
    <row r="364" spans="2:3" ht="11.25">
      <c r="B364" s="2"/>
      <c r="C364" s="51"/>
    </row>
    <row r="365" spans="2:3" ht="11.25">
      <c r="B365" s="2"/>
      <c r="C365" s="51"/>
    </row>
    <row r="366" spans="2:3" ht="11.25">
      <c r="B366" s="2"/>
      <c r="C366" s="51"/>
    </row>
    <row r="367" spans="2:3" ht="11.25">
      <c r="B367" s="2"/>
      <c r="C367" s="51"/>
    </row>
    <row r="368" spans="2:3" ht="11.25">
      <c r="B368" s="2"/>
      <c r="C368" s="51"/>
    </row>
    <row r="369" spans="2:3" ht="11.25">
      <c r="B369" s="2"/>
      <c r="C369" s="51"/>
    </row>
    <row r="370" spans="2:3" ht="11.25">
      <c r="B370" s="2"/>
      <c r="C370" s="51"/>
    </row>
    <row r="371" spans="2:3" ht="11.25">
      <c r="B371" s="2"/>
      <c r="C371" s="51"/>
    </row>
    <row r="372" spans="2:3" ht="11.25">
      <c r="B372" s="2"/>
      <c r="C372" s="51"/>
    </row>
    <row r="373" spans="2:3" ht="11.25">
      <c r="B373" s="2"/>
      <c r="C373" s="51"/>
    </row>
    <row r="374" spans="2:3" ht="11.25">
      <c r="B374" s="2"/>
      <c r="C374" s="51"/>
    </row>
    <row r="375" spans="2:3" ht="11.25">
      <c r="B375" s="2"/>
      <c r="C375" s="51"/>
    </row>
    <row r="376" spans="2:3" ht="11.25">
      <c r="B376" s="2"/>
      <c r="C376" s="51"/>
    </row>
    <row r="377" spans="2:3" ht="11.25">
      <c r="B377" s="2"/>
      <c r="C377" s="51"/>
    </row>
    <row r="378" spans="2:3" ht="11.25">
      <c r="B378" s="2"/>
      <c r="C378" s="51"/>
    </row>
    <row r="379" spans="2:3" ht="11.25">
      <c r="B379" s="2"/>
      <c r="C379" s="51"/>
    </row>
    <row r="380" spans="2:3" ht="11.25">
      <c r="B380" s="2"/>
      <c r="C380" s="51"/>
    </row>
    <row r="381" spans="2:3" ht="11.25">
      <c r="B381" s="2"/>
      <c r="C381" s="51"/>
    </row>
    <row r="382" spans="2:3" ht="11.25">
      <c r="B382" s="2"/>
      <c r="C382" s="51"/>
    </row>
    <row r="383" spans="2:3" ht="11.25">
      <c r="B383" s="2"/>
      <c r="C383" s="51"/>
    </row>
    <row r="384" spans="2:3" ht="11.25">
      <c r="B384" s="2"/>
      <c r="C384" s="51"/>
    </row>
    <row r="385" spans="2:3" ht="11.25">
      <c r="B385" s="2"/>
      <c r="C385" s="51"/>
    </row>
    <row r="386" spans="2:3" ht="11.25">
      <c r="B386" s="2"/>
      <c r="C386" s="51"/>
    </row>
    <row r="387" spans="2:3" ht="11.25">
      <c r="B387" s="2"/>
      <c r="C387" s="51"/>
    </row>
    <row r="388" spans="2:3" ht="11.25">
      <c r="B388" s="2"/>
      <c r="C388" s="51"/>
    </row>
    <row r="389" spans="2:3" ht="11.25">
      <c r="B389" s="2"/>
      <c r="C389" s="51"/>
    </row>
    <row r="390" spans="2:3" ht="11.25">
      <c r="B390" s="2"/>
      <c r="C390" s="51"/>
    </row>
    <row r="391" spans="2:3" ht="11.25">
      <c r="B391" s="2"/>
      <c r="C391" s="51"/>
    </row>
    <row r="392" spans="2:3" ht="11.25">
      <c r="B392" s="2"/>
      <c r="C392" s="51"/>
    </row>
    <row r="393" spans="2:3" ht="11.25">
      <c r="B393" s="2"/>
      <c r="C393" s="51"/>
    </row>
    <row r="394" spans="2:3" ht="11.25">
      <c r="B394" s="2"/>
      <c r="C394" s="51"/>
    </row>
    <row r="395" spans="2:3" ht="11.25">
      <c r="B395" s="2"/>
      <c r="C395" s="51"/>
    </row>
    <row r="396" spans="2:3" ht="11.25">
      <c r="B396" s="2"/>
      <c r="C396" s="51"/>
    </row>
    <row r="397" spans="2:3" ht="11.25">
      <c r="B397" s="2"/>
      <c r="C397" s="51"/>
    </row>
    <row r="398" spans="2:3" ht="11.25">
      <c r="B398" s="2"/>
      <c r="C398" s="51"/>
    </row>
    <row r="399" spans="2:3" ht="11.25">
      <c r="B399" s="2"/>
      <c r="C399" s="51"/>
    </row>
    <row r="400" spans="2:3" ht="11.25">
      <c r="B400" s="2"/>
      <c r="C400" s="51"/>
    </row>
    <row r="401" spans="2:3" ht="11.25">
      <c r="B401" s="2"/>
      <c r="C401" s="51"/>
    </row>
    <row r="402" spans="2:3" ht="11.25">
      <c r="B402" s="2"/>
      <c r="C402" s="51"/>
    </row>
    <row r="403" spans="2:3" ht="11.25">
      <c r="B403" s="2"/>
      <c r="C403" s="51"/>
    </row>
    <row r="404" spans="2:3" ht="11.25">
      <c r="B404" s="2"/>
      <c r="C404" s="51"/>
    </row>
    <row r="405" spans="2:3" ht="11.25">
      <c r="B405" s="2"/>
      <c r="C405" s="51"/>
    </row>
    <row r="406" spans="2:3" ht="11.25">
      <c r="B406" s="2"/>
      <c r="C406" s="51"/>
    </row>
    <row r="407" spans="2:3" ht="11.25">
      <c r="B407" s="2"/>
      <c r="C407" s="51"/>
    </row>
    <row r="408" spans="2:3" ht="11.25">
      <c r="B408" s="2"/>
      <c r="C408" s="51"/>
    </row>
    <row r="409" spans="2:3" ht="11.25">
      <c r="B409" s="2"/>
      <c r="C409" s="51"/>
    </row>
    <row r="410" spans="2:3" ht="11.25">
      <c r="B410" s="2"/>
      <c r="C410" s="51"/>
    </row>
    <row r="411" spans="2:3" ht="11.25">
      <c r="B411" s="2"/>
      <c r="C411" s="51"/>
    </row>
    <row r="412" spans="2:3" ht="11.25">
      <c r="B412" s="2"/>
      <c r="C412" s="51"/>
    </row>
    <row r="413" spans="2:3" ht="11.25">
      <c r="B413" s="2"/>
      <c r="C413" s="51"/>
    </row>
    <row r="414" spans="2:3" ht="11.25">
      <c r="B414" s="2"/>
      <c r="C414" s="51"/>
    </row>
    <row r="415" spans="2:3" ht="11.25">
      <c r="B415" s="2"/>
      <c r="C415" s="51"/>
    </row>
    <row r="416" spans="2:3" ht="11.25">
      <c r="B416" s="2"/>
      <c r="C416" s="51"/>
    </row>
    <row r="417" spans="2:3" ht="11.25">
      <c r="B417" s="2"/>
      <c r="C417" s="51"/>
    </row>
    <row r="418" spans="2:3" ht="11.25">
      <c r="B418" s="2"/>
      <c r="C418" s="51"/>
    </row>
    <row r="419" spans="2:3" ht="11.25">
      <c r="B419" s="2"/>
      <c r="C419" s="51"/>
    </row>
    <row r="420" spans="2:3" ht="11.25">
      <c r="B420" s="2"/>
      <c r="C420" s="51"/>
    </row>
    <row r="421" spans="2:3" ht="11.25">
      <c r="B421" s="2"/>
      <c r="C421" s="51"/>
    </row>
    <row r="422" spans="2:3" ht="11.25">
      <c r="B422" s="2"/>
      <c r="C422" s="51"/>
    </row>
    <row r="423" spans="2:3" ht="11.25">
      <c r="B423" s="2"/>
      <c r="C423" s="51"/>
    </row>
    <row r="424" spans="2:3" ht="11.25">
      <c r="B424" s="2"/>
      <c r="C424" s="51"/>
    </row>
    <row r="425" spans="2:3" ht="11.25">
      <c r="B425" s="2"/>
      <c r="C425" s="51"/>
    </row>
    <row r="426" spans="2:3" ht="11.25">
      <c r="B426" s="2"/>
      <c r="C426" s="51"/>
    </row>
    <row r="427" spans="2:3" ht="11.25">
      <c r="B427" s="2"/>
      <c r="C427" s="51"/>
    </row>
    <row r="428" spans="2:3" ht="11.25">
      <c r="B428" s="2"/>
      <c r="C428" s="51"/>
    </row>
    <row r="429" spans="2:3" ht="11.25">
      <c r="B429" s="2"/>
      <c r="C429" s="51"/>
    </row>
    <row r="430" spans="2:3" ht="11.25">
      <c r="B430" s="2"/>
      <c r="C430" s="51"/>
    </row>
    <row r="431" spans="2:3" ht="11.25">
      <c r="B431" s="2"/>
      <c r="C431" s="51"/>
    </row>
    <row r="432" spans="2:3" ht="11.25">
      <c r="B432" s="2"/>
      <c r="C432" s="51"/>
    </row>
    <row r="433" spans="2:3" ht="11.25">
      <c r="B433" s="2"/>
      <c r="C433" s="51"/>
    </row>
    <row r="434" spans="2:3" ht="11.25">
      <c r="B434" s="2"/>
      <c r="C434" s="51"/>
    </row>
    <row r="435" spans="2:3" ht="11.25">
      <c r="B435" s="2"/>
      <c r="C435" s="51"/>
    </row>
    <row r="436" spans="2:3" ht="11.25">
      <c r="B436" s="2"/>
      <c r="C436" s="51"/>
    </row>
    <row r="437" spans="2:3" ht="11.25">
      <c r="B437" s="2"/>
      <c r="C437" s="51"/>
    </row>
    <row r="438" spans="2:3" ht="11.25">
      <c r="B438" s="2"/>
      <c r="C438" s="51"/>
    </row>
    <row r="439" spans="2:3" ht="11.25">
      <c r="B439" s="2"/>
      <c r="C439" s="51"/>
    </row>
    <row r="440" spans="2:3" ht="11.25">
      <c r="B440" s="2"/>
      <c r="C440" s="51"/>
    </row>
    <row r="441" spans="2:3" ht="11.25">
      <c r="B441" s="2"/>
      <c r="C441" s="51"/>
    </row>
    <row r="442" spans="2:3" ht="11.25">
      <c r="B442" s="2"/>
      <c r="C442" s="51"/>
    </row>
    <row r="443" spans="2:3" ht="11.25">
      <c r="B443" s="2"/>
      <c r="C443" s="51"/>
    </row>
    <row r="444" spans="2:3" ht="11.25">
      <c r="B444" s="2"/>
      <c r="C444" s="51"/>
    </row>
    <row r="445" spans="2:3" ht="11.25">
      <c r="B445" s="2"/>
      <c r="C445" s="51"/>
    </row>
    <row r="446" spans="2:3" ht="11.25">
      <c r="B446" s="2"/>
      <c r="C446" s="51"/>
    </row>
    <row r="447" spans="2:3" ht="11.25">
      <c r="B447" s="2"/>
      <c r="C447" s="51"/>
    </row>
    <row r="448" spans="2:3" ht="11.25">
      <c r="B448" s="2"/>
      <c r="C448" s="51"/>
    </row>
    <row r="449" spans="2:3" ht="11.25">
      <c r="B449" s="2"/>
      <c r="C449" s="51"/>
    </row>
    <row r="450" spans="2:3" ht="11.25">
      <c r="B450" s="2"/>
      <c r="C450" s="51"/>
    </row>
    <row r="451" spans="2:3" ht="11.25">
      <c r="B451" s="2"/>
      <c r="C451" s="51"/>
    </row>
    <row r="452" spans="2:3" ht="11.25">
      <c r="B452" s="2"/>
      <c r="C452" s="51"/>
    </row>
    <row r="453" spans="2:3" ht="11.25">
      <c r="B453" s="2"/>
      <c r="C453" s="51"/>
    </row>
    <row r="454" spans="2:3" ht="11.25">
      <c r="B454" s="2"/>
      <c r="C454" s="51"/>
    </row>
    <row r="455" spans="2:3" ht="11.25">
      <c r="B455" s="2"/>
      <c r="C455" s="51"/>
    </row>
    <row r="456" spans="2:3" ht="11.25">
      <c r="B456" s="2"/>
      <c r="C456" s="51"/>
    </row>
    <row r="457" spans="2:3" ht="11.25">
      <c r="B457" s="2"/>
      <c r="C457" s="51"/>
    </row>
    <row r="458" spans="2:3" ht="11.25">
      <c r="B458" s="2"/>
      <c r="C458" s="51"/>
    </row>
    <row r="459" spans="2:3" ht="11.25">
      <c r="B459" s="2"/>
      <c r="C459" s="51"/>
    </row>
    <row r="460" spans="2:3" ht="11.25">
      <c r="B460" s="2"/>
      <c r="C460" s="51"/>
    </row>
    <row r="461" spans="2:3" ht="11.25">
      <c r="B461" s="2"/>
      <c r="C461" s="51"/>
    </row>
    <row r="462" spans="2:3" ht="11.25">
      <c r="B462" s="2"/>
      <c r="C462" s="51"/>
    </row>
    <row r="463" spans="2:3" ht="11.25">
      <c r="B463" s="2"/>
      <c r="C463" s="51"/>
    </row>
    <row r="464" spans="2:3" ht="11.25">
      <c r="B464" s="2"/>
      <c r="C464" s="51"/>
    </row>
    <row r="465" spans="2:3" ht="11.25">
      <c r="B465" s="2"/>
      <c r="C465" s="51"/>
    </row>
    <row r="466" spans="2:3" ht="11.25">
      <c r="B466" s="2"/>
      <c r="C466" s="51"/>
    </row>
    <row r="467" spans="2:3" ht="11.25">
      <c r="B467" s="2"/>
      <c r="C467" s="51"/>
    </row>
    <row r="468" spans="2:3" ht="11.25">
      <c r="B468" s="2"/>
      <c r="C468" s="51"/>
    </row>
    <row r="469" spans="2:3" ht="11.25">
      <c r="B469" s="2"/>
      <c r="C469" s="51"/>
    </row>
    <row r="470" spans="2:3" ht="11.25">
      <c r="B470" s="2"/>
      <c r="C470" s="51"/>
    </row>
    <row r="471" spans="2:3" ht="11.25">
      <c r="B471" s="2"/>
      <c r="C471" s="51"/>
    </row>
    <row r="472" spans="2:3" ht="11.25">
      <c r="B472" s="2"/>
      <c r="C472" s="51"/>
    </row>
    <row r="473" spans="2:3" ht="11.25">
      <c r="B473" s="2"/>
      <c r="C473" s="51"/>
    </row>
    <row r="474" spans="2:3" ht="11.25">
      <c r="B474" s="2"/>
      <c r="C474" s="51"/>
    </row>
    <row r="475" spans="2:3" ht="11.25">
      <c r="B475" s="2"/>
      <c r="C475" s="51"/>
    </row>
    <row r="476" spans="2:3" ht="11.25">
      <c r="B476" s="2"/>
      <c r="C476" s="51"/>
    </row>
    <row r="477" spans="2:3" ht="11.25">
      <c r="B477" s="2"/>
      <c r="C477" s="51"/>
    </row>
    <row r="478" spans="2:3" ht="11.25">
      <c r="B478" s="2"/>
      <c r="C478" s="51"/>
    </row>
    <row r="479" spans="2:3" ht="11.25">
      <c r="B479" s="2"/>
      <c r="C479" s="51"/>
    </row>
    <row r="480" spans="2:3" ht="11.25">
      <c r="B480" s="2"/>
      <c r="C480" s="51"/>
    </row>
    <row r="481" spans="2:3" ht="11.25">
      <c r="B481" s="2"/>
      <c r="C481" s="51"/>
    </row>
    <row r="482" spans="2:3" ht="11.25">
      <c r="B482" s="2"/>
      <c r="C482" s="51"/>
    </row>
    <row r="483" spans="2:3" ht="11.25">
      <c r="B483" s="2"/>
      <c r="C483" s="51"/>
    </row>
    <row r="484" spans="2:3" ht="11.25">
      <c r="B484" s="2"/>
      <c r="C484" s="51"/>
    </row>
    <row r="485" spans="2:3" ht="11.25">
      <c r="B485" s="2"/>
      <c r="C485" s="51"/>
    </row>
    <row r="486" spans="2:3" ht="11.25">
      <c r="B486" s="2"/>
      <c r="C486" s="51"/>
    </row>
    <row r="487" spans="2:3" ht="11.25">
      <c r="B487" s="2"/>
      <c r="C487" s="51"/>
    </row>
    <row r="488" spans="2:3" ht="11.25">
      <c r="B488" s="2"/>
      <c r="C488" s="51"/>
    </row>
    <row r="489" spans="2:3" ht="11.25">
      <c r="B489" s="2"/>
      <c r="C489" s="51"/>
    </row>
    <row r="490" spans="2:3" ht="11.25">
      <c r="B490" s="2"/>
      <c r="C490" s="51"/>
    </row>
    <row r="491" spans="2:3" ht="11.25">
      <c r="B491" s="2"/>
      <c r="C491" s="51"/>
    </row>
    <row r="492" spans="2:3" ht="11.25">
      <c r="B492" s="2"/>
      <c r="C492" s="51"/>
    </row>
    <row r="493" spans="2:3" ht="11.25">
      <c r="B493" s="2"/>
      <c r="C493" s="51"/>
    </row>
    <row r="494" spans="2:3" ht="11.25">
      <c r="B494" s="2"/>
      <c r="C494" s="51"/>
    </row>
    <row r="495" spans="2:3" ht="11.25">
      <c r="B495" s="2"/>
      <c r="C495" s="51"/>
    </row>
    <row r="496" spans="2:3" ht="11.25">
      <c r="B496" s="2"/>
      <c r="C496" s="51"/>
    </row>
    <row r="497" spans="2:3" ht="11.25">
      <c r="B497" s="2"/>
      <c r="C497" s="51"/>
    </row>
    <row r="498" spans="2:3" ht="11.25">
      <c r="B498" s="2"/>
      <c r="C498" s="51"/>
    </row>
    <row r="499" spans="2:3" ht="11.25">
      <c r="B499" s="2"/>
      <c r="C499" s="51"/>
    </row>
    <row r="500" spans="2:3" ht="11.25">
      <c r="B500" s="2"/>
      <c r="C500" s="51"/>
    </row>
    <row r="501" spans="2:3" ht="11.25">
      <c r="B501" s="2"/>
      <c r="C501" s="51"/>
    </row>
    <row r="502" spans="2:3" ht="11.25">
      <c r="B502" s="2"/>
      <c r="C502" s="51"/>
    </row>
    <row r="503" spans="2:3" ht="11.25">
      <c r="B503" s="2"/>
      <c r="C503" s="51"/>
    </row>
    <row r="504" spans="2:3" ht="11.25">
      <c r="B504" s="2"/>
      <c r="C504" s="51"/>
    </row>
    <row r="505" spans="2:3" ht="11.25">
      <c r="B505" s="2"/>
      <c r="C505" s="51"/>
    </row>
    <row r="506" spans="2:3" ht="11.25">
      <c r="B506" s="2"/>
      <c r="C506" s="51"/>
    </row>
    <row r="507" spans="2:3" ht="11.25">
      <c r="B507" s="2"/>
      <c r="C507" s="51"/>
    </row>
    <row r="508" spans="2:3" ht="11.25">
      <c r="B508" s="2"/>
      <c r="C508" s="51"/>
    </row>
    <row r="509" spans="2:3" ht="11.25">
      <c r="B509" s="2"/>
      <c r="C509" s="51"/>
    </row>
    <row r="510" spans="2:3" ht="11.25">
      <c r="B510" s="2"/>
      <c r="C510" s="51"/>
    </row>
    <row r="511" spans="2:3" ht="11.25">
      <c r="B511" s="2"/>
      <c r="C511" s="51"/>
    </row>
    <row r="512" spans="2:3" ht="11.25">
      <c r="B512" s="2"/>
      <c r="C512" s="51"/>
    </row>
    <row r="513" spans="2:3" ht="11.25">
      <c r="B513" s="2"/>
      <c r="C513" s="51"/>
    </row>
    <row r="514" spans="2:3" ht="11.25">
      <c r="B514" s="2"/>
      <c r="C514" s="51"/>
    </row>
    <row r="515" spans="2:3" ht="11.25">
      <c r="B515" s="2"/>
      <c r="C515" s="51"/>
    </row>
    <row r="516" spans="2:3" ht="11.25">
      <c r="B516" s="2"/>
      <c r="C516" s="51"/>
    </row>
    <row r="517" spans="2:3" ht="11.25">
      <c r="B517" s="2"/>
      <c r="C517" s="51"/>
    </row>
    <row r="518" spans="2:3" ht="11.25">
      <c r="B518" s="2"/>
      <c r="C518" s="51"/>
    </row>
    <row r="519" spans="2:3" ht="11.25">
      <c r="B519" s="2"/>
      <c r="C519" s="51"/>
    </row>
    <row r="520" spans="2:3" ht="11.25">
      <c r="B520" s="2"/>
      <c r="C520" s="51"/>
    </row>
    <row r="521" spans="2:3" ht="11.25">
      <c r="B521" s="2"/>
      <c r="C521" s="51"/>
    </row>
    <row r="522" spans="2:3" ht="11.25">
      <c r="B522" s="2"/>
      <c r="C522" s="51"/>
    </row>
    <row r="523" spans="2:3" ht="11.25">
      <c r="B523" s="2"/>
      <c r="C523" s="51"/>
    </row>
    <row r="524" spans="2:3" ht="11.25">
      <c r="B524" s="2"/>
      <c r="C524" s="51"/>
    </row>
    <row r="525" spans="2:3" ht="11.25">
      <c r="B525" s="2"/>
      <c r="C525" s="51"/>
    </row>
    <row r="526" spans="2:3" ht="11.25">
      <c r="B526" s="2"/>
      <c r="C526" s="51"/>
    </row>
    <row r="527" spans="2:3" ht="11.25">
      <c r="B527" s="2"/>
      <c r="C527" s="51"/>
    </row>
    <row r="528" spans="2:3" ht="11.25">
      <c r="B528" s="2"/>
      <c r="C528" s="51"/>
    </row>
    <row r="529" spans="2:3" ht="11.25">
      <c r="B529" s="2"/>
      <c r="C529" s="51"/>
    </row>
    <row r="530" spans="2:3" ht="11.25">
      <c r="B530" s="2"/>
      <c r="C530" s="51"/>
    </row>
    <row r="531" spans="2:3" ht="11.25">
      <c r="B531" s="2"/>
      <c r="C531" s="51"/>
    </row>
    <row r="532" spans="2:3" ht="11.25">
      <c r="B532" s="2"/>
      <c r="C532" s="51"/>
    </row>
    <row r="533" spans="2:3" ht="11.25">
      <c r="B533" s="2"/>
      <c r="C533" s="51"/>
    </row>
    <row r="534" spans="2:3" ht="11.25">
      <c r="B534" s="2"/>
      <c r="C534" s="51"/>
    </row>
    <row r="535" spans="2:3" ht="11.25">
      <c r="B535" s="2"/>
      <c r="C535" s="51"/>
    </row>
    <row r="536" spans="2:3" ht="11.25">
      <c r="B536" s="2"/>
      <c r="C536" s="51"/>
    </row>
    <row r="537" spans="2:3" ht="11.25">
      <c r="B537" s="2"/>
      <c r="C537" s="51"/>
    </row>
    <row r="538" spans="2:3" ht="11.25">
      <c r="B538" s="2"/>
      <c r="C538" s="51"/>
    </row>
    <row r="539" spans="2:3" ht="11.25">
      <c r="B539" s="2"/>
      <c r="C539" s="51"/>
    </row>
    <row r="540" spans="2:3" ht="11.25">
      <c r="B540" s="2"/>
      <c r="C540" s="51"/>
    </row>
    <row r="541" spans="2:3" ht="11.25">
      <c r="B541" s="2"/>
      <c r="C541" s="51"/>
    </row>
    <row r="542" spans="2:3" ht="11.25">
      <c r="B542" s="2"/>
      <c r="C542" s="51"/>
    </row>
    <row r="543" spans="2:3" ht="11.25">
      <c r="B543" s="2"/>
      <c r="C543" s="51"/>
    </row>
    <row r="544" spans="2:3" ht="11.25">
      <c r="B544" s="2"/>
      <c r="C544" s="51"/>
    </row>
    <row r="545" spans="2:3" ht="11.25">
      <c r="B545" s="2"/>
      <c r="C545" s="51"/>
    </row>
    <row r="546" spans="2:3" ht="11.25">
      <c r="B546" s="2"/>
      <c r="C546" s="51"/>
    </row>
    <row r="547" spans="2:3" ht="11.25">
      <c r="B547" s="2"/>
      <c r="C547" s="51"/>
    </row>
    <row r="548" spans="2:3" ht="11.25">
      <c r="B548" s="2"/>
      <c r="C548" s="51"/>
    </row>
    <row r="549" spans="2:3" ht="11.25">
      <c r="B549" s="2"/>
      <c r="C549" s="51"/>
    </row>
    <row r="550" spans="2:3" ht="11.25">
      <c r="B550" s="2"/>
      <c r="C550" s="51"/>
    </row>
    <row r="551" spans="2:3" ht="11.25">
      <c r="B551" s="2"/>
      <c r="C551" s="51"/>
    </row>
    <row r="552" spans="2:3" ht="11.25">
      <c r="B552" s="2"/>
      <c r="C552" s="51"/>
    </row>
    <row r="553" spans="2:3" ht="11.25">
      <c r="B553" s="2"/>
      <c r="C553" s="51"/>
    </row>
    <row r="554" spans="2:3" ht="11.25">
      <c r="B554" s="2"/>
      <c r="C554" s="51"/>
    </row>
    <row r="555" spans="2:3" ht="11.25">
      <c r="B555" s="2"/>
      <c r="C555" s="51"/>
    </row>
    <row r="556" spans="2:3" ht="11.25">
      <c r="B556" s="2"/>
      <c r="C556" s="51"/>
    </row>
    <row r="557" spans="2:3" ht="11.25">
      <c r="B557" s="2"/>
      <c r="C557" s="51"/>
    </row>
    <row r="558" spans="2:3" ht="11.25">
      <c r="B558" s="2"/>
      <c r="C558" s="51"/>
    </row>
    <row r="559" spans="2:3" ht="11.25">
      <c r="B559" s="2"/>
      <c r="C559" s="51"/>
    </row>
    <row r="560" spans="2:3" ht="11.25">
      <c r="B560" s="2"/>
      <c r="C560" s="51"/>
    </row>
    <row r="561" spans="2:3" ht="11.25">
      <c r="B561" s="2"/>
      <c r="C561" s="51"/>
    </row>
    <row r="562" spans="2:3" ht="11.25">
      <c r="B562" s="2"/>
      <c r="C562" s="51"/>
    </row>
    <row r="563" spans="2:3" ht="11.25">
      <c r="B563" s="2"/>
      <c r="C563" s="51"/>
    </row>
    <row r="564" spans="2:3" ht="11.25">
      <c r="B564" s="2"/>
      <c r="C564" s="51"/>
    </row>
    <row r="565" spans="2:3" ht="11.25">
      <c r="B565" s="2"/>
      <c r="C565" s="51"/>
    </row>
    <row r="566" spans="2:3" ht="11.25">
      <c r="B566" s="2"/>
      <c r="C566" s="51"/>
    </row>
    <row r="567" spans="2:3" ht="11.25">
      <c r="B567" s="2"/>
      <c r="C567" s="51"/>
    </row>
    <row r="568" spans="2:3" ht="11.25">
      <c r="B568" s="2"/>
      <c r="C568" s="51"/>
    </row>
    <row r="569" spans="2:3" ht="11.25">
      <c r="B569" s="2"/>
      <c r="C569" s="51"/>
    </row>
    <row r="570" spans="2:3" ht="11.25">
      <c r="B570" s="2"/>
      <c r="C570" s="51"/>
    </row>
    <row r="571" spans="2:3" ht="11.25">
      <c r="B571" s="2"/>
      <c r="C571" s="51"/>
    </row>
    <row r="572" spans="2:3" ht="11.25">
      <c r="B572" s="2"/>
      <c r="C572" s="51"/>
    </row>
    <row r="573" spans="2:3" ht="11.25">
      <c r="B573" s="2"/>
      <c r="C573" s="51"/>
    </row>
    <row r="574" spans="2:3" ht="11.25">
      <c r="B574" s="2"/>
      <c r="C574" s="51"/>
    </row>
    <row r="575" spans="2:3" ht="11.25">
      <c r="B575" s="2"/>
      <c r="C575" s="51"/>
    </row>
    <row r="576" spans="2:3" ht="11.25">
      <c r="B576" s="2"/>
      <c r="C576" s="51"/>
    </row>
    <row r="577" spans="2:3" ht="11.25">
      <c r="B577" s="2"/>
      <c r="C577" s="51"/>
    </row>
    <row r="578" spans="2:3" ht="11.25">
      <c r="B578" s="2"/>
      <c r="C578" s="51"/>
    </row>
    <row r="579" spans="2:3" ht="11.25">
      <c r="B579" s="2"/>
      <c r="C579" s="51"/>
    </row>
    <row r="580" spans="2:3" ht="11.25">
      <c r="B580" s="2"/>
      <c r="C580" s="51"/>
    </row>
    <row r="581" spans="2:3" ht="11.25">
      <c r="B581" s="2"/>
      <c r="C581" s="51"/>
    </row>
    <row r="582" spans="2:3" ht="11.25">
      <c r="B582" s="2"/>
      <c r="C582" s="51"/>
    </row>
    <row r="583" spans="2:3" ht="11.25">
      <c r="B583" s="2"/>
      <c r="C583" s="51"/>
    </row>
    <row r="584" spans="2:3" ht="11.25">
      <c r="B584" s="2"/>
      <c r="C584" s="51"/>
    </row>
    <row r="585" spans="2:3" ht="11.25">
      <c r="B585" s="2"/>
      <c r="C585" s="51"/>
    </row>
    <row r="586" spans="2:3" ht="11.25">
      <c r="B586" s="2"/>
      <c r="C586" s="51"/>
    </row>
    <row r="587" spans="2:3" ht="11.25">
      <c r="B587" s="2"/>
      <c r="C587" s="51"/>
    </row>
    <row r="588" spans="2:3" ht="11.25">
      <c r="B588" s="2"/>
      <c r="C588" s="51"/>
    </row>
    <row r="589" spans="2:3" ht="11.25">
      <c r="B589" s="2"/>
      <c r="C589" s="51"/>
    </row>
    <row r="590" spans="2:3" ht="11.25">
      <c r="B590" s="2"/>
      <c r="C590" s="51"/>
    </row>
    <row r="591" spans="2:3" ht="11.25">
      <c r="B591" s="2"/>
      <c r="C591" s="51"/>
    </row>
    <row r="592" spans="2:3" ht="11.25">
      <c r="B592" s="2"/>
      <c r="C592" s="51"/>
    </row>
    <row r="593" spans="2:3" ht="11.25">
      <c r="B593" s="2"/>
      <c r="C593" s="51"/>
    </row>
    <row r="594" spans="2:3" ht="11.25">
      <c r="B594" s="2"/>
      <c r="C594" s="51"/>
    </row>
    <row r="595" spans="2:3" ht="11.25">
      <c r="B595" s="2"/>
      <c r="C595" s="51"/>
    </row>
    <row r="596" spans="2:3" ht="11.25">
      <c r="B596" s="2"/>
      <c r="C596" s="51"/>
    </row>
    <row r="597" spans="2:3" ht="11.25">
      <c r="B597" s="2"/>
      <c r="C597" s="51"/>
    </row>
    <row r="598" spans="2:3" ht="11.25">
      <c r="B598" s="2"/>
      <c r="C598" s="51"/>
    </row>
    <row r="599" spans="2:3" ht="11.25">
      <c r="B599" s="2"/>
      <c r="C599" s="51"/>
    </row>
    <row r="600" spans="2:3" ht="11.25">
      <c r="B600" s="2"/>
      <c r="C600" s="51"/>
    </row>
    <row r="601" spans="2:3" ht="11.25">
      <c r="B601" s="2"/>
      <c r="C601" s="51"/>
    </row>
    <row r="602" spans="2:3" ht="11.25">
      <c r="B602" s="2"/>
      <c r="C602" s="51"/>
    </row>
    <row r="603" spans="2:3" ht="11.25">
      <c r="B603" s="2"/>
      <c r="C603" s="51"/>
    </row>
    <row r="604" spans="2:3" ht="11.25">
      <c r="B604" s="2"/>
      <c r="C604" s="51"/>
    </row>
    <row r="605" spans="2:3" ht="11.25">
      <c r="B605" s="2"/>
      <c r="C605" s="51"/>
    </row>
    <row r="606" spans="2:3" ht="11.25">
      <c r="B606" s="2"/>
      <c r="C606" s="51"/>
    </row>
    <row r="607" spans="2:3" ht="11.25">
      <c r="B607" s="2"/>
      <c r="C607" s="51"/>
    </row>
    <row r="608" spans="2:3" ht="11.25">
      <c r="B608" s="2"/>
      <c r="C608" s="51"/>
    </row>
    <row r="609" spans="2:3" ht="11.25">
      <c r="B609" s="2"/>
      <c r="C609" s="51"/>
    </row>
    <row r="610" spans="2:3" ht="11.25">
      <c r="B610" s="2"/>
      <c r="C610" s="51"/>
    </row>
    <row r="611" spans="2:3" ht="11.25">
      <c r="B611" s="2"/>
      <c r="C611" s="51"/>
    </row>
    <row r="612" spans="2:3" ht="11.25">
      <c r="B612" s="2"/>
      <c r="C612" s="51"/>
    </row>
    <row r="613" spans="2:3" ht="11.25">
      <c r="B613" s="2"/>
      <c r="C613" s="51"/>
    </row>
    <row r="614" spans="2:3" ht="11.25">
      <c r="B614" s="2"/>
      <c r="C614" s="51"/>
    </row>
    <row r="615" spans="2:3" ht="11.25">
      <c r="B615" s="2"/>
      <c r="C615" s="51"/>
    </row>
    <row r="616" spans="2:3" ht="11.25">
      <c r="B616" s="2"/>
      <c r="C616" s="51"/>
    </row>
    <row r="617" spans="2:3" ht="11.25">
      <c r="B617" s="2"/>
      <c r="C617" s="51"/>
    </row>
    <row r="618" spans="2:3" ht="11.25">
      <c r="B618" s="2"/>
      <c r="C618" s="51"/>
    </row>
    <row r="619" spans="2:3" ht="11.25">
      <c r="B619" s="2"/>
      <c r="C619" s="51"/>
    </row>
    <row r="620" spans="2:3" ht="11.25">
      <c r="B620" s="2"/>
      <c r="C620" s="51"/>
    </row>
    <row r="621" spans="2:3" ht="11.25">
      <c r="B621" s="2"/>
      <c r="C621" s="51"/>
    </row>
    <row r="622" spans="2:3" ht="11.25">
      <c r="B622" s="2"/>
      <c r="C622" s="51"/>
    </row>
    <row r="623" spans="2:3" ht="11.25">
      <c r="B623" s="2"/>
      <c r="C623" s="51"/>
    </row>
    <row r="624" spans="2:3" ht="11.25">
      <c r="B624" s="2"/>
      <c r="C624" s="51"/>
    </row>
    <row r="625" spans="2:3" ht="11.25">
      <c r="B625" s="2"/>
      <c r="C625" s="51"/>
    </row>
    <row r="626" spans="2:3" ht="11.25">
      <c r="B626" s="2"/>
      <c r="C626" s="51"/>
    </row>
    <row r="627" spans="2:3" ht="11.25">
      <c r="B627" s="2"/>
      <c r="C627" s="51"/>
    </row>
    <row r="628" spans="2:3" ht="11.25">
      <c r="B628" s="2"/>
      <c r="C628" s="51"/>
    </row>
    <row r="629" spans="2:3" ht="11.25">
      <c r="B629" s="2"/>
      <c r="C629" s="51"/>
    </row>
    <row r="630" spans="2:3" ht="11.25">
      <c r="B630" s="2"/>
      <c r="C630" s="51"/>
    </row>
    <row r="631" spans="2:3" ht="11.25">
      <c r="B631" s="2"/>
      <c r="C631" s="51"/>
    </row>
    <row r="632" spans="2:3" ht="11.25">
      <c r="B632" s="2"/>
      <c r="C632" s="51"/>
    </row>
    <row r="633" spans="2:3" ht="11.25">
      <c r="B633" s="2"/>
      <c r="C633" s="51"/>
    </row>
    <row r="634" spans="2:3" ht="11.25">
      <c r="B634" s="2"/>
      <c r="C634" s="51"/>
    </row>
    <row r="635" spans="2:3" ht="11.25">
      <c r="B635" s="2"/>
      <c r="C635" s="51"/>
    </row>
    <row r="636" spans="2:3" ht="11.25">
      <c r="B636" s="2"/>
      <c r="C636" s="51"/>
    </row>
    <row r="637" spans="2:3" ht="11.25">
      <c r="B637" s="2"/>
      <c r="C637" s="51"/>
    </row>
    <row r="638" spans="2:3" ht="11.25">
      <c r="B638" s="2"/>
      <c r="C638" s="51"/>
    </row>
    <row r="639" spans="2:3" ht="11.25">
      <c r="B639" s="2"/>
      <c r="C639" s="51"/>
    </row>
    <row r="640" spans="2:3" ht="11.25">
      <c r="B640" s="2"/>
      <c r="C640" s="51"/>
    </row>
    <row r="641" spans="2:3" ht="11.25">
      <c r="B641" s="2"/>
      <c r="C641" s="51"/>
    </row>
    <row r="642" spans="2:3" ht="11.25">
      <c r="B642" s="2"/>
      <c r="C642" s="51"/>
    </row>
    <row r="643" spans="2:3" ht="11.25">
      <c r="B643" s="2"/>
      <c r="C643" s="51"/>
    </row>
    <row r="644" spans="2:3" ht="11.25">
      <c r="B644" s="2"/>
      <c r="C644" s="51"/>
    </row>
    <row r="645" spans="2:3" ht="11.25">
      <c r="B645" s="2"/>
      <c r="C645" s="51"/>
    </row>
    <row r="646" spans="2:3" ht="11.25">
      <c r="B646" s="2"/>
      <c r="C646" s="51"/>
    </row>
    <row r="647" spans="2:3" ht="11.25">
      <c r="B647" s="2"/>
      <c r="C647" s="51"/>
    </row>
    <row r="648" spans="2:3" ht="11.25">
      <c r="B648" s="2"/>
      <c r="C648" s="51"/>
    </row>
    <row r="649" spans="2:3" ht="11.25">
      <c r="B649" s="2"/>
      <c r="C649" s="51"/>
    </row>
    <row r="650" spans="2:3" ht="11.25">
      <c r="B650" s="2"/>
      <c r="C650" s="51"/>
    </row>
    <row r="651" spans="2:3" ht="11.25">
      <c r="B651" s="2"/>
      <c r="C651" s="51"/>
    </row>
    <row r="652" spans="2:3" ht="11.25">
      <c r="B652" s="2"/>
      <c r="C652" s="51"/>
    </row>
    <row r="653" spans="2:3" ht="11.25">
      <c r="B653" s="2"/>
      <c r="C653" s="51"/>
    </row>
    <row r="654" spans="2:3" ht="11.25">
      <c r="B654" s="2"/>
      <c r="C654" s="51"/>
    </row>
    <row r="655" spans="2:3" ht="11.25">
      <c r="B655" s="2"/>
      <c r="C655" s="51"/>
    </row>
    <row r="656" spans="2:3" ht="11.25">
      <c r="B656" s="2"/>
      <c r="C656" s="51"/>
    </row>
    <row r="657" spans="2:3" ht="11.25">
      <c r="B657" s="2"/>
      <c r="C657" s="51"/>
    </row>
    <row r="658" spans="2:3" ht="11.25">
      <c r="B658" s="2"/>
      <c r="C658" s="51"/>
    </row>
    <row r="659" spans="2:3" ht="11.25">
      <c r="B659" s="2"/>
      <c r="C659" s="51"/>
    </row>
    <row r="660" spans="2:3" ht="11.25">
      <c r="B660" s="2"/>
      <c r="C660" s="51"/>
    </row>
    <row r="661" spans="2:3" ht="11.25">
      <c r="B661" s="2"/>
      <c r="C661" s="51"/>
    </row>
    <row r="662" spans="2:3" ht="11.25">
      <c r="B662" s="2"/>
      <c r="C662" s="51"/>
    </row>
    <row r="663" spans="2:3" ht="11.25">
      <c r="B663" s="2"/>
      <c r="C663" s="51"/>
    </row>
    <row r="664" spans="2:3" ht="11.25">
      <c r="B664" s="2"/>
      <c r="C664" s="51"/>
    </row>
    <row r="665" spans="2:3" ht="11.25">
      <c r="B665" s="2"/>
      <c r="C665" s="51"/>
    </row>
    <row r="666" spans="2:3" ht="11.25">
      <c r="B666" s="2"/>
      <c r="C666" s="51"/>
    </row>
    <row r="667" spans="2:3" ht="11.25">
      <c r="B667" s="2"/>
      <c r="C667" s="51"/>
    </row>
    <row r="668" spans="2:3" ht="11.25">
      <c r="B668" s="2"/>
      <c r="C668" s="51"/>
    </row>
    <row r="669" spans="2:3" ht="11.25">
      <c r="B669" s="2"/>
      <c r="C669" s="51"/>
    </row>
    <row r="670" spans="2:3" ht="11.25">
      <c r="B670" s="2"/>
      <c r="C670" s="51"/>
    </row>
    <row r="671" spans="2:3" ht="11.25">
      <c r="B671" s="2"/>
      <c r="C671" s="51"/>
    </row>
    <row r="672" spans="2:3" ht="11.25">
      <c r="B672" s="2"/>
      <c r="C672" s="51"/>
    </row>
    <row r="673" spans="2:3" ht="11.25">
      <c r="B673" s="2"/>
      <c r="C673" s="51"/>
    </row>
    <row r="674" spans="2:3" ht="11.25">
      <c r="B674" s="2"/>
      <c r="C674" s="51"/>
    </row>
    <row r="675" spans="2:3" ht="11.25">
      <c r="B675" s="2"/>
      <c r="C675" s="51"/>
    </row>
    <row r="676" spans="2:3" ht="11.25">
      <c r="B676" s="2"/>
      <c r="C676" s="51"/>
    </row>
    <row r="677" spans="2:3" ht="11.25">
      <c r="B677" s="2"/>
      <c r="C677" s="51"/>
    </row>
    <row r="678" spans="2:3" ht="11.25">
      <c r="B678" s="2"/>
      <c r="C678" s="51"/>
    </row>
    <row r="679" spans="2:3" ht="11.25">
      <c r="B679" s="2"/>
      <c r="C679" s="51"/>
    </row>
    <row r="680" spans="2:3" ht="11.25">
      <c r="B680" s="2"/>
      <c r="C680" s="51"/>
    </row>
    <row r="681" spans="2:3" ht="11.25">
      <c r="B681" s="2"/>
      <c r="C681" s="51"/>
    </row>
    <row r="682" spans="2:3" ht="11.25">
      <c r="B682" s="2"/>
      <c r="C682" s="51"/>
    </row>
    <row r="683" spans="2:3" ht="11.25">
      <c r="B683" s="2"/>
      <c r="C683" s="51"/>
    </row>
    <row r="684" spans="2:3" ht="11.25">
      <c r="B684" s="2"/>
      <c r="C684" s="51"/>
    </row>
    <row r="685" spans="2:3" ht="11.25">
      <c r="B685" s="2"/>
      <c r="C685" s="51"/>
    </row>
    <row r="686" spans="2:3" ht="11.25">
      <c r="B686" s="2"/>
      <c r="C686" s="51"/>
    </row>
    <row r="687" spans="2:3" ht="11.25">
      <c r="B687" s="2"/>
      <c r="C687" s="51"/>
    </row>
    <row r="688" spans="2:3" ht="11.25">
      <c r="B688" s="2"/>
      <c r="C688" s="51"/>
    </row>
    <row r="689" spans="2:3" ht="11.25">
      <c r="B689" s="2"/>
      <c r="C689" s="51"/>
    </row>
    <row r="690" spans="2:3" ht="11.25">
      <c r="B690" s="2"/>
      <c r="C690" s="51"/>
    </row>
    <row r="691" spans="2:3" ht="11.25">
      <c r="B691" s="2"/>
      <c r="C691" s="51"/>
    </row>
    <row r="692" spans="2:3" ht="11.25">
      <c r="B692" s="2"/>
      <c r="C692" s="51"/>
    </row>
    <row r="693" spans="2:3" ht="11.25">
      <c r="B693" s="2"/>
      <c r="C693" s="51"/>
    </row>
    <row r="694" spans="2:3" ht="11.25">
      <c r="B694" s="2"/>
      <c r="C694" s="51"/>
    </row>
    <row r="695" spans="2:3" ht="11.25">
      <c r="B695" s="2"/>
      <c r="C695" s="51"/>
    </row>
    <row r="696" spans="2:3" ht="11.25">
      <c r="B696" s="2"/>
      <c r="C696" s="51"/>
    </row>
    <row r="697" spans="2:3" ht="11.25">
      <c r="B697" s="2"/>
      <c r="C697" s="51"/>
    </row>
    <row r="698" spans="2:3" ht="11.25">
      <c r="B698" s="2"/>
      <c r="C698" s="51"/>
    </row>
    <row r="699" spans="2:3" ht="11.25">
      <c r="B699" s="2"/>
      <c r="C699" s="51"/>
    </row>
    <row r="700" spans="2:3" ht="11.25">
      <c r="B700" s="2"/>
      <c r="C700" s="51"/>
    </row>
    <row r="701" spans="2:3" ht="11.25">
      <c r="B701" s="2"/>
      <c r="C701" s="51"/>
    </row>
    <row r="702" spans="2:3" ht="11.25">
      <c r="B702" s="2"/>
      <c r="C702" s="51"/>
    </row>
    <row r="703" spans="2:3" ht="11.25">
      <c r="B703" s="2"/>
      <c r="C703" s="51"/>
    </row>
    <row r="704" spans="2:3" ht="11.25">
      <c r="B704" s="2"/>
      <c r="C704" s="51"/>
    </row>
    <row r="705" spans="2:3" ht="11.25">
      <c r="B705" s="2"/>
      <c r="C705" s="51"/>
    </row>
  </sheetData>
  <sheetProtection password="CA39" sheet="1" objects="1" scenarios="1"/>
  <mergeCells count="3">
    <mergeCell ref="A13:C14"/>
    <mergeCell ref="A25:C26"/>
    <mergeCell ref="A18:C20"/>
  </mergeCells>
  <conditionalFormatting sqref="C7:C8 C11:C12 C17 C23:C24 C30:C31 C34:C35">
    <cfRule type="expression" priority="1" dxfId="0" stopIfTrue="1">
      <formula>A$3=TRUE</formula>
    </cfRule>
  </conditionalFormatting>
  <printOptions/>
  <pageMargins left="0.5511811023622047" right="0.5905511811023623" top="0.5118110236220472" bottom="0.984251968503937" header="0.5118110236220472" footer="0.5118110236220472"/>
  <pageSetup horizontalDpi="600" verticalDpi="600" orientation="landscape" paperSize="9" r:id="rId3"/>
  <legacyDrawing r:id="rId2"/>
  <oleObjects>
    <oleObject progId="MSPhotoEd.3" shapeId="569368" r:id="rId1"/>
  </oleObjects>
</worksheet>
</file>

<file path=xl/worksheets/sheet7.xml><?xml version="1.0" encoding="utf-8"?>
<worksheet xmlns="http://schemas.openxmlformats.org/spreadsheetml/2006/main" xmlns:r="http://schemas.openxmlformats.org/officeDocument/2006/relationships">
  <sheetPr codeName="Blad4"/>
  <dimension ref="A2:K84"/>
  <sheetViews>
    <sheetView showGridLines="0" showRowColHeaders="0" showZeros="0" showOutlineSymbols="0" zoomScaleSheetLayoutView="100" workbookViewId="0" topLeftCell="A1">
      <selection activeCell="E44" sqref="E44"/>
    </sheetView>
  </sheetViews>
  <sheetFormatPr defaultColWidth="9.140625" defaultRowHeight="12.75"/>
  <cols>
    <col min="1" max="1" width="6.7109375" style="6" customWidth="1"/>
    <col min="2" max="2" width="29.57421875" style="6" customWidth="1"/>
    <col min="3" max="3" width="9.8515625" style="6" customWidth="1"/>
    <col min="4" max="5" width="12.7109375" style="44" customWidth="1"/>
    <col min="6" max="6" width="12.7109375" style="6" customWidth="1"/>
    <col min="7" max="9" width="12.7109375" style="44" customWidth="1"/>
    <col min="10" max="11" width="12.7109375" style="6" customWidth="1"/>
    <col min="12" max="16384" width="9.140625" style="6" customWidth="1"/>
  </cols>
  <sheetData>
    <row r="2" spans="1:11" s="2" customFormat="1" ht="12.75" customHeight="1">
      <c r="A2" s="3" t="str">
        <f>+inhoudsopgave!A1</f>
        <v>Productieafspraken 2008, voorlopige nacalculatie 2007</v>
      </c>
      <c r="B2" s="3"/>
      <c r="C2" s="3"/>
      <c r="D2" s="43"/>
      <c r="E2" s="43"/>
      <c r="F2" s="3"/>
      <c r="G2" s="43"/>
      <c r="H2" s="43"/>
      <c r="I2" s="43"/>
      <c r="K2" s="3">
        <f>+'diverse budgetmutaties'!C2+1</f>
        <v>10</v>
      </c>
    </row>
    <row r="3" spans="1:3" ht="12.75" customHeight="1">
      <c r="A3" s="21"/>
      <c r="B3" s="25" t="b">
        <f>+Voorblad!F18</f>
        <v>1</v>
      </c>
      <c r="C3" s="204"/>
    </row>
    <row r="4" spans="1:11" ht="12.75" customHeight="1">
      <c r="A4" s="140">
        <v>3</v>
      </c>
      <c r="B4" s="448" t="s">
        <v>309</v>
      </c>
      <c r="C4" s="205"/>
      <c r="D4" s="455" t="s">
        <v>31</v>
      </c>
      <c r="E4" s="456"/>
      <c r="F4" s="456"/>
      <c r="G4" s="457"/>
      <c r="H4" s="458" t="s">
        <v>274</v>
      </c>
      <c r="I4" s="456"/>
      <c r="J4" s="456"/>
      <c r="K4" s="457"/>
    </row>
    <row r="5" spans="2:11" ht="12.75" customHeight="1">
      <c r="B5" s="449"/>
      <c r="C5" s="55"/>
      <c r="D5" s="453" t="s">
        <v>273</v>
      </c>
      <c r="E5" s="454"/>
      <c r="F5" s="453" t="s">
        <v>272</v>
      </c>
      <c r="G5" s="454"/>
      <c r="H5" s="453" t="s">
        <v>273</v>
      </c>
      <c r="I5" s="454"/>
      <c r="J5" s="453" t="s">
        <v>272</v>
      </c>
      <c r="K5" s="454"/>
    </row>
    <row r="6" spans="2:11" ht="12.75" customHeight="1">
      <c r="B6" s="449"/>
      <c r="C6" s="46" t="s">
        <v>29</v>
      </c>
      <c r="D6" s="45" t="s">
        <v>27</v>
      </c>
      <c r="E6" s="45" t="s">
        <v>25</v>
      </c>
      <c r="F6" s="45" t="s">
        <v>27</v>
      </c>
      <c r="G6" s="45" t="s">
        <v>28</v>
      </c>
      <c r="H6" s="45" t="s">
        <v>27</v>
      </c>
      <c r="I6" s="45" t="s">
        <v>28</v>
      </c>
      <c r="J6" s="45" t="s">
        <v>27</v>
      </c>
      <c r="K6" s="45" t="s">
        <v>28</v>
      </c>
    </row>
    <row r="7" spans="2:11" ht="12.75" customHeight="1">
      <c r="B7" s="56"/>
      <c r="C7" s="48" t="s">
        <v>30</v>
      </c>
      <c r="D7" s="47">
        <f>Voorblad!$E$2-1</f>
        <v>2007</v>
      </c>
      <c r="E7" s="47">
        <f>Voorblad!$E$2</f>
        <v>2008</v>
      </c>
      <c r="F7" s="47">
        <f>Voorblad!$E$2-1</f>
        <v>2007</v>
      </c>
      <c r="G7" s="47">
        <f>Voorblad!$E$2</f>
        <v>2008</v>
      </c>
      <c r="H7" s="47">
        <f>Voorblad!$E$2-1</f>
        <v>2007</v>
      </c>
      <c r="I7" s="47">
        <f>Voorblad!$E$2</f>
        <v>2008</v>
      </c>
      <c r="J7" s="47">
        <f>Voorblad!$E$2-1</f>
        <v>2007</v>
      </c>
      <c r="K7" s="47">
        <f>Voorblad!$E$2</f>
        <v>2008</v>
      </c>
    </row>
    <row r="8" spans="2:11" ht="12.75" customHeight="1">
      <c r="B8" s="2"/>
      <c r="C8" s="57"/>
      <c r="D8" s="49"/>
      <c r="E8" s="50"/>
      <c r="F8" s="54"/>
      <c r="G8" s="52"/>
      <c r="H8" s="54"/>
      <c r="I8" s="52"/>
      <c r="J8" s="54"/>
      <c r="K8" s="52"/>
    </row>
    <row r="9" spans="1:11" ht="12.75" customHeight="1">
      <c r="A9" s="18">
        <f>K2*100+1</f>
        <v>1001</v>
      </c>
      <c r="B9" s="22" t="s">
        <v>245</v>
      </c>
      <c r="C9" s="114">
        <v>1.26</v>
      </c>
      <c r="D9" s="10"/>
      <c r="E9" s="10"/>
      <c r="F9" s="96">
        <f aca="true" t="shared" si="0" ref="F9:F35">ROUND(D9*C9,0)</f>
        <v>0</v>
      </c>
      <c r="G9" s="96">
        <f aca="true" t="shared" si="1" ref="G9:G35">E9*C9</f>
        <v>0</v>
      </c>
      <c r="H9" s="10"/>
      <c r="I9" s="10"/>
      <c r="J9" s="96">
        <f>ROUND(H9*C9,0)</f>
        <v>0</v>
      </c>
      <c r="K9" s="96">
        <f>I9*C9</f>
        <v>0</v>
      </c>
    </row>
    <row r="10" spans="1:11" ht="12.75" customHeight="1">
      <c r="A10" s="18">
        <f>A9+1</f>
        <v>1002</v>
      </c>
      <c r="B10" s="22" t="s">
        <v>246</v>
      </c>
      <c r="C10" s="114">
        <v>1.75</v>
      </c>
      <c r="D10" s="10"/>
      <c r="E10" s="10"/>
      <c r="F10" s="96">
        <f t="shared" si="0"/>
        <v>0</v>
      </c>
      <c r="G10" s="96">
        <f t="shared" si="1"/>
        <v>0</v>
      </c>
      <c r="H10" s="10"/>
      <c r="I10" s="10"/>
      <c r="J10" s="96">
        <f aca="true" t="shared" si="2" ref="J10:J35">ROUND(H10*C10,0)</f>
        <v>0</v>
      </c>
      <c r="K10" s="96">
        <f aca="true" t="shared" si="3" ref="K10:K35">I10*C10</f>
        <v>0</v>
      </c>
    </row>
    <row r="11" spans="1:11" ht="12.75" customHeight="1">
      <c r="A11" s="18">
        <f aca="true" t="shared" si="4" ref="A11:A35">A10+1</f>
        <v>1003</v>
      </c>
      <c r="B11" s="22" t="s">
        <v>247</v>
      </c>
      <c r="C11" s="114">
        <v>1.52</v>
      </c>
      <c r="D11" s="10"/>
      <c r="E11" s="10"/>
      <c r="F11" s="96">
        <f t="shared" si="0"/>
        <v>0</v>
      </c>
      <c r="G11" s="96">
        <f t="shared" si="1"/>
        <v>0</v>
      </c>
      <c r="H11" s="10"/>
      <c r="I11" s="10"/>
      <c r="J11" s="96">
        <f t="shared" si="2"/>
        <v>0</v>
      </c>
      <c r="K11" s="96">
        <f t="shared" si="3"/>
        <v>0</v>
      </c>
    </row>
    <row r="12" spans="1:11" ht="12.75" customHeight="1">
      <c r="A12" s="18">
        <f t="shared" si="4"/>
        <v>1004</v>
      </c>
      <c r="B12" s="22" t="s">
        <v>248</v>
      </c>
      <c r="C12" s="114">
        <v>1.23</v>
      </c>
      <c r="D12" s="10"/>
      <c r="E12" s="10"/>
      <c r="F12" s="96">
        <f t="shared" si="0"/>
        <v>0</v>
      </c>
      <c r="G12" s="96">
        <f t="shared" si="1"/>
        <v>0</v>
      </c>
      <c r="H12" s="10"/>
      <c r="I12" s="10"/>
      <c r="J12" s="96">
        <f t="shared" si="2"/>
        <v>0</v>
      </c>
      <c r="K12" s="96">
        <f t="shared" si="3"/>
        <v>0</v>
      </c>
    </row>
    <row r="13" spans="1:11" ht="12.75" customHeight="1">
      <c r="A13" s="18">
        <f t="shared" si="4"/>
        <v>1005</v>
      </c>
      <c r="B13" s="22" t="s">
        <v>249</v>
      </c>
      <c r="C13" s="114">
        <v>0.88</v>
      </c>
      <c r="D13" s="10"/>
      <c r="E13" s="10"/>
      <c r="F13" s="96">
        <f t="shared" si="0"/>
        <v>0</v>
      </c>
      <c r="G13" s="96">
        <f t="shared" si="1"/>
        <v>0</v>
      </c>
      <c r="H13" s="10"/>
      <c r="I13" s="10"/>
      <c r="J13" s="96">
        <f t="shared" si="2"/>
        <v>0</v>
      </c>
      <c r="K13" s="96">
        <f t="shared" si="3"/>
        <v>0</v>
      </c>
    </row>
    <row r="14" spans="1:11" ht="12.75" customHeight="1">
      <c r="A14" s="18">
        <f t="shared" si="4"/>
        <v>1006</v>
      </c>
      <c r="B14" s="22" t="s">
        <v>250</v>
      </c>
      <c r="C14" s="114">
        <v>1.26</v>
      </c>
      <c r="D14" s="10"/>
      <c r="E14" s="10"/>
      <c r="F14" s="96">
        <f t="shared" si="0"/>
        <v>0</v>
      </c>
      <c r="G14" s="96">
        <f t="shared" si="1"/>
        <v>0</v>
      </c>
      <c r="H14" s="10"/>
      <c r="I14" s="10"/>
      <c r="J14" s="96">
        <f t="shared" si="2"/>
        <v>0</v>
      </c>
      <c r="K14" s="96">
        <f t="shared" si="3"/>
        <v>0</v>
      </c>
    </row>
    <row r="15" spans="1:11" ht="12.75" customHeight="1">
      <c r="A15" s="18">
        <f t="shared" si="4"/>
        <v>1007</v>
      </c>
      <c r="B15" s="22" t="s">
        <v>251</v>
      </c>
      <c r="C15" s="114">
        <v>0.2</v>
      </c>
      <c r="D15" s="10"/>
      <c r="E15" s="10"/>
      <c r="F15" s="96">
        <f t="shared" si="0"/>
        <v>0</v>
      </c>
      <c r="G15" s="96">
        <f t="shared" si="1"/>
        <v>0</v>
      </c>
      <c r="H15" s="10"/>
      <c r="I15" s="10"/>
      <c r="J15" s="96">
        <f t="shared" si="2"/>
        <v>0</v>
      </c>
      <c r="K15" s="96">
        <f t="shared" si="3"/>
        <v>0</v>
      </c>
    </row>
    <row r="16" spans="1:11" ht="12.75" customHeight="1">
      <c r="A16" s="18">
        <f t="shared" si="4"/>
        <v>1008</v>
      </c>
      <c r="B16" s="22" t="s">
        <v>252</v>
      </c>
      <c r="C16" s="114">
        <v>0.73</v>
      </c>
      <c r="D16" s="10"/>
      <c r="E16" s="10"/>
      <c r="F16" s="96">
        <f t="shared" si="0"/>
        <v>0</v>
      </c>
      <c r="G16" s="96">
        <f t="shared" si="1"/>
        <v>0</v>
      </c>
      <c r="H16" s="10"/>
      <c r="I16" s="10"/>
      <c r="J16" s="96">
        <f t="shared" si="2"/>
        <v>0</v>
      </c>
      <c r="K16" s="96">
        <f t="shared" si="3"/>
        <v>0</v>
      </c>
    </row>
    <row r="17" spans="1:11" ht="12.75" customHeight="1">
      <c r="A17" s="18">
        <f t="shared" si="4"/>
        <v>1009</v>
      </c>
      <c r="B17" s="22" t="s">
        <v>253</v>
      </c>
      <c r="C17" s="114">
        <v>1.47</v>
      </c>
      <c r="D17" s="10"/>
      <c r="E17" s="10"/>
      <c r="F17" s="96">
        <f t="shared" si="0"/>
        <v>0</v>
      </c>
      <c r="G17" s="96">
        <f t="shared" si="1"/>
        <v>0</v>
      </c>
      <c r="H17" s="10"/>
      <c r="I17" s="10"/>
      <c r="J17" s="96">
        <f t="shared" si="2"/>
        <v>0</v>
      </c>
      <c r="K17" s="96">
        <f t="shared" si="3"/>
        <v>0</v>
      </c>
    </row>
    <row r="18" spans="1:11" ht="12.75" customHeight="1">
      <c r="A18" s="18">
        <f t="shared" si="4"/>
        <v>1010</v>
      </c>
      <c r="B18" s="22" t="s">
        <v>254</v>
      </c>
      <c r="C18" s="114">
        <v>1.45</v>
      </c>
      <c r="D18" s="10"/>
      <c r="E18" s="10"/>
      <c r="F18" s="96">
        <f t="shared" si="0"/>
        <v>0</v>
      </c>
      <c r="G18" s="96">
        <f t="shared" si="1"/>
        <v>0</v>
      </c>
      <c r="H18" s="10"/>
      <c r="I18" s="10"/>
      <c r="J18" s="96">
        <f t="shared" si="2"/>
        <v>0</v>
      </c>
      <c r="K18" s="96">
        <f t="shared" si="3"/>
        <v>0</v>
      </c>
    </row>
    <row r="19" spans="1:11" ht="12.75" customHeight="1">
      <c r="A19" s="18">
        <f t="shared" si="4"/>
        <v>1011</v>
      </c>
      <c r="B19" s="22" t="s">
        <v>255</v>
      </c>
      <c r="C19" s="114">
        <v>0.93</v>
      </c>
      <c r="D19" s="10"/>
      <c r="E19" s="10"/>
      <c r="F19" s="96">
        <f t="shared" si="0"/>
        <v>0</v>
      </c>
      <c r="G19" s="96">
        <f t="shared" si="1"/>
        <v>0</v>
      </c>
      <c r="H19" s="10"/>
      <c r="I19" s="10"/>
      <c r="J19" s="96">
        <f t="shared" si="2"/>
        <v>0</v>
      </c>
      <c r="K19" s="96">
        <f t="shared" si="3"/>
        <v>0</v>
      </c>
    </row>
    <row r="20" spans="1:11" ht="12.75" customHeight="1">
      <c r="A20" s="18">
        <f t="shared" si="4"/>
        <v>1012</v>
      </c>
      <c r="B20" s="22" t="s">
        <v>256</v>
      </c>
      <c r="C20" s="114">
        <v>0.66</v>
      </c>
      <c r="D20" s="10"/>
      <c r="E20" s="10"/>
      <c r="F20" s="96">
        <f t="shared" si="0"/>
        <v>0</v>
      </c>
      <c r="G20" s="96">
        <f t="shared" si="1"/>
        <v>0</v>
      </c>
      <c r="H20" s="10"/>
      <c r="I20" s="10"/>
      <c r="J20" s="96">
        <f t="shared" si="2"/>
        <v>0</v>
      </c>
      <c r="K20" s="96">
        <f t="shared" si="3"/>
        <v>0</v>
      </c>
    </row>
    <row r="21" spans="1:11" ht="12.75" customHeight="1">
      <c r="A21" s="18">
        <f t="shared" si="4"/>
        <v>1013</v>
      </c>
      <c r="B21" s="22" t="s">
        <v>257</v>
      </c>
      <c r="C21" s="114">
        <v>1.09</v>
      </c>
      <c r="D21" s="10"/>
      <c r="E21" s="10"/>
      <c r="F21" s="96">
        <f t="shared" si="0"/>
        <v>0</v>
      </c>
      <c r="G21" s="96">
        <f t="shared" si="1"/>
        <v>0</v>
      </c>
      <c r="H21" s="10"/>
      <c r="I21" s="10"/>
      <c r="J21" s="96">
        <f t="shared" si="2"/>
        <v>0</v>
      </c>
      <c r="K21" s="96">
        <f t="shared" si="3"/>
        <v>0</v>
      </c>
    </row>
    <row r="22" spans="1:11" ht="12.75" customHeight="1">
      <c r="A22" s="18">
        <f t="shared" si="4"/>
        <v>1014</v>
      </c>
      <c r="B22" s="22" t="s">
        <v>258</v>
      </c>
      <c r="C22" s="114">
        <v>2.14</v>
      </c>
      <c r="D22" s="10"/>
      <c r="E22" s="10"/>
      <c r="F22" s="96">
        <f t="shared" si="0"/>
        <v>0</v>
      </c>
      <c r="G22" s="96">
        <f t="shared" si="1"/>
        <v>0</v>
      </c>
      <c r="H22" s="10"/>
      <c r="I22" s="10"/>
      <c r="J22" s="96">
        <f t="shared" si="2"/>
        <v>0</v>
      </c>
      <c r="K22" s="96">
        <f t="shared" si="3"/>
        <v>0</v>
      </c>
    </row>
    <row r="23" spans="1:11" ht="12.75" customHeight="1">
      <c r="A23" s="18">
        <f t="shared" si="4"/>
        <v>1015</v>
      </c>
      <c r="B23" s="22" t="s">
        <v>259</v>
      </c>
      <c r="C23" s="114">
        <v>0.73</v>
      </c>
      <c r="D23" s="10"/>
      <c r="E23" s="10"/>
      <c r="F23" s="96">
        <f t="shared" si="0"/>
        <v>0</v>
      </c>
      <c r="G23" s="96">
        <f t="shared" si="1"/>
        <v>0</v>
      </c>
      <c r="H23" s="10"/>
      <c r="I23" s="10"/>
      <c r="J23" s="96">
        <f t="shared" si="2"/>
        <v>0</v>
      </c>
      <c r="K23" s="96">
        <f t="shared" si="3"/>
        <v>0</v>
      </c>
    </row>
    <row r="24" spans="1:11" ht="12.75" customHeight="1">
      <c r="A24" s="18">
        <f t="shared" si="4"/>
        <v>1016</v>
      </c>
      <c r="B24" s="22" t="s">
        <v>260</v>
      </c>
      <c r="C24" s="114">
        <v>0.18</v>
      </c>
      <c r="D24" s="10"/>
      <c r="E24" s="10"/>
      <c r="F24" s="96">
        <f t="shared" si="0"/>
        <v>0</v>
      </c>
      <c r="G24" s="96">
        <f t="shared" si="1"/>
        <v>0</v>
      </c>
      <c r="H24" s="10"/>
      <c r="I24" s="10"/>
      <c r="J24" s="96">
        <f t="shared" si="2"/>
        <v>0</v>
      </c>
      <c r="K24" s="96">
        <f t="shared" si="3"/>
        <v>0</v>
      </c>
    </row>
    <row r="25" spans="1:11" ht="12.75" customHeight="1">
      <c r="A25" s="18">
        <f t="shared" si="4"/>
        <v>1017</v>
      </c>
      <c r="B25" s="22" t="s">
        <v>26</v>
      </c>
      <c r="C25" s="114">
        <v>0.25</v>
      </c>
      <c r="D25" s="10"/>
      <c r="E25" s="10"/>
      <c r="F25" s="96">
        <f t="shared" si="0"/>
        <v>0</v>
      </c>
      <c r="G25" s="96">
        <f t="shared" si="1"/>
        <v>0</v>
      </c>
      <c r="H25" s="10"/>
      <c r="I25" s="10"/>
      <c r="J25" s="96">
        <f t="shared" si="2"/>
        <v>0</v>
      </c>
      <c r="K25" s="96">
        <f t="shared" si="3"/>
        <v>0</v>
      </c>
    </row>
    <row r="26" spans="1:11" ht="12.75" customHeight="1">
      <c r="A26" s="18">
        <f t="shared" si="4"/>
        <v>1018</v>
      </c>
      <c r="B26" s="22" t="s">
        <v>261</v>
      </c>
      <c r="C26" s="114">
        <v>0.37</v>
      </c>
      <c r="D26" s="10"/>
      <c r="E26" s="10"/>
      <c r="F26" s="96">
        <f t="shared" si="0"/>
        <v>0</v>
      </c>
      <c r="G26" s="96">
        <f t="shared" si="1"/>
        <v>0</v>
      </c>
      <c r="H26" s="10"/>
      <c r="I26" s="10"/>
      <c r="J26" s="96">
        <f t="shared" si="2"/>
        <v>0</v>
      </c>
      <c r="K26" s="96">
        <f t="shared" si="3"/>
        <v>0</v>
      </c>
    </row>
    <row r="27" spans="1:11" ht="12.75" customHeight="1">
      <c r="A27" s="18">
        <f t="shared" si="4"/>
        <v>1019</v>
      </c>
      <c r="B27" s="22" t="s">
        <v>262</v>
      </c>
      <c r="C27" s="114">
        <v>1.24</v>
      </c>
      <c r="D27" s="10"/>
      <c r="E27" s="10"/>
      <c r="F27" s="96">
        <f t="shared" si="0"/>
        <v>0</v>
      </c>
      <c r="G27" s="96">
        <f t="shared" si="1"/>
        <v>0</v>
      </c>
      <c r="H27" s="10"/>
      <c r="I27" s="10"/>
      <c r="J27" s="96">
        <f t="shared" si="2"/>
        <v>0</v>
      </c>
      <c r="K27" s="96">
        <f t="shared" si="3"/>
        <v>0</v>
      </c>
    </row>
    <row r="28" spans="1:11" ht="12.75" customHeight="1">
      <c r="A28" s="18">
        <f t="shared" si="4"/>
        <v>1020</v>
      </c>
      <c r="B28" s="22" t="s">
        <v>263</v>
      </c>
      <c r="C28" s="114">
        <v>0.9</v>
      </c>
      <c r="D28" s="10"/>
      <c r="E28" s="10"/>
      <c r="F28" s="96">
        <f t="shared" si="0"/>
        <v>0</v>
      </c>
      <c r="G28" s="96">
        <f t="shared" si="1"/>
        <v>0</v>
      </c>
      <c r="H28" s="10"/>
      <c r="I28" s="10"/>
      <c r="J28" s="96">
        <f t="shared" si="2"/>
        <v>0</v>
      </c>
      <c r="K28" s="96">
        <f t="shared" si="3"/>
        <v>0</v>
      </c>
    </row>
    <row r="29" spans="1:11" ht="12.75" customHeight="1">
      <c r="A29" s="18">
        <f t="shared" si="4"/>
        <v>1021</v>
      </c>
      <c r="B29" s="22" t="s">
        <v>264</v>
      </c>
      <c r="C29" s="114">
        <v>1.07</v>
      </c>
      <c r="D29" s="10"/>
      <c r="E29" s="10"/>
      <c r="F29" s="96">
        <f t="shared" si="0"/>
        <v>0</v>
      </c>
      <c r="G29" s="96">
        <f t="shared" si="1"/>
        <v>0</v>
      </c>
      <c r="H29" s="10"/>
      <c r="I29" s="10"/>
      <c r="J29" s="96">
        <f t="shared" si="2"/>
        <v>0</v>
      </c>
      <c r="K29" s="96">
        <f t="shared" si="3"/>
        <v>0</v>
      </c>
    </row>
    <row r="30" spans="1:11" ht="12.75" customHeight="1">
      <c r="A30" s="18">
        <f t="shared" si="4"/>
        <v>1022</v>
      </c>
      <c r="B30" s="22" t="s">
        <v>269</v>
      </c>
      <c r="C30" s="114">
        <v>1.07</v>
      </c>
      <c r="D30" s="10"/>
      <c r="E30" s="10"/>
      <c r="F30" s="96">
        <f t="shared" si="0"/>
        <v>0</v>
      </c>
      <c r="G30" s="96">
        <f t="shared" si="1"/>
        <v>0</v>
      </c>
      <c r="H30" s="10"/>
      <c r="I30" s="10"/>
      <c r="J30" s="96">
        <f t="shared" si="2"/>
        <v>0</v>
      </c>
      <c r="K30" s="96">
        <f t="shared" si="3"/>
        <v>0</v>
      </c>
    </row>
    <row r="31" spans="1:11" ht="12.75" customHeight="1">
      <c r="A31" s="18">
        <f t="shared" si="4"/>
        <v>1023</v>
      </c>
      <c r="B31" s="22" t="s">
        <v>265</v>
      </c>
      <c r="C31" s="114">
        <v>0.66</v>
      </c>
      <c r="D31" s="10"/>
      <c r="E31" s="10"/>
      <c r="F31" s="96">
        <f t="shared" si="0"/>
        <v>0</v>
      </c>
      <c r="G31" s="96">
        <f t="shared" si="1"/>
        <v>0</v>
      </c>
      <c r="H31" s="10"/>
      <c r="I31" s="10"/>
      <c r="J31" s="96">
        <f t="shared" si="2"/>
        <v>0</v>
      </c>
      <c r="K31" s="96">
        <f t="shared" si="3"/>
        <v>0</v>
      </c>
    </row>
    <row r="32" spans="1:11" ht="12.75" customHeight="1">
      <c r="A32" s="18">
        <f t="shared" si="4"/>
        <v>1024</v>
      </c>
      <c r="B32" s="22" t="s">
        <v>276</v>
      </c>
      <c r="C32" s="114">
        <v>0.93</v>
      </c>
      <c r="D32" s="10"/>
      <c r="E32" s="10"/>
      <c r="F32" s="96">
        <f t="shared" si="0"/>
        <v>0</v>
      </c>
      <c r="G32" s="96">
        <f t="shared" si="1"/>
        <v>0</v>
      </c>
      <c r="H32" s="450"/>
      <c r="I32" s="451"/>
      <c r="J32" s="451"/>
      <c r="K32" s="452"/>
    </row>
    <row r="33" spans="1:11" ht="12.75" customHeight="1">
      <c r="A33" s="18">
        <f t="shared" si="4"/>
        <v>1025</v>
      </c>
      <c r="B33" s="22" t="s">
        <v>266</v>
      </c>
      <c r="C33" s="114">
        <v>0.53</v>
      </c>
      <c r="D33" s="10"/>
      <c r="E33" s="10"/>
      <c r="F33" s="96">
        <f t="shared" si="0"/>
        <v>0</v>
      </c>
      <c r="G33" s="96">
        <f t="shared" si="1"/>
        <v>0</v>
      </c>
      <c r="H33" s="10"/>
      <c r="I33" s="10"/>
      <c r="J33" s="96">
        <f t="shared" si="2"/>
        <v>0</v>
      </c>
      <c r="K33" s="96">
        <f t="shared" si="3"/>
        <v>0</v>
      </c>
    </row>
    <row r="34" spans="1:11" ht="12.75" customHeight="1">
      <c r="A34" s="18">
        <f t="shared" si="4"/>
        <v>1026</v>
      </c>
      <c r="B34" s="22" t="s">
        <v>267</v>
      </c>
      <c r="C34" s="114">
        <v>0.37</v>
      </c>
      <c r="D34" s="10"/>
      <c r="E34" s="10"/>
      <c r="F34" s="96">
        <f t="shared" si="0"/>
        <v>0</v>
      </c>
      <c r="G34" s="96">
        <f t="shared" si="1"/>
        <v>0</v>
      </c>
      <c r="H34" s="10"/>
      <c r="I34" s="10"/>
      <c r="J34" s="96">
        <f t="shared" si="2"/>
        <v>0</v>
      </c>
      <c r="K34" s="96">
        <f t="shared" si="3"/>
        <v>0</v>
      </c>
    </row>
    <row r="35" spans="1:11" ht="12.75" customHeight="1">
      <c r="A35" s="18">
        <f t="shared" si="4"/>
        <v>1027</v>
      </c>
      <c r="B35" s="22" t="s">
        <v>268</v>
      </c>
      <c r="C35" s="114">
        <v>1.64</v>
      </c>
      <c r="D35" s="10"/>
      <c r="E35" s="10"/>
      <c r="F35" s="96">
        <f t="shared" si="0"/>
        <v>0</v>
      </c>
      <c r="G35" s="96">
        <f t="shared" si="1"/>
        <v>0</v>
      </c>
      <c r="H35" s="10"/>
      <c r="I35" s="10"/>
      <c r="J35" s="96">
        <f t="shared" si="2"/>
        <v>0</v>
      </c>
      <c r="K35" s="96">
        <f t="shared" si="3"/>
        <v>0</v>
      </c>
    </row>
    <row r="36" spans="1:11" ht="12.75" customHeight="1">
      <c r="A36" s="18">
        <f>A35+1</f>
        <v>1028</v>
      </c>
      <c r="B36" s="53" t="s">
        <v>57</v>
      </c>
      <c r="C36" s="115"/>
      <c r="D36" s="100">
        <f aca="true" t="shared" si="5" ref="D36:K36">SUM(D9:D35)</f>
        <v>0</v>
      </c>
      <c r="E36" s="100">
        <f t="shared" si="5"/>
        <v>0</v>
      </c>
      <c r="F36" s="100">
        <f t="shared" si="5"/>
        <v>0</v>
      </c>
      <c r="G36" s="100">
        <f t="shared" si="5"/>
        <v>0</v>
      </c>
      <c r="H36" s="100">
        <f t="shared" si="5"/>
        <v>0</v>
      </c>
      <c r="I36" s="100">
        <f t="shared" si="5"/>
        <v>0</v>
      </c>
      <c r="J36" s="100">
        <f t="shared" si="5"/>
        <v>0</v>
      </c>
      <c r="K36" s="100">
        <f t="shared" si="5"/>
        <v>0</v>
      </c>
    </row>
    <row r="37" spans="1:10" ht="12.75" customHeight="1">
      <c r="A37" s="54" t="s">
        <v>275</v>
      </c>
      <c r="B37" s="54"/>
      <c r="C37" s="54"/>
      <c r="D37" s="51"/>
      <c r="E37" s="51"/>
      <c r="F37" s="2"/>
      <c r="G37" s="51"/>
      <c r="H37" s="58"/>
      <c r="I37" s="51"/>
      <c r="J37" s="2"/>
    </row>
    <row r="38" spans="1:6" ht="12.75" customHeight="1">
      <c r="A38" s="54" t="s">
        <v>277</v>
      </c>
      <c r="D38" s="51"/>
      <c r="E38" s="51"/>
      <c r="F38" s="2"/>
    </row>
    <row r="39" spans="4:6" ht="12.75" customHeight="1">
      <c r="D39" s="51"/>
      <c r="E39" s="51"/>
      <c r="F39" s="2"/>
    </row>
    <row r="40" spans="4:6" ht="12.75" customHeight="1">
      <c r="D40" s="51"/>
      <c r="E40" s="51"/>
      <c r="F40" s="2"/>
    </row>
    <row r="41" spans="4:6" ht="11.25">
      <c r="D41" s="51"/>
      <c r="E41" s="51"/>
      <c r="F41" s="2"/>
    </row>
    <row r="42" spans="4:6" ht="11.25">
      <c r="D42" s="51"/>
      <c r="E42" s="51"/>
      <c r="F42" s="2"/>
    </row>
    <row r="43" spans="2:6" ht="11.25">
      <c r="B43" s="2"/>
      <c r="C43" s="2"/>
      <c r="D43" s="51"/>
      <c r="E43" s="51"/>
      <c r="F43" s="2"/>
    </row>
    <row r="44" spans="2:6" ht="11.25">
      <c r="B44" s="2"/>
      <c r="C44" s="2"/>
      <c r="D44" s="51"/>
      <c r="E44" s="51"/>
      <c r="F44" s="2"/>
    </row>
    <row r="45" spans="2:6" ht="11.25">
      <c r="B45" s="2"/>
      <c r="C45" s="2"/>
      <c r="D45" s="51"/>
      <c r="E45" s="51"/>
      <c r="F45" s="2"/>
    </row>
    <row r="46" spans="2:6" ht="11.25">
      <c r="B46" s="2"/>
      <c r="C46" s="2"/>
      <c r="D46" s="51"/>
      <c r="E46" s="51"/>
      <c r="F46" s="2"/>
    </row>
    <row r="47" spans="2:6" ht="11.25">
      <c r="B47" s="2"/>
      <c r="C47" s="2"/>
      <c r="D47" s="51"/>
      <c r="E47" s="51"/>
      <c r="F47" s="2"/>
    </row>
    <row r="48" spans="2:6" ht="11.25">
      <c r="B48" s="2"/>
      <c r="C48" s="2"/>
      <c r="D48" s="51"/>
      <c r="E48" s="51"/>
      <c r="F48" s="2"/>
    </row>
    <row r="49" spans="2:6" ht="11.25">
      <c r="B49" s="2"/>
      <c r="C49" s="2"/>
      <c r="D49" s="51"/>
      <c r="E49" s="51"/>
      <c r="F49" s="2"/>
    </row>
    <row r="50" spans="2:6" ht="11.25">
      <c r="B50" s="2"/>
      <c r="C50" s="2"/>
      <c r="D50" s="51"/>
      <c r="E50" s="51"/>
      <c r="F50" s="2"/>
    </row>
    <row r="51" spans="2:6" ht="11.25">
      <c r="B51" s="2"/>
      <c r="C51" s="2"/>
      <c r="D51" s="51"/>
      <c r="E51" s="51"/>
      <c r="F51" s="2"/>
    </row>
    <row r="52" spans="2:6" ht="11.25">
      <c r="B52" s="2"/>
      <c r="C52" s="2"/>
      <c r="D52" s="51"/>
      <c r="E52" s="51"/>
      <c r="F52" s="2"/>
    </row>
    <row r="53" spans="2:6" ht="11.25">
      <c r="B53" s="2"/>
      <c r="C53" s="2"/>
      <c r="D53" s="51"/>
      <c r="E53" s="51"/>
      <c r="F53" s="2"/>
    </row>
    <row r="54" spans="2:6" ht="11.25">
      <c r="B54" s="2"/>
      <c r="C54" s="2"/>
      <c r="D54" s="51"/>
      <c r="E54" s="51"/>
      <c r="F54" s="2"/>
    </row>
    <row r="55" spans="2:6" ht="11.25">
      <c r="B55" s="2"/>
      <c r="C55" s="2"/>
      <c r="D55" s="51"/>
      <c r="E55" s="51"/>
      <c r="F55" s="2"/>
    </row>
    <row r="56" spans="2:6" ht="11.25">
      <c r="B56" s="2"/>
      <c r="C56" s="2"/>
      <c r="D56" s="51"/>
      <c r="E56" s="51"/>
      <c r="F56" s="2"/>
    </row>
    <row r="57" spans="2:6" ht="11.25">
      <c r="B57" s="2"/>
      <c r="C57" s="2"/>
      <c r="D57" s="51"/>
      <c r="E57" s="51"/>
      <c r="F57" s="2"/>
    </row>
    <row r="58" spans="2:6" ht="11.25">
      <c r="B58" s="2"/>
      <c r="C58" s="2"/>
      <c r="D58" s="51"/>
      <c r="E58" s="51"/>
      <c r="F58" s="2"/>
    </row>
    <row r="59" spans="2:6" ht="11.25">
      <c r="B59" s="2"/>
      <c r="C59" s="2"/>
      <c r="D59" s="51"/>
      <c r="E59" s="51"/>
      <c r="F59" s="2"/>
    </row>
    <row r="60" spans="2:6" ht="11.25">
      <c r="B60" s="2"/>
      <c r="C60" s="2"/>
      <c r="D60" s="51"/>
      <c r="E60" s="51"/>
      <c r="F60" s="2"/>
    </row>
    <row r="61" spans="2:6" ht="11.25">
      <c r="B61" s="2"/>
      <c r="C61" s="2"/>
      <c r="D61" s="51"/>
      <c r="E61" s="51"/>
      <c r="F61" s="2"/>
    </row>
    <row r="62" spans="2:6" ht="11.25">
      <c r="B62" s="2"/>
      <c r="C62" s="2"/>
      <c r="D62" s="51"/>
      <c r="E62" s="51"/>
      <c r="F62" s="2"/>
    </row>
    <row r="63" spans="2:6" ht="11.25">
      <c r="B63" s="2"/>
      <c r="C63" s="2"/>
      <c r="D63" s="51"/>
      <c r="E63" s="51"/>
      <c r="F63" s="2"/>
    </row>
    <row r="64" spans="2:6" ht="11.25">
      <c r="B64" s="2"/>
      <c r="C64" s="2"/>
      <c r="D64" s="51"/>
      <c r="E64" s="51"/>
      <c r="F64" s="2"/>
    </row>
    <row r="65" spans="2:6" ht="11.25">
      <c r="B65" s="2"/>
      <c r="C65" s="2"/>
      <c r="D65" s="51"/>
      <c r="E65" s="51"/>
      <c r="F65" s="2"/>
    </row>
    <row r="66" spans="2:6" ht="11.25">
      <c r="B66" s="2"/>
      <c r="C66" s="2"/>
      <c r="D66" s="51"/>
      <c r="E66" s="51"/>
      <c r="F66" s="2"/>
    </row>
    <row r="67" spans="2:6" ht="11.25">
      <c r="B67" s="2"/>
      <c r="C67" s="2"/>
      <c r="D67" s="51"/>
      <c r="E67" s="51"/>
      <c r="F67" s="2"/>
    </row>
    <row r="68" spans="2:6" ht="11.25">
      <c r="B68" s="2"/>
      <c r="C68" s="2"/>
      <c r="D68" s="51"/>
      <c r="E68" s="51"/>
      <c r="F68" s="2"/>
    </row>
    <row r="69" spans="2:6" ht="11.25">
      <c r="B69" s="2"/>
      <c r="C69" s="2"/>
      <c r="D69" s="51"/>
      <c r="E69" s="51"/>
      <c r="F69" s="2"/>
    </row>
    <row r="70" spans="2:6" ht="11.25">
      <c r="B70" s="2"/>
      <c r="C70" s="2"/>
      <c r="D70" s="51"/>
      <c r="E70" s="51"/>
      <c r="F70" s="2"/>
    </row>
    <row r="71" spans="2:6" ht="11.25">
      <c r="B71" s="2"/>
      <c r="C71" s="2"/>
      <c r="D71" s="51"/>
      <c r="E71" s="51"/>
      <c r="F71" s="2"/>
    </row>
    <row r="72" spans="2:6" ht="11.25">
      <c r="B72" s="2"/>
      <c r="C72" s="2"/>
      <c r="D72" s="51"/>
      <c r="E72" s="51"/>
      <c r="F72" s="2"/>
    </row>
    <row r="73" spans="2:6" ht="11.25">
      <c r="B73" s="2"/>
      <c r="C73" s="2"/>
      <c r="D73" s="51"/>
      <c r="E73" s="51"/>
      <c r="F73" s="2"/>
    </row>
    <row r="74" spans="2:6" ht="11.25">
      <c r="B74" s="2"/>
      <c r="C74" s="2"/>
      <c r="D74" s="51"/>
      <c r="E74" s="51"/>
      <c r="F74" s="2"/>
    </row>
    <row r="75" spans="2:6" ht="11.25">
      <c r="B75" s="2"/>
      <c r="C75" s="2"/>
      <c r="D75" s="51"/>
      <c r="E75" s="51"/>
      <c r="F75" s="2"/>
    </row>
    <row r="76" spans="2:6" ht="11.25">
      <c r="B76" s="2"/>
      <c r="C76" s="2"/>
      <c r="D76" s="51"/>
      <c r="E76" s="51"/>
      <c r="F76" s="2"/>
    </row>
    <row r="77" spans="2:6" ht="11.25">
      <c r="B77" s="2"/>
      <c r="C77" s="2"/>
      <c r="D77" s="51"/>
      <c r="E77" s="51"/>
      <c r="F77" s="2"/>
    </row>
    <row r="78" spans="2:6" ht="11.25">
      <c r="B78" s="2"/>
      <c r="C78" s="2"/>
      <c r="D78" s="51"/>
      <c r="E78" s="51"/>
      <c r="F78" s="2"/>
    </row>
    <row r="79" spans="2:6" ht="11.25">
      <c r="B79" s="2"/>
      <c r="C79" s="2"/>
      <c r="D79" s="51"/>
      <c r="E79" s="51"/>
      <c r="F79" s="2"/>
    </row>
    <row r="80" spans="2:6" ht="11.25">
      <c r="B80" s="2"/>
      <c r="C80" s="2"/>
      <c r="D80" s="51"/>
      <c r="E80" s="51"/>
      <c r="F80" s="2"/>
    </row>
    <row r="81" spans="2:6" ht="11.25">
      <c r="B81" s="2"/>
      <c r="C81" s="2"/>
      <c r="D81" s="51"/>
      <c r="E81" s="51"/>
      <c r="F81" s="2"/>
    </row>
    <row r="82" spans="2:6" ht="11.25">
      <c r="B82" s="2"/>
      <c r="C82" s="2"/>
      <c r="D82" s="51"/>
      <c r="E82" s="51"/>
      <c r="F82" s="2"/>
    </row>
    <row r="83" spans="2:6" ht="11.25">
      <c r="B83" s="2"/>
      <c r="C83" s="2"/>
      <c r="D83" s="51"/>
      <c r="E83" s="51"/>
      <c r="F83" s="2"/>
    </row>
    <row r="84" spans="2:6" ht="11.25">
      <c r="B84" s="2"/>
      <c r="C84" s="2"/>
      <c r="D84" s="51"/>
      <c r="E84" s="51"/>
      <c r="F84" s="2"/>
    </row>
  </sheetData>
  <sheetProtection password="CA39" sheet="1" objects="1" scenarios="1"/>
  <mergeCells count="8">
    <mergeCell ref="B4:B6"/>
    <mergeCell ref="H32:K32"/>
    <mergeCell ref="J5:K5"/>
    <mergeCell ref="D4:G4"/>
    <mergeCell ref="H4:K4"/>
    <mergeCell ref="H5:I5"/>
    <mergeCell ref="F5:G5"/>
    <mergeCell ref="D5:E5"/>
  </mergeCells>
  <conditionalFormatting sqref="D9:E35 H9:I31 H33:I35">
    <cfRule type="expression" priority="1" dxfId="0" stopIfTrue="1">
      <formula>$B$3=TRUE</formula>
    </cfRule>
  </conditionalFormatting>
  <printOptions/>
  <pageMargins left="0.3937007874015748" right="0.31496062992125984" top="0.5905511811023623" bottom="0.984251968503937" header="0.5118110236220472" footer="0.5118110236220472"/>
  <pageSetup horizontalDpi="600" verticalDpi="600" orientation="landscape" paperSize="9" scale="95" r:id="rId3"/>
  <rowBreaks count="1" manualBreakCount="1">
    <brk id="39" max="8" man="1"/>
  </rowBreaks>
  <ignoredErrors>
    <ignoredError sqref="E7 J7 G7:H7 F7 I7" formula="1"/>
  </ignoredErrors>
  <legacyDrawing r:id="rId2"/>
  <oleObjects>
    <oleObject progId="MSPhotoEd.3" shapeId="2107789" r:id="rId1"/>
  </oleObjects>
</worksheet>
</file>

<file path=xl/worksheets/sheet8.xml><?xml version="1.0" encoding="utf-8"?>
<worksheet xmlns="http://schemas.openxmlformats.org/spreadsheetml/2006/main" xmlns:r="http://schemas.openxmlformats.org/officeDocument/2006/relationships">
  <sheetPr codeName="Blad23"/>
  <dimension ref="A1:K156"/>
  <sheetViews>
    <sheetView showGridLines="0" showRowColHeaders="0" showZeros="0" showOutlineSymbols="0" zoomScaleSheetLayoutView="75" workbookViewId="0" topLeftCell="A108">
      <selection activeCell="E160" sqref="E160"/>
    </sheetView>
  </sheetViews>
  <sheetFormatPr defaultColWidth="9.140625" defaultRowHeight="12.75"/>
  <cols>
    <col min="1" max="1" width="41.421875" style="29" customWidth="1"/>
    <col min="2" max="2" width="13.8515625" style="29" customWidth="1"/>
    <col min="3" max="3" width="13.140625" style="29" customWidth="1"/>
    <col min="4" max="4" width="13.8515625" style="86" customWidth="1"/>
    <col min="5" max="5" width="13.140625" style="29" customWidth="1"/>
    <col min="6" max="6" width="6.140625" style="28" customWidth="1"/>
    <col min="7" max="7" width="24.00390625" style="28" bestFit="1" customWidth="1"/>
    <col min="8" max="8" width="14.7109375" style="28" customWidth="1"/>
    <col min="9" max="9" width="14.57421875" style="28" customWidth="1"/>
    <col min="10" max="10" width="10.28125" style="28" bestFit="1" customWidth="1"/>
    <col min="11" max="16384" width="9.140625" style="29" customWidth="1"/>
  </cols>
  <sheetData>
    <row r="1" spans="1:9" ht="25.5" customHeight="1">
      <c r="A1" s="15" t="str">
        <f>+inhoudsopgave!A1</f>
        <v>Productieafspraken 2008, voorlopige nacalculatie 2007</v>
      </c>
      <c r="B1" s="16"/>
      <c r="C1" s="16"/>
      <c r="D1" s="17"/>
      <c r="E1" s="16">
        <f>'opnamen, epb'!K2+1</f>
        <v>11</v>
      </c>
      <c r="F1" s="12"/>
      <c r="G1" s="12"/>
      <c r="H1" s="13"/>
      <c r="I1" s="14"/>
    </row>
    <row r="2" spans="1:9" ht="12.75">
      <c r="A2" s="30" t="s">
        <v>153</v>
      </c>
      <c r="B2" s="455" t="str">
        <f>CONCATENATE("productie afspraken ",Voorblad!$E$2-1)</f>
        <v>productie afspraken 2007</v>
      </c>
      <c r="C2" s="459"/>
      <c r="D2" s="455" t="str">
        <f>CONCATENATE("productie afspraken ",Voorblad!$E$2)</f>
        <v>productie afspraken 2008</v>
      </c>
      <c r="E2" s="459"/>
      <c r="G2" s="126" t="s">
        <v>172</v>
      </c>
      <c r="H2" s="13"/>
      <c r="I2" s="14"/>
    </row>
    <row r="3" spans="1:9" ht="12.75">
      <c r="A3" s="33" t="s">
        <v>152</v>
      </c>
      <c r="B3" s="455" t="str">
        <f>CONCATENATE("prijspeil ultimo ",Voorblad!$E$2-2)</f>
        <v>prijspeil ultimo 2006</v>
      </c>
      <c r="C3" s="459"/>
      <c r="D3" s="455" t="str">
        <f>CONCATENATE("prijspeil ultimo ",Voorblad!$E$2-1)</f>
        <v>prijspeil ultimo 2007</v>
      </c>
      <c r="E3" s="459"/>
      <c r="G3" s="253"/>
      <c r="H3" s="13"/>
      <c r="I3" s="14"/>
    </row>
    <row r="4" spans="2:10" ht="12.75">
      <c r="B4" s="31" t="s">
        <v>34</v>
      </c>
      <c r="C4" s="31" t="s">
        <v>35</v>
      </c>
      <c r="D4" s="32" t="s">
        <v>34</v>
      </c>
      <c r="E4" s="31" t="s">
        <v>35</v>
      </c>
      <c r="F4" s="87"/>
      <c r="G4" s="127"/>
      <c r="J4" s="6"/>
    </row>
    <row r="5" spans="2:10" ht="11.25">
      <c r="B5" s="11">
        <v>1.0242</v>
      </c>
      <c r="C5" s="11">
        <v>1.0151</v>
      </c>
      <c r="D5" s="34">
        <v>1.033</v>
      </c>
      <c r="E5" s="35">
        <v>1.023</v>
      </c>
      <c r="J5" s="6"/>
    </row>
    <row r="6" spans="1:10" ht="11.25">
      <c r="A6" s="36" t="s">
        <v>68</v>
      </c>
      <c r="B6" s="88">
        <v>25.42</v>
      </c>
      <c r="C6" s="117">
        <v>7.1</v>
      </c>
      <c r="D6" s="37">
        <f>ROUND(B6*B$5,2)</f>
        <v>26.04</v>
      </c>
      <c r="E6" s="37">
        <f>ROUND(C6*C$5,2)</f>
        <v>7.21</v>
      </c>
      <c r="G6" s="11"/>
      <c r="H6" s="130"/>
      <c r="I6" s="130"/>
      <c r="J6" s="6"/>
    </row>
    <row r="7" spans="1:10" ht="11.25">
      <c r="A7" s="36" t="s">
        <v>69</v>
      </c>
      <c r="B7" s="117">
        <v>10.57</v>
      </c>
      <c r="C7" s="117">
        <v>2.95</v>
      </c>
      <c r="D7" s="37">
        <f aca="true" t="shared" si="0" ref="D7:E80">ROUND(B7*B$5,2)</f>
        <v>10.83</v>
      </c>
      <c r="E7" s="37">
        <f t="shared" si="0"/>
        <v>2.99</v>
      </c>
      <c r="G7" s="11"/>
      <c r="H7" s="130"/>
      <c r="I7" s="130"/>
      <c r="J7" s="6"/>
    </row>
    <row r="8" spans="1:10" ht="11.25">
      <c r="A8" s="38"/>
      <c r="B8" s="90"/>
      <c r="C8" s="90"/>
      <c r="D8" s="39"/>
      <c r="E8" s="39"/>
      <c r="G8" s="84"/>
      <c r="H8" s="84"/>
      <c r="I8" s="84"/>
      <c r="J8" s="6"/>
    </row>
    <row r="9" spans="1:10" ht="11.25">
      <c r="A9" s="36" t="s">
        <v>79</v>
      </c>
      <c r="B9" s="117">
        <v>184845</v>
      </c>
      <c r="C9" s="117">
        <v>6892</v>
      </c>
      <c r="D9" s="37">
        <f t="shared" si="0"/>
        <v>189318.25</v>
      </c>
      <c r="E9" s="37">
        <f t="shared" si="0"/>
        <v>6996.07</v>
      </c>
      <c r="G9" s="11"/>
      <c r="H9" s="130"/>
      <c r="I9" s="130"/>
      <c r="J9" s="6"/>
    </row>
    <row r="10" spans="1:10" ht="11.25">
      <c r="A10" s="36" t="s">
        <v>67</v>
      </c>
      <c r="B10" s="117">
        <v>6829</v>
      </c>
      <c r="C10" s="117">
        <v>144</v>
      </c>
      <c r="D10" s="37">
        <f t="shared" si="0"/>
        <v>6994.26</v>
      </c>
      <c r="E10" s="37">
        <f t="shared" si="0"/>
        <v>146.17</v>
      </c>
      <c r="G10" s="11"/>
      <c r="H10" s="130"/>
      <c r="I10" s="130"/>
      <c r="J10" s="6"/>
    </row>
    <row r="11" spans="1:10" ht="11.25">
      <c r="A11" s="40" t="s">
        <v>72</v>
      </c>
      <c r="B11" s="91">
        <v>50</v>
      </c>
      <c r="C11" s="91"/>
      <c r="D11" s="37">
        <f t="shared" si="0"/>
        <v>51.21</v>
      </c>
      <c r="E11" s="37">
        <f t="shared" si="0"/>
        <v>0</v>
      </c>
      <c r="G11" s="11"/>
      <c r="H11" s="130"/>
      <c r="I11" s="130"/>
      <c r="J11" s="6"/>
    </row>
    <row r="12" spans="1:10" ht="11.25">
      <c r="A12" s="40" t="s">
        <v>73</v>
      </c>
      <c r="B12" s="91">
        <v>100</v>
      </c>
      <c r="C12" s="91"/>
      <c r="D12" s="37">
        <f t="shared" si="0"/>
        <v>102.42</v>
      </c>
      <c r="E12" s="37">
        <f t="shared" si="0"/>
        <v>0</v>
      </c>
      <c r="G12" s="11"/>
      <c r="H12" s="130"/>
      <c r="I12" s="130"/>
      <c r="J12" s="6"/>
    </row>
    <row r="13" spans="1:10" ht="11.25">
      <c r="A13" s="40" t="s">
        <v>74</v>
      </c>
      <c r="B13" s="91">
        <v>149</v>
      </c>
      <c r="C13" s="91"/>
      <c r="D13" s="37">
        <f t="shared" si="0"/>
        <v>152.61</v>
      </c>
      <c r="E13" s="37">
        <f t="shared" si="0"/>
        <v>0</v>
      </c>
      <c r="G13" s="11"/>
      <c r="H13" s="130"/>
      <c r="I13" s="130"/>
      <c r="J13" s="6"/>
    </row>
    <row r="14" spans="1:10" ht="11.25">
      <c r="A14" s="40" t="s">
        <v>75</v>
      </c>
      <c r="B14" s="91">
        <v>199</v>
      </c>
      <c r="C14" s="91"/>
      <c r="D14" s="37">
        <f t="shared" si="0"/>
        <v>203.82</v>
      </c>
      <c r="E14" s="37">
        <f t="shared" si="0"/>
        <v>0</v>
      </c>
      <c r="G14" s="11"/>
      <c r="H14" s="130"/>
      <c r="I14" s="130"/>
      <c r="J14" s="6"/>
    </row>
    <row r="15" spans="1:10" ht="11.25">
      <c r="A15" s="36" t="s">
        <v>76</v>
      </c>
      <c r="B15" s="117">
        <v>122919</v>
      </c>
      <c r="C15" s="117">
        <v>40753</v>
      </c>
      <c r="D15" s="37">
        <f t="shared" si="0"/>
        <v>125893.64</v>
      </c>
      <c r="E15" s="37">
        <f t="shared" si="0"/>
        <v>41368.37</v>
      </c>
      <c r="G15" s="11"/>
      <c r="H15" s="130"/>
      <c r="I15" s="130"/>
      <c r="J15" s="6"/>
    </row>
    <row r="16" spans="1:10" ht="11.25">
      <c r="A16" s="36" t="s">
        <v>77</v>
      </c>
      <c r="B16" s="117">
        <v>75262</v>
      </c>
      <c r="C16" s="117">
        <v>1739</v>
      </c>
      <c r="D16" s="37">
        <f t="shared" si="0"/>
        <v>77083.34</v>
      </c>
      <c r="E16" s="37">
        <f t="shared" si="0"/>
        <v>1765.26</v>
      </c>
      <c r="G16" s="11"/>
      <c r="H16" s="130"/>
      <c r="I16" s="130"/>
      <c r="J16" s="6"/>
    </row>
    <row r="17" spans="1:10" ht="11.25">
      <c r="A17" s="36" t="s">
        <v>71</v>
      </c>
      <c r="B17" s="117">
        <v>44708</v>
      </c>
      <c r="C17" s="117">
        <v>4304</v>
      </c>
      <c r="D17" s="37">
        <f t="shared" si="0"/>
        <v>45789.93</v>
      </c>
      <c r="E17" s="37">
        <f t="shared" si="0"/>
        <v>4368.99</v>
      </c>
      <c r="G17" s="11"/>
      <c r="H17" s="130"/>
      <c r="I17" s="130"/>
      <c r="J17" s="6"/>
    </row>
    <row r="18" spans="1:10" ht="11.25">
      <c r="A18" s="40" t="s">
        <v>19</v>
      </c>
      <c r="B18" s="117">
        <v>0</v>
      </c>
      <c r="C18" s="117">
        <v>0</v>
      </c>
      <c r="D18" s="37">
        <f t="shared" si="0"/>
        <v>0</v>
      </c>
      <c r="E18" s="37">
        <f t="shared" si="0"/>
        <v>0</v>
      </c>
      <c r="G18" s="11"/>
      <c r="H18" s="130"/>
      <c r="I18" s="130"/>
      <c r="J18" s="6"/>
    </row>
    <row r="19" spans="1:10" ht="11.25">
      <c r="A19" s="36" t="s">
        <v>70</v>
      </c>
      <c r="B19" s="117">
        <v>9428</v>
      </c>
      <c r="C19" s="117">
        <v>17424</v>
      </c>
      <c r="D19" s="37">
        <f t="shared" si="0"/>
        <v>9656.16</v>
      </c>
      <c r="E19" s="37">
        <f t="shared" si="0"/>
        <v>17687.1</v>
      </c>
      <c r="G19" s="11"/>
      <c r="H19" s="130"/>
      <c r="I19" s="130"/>
      <c r="J19" s="6"/>
    </row>
    <row r="20" spans="1:10" ht="11.25">
      <c r="A20" s="38"/>
      <c r="B20" s="90"/>
      <c r="C20" s="90"/>
      <c r="D20" s="39"/>
      <c r="E20" s="39"/>
      <c r="G20" s="11"/>
      <c r="H20" s="130"/>
      <c r="I20" s="130"/>
      <c r="J20" s="6"/>
    </row>
    <row r="21" spans="1:10" ht="11.25">
      <c r="A21" s="36" t="s">
        <v>143</v>
      </c>
      <c r="B21" s="117">
        <v>2787.73</v>
      </c>
      <c r="C21" s="117">
        <v>4393.15</v>
      </c>
      <c r="D21" s="37">
        <f t="shared" si="0"/>
        <v>2855.19</v>
      </c>
      <c r="E21" s="37">
        <f t="shared" si="0"/>
        <v>4459.49</v>
      </c>
      <c r="G21" s="11"/>
      <c r="H21" s="130"/>
      <c r="I21" s="130"/>
      <c r="J21" s="6"/>
    </row>
    <row r="22" spans="1:10" ht="11.25">
      <c r="A22" s="119" t="s">
        <v>159</v>
      </c>
      <c r="B22" s="121">
        <v>6528</v>
      </c>
      <c r="C22" s="121">
        <v>4571</v>
      </c>
      <c r="D22" s="125">
        <v>8484.43</v>
      </c>
      <c r="E22" s="125">
        <v>5889</v>
      </c>
      <c r="F22" s="29"/>
      <c r="G22" s="29"/>
      <c r="H22" s="29"/>
      <c r="I22" s="29"/>
      <c r="J22" s="29"/>
    </row>
    <row r="23" spans="1:10" ht="11.25">
      <c r="A23" s="119" t="s">
        <v>160</v>
      </c>
      <c r="B23" s="121">
        <v>8479</v>
      </c>
      <c r="C23" s="121">
        <v>4986</v>
      </c>
      <c r="D23" s="125">
        <v>11772.82</v>
      </c>
      <c r="E23" s="125">
        <v>6862</v>
      </c>
      <c r="F23" s="29"/>
      <c r="G23" s="29"/>
      <c r="H23" s="29"/>
      <c r="I23" s="29"/>
      <c r="J23" s="29"/>
    </row>
    <row r="24" spans="1:10" ht="11.25">
      <c r="A24" s="36" t="s">
        <v>142</v>
      </c>
      <c r="B24" s="88">
        <v>0</v>
      </c>
      <c r="C24" s="117">
        <v>4276.43</v>
      </c>
      <c r="D24" s="37">
        <f aca="true" t="shared" si="1" ref="D24:E27">ROUND(B24*B$5,2)</f>
        <v>0</v>
      </c>
      <c r="E24" s="37">
        <f t="shared" si="1"/>
        <v>4341</v>
      </c>
      <c r="G24" s="11"/>
      <c r="H24" s="130"/>
      <c r="I24" s="130"/>
      <c r="J24" s="6"/>
    </row>
    <row r="25" spans="1:10" ht="11.25">
      <c r="A25" s="36" t="s">
        <v>190</v>
      </c>
      <c r="B25" s="88">
        <v>0</v>
      </c>
      <c r="C25" s="117">
        <v>872.14</v>
      </c>
      <c r="D25" s="37">
        <f t="shared" si="1"/>
        <v>0</v>
      </c>
      <c r="E25" s="37">
        <f t="shared" si="1"/>
        <v>885.31</v>
      </c>
      <c r="G25" s="11"/>
      <c r="H25" s="130"/>
      <c r="I25" s="130"/>
      <c r="J25" s="6"/>
    </row>
    <row r="26" spans="1:10" ht="11.25">
      <c r="A26" s="22" t="s">
        <v>161</v>
      </c>
      <c r="B26" s="117">
        <v>0</v>
      </c>
      <c r="C26" s="117">
        <v>36463.29</v>
      </c>
      <c r="D26" s="37">
        <f t="shared" si="1"/>
        <v>0</v>
      </c>
      <c r="E26" s="37"/>
      <c r="G26" s="128"/>
      <c r="H26" s="130"/>
      <c r="I26" s="130"/>
      <c r="J26" s="6"/>
    </row>
    <row r="27" spans="1:10" ht="11.25">
      <c r="A27" s="119" t="s">
        <v>162</v>
      </c>
      <c r="B27" s="121"/>
      <c r="C27" s="121">
        <v>31706</v>
      </c>
      <c r="D27" s="125">
        <f t="shared" si="1"/>
        <v>0</v>
      </c>
      <c r="E27" s="125">
        <f t="shared" si="1"/>
        <v>32184.76</v>
      </c>
      <c r="F27" s="89"/>
      <c r="G27" s="11"/>
      <c r="H27" s="130"/>
      <c r="I27" s="130"/>
      <c r="J27" s="6"/>
    </row>
    <row r="28" spans="1:10" ht="11.25">
      <c r="A28" s="22" t="s">
        <v>191</v>
      </c>
      <c r="B28" s="117">
        <v>0</v>
      </c>
      <c r="C28" s="117">
        <v>3943.01</v>
      </c>
      <c r="D28" s="37">
        <f t="shared" si="0"/>
        <v>0</v>
      </c>
      <c r="E28" s="37">
        <f t="shared" si="0"/>
        <v>4002.55</v>
      </c>
      <c r="F28" s="89"/>
      <c r="G28" s="11"/>
      <c r="H28" s="130"/>
      <c r="I28" s="130"/>
      <c r="J28" s="6"/>
    </row>
    <row r="29" spans="1:10" ht="11.25">
      <c r="A29" s="22" t="s">
        <v>192</v>
      </c>
      <c r="B29" s="117">
        <v>78803.43</v>
      </c>
      <c r="C29" s="117">
        <v>111309</v>
      </c>
      <c r="D29" s="37">
        <f t="shared" si="0"/>
        <v>80710.47</v>
      </c>
      <c r="E29" s="37">
        <f t="shared" si="0"/>
        <v>112989.77</v>
      </c>
      <c r="F29" s="89"/>
      <c r="G29" s="130"/>
      <c r="H29" s="130"/>
      <c r="I29" s="130"/>
      <c r="J29" s="6"/>
    </row>
    <row r="30" spans="1:10" ht="11.25">
      <c r="A30" s="22" t="s">
        <v>175</v>
      </c>
      <c r="B30" s="117">
        <v>15500</v>
      </c>
      <c r="C30" s="117">
        <v>5766</v>
      </c>
      <c r="D30" s="37">
        <f t="shared" si="0"/>
        <v>15875.1</v>
      </c>
      <c r="E30" s="37">
        <f t="shared" si="0"/>
        <v>5853.07</v>
      </c>
      <c r="F30" s="89"/>
      <c r="G30" s="130"/>
      <c r="H30" s="130"/>
      <c r="I30" s="130"/>
      <c r="J30" s="6"/>
    </row>
    <row r="31" spans="1:10" ht="11.25">
      <c r="A31" s="22" t="s">
        <v>176</v>
      </c>
      <c r="B31" s="117">
        <v>820.54</v>
      </c>
      <c r="C31" s="117">
        <v>433.52</v>
      </c>
      <c r="D31" s="37">
        <f t="shared" si="0"/>
        <v>840.4</v>
      </c>
      <c r="E31" s="37">
        <f t="shared" si="0"/>
        <v>440.07</v>
      </c>
      <c r="F31" s="29"/>
      <c r="G31" s="130"/>
      <c r="H31" s="130"/>
      <c r="I31" s="130"/>
      <c r="J31" s="6"/>
    </row>
    <row r="32" spans="1:10" ht="11.25">
      <c r="A32" s="22" t="s">
        <v>84</v>
      </c>
      <c r="B32" s="117">
        <v>24853</v>
      </c>
      <c r="C32" s="117">
        <v>16340</v>
      </c>
      <c r="D32" s="37">
        <f t="shared" si="0"/>
        <v>25454.44</v>
      </c>
      <c r="E32" s="37">
        <f t="shared" si="0"/>
        <v>16586.73</v>
      </c>
      <c r="F32" s="29"/>
      <c r="G32" s="130"/>
      <c r="H32" s="130"/>
      <c r="I32" s="130"/>
      <c r="J32" s="6"/>
    </row>
    <row r="33" spans="1:10" ht="11.25">
      <c r="A33" s="26" t="s">
        <v>163</v>
      </c>
      <c r="B33" s="117">
        <v>22243</v>
      </c>
      <c r="C33" s="117">
        <v>29701</v>
      </c>
      <c r="D33" s="41">
        <f>ROUND(B33*B$5,0)</f>
        <v>22781</v>
      </c>
      <c r="E33" s="37">
        <f t="shared" si="0"/>
        <v>30149.49</v>
      </c>
      <c r="F33" s="29"/>
      <c r="G33" s="130"/>
      <c r="H33" s="130"/>
      <c r="I33" s="130"/>
      <c r="J33" s="6"/>
    </row>
    <row r="34" spans="1:10" ht="11.25">
      <c r="A34" s="26" t="s">
        <v>164</v>
      </c>
      <c r="B34" s="117">
        <v>12834</v>
      </c>
      <c r="C34" s="117">
        <v>27711</v>
      </c>
      <c r="D34" s="41">
        <f>ROUND(B34*B$5,0)</f>
        <v>13145</v>
      </c>
      <c r="E34" s="37">
        <f t="shared" si="0"/>
        <v>28129.44</v>
      </c>
      <c r="F34" s="89"/>
      <c r="G34" s="130"/>
      <c r="H34" s="130"/>
      <c r="I34" s="130"/>
      <c r="J34" s="6"/>
    </row>
    <row r="35" spans="1:11" ht="11.25">
      <c r="A35" s="26" t="s">
        <v>165</v>
      </c>
      <c r="B35" s="117">
        <v>64420</v>
      </c>
      <c r="C35" s="117">
        <v>59415</v>
      </c>
      <c r="D35" s="41">
        <f>ROUND(B35*B$5,0)</f>
        <v>65979</v>
      </c>
      <c r="E35" s="37">
        <f t="shared" si="0"/>
        <v>60312.17</v>
      </c>
      <c r="F35" s="89"/>
      <c r="G35" s="130"/>
      <c r="H35" s="130"/>
      <c r="I35" s="130"/>
      <c r="J35" s="6"/>
      <c r="K35" s="42"/>
    </row>
    <row r="36" spans="1:11" ht="11.25">
      <c r="A36" s="26" t="s">
        <v>85</v>
      </c>
      <c r="B36" s="117">
        <v>6574</v>
      </c>
      <c r="C36" s="117">
        <v>3949</v>
      </c>
      <c r="D36" s="37">
        <f t="shared" si="0"/>
        <v>6733.09</v>
      </c>
      <c r="E36" s="37">
        <f t="shared" si="0"/>
        <v>4008.63</v>
      </c>
      <c r="F36" s="89"/>
      <c r="G36" s="130"/>
      <c r="H36" s="130"/>
      <c r="I36" s="130"/>
      <c r="J36" s="6"/>
      <c r="K36" s="42"/>
    </row>
    <row r="37" spans="1:11" ht="11.25">
      <c r="A37" s="8" t="s">
        <v>111</v>
      </c>
      <c r="B37" s="117">
        <v>19657.01</v>
      </c>
      <c r="C37" s="117">
        <v>1815.65</v>
      </c>
      <c r="D37" s="37">
        <f t="shared" si="0"/>
        <v>20132.71</v>
      </c>
      <c r="E37" s="37">
        <f t="shared" si="0"/>
        <v>1843.07</v>
      </c>
      <c r="F37" s="89"/>
      <c r="G37" s="130"/>
      <c r="H37" s="130"/>
      <c r="I37" s="130"/>
      <c r="J37" s="6"/>
      <c r="K37" s="42"/>
    </row>
    <row r="38" spans="1:11" ht="11.25">
      <c r="A38" s="26" t="s">
        <v>112</v>
      </c>
      <c r="B38" s="117">
        <v>41975.12</v>
      </c>
      <c r="C38" s="117">
        <v>26626.74</v>
      </c>
      <c r="D38" s="37">
        <f t="shared" si="0"/>
        <v>42990.92</v>
      </c>
      <c r="E38" s="37">
        <f t="shared" si="0"/>
        <v>27028.8</v>
      </c>
      <c r="F38" s="89"/>
      <c r="G38" s="130"/>
      <c r="H38" s="130"/>
      <c r="I38" s="130"/>
      <c r="J38" s="6"/>
      <c r="K38" s="42"/>
    </row>
    <row r="39" spans="1:11" ht="11.25">
      <c r="A39" s="26" t="s">
        <v>113</v>
      </c>
      <c r="B39" s="117">
        <v>15364.14</v>
      </c>
      <c r="C39" s="117">
        <v>7646.44</v>
      </c>
      <c r="D39" s="37">
        <f t="shared" si="0"/>
        <v>15735.95</v>
      </c>
      <c r="E39" s="37">
        <f t="shared" si="0"/>
        <v>7761.9</v>
      </c>
      <c r="F39" s="89"/>
      <c r="G39" s="130"/>
      <c r="H39" s="130"/>
      <c r="I39" s="130"/>
      <c r="J39" s="6"/>
      <c r="K39" s="42"/>
    </row>
    <row r="40" spans="1:11" ht="11.25">
      <c r="A40" s="26" t="s">
        <v>114</v>
      </c>
      <c r="B40" s="117">
        <v>549.24</v>
      </c>
      <c r="C40" s="117">
        <v>2092.34</v>
      </c>
      <c r="D40" s="37">
        <f t="shared" si="0"/>
        <v>562.53</v>
      </c>
      <c r="E40" s="37">
        <f t="shared" si="0"/>
        <v>2123.93</v>
      </c>
      <c r="F40" s="89"/>
      <c r="G40" s="130"/>
      <c r="H40" s="130"/>
      <c r="I40" s="130"/>
      <c r="J40" s="6"/>
      <c r="K40" s="42"/>
    </row>
    <row r="41" spans="1:11" ht="11.25">
      <c r="A41" s="26" t="s">
        <v>115</v>
      </c>
      <c r="B41" s="117">
        <v>1065.23</v>
      </c>
      <c r="C41" s="117">
        <v>4665.37</v>
      </c>
      <c r="D41" s="37">
        <f t="shared" si="0"/>
        <v>1091.01</v>
      </c>
      <c r="E41" s="37">
        <f t="shared" si="0"/>
        <v>4735.82</v>
      </c>
      <c r="F41" s="89"/>
      <c r="G41" s="130"/>
      <c r="H41" s="130"/>
      <c r="I41" s="130"/>
      <c r="J41" s="6"/>
      <c r="K41" s="42"/>
    </row>
    <row r="42" spans="1:11" ht="11.25">
      <c r="A42" s="26" t="s">
        <v>116</v>
      </c>
      <c r="B42" s="117">
        <v>1328.55</v>
      </c>
      <c r="C42" s="117">
        <v>6829.13</v>
      </c>
      <c r="D42" s="37">
        <f t="shared" si="0"/>
        <v>1360.7</v>
      </c>
      <c r="E42" s="37">
        <f t="shared" si="0"/>
        <v>6932.25</v>
      </c>
      <c r="F42" s="89"/>
      <c r="G42" s="130"/>
      <c r="H42" s="130"/>
      <c r="I42" s="130"/>
      <c r="J42" s="6"/>
      <c r="K42" s="42"/>
    </row>
    <row r="43" spans="1:11" ht="11.25">
      <c r="A43" s="26" t="s">
        <v>117</v>
      </c>
      <c r="B43" s="117">
        <v>20696.97</v>
      </c>
      <c r="C43" s="117">
        <v>2231.33</v>
      </c>
      <c r="D43" s="37">
        <f t="shared" si="0"/>
        <v>21197.84</v>
      </c>
      <c r="E43" s="37">
        <f t="shared" si="0"/>
        <v>2265.02</v>
      </c>
      <c r="F43" s="89"/>
      <c r="G43" s="130"/>
      <c r="H43" s="130"/>
      <c r="I43" s="130"/>
      <c r="J43" s="6"/>
      <c r="K43" s="42"/>
    </row>
    <row r="44" spans="1:11" ht="11.25">
      <c r="A44" s="26" t="s">
        <v>118</v>
      </c>
      <c r="B44" s="117">
        <v>43609.55</v>
      </c>
      <c r="C44" s="117">
        <v>27738.58</v>
      </c>
      <c r="D44" s="37">
        <f t="shared" si="0"/>
        <v>44664.9</v>
      </c>
      <c r="E44" s="37">
        <f t="shared" si="0"/>
        <v>28157.43</v>
      </c>
      <c r="F44" s="89"/>
      <c r="G44" s="130"/>
      <c r="H44" s="130"/>
      <c r="I44" s="130"/>
      <c r="J44" s="6"/>
      <c r="K44" s="42"/>
    </row>
    <row r="45" spans="1:11" ht="11.25">
      <c r="A45" s="26" t="s">
        <v>119</v>
      </c>
      <c r="B45" s="117">
        <v>16217.94</v>
      </c>
      <c r="C45" s="117">
        <v>8225.31</v>
      </c>
      <c r="D45" s="37">
        <f t="shared" si="0"/>
        <v>16610.41</v>
      </c>
      <c r="E45" s="37">
        <f t="shared" si="0"/>
        <v>8349.51</v>
      </c>
      <c r="F45" s="89"/>
      <c r="G45" s="130"/>
      <c r="H45" s="130"/>
      <c r="I45" s="130"/>
      <c r="J45" s="6"/>
      <c r="K45" s="42"/>
    </row>
    <row r="46" spans="1:11" ht="11.25">
      <c r="A46" s="26" t="s">
        <v>120</v>
      </c>
      <c r="B46" s="117">
        <v>4788.91</v>
      </c>
      <c r="C46" s="117">
        <v>1255.91</v>
      </c>
      <c r="D46" s="37">
        <f t="shared" si="0"/>
        <v>4904.8</v>
      </c>
      <c r="E46" s="37">
        <f t="shared" si="0"/>
        <v>1274.87</v>
      </c>
      <c r="F46" s="89"/>
      <c r="G46" s="130"/>
      <c r="H46" s="130"/>
      <c r="I46" s="130"/>
      <c r="J46" s="6"/>
      <c r="K46" s="42"/>
    </row>
    <row r="47" spans="1:10" ht="11.25">
      <c r="A47" s="26" t="s">
        <v>193</v>
      </c>
      <c r="B47" s="117">
        <v>60693.22</v>
      </c>
      <c r="C47" s="117">
        <v>16801.24</v>
      </c>
      <c r="D47" s="37">
        <f t="shared" si="0"/>
        <v>62162</v>
      </c>
      <c r="E47" s="37">
        <f t="shared" si="0"/>
        <v>17054.94</v>
      </c>
      <c r="F47" s="89"/>
      <c r="G47" s="130"/>
      <c r="H47" s="130"/>
      <c r="I47" s="130"/>
      <c r="J47" s="6"/>
    </row>
    <row r="48" spans="1:10" ht="11.25">
      <c r="A48" s="26" t="s">
        <v>121</v>
      </c>
      <c r="B48" s="117">
        <v>22306.14</v>
      </c>
      <c r="C48" s="117">
        <v>5675.22</v>
      </c>
      <c r="D48" s="37">
        <f t="shared" si="0"/>
        <v>22845.95</v>
      </c>
      <c r="E48" s="37">
        <f t="shared" si="0"/>
        <v>5760.92</v>
      </c>
      <c r="F48" s="89"/>
      <c r="G48" s="130"/>
      <c r="H48" s="130"/>
      <c r="I48" s="130"/>
      <c r="J48" s="8"/>
    </row>
    <row r="49" spans="1:10" ht="11.25">
      <c r="A49" s="26" t="s">
        <v>122</v>
      </c>
      <c r="B49" s="117">
        <v>7745</v>
      </c>
      <c r="C49" s="117">
        <v>42903</v>
      </c>
      <c r="D49" s="37">
        <f t="shared" si="0"/>
        <v>7932.43</v>
      </c>
      <c r="E49" s="37">
        <f t="shared" si="0"/>
        <v>43550.84</v>
      </c>
      <c r="F49" s="89"/>
      <c r="G49" s="130"/>
      <c r="H49" s="130"/>
      <c r="I49" s="130"/>
      <c r="J49" s="6"/>
    </row>
    <row r="50" spans="1:10" ht="11.25">
      <c r="A50" s="26" t="s">
        <v>123</v>
      </c>
      <c r="B50" s="117">
        <v>1762</v>
      </c>
      <c r="C50" s="117">
        <v>1336</v>
      </c>
      <c r="D50" s="37">
        <f t="shared" si="0"/>
        <v>1804.64</v>
      </c>
      <c r="E50" s="37">
        <f t="shared" si="0"/>
        <v>1356.17</v>
      </c>
      <c r="G50" s="130"/>
      <c r="H50" s="130"/>
      <c r="I50" s="130"/>
      <c r="J50" s="6"/>
    </row>
    <row r="51" spans="1:10" ht="11.25">
      <c r="A51" s="26" t="s">
        <v>124</v>
      </c>
      <c r="B51" s="117">
        <v>6359.5</v>
      </c>
      <c r="C51" s="117">
        <v>35312.34</v>
      </c>
      <c r="D51" s="37">
        <f t="shared" si="0"/>
        <v>6513.4</v>
      </c>
      <c r="E51" s="37">
        <f t="shared" si="0"/>
        <v>35845.56</v>
      </c>
      <c r="G51" s="130"/>
      <c r="H51" s="130"/>
      <c r="I51" s="130"/>
      <c r="J51" s="6"/>
    </row>
    <row r="52" spans="1:10" ht="11.25">
      <c r="A52" s="26" t="s">
        <v>125</v>
      </c>
      <c r="B52" s="117">
        <v>1158.33</v>
      </c>
      <c r="C52" s="117">
        <v>1751.92</v>
      </c>
      <c r="D52" s="37">
        <f t="shared" si="0"/>
        <v>1186.36</v>
      </c>
      <c r="E52" s="37">
        <f t="shared" si="0"/>
        <v>1778.37</v>
      </c>
      <c r="G52" s="130"/>
      <c r="H52" s="130"/>
      <c r="I52" s="130"/>
      <c r="J52" s="6"/>
    </row>
    <row r="53" spans="1:10" ht="11.25">
      <c r="A53" s="26" t="s">
        <v>177</v>
      </c>
      <c r="B53" s="117">
        <v>0</v>
      </c>
      <c r="C53" s="117">
        <v>14908</v>
      </c>
      <c r="D53" s="37">
        <f t="shared" si="0"/>
        <v>0</v>
      </c>
      <c r="E53" s="37">
        <f t="shared" si="0"/>
        <v>15133.11</v>
      </c>
      <c r="G53" s="130"/>
      <c r="H53" s="130"/>
      <c r="I53" s="130"/>
      <c r="J53" s="6"/>
    </row>
    <row r="54" spans="1:10" ht="11.25">
      <c r="A54" s="22" t="s">
        <v>194</v>
      </c>
      <c r="B54" s="117">
        <v>0</v>
      </c>
      <c r="C54" s="117">
        <v>12750.53</v>
      </c>
      <c r="D54" s="37">
        <f t="shared" si="0"/>
        <v>0</v>
      </c>
      <c r="E54" s="37">
        <f t="shared" si="0"/>
        <v>12943.06</v>
      </c>
      <c r="G54" s="130"/>
      <c r="H54" s="130"/>
      <c r="I54" s="130"/>
      <c r="J54" s="6"/>
    </row>
    <row r="55" spans="1:10" ht="11.25">
      <c r="A55" s="22" t="s">
        <v>195</v>
      </c>
      <c r="B55" s="117">
        <v>0</v>
      </c>
      <c r="C55" s="117">
        <v>21293.81</v>
      </c>
      <c r="D55" s="37">
        <f t="shared" si="0"/>
        <v>0</v>
      </c>
      <c r="E55" s="37">
        <f t="shared" si="0"/>
        <v>21615.35</v>
      </c>
      <c r="F55" s="89"/>
      <c r="G55" s="130"/>
      <c r="H55" s="130"/>
      <c r="I55" s="130"/>
      <c r="J55" s="6"/>
    </row>
    <row r="56" spans="1:10" ht="12">
      <c r="A56" s="22" t="s">
        <v>196</v>
      </c>
      <c r="B56" s="117">
        <v>0</v>
      </c>
      <c r="C56" s="117">
        <v>10200.2</v>
      </c>
      <c r="D56" s="37">
        <f t="shared" si="0"/>
        <v>0</v>
      </c>
      <c r="E56" s="37">
        <f t="shared" si="0"/>
        <v>10354.22</v>
      </c>
      <c r="G56" s="130"/>
      <c r="H56" s="130"/>
      <c r="I56" s="130"/>
      <c r="J56" s="123"/>
    </row>
    <row r="57" spans="1:10" ht="12">
      <c r="A57" s="22" t="s">
        <v>197</v>
      </c>
      <c r="B57" s="117">
        <v>0</v>
      </c>
      <c r="C57" s="117">
        <v>16065.4</v>
      </c>
      <c r="D57" s="37">
        <f t="shared" si="0"/>
        <v>0</v>
      </c>
      <c r="E57" s="37">
        <f t="shared" si="0"/>
        <v>16307.99</v>
      </c>
      <c r="G57" s="130"/>
      <c r="H57" s="130"/>
      <c r="I57" s="130"/>
      <c r="J57" s="123"/>
    </row>
    <row r="58" spans="1:10" ht="12">
      <c r="A58" s="22" t="s">
        <v>126</v>
      </c>
      <c r="B58" s="117">
        <v>0</v>
      </c>
      <c r="C58" s="117">
        <v>12450.12</v>
      </c>
      <c r="D58" s="37">
        <f t="shared" si="0"/>
        <v>0</v>
      </c>
      <c r="E58" s="37">
        <f t="shared" si="0"/>
        <v>12638.12</v>
      </c>
      <c r="G58" s="130"/>
      <c r="H58" s="130"/>
      <c r="I58" s="130"/>
      <c r="J58" s="123"/>
    </row>
    <row r="59" spans="1:10" ht="12">
      <c r="A59" s="22" t="s">
        <v>127</v>
      </c>
      <c r="B59" s="117">
        <v>0</v>
      </c>
      <c r="C59" s="117">
        <v>10043.8</v>
      </c>
      <c r="D59" s="37">
        <f t="shared" si="0"/>
        <v>0</v>
      </c>
      <c r="E59" s="37">
        <f t="shared" si="0"/>
        <v>10195.46</v>
      </c>
      <c r="G59" s="130"/>
      <c r="H59" s="130"/>
      <c r="I59" s="130"/>
      <c r="J59" s="123"/>
    </row>
    <row r="60" spans="1:10" ht="11.25">
      <c r="A60" s="119" t="s">
        <v>166</v>
      </c>
      <c r="B60" s="121">
        <v>2265</v>
      </c>
      <c r="C60" s="121">
        <v>6096</v>
      </c>
      <c r="D60" s="125">
        <v>4088</v>
      </c>
      <c r="E60" s="125">
        <v>10905</v>
      </c>
      <c r="H60" s="29"/>
      <c r="I60" s="29"/>
      <c r="J60" s="29"/>
    </row>
    <row r="61" spans="1:10" ht="11.25">
      <c r="A61" s="119" t="s">
        <v>167</v>
      </c>
      <c r="B61" s="121">
        <v>5493</v>
      </c>
      <c r="C61" s="121">
        <v>6714</v>
      </c>
      <c r="D61" s="125">
        <v>9913</v>
      </c>
      <c r="E61" s="125">
        <v>12010</v>
      </c>
      <c r="H61" s="29"/>
      <c r="I61" s="29"/>
      <c r="J61" s="29"/>
    </row>
    <row r="62" spans="1:10" ht="11.25">
      <c r="A62" s="119" t="s">
        <v>168</v>
      </c>
      <c r="B62" s="121">
        <v>1951</v>
      </c>
      <c r="C62" s="121">
        <v>3688</v>
      </c>
      <c r="D62" s="125">
        <v>3522</v>
      </c>
      <c r="E62" s="125">
        <v>6598</v>
      </c>
      <c r="H62" s="29"/>
      <c r="I62" s="29"/>
      <c r="J62" s="29"/>
    </row>
    <row r="63" spans="1:10" ht="11.25">
      <c r="A63" s="119" t="s">
        <v>169</v>
      </c>
      <c r="B63" s="121">
        <v>1107</v>
      </c>
      <c r="C63" s="121">
        <v>2820</v>
      </c>
      <c r="D63" s="125">
        <v>1998</v>
      </c>
      <c r="E63" s="125">
        <v>5044</v>
      </c>
      <c r="H63" s="29"/>
      <c r="I63" s="29"/>
      <c r="J63" s="29"/>
    </row>
    <row r="64" spans="1:10" ht="11.25">
      <c r="A64" s="119" t="s">
        <v>170</v>
      </c>
      <c r="B64" s="121">
        <v>392</v>
      </c>
      <c r="C64" s="121">
        <v>2673</v>
      </c>
      <c r="D64" s="125">
        <v>708</v>
      </c>
      <c r="E64" s="125">
        <v>4781</v>
      </c>
      <c r="H64" s="29"/>
      <c r="I64" s="29"/>
      <c r="J64" s="29"/>
    </row>
    <row r="65" spans="1:10" ht="12">
      <c r="A65" s="119" t="s">
        <v>304</v>
      </c>
      <c r="B65" s="121"/>
      <c r="C65" s="121">
        <v>1026</v>
      </c>
      <c r="D65" s="125">
        <v>0</v>
      </c>
      <c r="E65" s="125">
        <v>1041.49</v>
      </c>
      <c r="G65" s="11"/>
      <c r="H65" s="130"/>
      <c r="I65" s="130"/>
      <c r="J65" s="123"/>
    </row>
    <row r="66" spans="1:10" ht="12">
      <c r="A66" s="36" t="s">
        <v>128</v>
      </c>
      <c r="B66" s="88">
        <v>9908</v>
      </c>
      <c r="C66" s="88">
        <v>5604</v>
      </c>
      <c r="D66" s="37">
        <f t="shared" si="0"/>
        <v>10147.77</v>
      </c>
      <c r="E66" s="37">
        <f t="shared" si="0"/>
        <v>5688.62</v>
      </c>
      <c r="G66" s="11"/>
      <c r="H66" s="130"/>
      <c r="I66" s="130"/>
      <c r="J66" s="123"/>
    </row>
    <row r="67" spans="1:10" ht="12">
      <c r="A67" s="40" t="s">
        <v>129</v>
      </c>
      <c r="B67" s="88">
        <v>3089.96</v>
      </c>
      <c r="C67" s="88">
        <v>1890.1</v>
      </c>
      <c r="D67" s="37">
        <f t="shared" si="0"/>
        <v>3164.74</v>
      </c>
      <c r="E67" s="37">
        <f t="shared" si="0"/>
        <v>1918.64</v>
      </c>
      <c r="G67" s="11"/>
      <c r="H67" s="130"/>
      <c r="I67" s="130"/>
      <c r="J67" s="123"/>
    </row>
    <row r="68" spans="1:10" ht="12">
      <c r="A68" s="36" t="s">
        <v>130</v>
      </c>
      <c r="B68" s="88">
        <v>866.22</v>
      </c>
      <c r="C68" s="88">
        <v>93.25</v>
      </c>
      <c r="D68" s="37">
        <f t="shared" si="0"/>
        <v>887.18</v>
      </c>
      <c r="E68" s="37">
        <f t="shared" si="0"/>
        <v>94.66</v>
      </c>
      <c r="G68" s="11"/>
      <c r="H68" s="130"/>
      <c r="I68" s="130"/>
      <c r="J68" s="124"/>
    </row>
    <row r="69" spans="1:10" ht="12">
      <c r="A69" s="40" t="s">
        <v>131</v>
      </c>
      <c r="B69" s="82">
        <v>8581</v>
      </c>
      <c r="C69" s="82">
        <v>12936</v>
      </c>
      <c r="D69" s="37">
        <f t="shared" si="0"/>
        <v>8788.66</v>
      </c>
      <c r="E69" s="37">
        <f t="shared" si="0"/>
        <v>13131.33</v>
      </c>
      <c r="G69" s="11"/>
      <c r="H69" s="130"/>
      <c r="I69" s="130"/>
      <c r="J69" s="124"/>
    </row>
    <row r="70" spans="1:10" ht="12">
      <c r="A70" s="40" t="s">
        <v>198</v>
      </c>
      <c r="B70" s="91">
        <v>0</v>
      </c>
      <c r="C70" s="91">
        <v>4993.92</v>
      </c>
      <c r="D70" s="41">
        <f t="shared" si="0"/>
        <v>0</v>
      </c>
      <c r="E70" s="41">
        <f t="shared" si="0"/>
        <v>5069.33</v>
      </c>
      <c r="G70" s="11"/>
      <c r="H70" s="130"/>
      <c r="I70" s="130"/>
      <c r="J70" s="124"/>
    </row>
    <row r="71" spans="1:10" ht="12">
      <c r="A71" s="40" t="s">
        <v>199</v>
      </c>
      <c r="B71" s="91">
        <v>0</v>
      </c>
      <c r="C71" s="91">
        <v>3083.94</v>
      </c>
      <c r="D71" s="41">
        <f t="shared" si="0"/>
        <v>0</v>
      </c>
      <c r="E71" s="41">
        <f t="shared" si="0"/>
        <v>3130.51</v>
      </c>
      <c r="G71" s="128"/>
      <c r="H71" s="130"/>
      <c r="I71" s="130"/>
      <c r="J71" s="124"/>
    </row>
    <row r="72" spans="1:10" ht="12">
      <c r="A72" s="22" t="s">
        <v>171</v>
      </c>
      <c r="B72" s="117">
        <v>16134</v>
      </c>
      <c r="C72" s="117">
        <v>6616</v>
      </c>
      <c r="D72" s="41">
        <f t="shared" si="0"/>
        <v>16524.44</v>
      </c>
      <c r="E72" s="41">
        <f t="shared" si="0"/>
        <v>6715.9</v>
      </c>
      <c r="G72" s="128"/>
      <c r="H72" s="130"/>
      <c r="I72" s="130"/>
      <c r="J72" s="123"/>
    </row>
    <row r="73" spans="1:10" ht="12">
      <c r="A73" s="26" t="s">
        <v>179</v>
      </c>
      <c r="B73" s="117">
        <v>329.69</v>
      </c>
      <c r="C73" s="117">
        <v>55.98</v>
      </c>
      <c r="D73" s="37">
        <f t="shared" si="0"/>
        <v>337.67</v>
      </c>
      <c r="E73" s="37">
        <f t="shared" si="0"/>
        <v>56.83</v>
      </c>
      <c r="G73" s="128"/>
      <c r="H73" s="130"/>
      <c r="I73" s="130"/>
      <c r="J73" s="123"/>
    </row>
    <row r="74" spans="1:10" ht="12">
      <c r="A74" s="26" t="s">
        <v>180</v>
      </c>
      <c r="B74" s="117">
        <v>1056.06</v>
      </c>
      <c r="C74" s="117">
        <v>178.08</v>
      </c>
      <c r="D74" s="37">
        <f t="shared" si="0"/>
        <v>1081.62</v>
      </c>
      <c r="E74" s="37">
        <f t="shared" si="0"/>
        <v>180.77</v>
      </c>
      <c r="G74" s="355"/>
      <c r="H74" s="355"/>
      <c r="I74" s="130"/>
      <c r="J74" s="123"/>
    </row>
    <row r="75" spans="1:10" ht="12">
      <c r="A75" s="26" t="s">
        <v>181</v>
      </c>
      <c r="B75" s="117">
        <v>1809.36</v>
      </c>
      <c r="C75" s="117">
        <v>304.97</v>
      </c>
      <c r="D75" s="37">
        <f t="shared" si="0"/>
        <v>1853.15</v>
      </c>
      <c r="E75" s="37">
        <f t="shared" si="0"/>
        <v>309.58</v>
      </c>
      <c r="G75" s="355"/>
      <c r="H75" s="355"/>
      <c r="I75" s="130"/>
      <c r="J75" s="123"/>
    </row>
    <row r="76" spans="1:10" ht="12">
      <c r="A76" s="26" t="s">
        <v>182</v>
      </c>
      <c r="B76" s="117">
        <v>3039.55</v>
      </c>
      <c r="C76" s="117">
        <v>511.84</v>
      </c>
      <c r="D76" s="37">
        <f t="shared" si="0"/>
        <v>3113.11</v>
      </c>
      <c r="E76" s="37">
        <f t="shared" si="0"/>
        <v>519.57</v>
      </c>
      <c r="G76" s="355"/>
      <c r="H76" s="355"/>
      <c r="I76" s="130"/>
      <c r="J76" s="123"/>
    </row>
    <row r="77" spans="1:10" ht="12">
      <c r="A77" s="26" t="s">
        <v>183</v>
      </c>
      <c r="B77" s="117">
        <v>160.36</v>
      </c>
      <c r="C77" s="117">
        <v>27.19</v>
      </c>
      <c r="D77" s="37">
        <f t="shared" si="0"/>
        <v>164.24</v>
      </c>
      <c r="E77" s="37">
        <f t="shared" si="0"/>
        <v>27.6</v>
      </c>
      <c r="G77" s="355"/>
      <c r="H77" s="355"/>
      <c r="I77" s="130"/>
      <c r="J77" s="123"/>
    </row>
    <row r="78" spans="1:10" ht="12">
      <c r="A78" s="26" t="s">
        <v>184</v>
      </c>
      <c r="B78" s="117">
        <v>274.2</v>
      </c>
      <c r="C78" s="117">
        <v>41.06</v>
      </c>
      <c r="D78" s="37">
        <f t="shared" si="0"/>
        <v>280.84</v>
      </c>
      <c r="E78" s="37">
        <f t="shared" si="0"/>
        <v>41.68</v>
      </c>
      <c r="G78" s="355"/>
      <c r="H78" s="355"/>
      <c r="I78" s="130"/>
      <c r="J78" s="123"/>
    </row>
    <row r="79" spans="1:10" ht="12">
      <c r="A79" s="26" t="s">
        <v>185</v>
      </c>
      <c r="B79" s="117">
        <v>558.24</v>
      </c>
      <c r="C79" s="117">
        <v>93.83</v>
      </c>
      <c r="D79" s="37">
        <f t="shared" si="0"/>
        <v>571.75</v>
      </c>
      <c r="E79" s="37">
        <f t="shared" si="0"/>
        <v>95.25</v>
      </c>
      <c r="G79" s="355"/>
      <c r="H79" s="355"/>
      <c r="I79" s="130"/>
      <c r="J79" s="123"/>
    </row>
    <row r="80" spans="1:10" ht="12">
      <c r="A80" s="26" t="s">
        <v>186</v>
      </c>
      <c r="B80" s="117">
        <v>1975.7</v>
      </c>
      <c r="C80" s="117">
        <v>333.24</v>
      </c>
      <c r="D80" s="37">
        <f t="shared" si="0"/>
        <v>2023.51</v>
      </c>
      <c r="E80" s="37">
        <f t="shared" si="0"/>
        <v>338.27</v>
      </c>
      <c r="G80" s="355"/>
      <c r="H80" s="355"/>
      <c r="I80" s="130"/>
      <c r="J80" s="123"/>
    </row>
    <row r="81" spans="1:10" ht="12">
      <c r="A81" s="26" t="s">
        <v>187</v>
      </c>
      <c r="B81" s="117">
        <v>1975.7</v>
      </c>
      <c r="C81" s="117">
        <v>4606.03</v>
      </c>
      <c r="D81" s="37">
        <f aca="true" t="shared" si="2" ref="D81:E134">ROUND(B81*B$5,2)</f>
        <v>2023.51</v>
      </c>
      <c r="E81" s="37">
        <f t="shared" si="2"/>
        <v>4675.58</v>
      </c>
      <c r="G81" s="355"/>
      <c r="H81" s="355"/>
      <c r="I81" s="129"/>
      <c r="J81" s="123"/>
    </row>
    <row r="82" spans="1:10" ht="11.25">
      <c r="A82" s="26" t="s">
        <v>188</v>
      </c>
      <c r="B82" s="118">
        <v>0</v>
      </c>
      <c r="C82" s="118">
        <v>3274</v>
      </c>
      <c r="D82" s="37">
        <f t="shared" si="2"/>
        <v>0</v>
      </c>
      <c r="E82" s="37">
        <f t="shared" si="2"/>
        <v>3323.44</v>
      </c>
      <c r="G82" s="355"/>
      <c r="H82" s="355"/>
      <c r="I82" s="129"/>
      <c r="J82" s="89"/>
    </row>
    <row r="83" spans="1:10" ht="11.25">
      <c r="A83" s="26" t="s">
        <v>132</v>
      </c>
      <c r="B83" s="118">
        <v>976.13</v>
      </c>
      <c r="C83" s="118">
        <v>73.78</v>
      </c>
      <c r="D83" s="37">
        <f t="shared" si="2"/>
        <v>999.75</v>
      </c>
      <c r="E83" s="37">
        <f t="shared" si="2"/>
        <v>74.89</v>
      </c>
      <c r="G83" s="355"/>
      <c r="H83" s="355"/>
      <c r="I83" s="129"/>
      <c r="J83" s="89"/>
    </row>
    <row r="84" spans="1:10" ht="11.25">
      <c r="A84" s="26" t="s">
        <v>83</v>
      </c>
      <c r="B84" s="118">
        <v>3395</v>
      </c>
      <c r="C84" s="118">
        <v>1521</v>
      </c>
      <c r="D84" s="37">
        <f t="shared" si="2"/>
        <v>3477.16</v>
      </c>
      <c r="E84" s="37">
        <f t="shared" si="2"/>
        <v>1543.97</v>
      </c>
      <c r="G84" s="355"/>
      <c r="H84" s="355"/>
      <c r="I84" s="129"/>
      <c r="J84" s="89"/>
    </row>
    <row r="85" spans="1:10" ht="11.25">
      <c r="A85" s="26" t="s">
        <v>133</v>
      </c>
      <c r="B85" s="118">
        <v>19342</v>
      </c>
      <c r="C85" s="118">
        <v>0</v>
      </c>
      <c r="D85" s="37">
        <f t="shared" si="2"/>
        <v>19810.08</v>
      </c>
      <c r="E85" s="37">
        <f t="shared" si="2"/>
        <v>0</v>
      </c>
      <c r="G85" s="355"/>
      <c r="H85" s="355"/>
      <c r="I85" s="129"/>
      <c r="J85" s="89"/>
    </row>
    <row r="86" spans="1:10" ht="11.25">
      <c r="A86" s="26" t="s">
        <v>134</v>
      </c>
      <c r="B86" s="118">
        <v>616.41</v>
      </c>
      <c r="C86" s="118">
        <v>0</v>
      </c>
      <c r="D86" s="37">
        <f t="shared" si="2"/>
        <v>631.33</v>
      </c>
      <c r="E86" s="37">
        <f t="shared" si="2"/>
        <v>0</v>
      </c>
      <c r="G86" s="355"/>
      <c r="H86" s="355"/>
      <c r="I86" s="129"/>
      <c r="J86" s="89"/>
    </row>
    <row r="87" spans="1:10" ht="11.25">
      <c r="A87" s="22" t="s">
        <v>200</v>
      </c>
      <c r="B87" s="118">
        <v>415.94</v>
      </c>
      <c r="C87" s="118">
        <v>275.2</v>
      </c>
      <c r="D87" s="37">
        <f t="shared" si="2"/>
        <v>426.01</v>
      </c>
      <c r="E87" s="37">
        <f t="shared" si="2"/>
        <v>279.36</v>
      </c>
      <c r="G87" s="355"/>
      <c r="H87" s="355"/>
      <c r="I87" s="129"/>
      <c r="J87" s="89"/>
    </row>
    <row r="88" spans="1:10" ht="11.25">
      <c r="A88" s="22" t="s">
        <v>201</v>
      </c>
      <c r="B88" s="118">
        <v>1065.3</v>
      </c>
      <c r="C88" s="118">
        <v>69.65</v>
      </c>
      <c r="D88" s="37">
        <f t="shared" si="2"/>
        <v>1091.08</v>
      </c>
      <c r="E88" s="37">
        <f t="shared" si="2"/>
        <v>70.7</v>
      </c>
      <c r="G88" s="355"/>
      <c r="H88" s="355"/>
      <c r="I88" s="129"/>
      <c r="J88" s="89"/>
    </row>
    <row r="89" spans="1:10" ht="11.25">
      <c r="A89" s="22" t="s">
        <v>202</v>
      </c>
      <c r="B89" s="118">
        <v>36.11</v>
      </c>
      <c r="C89" s="118">
        <v>20.16</v>
      </c>
      <c r="D89" s="37">
        <f t="shared" si="2"/>
        <v>36.98</v>
      </c>
      <c r="E89" s="37">
        <f t="shared" si="2"/>
        <v>20.46</v>
      </c>
      <c r="G89" s="355"/>
      <c r="H89" s="355"/>
      <c r="I89" s="129"/>
      <c r="J89" s="89"/>
    </row>
    <row r="90" spans="1:10" ht="11.25">
      <c r="A90" s="22" t="s">
        <v>203</v>
      </c>
      <c r="B90" s="118">
        <v>2366.55</v>
      </c>
      <c r="C90" s="118">
        <v>1124.64</v>
      </c>
      <c r="D90" s="37">
        <f t="shared" si="2"/>
        <v>2423.82</v>
      </c>
      <c r="E90" s="37">
        <f t="shared" si="2"/>
        <v>1141.62</v>
      </c>
      <c r="G90" s="355"/>
      <c r="H90" s="355"/>
      <c r="I90" s="129"/>
      <c r="J90" s="89"/>
    </row>
    <row r="91" spans="1:10" ht="11.25">
      <c r="A91" s="22" t="s">
        <v>204</v>
      </c>
      <c r="B91" s="118">
        <v>597.32</v>
      </c>
      <c r="C91" s="118">
        <v>111.15</v>
      </c>
      <c r="D91" s="37">
        <f t="shared" si="2"/>
        <v>611.78</v>
      </c>
      <c r="E91" s="37">
        <f t="shared" si="2"/>
        <v>112.83</v>
      </c>
      <c r="G91" s="355"/>
      <c r="H91" s="355"/>
      <c r="I91" s="129"/>
      <c r="J91" s="89"/>
    </row>
    <row r="92" spans="1:10" ht="11.25">
      <c r="A92" s="119" t="s">
        <v>157</v>
      </c>
      <c r="B92" s="120">
        <v>2639</v>
      </c>
      <c r="C92" s="120">
        <v>575</v>
      </c>
      <c r="D92" s="125">
        <v>4763</v>
      </c>
      <c r="E92" s="125">
        <v>1028.83</v>
      </c>
      <c r="G92" s="355"/>
      <c r="H92" s="355"/>
      <c r="I92" s="29"/>
      <c r="J92" s="29"/>
    </row>
    <row r="93" spans="1:10" ht="11.25">
      <c r="A93" s="119" t="s">
        <v>158</v>
      </c>
      <c r="B93" s="120">
        <v>2867</v>
      </c>
      <c r="C93" s="120">
        <v>772</v>
      </c>
      <c r="D93" s="125">
        <v>5175</v>
      </c>
      <c r="E93" s="125">
        <v>1291.7</v>
      </c>
      <c r="G93" s="355"/>
      <c r="H93" s="355"/>
      <c r="I93" s="29"/>
      <c r="J93" s="29"/>
    </row>
    <row r="94" spans="1:10" ht="11.25">
      <c r="A94" s="22" t="s">
        <v>205</v>
      </c>
      <c r="B94" s="118">
        <v>177.4</v>
      </c>
      <c r="C94" s="118">
        <v>141.91</v>
      </c>
      <c r="D94" s="41">
        <f t="shared" si="2"/>
        <v>181.69</v>
      </c>
      <c r="E94" s="41">
        <f t="shared" si="2"/>
        <v>144.05</v>
      </c>
      <c r="F94" s="84"/>
      <c r="G94" s="355"/>
      <c r="H94" s="355"/>
      <c r="I94" s="129"/>
      <c r="J94" s="92"/>
    </row>
    <row r="95" spans="1:10" ht="11.25">
      <c r="A95" s="22" t="s">
        <v>36</v>
      </c>
      <c r="B95" s="118">
        <v>18.12</v>
      </c>
      <c r="C95" s="118">
        <v>83.01</v>
      </c>
      <c r="D95" s="41">
        <f t="shared" si="2"/>
        <v>18.56</v>
      </c>
      <c r="E95" s="41">
        <f t="shared" si="2"/>
        <v>84.26</v>
      </c>
      <c r="F95" s="84"/>
      <c r="G95" s="355"/>
      <c r="H95" s="355"/>
      <c r="I95" s="129"/>
      <c r="J95" s="92"/>
    </row>
    <row r="96" spans="1:10" ht="11.25">
      <c r="A96" s="22" t="s">
        <v>206</v>
      </c>
      <c r="B96" s="118">
        <v>177.4</v>
      </c>
      <c r="C96" s="118">
        <v>204.23</v>
      </c>
      <c r="D96" s="41">
        <f t="shared" si="2"/>
        <v>181.69</v>
      </c>
      <c r="E96" s="41">
        <f t="shared" si="2"/>
        <v>207.31</v>
      </c>
      <c r="F96" s="84"/>
      <c r="G96" s="355"/>
      <c r="H96" s="355"/>
      <c r="I96" s="129"/>
      <c r="J96" s="92"/>
    </row>
    <row r="97" spans="1:10" ht="11.25">
      <c r="A97" s="22" t="s">
        <v>37</v>
      </c>
      <c r="B97" s="118">
        <v>18.12</v>
      </c>
      <c r="C97" s="118">
        <v>104.23</v>
      </c>
      <c r="D97" s="41">
        <f t="shared" si="2"/>
        <v>18.56</v>
      </c>
      <c r="E97" s="41">
        <f t="shared" si="2"/>
        <v>105.8</v>
      </c>
      <c r="F97" s="84"/>
      <c r="G97" s="355"/>
      <c r="H97" s="355"/>
      <c r="I97" s="129"/>
      <c r="J97" s="83"/>
    </row>
    <row r="98" spans="1:9" ht="11.25">
      <c r="A98" s="22" t="s">
        <v>38</v>
      </c>
      <c r="B98" s="118">
        <v>107.95</v>
      </c>
      <c r="C98" s="118">
        <v>115.38</v>
      </c>
      <c r="D98" s="41">
        <f t="shared" si="2"/>
        <v>110.56</v>
      </c>
      <c r="E98" s="41">
        <f t="shared" si="2"/>
        <v>117.12</v>
      </c>
      <c r="F98" s="84"/>
      <c r="G98" s="355"/>
      <c r="H98" s="355"/>
      <c r="I98" s="129"/>
    </row>
    <row r="99" spans="1:9" ht="11.25">
      <c r="A99" s="22" t="s">
        <v>39</v>
      </c>
      <c r="B99" s="118">
        <v>107.95</v>
      </c>
      <c r="C99" s="118">
        <v>179.04</v>
      </c>
      <c r="D99" s="41">
        <f t="shared" si="2"/>
        <v>110.56</v>
      </c>
      <c r="E99" s="41">
        <f t="shared" si="2"/>
        <v>181.74</v>
      </c>
      <c r="F99" s="84"/>
      <c r="G99" s="355"/>
      <c r="H99" s="355"/>
      <c r="I99" s="129"/>
    </row>
    <row r="100" spans="1:9" ht="11.25">
      <c r="A100" s="22" t="s">
        <v>40</v>
      </c>
      <c r="B100" s="118">
        <v>253.1</v>
      </c>
      <c r="C100" s="118">
        <v>115.38</v>
      </c>
      <c r="D100" s="41">
        <f t="shared" si="2"/>
        <v>259.23</v>
      </c>
      <c r="E100" s="41">
        <f t="shared" si="2"/>
        <v>117.12</v>
      </c>
      <c r="F100" s="84"/>
      <c r="G100" s="355"/>
      <c r="H100" s="355"/>
      <c r="I100" s="129"/>
    </row>
    <row r="101" spans="1:9" ht="11.25">
      <c r="A101" s="22" t="s">
        <v>41</v>
      </c>
      <c r="B101" s="118">
        <v>253.1</v>
      </c>
      <c r="C101" s="118">
        <v>179.05</v>
      </c>
      <c r="D101" s="41">
        <f t="shared" si="2"/>
        <v>259.23</v>
      </c>
      <c r="E101" s="41">
        <f t="shared" si="2"/>
        <v>181.75</v>
      </c>
      <c r="F101" s="84"/>
      <c r="G101" s="355"/>
      <c r="H101" s="355"/>
      <c r="I101" s="129"/>
    </row>
    <row r="102" spans="1:9" ht="11.25">
      <c r="A102" s="22" t="s">
        <v>42</v>
      </c>
      <c r="B102" s="118">
        <v>18.12</v>
      </c>
      <c r="C102" s="118">
        <v>93.15</v>
      </c>
      <c r="D102" s="41">
        <f t="shared" si="2"/>
        <v>18.56</v>
      </c>
      <c r="E102" s="41">
        <f t="shared" si="2"/>
        <v>94.56</v>
      </c>
      <c r="F102" s="84"/>
      <c r="G102" s="355"/>
      <c r="H102" s="355"/>
      <c r="I102" s="129"/>
    </row>
    <row r="103" spans="1:9" ht="11.25">
      <c r="A103" s="22" t="s">
        <v>43</v>
      </c>
      <c r="B103" s="118">
        <v>18.12</v>
      </c>
      <c r="C103" s="118">
        <v>114.36</v>
      </c>
      <c r="D103" s="41">
        <f t="shared" si="2"/>
        <v>18.56</v>
      </c>
      <c r="E103" s="41">
        <f t="shared" si="2"/>
        <v>116.09</v>
      </c>
      <c r="F103" s="84"/>
      <c r="G103" s="355"/>
      <c r="H103" s="355"/>
      <c r="I103" s="129"/>
    </row>
    <row r="104" spans="1:9" ht="11.25">
      <c r="A104" s="26" t="s">
        <v>22</v>
      </c>
      <c r="B104" s="122">
        <v>64.87</v>
      </c>
      <c r="C104" s="122">
        <v>10.32</v>
      </c>
      <c r="D104" s="37">
        <f t="shared" si="2"/>
        <v>66.44</v>
      </c>
      <c r="E104" s="37">
        <f t="shared" si="2"/>
        <v>10.48</v>
      </c>
      <c r="F104" s="84"/>
      <c r="G104" s="355"/>
      <c r="H104" s="355"/>
      <c r="I104" s="129"/>
    </row>
    <row r="105" spans="1:9" ht="11.25">
      <c r="A105" s="26" t="s">
        <v>135</v>
      </c>
      <c r="B105" s="122">
        <v>179.41</v>
      </c>
      <c r="C105" s="122">
        <v>43.3</v>
      </c>
      <c r="D105" s="37">
        <f t="shared" si="2"/>
        <v>183.75</v>
      </c>
      <c r="E105" s="37">
        <f t="shared" si="2"/>
        <v>43.95</v>
      </c>
      <c r="F105" s="84"/>
      <c r="G105" s="355"/>
      <c r="H105" s="355"/>
      <c r="I105" s="129"/>
    </row>
    <row r="106" spans="1:9" ht="11.25">
      <c r="A106" s="26" t="s">
        <v>136</v>
      </c>
      <c r="B106" s="122">
        <v>97.5</v>
      </c>
      <c r="C106" s="122">
        <v>23.54</v>
      </c>
      <c r="D106" s="37">
        <f t="shared" si="2"/>
        <v>99.86</v>
      </c>
      <c r="E106" s="37">
        <f t="shared" si="2"/>
        <v>23.9</v>
      </c>
      <c r="F106" s="84"/>
      <c r="G106" s="355"/>
      <c r="H106" s="355"/>
      <c r="I106" s="129"/>
    </row>
    <row r="107" spans="1:9" ht="11.25">
      <c r="A107" s="26" t="s">
        <v>137</v>
      </c>
      <c r="B107" s="122">
        <v>224.92</v>
      </c>
      <c r="C107" s="122">
        <v>54.3</v>
      </c>
      <c r="D107" s="37">
        <f t="shared" si="2"/>
        <v>230.36</v>
      </c>
      <c r="E107" s="37">
        <f t="shared" si="2"/>
        <v>55.12</v>
      </c>
      <c r="F107" s="84"/>
      <c r="G107" s="355"/>
      <c r="H107" s="355"/>
      <c r="I107" s="129"/>
    </row>
    <row r="108" spans="1:9" ht="11.25">
      <c r="A108" s="26" t="s">
        <v>138</v>
      </c>
      <c r="B108" s="122">
        <v>448.28</v>
      </c>
      <c r="C108" s="122">
        <v>108.22</v>
      </c>
      <c r="D108" s="37">
        <f t="shared" si="2"/>
        <v>459.13</v>
      </c>
      <c r="E108" s="37">
        <f t="shared" si="2"/>
        <v>109.85</v>
      </c>
      <c r="F108" s="84"/>
      <c r="G108" s="355"/>
      <c r="H108" s="355"/>
      <c r="I108" s="129"/>
    </row>
    <row r="109" spans="1:9" ht="11.25">
      <c r="A109" s="26" t="s">
        <v>139</v>
      </c>
      <c r="B109" s="122">
        <v>811.83</v>
      </c>
      <c r="C109" s="122">
        <v>195.97</v>
      </c>
      <c r="D109" s="37">
        <f t="shared" si="2"/>
        <v>831.48</v>
      </c>
      <c r="E109" s="37">
        <f t="shared" si="2"/>
        <v>198.93</v>
      </c>
      <c r="F109" s="84"/>
      <c r="G109" s="355"/>
      <c r="H109" s="355"/>
      <c r="I109" s="129"/>
    </row>
    <row r="110" spans="1:9" ht="11.25">
      <c r="A110" s="119" t="s">
        <v>280</v>
      </c>
      <c r="B110" s="260"/>
      <c r="C110" s="261"/>
      <c r="D110" s="125">
        <v>1746</v>
      </c>
      <c r="E110" s="125">
        <v>296</v>
      </c>
      <c r="F110" s="84"/>
      <c r="G110" s="355"/>
      <c r="H110" s="355"/>
      <c r="I110" s="129"/>
    </row>
    <row r="111" spans="1:9" ht="11.25">
      <c r="A111" s="38"/>
      <c r="B111" s="90"/>
      <c r="C111" s="90"/>
      <c r="D111" s="39"/>
      <c r="E111" s="39"/>
      <c r="F111" s="84"/>
      <c r="G111" s="355"/>
      <c r="H111" s="355"/>
      <c r="I111" s="129"/>
    </row>
    <row r="112" spans="1:9" ht="11.25">
      <c r="A112" s="22" t="s">
        <v>207</v>
      </c>
      <c r="B112" s="118">
        <v>419.23</v>
      </c>
      <c r="C112" s="118">
        <v>502.33</v>
      </c>
      <c r="D112" s="37">
        <f t="shared" si="2"/>
        <v>429.38</v>
      </c>
      <c r="E112" s="37">
        <f t="shared" si="2"/>
        <v>509.92</v>
      </c>
      <c r="F112" s="84"/>
      <c r="G112" s="355"/>
      <c r="H112" s="355"/>
      <c r="I112" s="129"/>
    </row>
    <row r="113" spans="1:9" ht="11.25">
      <c r="A113" s="22" t="s">
        <v>208</v>
      </c>
      <c r="B113" s="118">
        <v>435.39</v>
      </c>
      <c r="C113" s="118">
        <v>552.77</v>
      </c>
      <c r="D113" s="37">
        <f t="shared" si="2"/>
        <v>445.93</v>
      </c>
      <c r="E113" s="37">
        <f t="shared" si="2"/>
        <v>561.12</v>
      </c>
      <c r="F113" s="84"/>
      <c r="G113" s="355"/>
      <c r="H113" s="355"/>
      <c r="I113" s="129"/>
    </row>
    <row r="114" spans="1:9" ht="11.25">
      <c r="A114" s="22" t="s">
        <v>209</v>
      </c>
      <c r="B114" s="118">
        <v>39.24</v>
      </c>
      <c r="C114" s="118">
        <v>9.16</v>
      </c>
      <c r="D114" s="37">
        <f t="shared" si="2"/>
        <v>40.19</v>
      </c>
      <c r="E114" s="37">
        <f t="shared" si="2"/>
        <v>9.3</v>
      </c>
      <c r="F114" s="84"/>
      <c r="G114" s="355"/>
      <c r="H114" s="355"/>
      <c r="I114" s="129"/>
    </row>
    <row r="115" spans="1:9" ht="11.25">
      <c r="A115" s="22" t="s">
        <v>210</v>
      </c>
      <c r="B115" s="118">
        <v>40.52</v>
      </c>
      <c r="C115" s="118">
        <v>9.38</v>
      </c>
      <c r="D115" s="37">
        <f t="shared" si="2"/>
        <v>41.5</v>
      </c>
      <c r="E115" s="37">
        <f t="shared" si="2"/>
        <v>9.52</v>
      </c>
      <c r="F115" s="84"/>
      <c r="G115" s="355"/>
      <c r="H115" s="355"/>
      <c r="I115" s="129"/>
    </row>
    <row r="116" spans="1:9" ht="11.25">
      <c r="A116" s="22" t="s">
        <v>52</v>
      </c>
      <c r="B116" s="118">
        <v>77.73</v>
      </c>
      <c r="C116" s="118">
        <v>39.36</v>
      </c>
      <c r="D116" s="37">
        <f t="shared" si="2"/>
        <v>79.61</v>
      </c>
      <c r="E116" s="37">
        <f t="shared" si="2"/>
        <v>39.95</v>
      </c>
      <c r="F116" s="84"/>
      <c r="G116" s="355"/>
      <c r="H116" s="355"/>
      <c r="I116" s="129"/>
    </row>
    <row r="117" spans="1:9" ht="11.25">
      <c r="A117" s="22" t="s">
        <v>53</v>
      </c>
      <c r="B117" s="118">
        <v>80.93</v>
      </c>
      <c r="C117" s="118">
        <v>43.17</v>
      </c>
      <c r="D117" s="37">
        <f t="shared" si="2"/>
        <v>82.89</v>
      </c>
      <c r="E117" s="37">
        <f t="shared" si="2"/>
        <v>43.82</v>
      </c>
      <c r="F117" s="84"/>
      <c r="G117" s="355"/>
      <c r="H117" s="355"/>
      <c r="I117" s="129"/>
    </row>
    <row r="118" spans="1:9" ht="11.25">
      <c r="A118" s="22" t="s">
        <v>211</v>
      </c>
      <c r="B118" s="118">
        <v>218.76</v>
      </c>
      <c r="C118" s="118">
        <v>108.14</v>
      </c>
      <c r="D118" s="37">
        <f t="shared" si="2"/>
        <v>224.05</v>
      </c>
      <c r="E118" s="37">
        <f t="shared" si="2"/>
        <v>109.77</v>
      </c>
      <c r="F118" s="84"/>
      <c r="G118" s="355"/>
      <c r="H118" s="355"/>
      <c r="I118" s="129"/>
    </row>
    <row r="119" spans="1:9" ht="11.25">
      <c r="A119" s="22" t="s">
        <v>212</v>
      </c>
      <c r="B119" s="118">
        <v>222.98</v>
      </c>
      <c r="C119" s="118">
        <v>114.34</v>
      </c>
      <c r="D119" s="37">
        <f t="shared" si="2"/>
        <v>228.38</v>
      </c>
      <c r="E119" s="37">
        <f t="shared" si="2"/>
        <v>116.07</v>
      </c>
      <c r="F119" s="84"/>
      <c r="G119" s="355"/>
      <c r="H119" s="355"/>
      <c r="I119" s="129"/>
    </row>
    <row r="120" spans="1:9" ht="11.25">
      <c r="A120" s="22" t="s">
        <v>213</v>
      </c>
      <c r="B120" s="118">
        <v>497.7</v>
      </c>
      <c r="C120" s="118">
        <v>520.64</v>
      </c>
      <c r="D120" s="37">
        <f t="shared" si="2"/>
        <v>509.74</v>
      </c>
      <c r="E120" s="37">
        <f t="shared" si="2"/>
        <v>528.5</v>
      </c>
      <c r="F120" s="84"/>
      <c r="G120" s="355"/>
      <c r="H120" s="355"/>
      <c r="I120" s="129"/>
    </row>
    <row r="121" spans="1:9" ht="11.25">
      <c r="A121" s="22" t="s">
        <v>214</v>
      </c>
      <c r="B121" s="118">
        <v>516.45</v>
      </c>
      <c r="C121" s="118">
        <v>571.52</v>
      </c>
      <c r="D121" s="37">
        <f t="shared" si="2"/>
        <v>528.95</v>
      </c>
      <c r="E121" s="37">
        <f t="shared" si="2"/>
        <v>580.15</v>
      </c>
      <c r="F121" s="84"/>
      <c r="G121" s="355"/>
      <c r="H121" s="355"/>
      <c r="I121" s="129"/>
    </row>
    <row r="122" spans="1:9" ht="11.25">
      <c r="A122" s="22" t="s">
        <v>140</v>
      </c>
      <c r="B122" s="118">
        <v>218.76</v>
      </c>
      <c r="C122" s="118">
        <v>108.14</v>
      </c>
      <c r="D122" s="37">
        <f t="shared" si="2"/>
        <v>224.05</v>
      </c>
      <c r="E122" s="37">
        <f t="shared" si="2"/>
        <v>109.77</v>
      </c>
      <c r="F122" s="84"/>
      <c r="G122" s="355"/>
      <c r="H122" s="355"/>
      <c r="I122" s="129"/>
    </row>
    <row r="123" spans="1:9" ht="11.25">
      <c r="A123" s="22" t="s">
        <v>141</v>
      </c>
      <c r="B123" s="118">
        <v>222.98</v>
      </c>
      <c r="C123" s="118">
        <v>114.34</v>
      </c>
      <c r="D123" s="37">
        <f t="shared" si="2"/>
        <v>228.38</v>
      </c>
      <c r="E123" s="37">
        <f t="shared" si="2"/>
        <v>116.07</v>
      </c>
      <c r="F123" s="84"/>
      <c r="G123" s="355"/>
      <c r="H123" s="355"/>
      <c r="I123" s="129"/>
    </row>
    <row r="124" spans="1:9" ht="11.25">
      <c r="A124" s="38"/>
      <c r="B124" s="90"/>
      <c r="C124" s="90"/>
      <c r="D124" s="39"/>
      <c r="E124" s="39"/>
      <c r="F124" s="84"/>
      <c r="G124" s="355"/>
      <c r="H124" s="355"/>
      <c r="I124" s="129"/>
    </row>
    <row r="125" spans="1:9" ht="11.25">
      <c r="A125" s="22" t="s">
        <v>215</v>
      </c>
      <c r="B125" s="118">
        <v>218.76</v>
      </c>
      <c r="C125" s="118">
        <v>108.14</v>
      </c>
      <c r="D125" s="37">
        <f t="shared" si="2"/>
        <v>224.05</v>
      </c>
      <c r="E125" s="37">
        <f t="shared" si="2"/>
        <v>109.77</v>
      </c>
      <c r="F125" s="84"/>
      <c r="G125" s="355"/>
      <c r="H125" s="355"/>
      <c r="I125" s="129"/>
    </row>
    <row r="126" spans="1:9" ht="11.25">
      <c r="A126" s="22" t="s">
        <v>216</v>
      </c>
      <c r="B126" s="118">
        <v>222.98</v>
      </c>
      <c r="C126" s="118">
        <v>114.34</v>
      </c>
      <c r="D126" s="37">
        <f t="shared" si="2"/>
        <v>228.38</v>
      </c>
      <c r="E126" s="37">
        <f t="shared" si="2"/>
        <v>116.07</v>
      </c>
      <c r="F126" s="84"/>
      <c r="G126" s="355"/>
      <c r="H126" s="355"/>
      <c r="I126" s="129"/>
    </row>
    <row r="127" spans="1:9" ht="11.25">
      <c r="A127" s="22" t="s">
        <v>217</v>
      </c>
      <c r="B127" s="118">
        <v>9.88</v>
      </c>
      <c r="C127" s="118">
        <v>5.52</v>
      </c>
      <c r="D127" s="37">
        <f t="shared" si="2"/>
        <v>10.12</v>
      </c>
      <c r="E127" s="37">
        <f t="shared" si="2"/>
        <v>5.6</v>
      </c>
      <c r="F127" s="84"/>
      <c r="G127" s="355"/>
      <c r="H127" s="355"/>
      <c r="I127" s="129"/>
    </row>
    <row r="128" spans="1:9" ht="11.25">
      <c r="A128" s="22" t="s">
        <v>218</v>
      </c>
      <c r="B128" s="118">
        <v>6.05</v>
      </c>
      <c r="C128" s="118">
        <v>2.26</v>
      </c>
      <c r="D128" s="37">
        <f t="shared" si="2"/>
        <v>6.2</v>
      </c>
      <c r="E128" s="37">
        <f t="shared" si="2"/>
        <v>2.29</v>
      </c>
      <c r="F128" s="84"/>
      <c r="G128" s="355"/>
      <c r="H128" s="355"/>
      <c r="I128" s="129"/>
    </row>
    <row r="129" spans="1:9" ht="11.25">
      <c r="A129" s="22" t="s">
        <v>219</v>
      </c>
      <c r="B129" s="118">
        <v>3.8</v>
      </c>
      <c r="C129" s="118">
        <v>1.42</v>
      </c>
      <c r="D129" s="37">
        <f t="shared" si="2"/>
        <v>3.89</v>
      </c>
      <c r="E129" s="37">
        <f t="shared" si="2"/>
        <v>1.44</v>
      </c>
      <c r="F129" s="84"/>
      <c r="G129" s="355"/>
      <c r="H129" s="355"/>
      <c r="I129" s="129"/>
    </row>
    <row r="130" spans="1:9" ht="11.25">
      <c r="A130" s="22" t="s">
        <v>220</v>
      </c>
      <c r="B130" s="118">
        <v>9.43</v>
      </c>
      <c r="C130" s="118">
        <v>3.52</v>
      </c>
      <c r="D130" s="37">
        <f t="shared" si="2"/>
        <v>9.66</v>
      </c>
      <c r="E130" s="37">
        <f t="shared" si="2"/>
        <v>3.57</v>
      </c>
      <c r="F130" s="84"/>
      <c r="G130" s="355"/>
      <c r="H130" s="355"/>
      <c r="I130" s="129"/>
    </row>
    <row r="131" spans="1:9" ht="11.25">
      <c r="A131" s="26" t="s">
        <v>221</v>
      </c>
      <c r="B131" s="122">
        <v>0.57</v>
      </c>
      <c r="C131" s="122">
        <v>0.53</v>
      </c>
      <c r="D131" s="41">
        <v>0.49</v>
      </c>
      <c r="E131" s="41">
        <v>0.51</v>
      </c>
      <c r="F131" s="84"/>
      <c r="G131" s="355"/>
      <c r="H131" s="355"/>
      <c r="I131" s="129"/>
    </row>
    <row r="132" spans="1:9" ht="11.25">
      <c r="A132" s="22" t="s">
        <v>222</v>
      </c>
      <c r="B132" s="118">
        <v>7.15</v>
      </c>
      <c r="C132" s="118">
        <v>2.05</v>
      </c>
      <c r="D132" s="37">
        <f t="shared" si="2"/>
        <v>7.32</v>
      </c>
      <c r="E132" s="37">
        <f t="shared" si="2"/>
        <v>2.08</v>
      </c>
      <c r="F132" s="84"/>
      <c r="G132" s="355"/>
      <c r="H132" s="355"/>
      <c r="I132" s="129"/>
    </row>
    <row r="133" spans="1:9" ht="11.25">
      <c r="A133" s="22" t="s">
        <v>223</v>
      </c>
      <c r="B133" s="118">
        <v>242.34</v>
      </c>
      <c r="C133" s="118">
        <v>208.3</v>
      </c>
      <c r="D133" s="37">
        <f t="shared" si="2"/>
        <v>248.2</v>
      </c>
      <c r="E133" s="37">
        <f t="shared" si="2"/>
        <v>211.45</v>
      </c>
      <c r="F133" s="84"/>
      <c r="G133" s="355"/>
      <c r="H133" s="355"/>
      <c r="I133" s="129"/>
    </row>
    <row r="134" spans="1:9" ht="11.25">
      <c r="A134" s="22" t="s">
        <v>224</v>
      </c>
      <c r="B134" s="118">
        <v>206.05</v>
      </c>
      <c r="C134" s="118">
        <v>656.94</v>
      </c>
      <c r="D134" s="37">
        <f t="shared" si="2"/>
        <v>211.04</v>
      </c>
      <c r="E134" s="37">
        <f t="shared" si="2"/>
        <v>666.86</v>
      </c>
      <c r="F134" s="84"/>
      <c r="G134" s="355"/>
      <c r="H134" s="355"/>
      <c r="I134" s="129"/>
    </row>
    <row r="135" spans="1:9" ht="11.25">
      <c r="A135" s="26" t="s">
        <v>225</v>
      </c>
      <c r="B135" s="259">
        <v>0.413</v>
      </c>
      <c r="C135" s="259">
        <v>0.085</v>
      </c>
      <c r="D135" s="259">
        <f aca="true" t="shared" si="3" ref="D135:E138">B135</f>
        <v>0.413</v>
      </c>
      <c r="E135" s="259">
        <f t="shared" si="3"/>
        <v>0.085</v>
      </c>
      <c r="F135" s="84"/>
      <c r="G135" s="355"/>
      <c r="H135" s="355"/>
      <c r="I135" s="129"/>
    </row>
    <row r="136" spans="1:9" ht="11.25">
      <c r="A136" s="26" t="s">
        <v>226</v>
      </c>
      <c r="B136" s="259">
        <v>0.463</v>
      </c>
      <c r="C136" s="259">
        <v>0.108</v>
      </c>
      <c r="D136" s="259">
        <f t="shared" si="3"/>
        <v>0.463</v>
      </c>
      <c r="E136" s="259">
        <f t="shared" si="3"/>
        <v>0.108</v>
      </c>
      <c r="F136" s="84"/>
      <c r="G136" s="355"/>
      <c r="H136" s="355"/>
      <c r="I136" s="129"/>
    </row>
    <row r="137" spans="1:9" ht="11.25">
      <c r="A137" s="26" t="s">
        <v>227</v>
      </c>
      <c r="B137" s="259">
        <v>0.849</v>
      </c>
      <c r="C137" s="259">
        <v>0.17</v>
      </c>
      <c r="D137" s="259">
        <f t="shared" si="3"/>
        <v>0.849</v>
      </c>
      <c r="E137" s="259">
        <f t="shared" si="3"/>
        <v>0.17</v>
      </c>
      <c r="F137" s="84"/>
      <c r="G137" s="355"/>
      <c r="H137" s="355"/>
      <c r="I137" s="129"/>
    </row>
    <row r="138" spans="1:9" ht="11.25">
      <c r="A138" s="26" t="s">
        <v>228</v>
      </c>
      <c r="B138" s="259">
        <v>0.849</v>
      </c>
      <c r="C138" s="259">
        <v>0.17</v>
      </c>
      <c r="D138" s="259">
        <f t="shared" si="3"/>
        <v>0.849</v>
      </c>
      <c r="E138" s="259">
        <f t="shared" si="3"/>
        <v>0.17</v>
      </c>
      <c r="F138" s="84"/>
      <c r="G138" s="355"/>
      <c r="H138" s="355"/>
      <c r="I138" s="129"/>
    </row>
    <row r="139" spans="1:9" ht="11.25">
      <c r="A139" s="40"/>
      <c r="B139" s="259"/>
      <c r="C139" s="259"/>
      <c r="D139" s="259"/>
      <c r="E139" s="259"/>
      <c r="F139" s="84"/>
      <c r="G139" s="355"/>
      <c r="H139" s="355"/>
      <c r="I139" s="129"/>
    </row>
    <row r="140" spans="1:9" ht="11.25">
      <c r="A140" s="42"/>
      <c r="B140" s="42"/>
      <c r="C140" s="42"/>
      <c r="D140" s="85"/>
      <c r="E140" s="42"/>
      <c r="F140" s="84"/>
      <c r="G140" s="355"/>
      <c r="H140" s="355"/>
      <c r="I140" s="129"/>
    </row>
    <row r="141" spans="1:9" ht="11.25">
      <c r="A141" s="26" t="s">
        <v>229</v>
      </c>
      <c r="B141" s="122">
        <v>284199</v>
      </c>
      <c r="C141" s="122">
        <v>47598</v>
      </c>
      <c r="D141" s="41">
        <f aca="true" t="shared" si="4" ref="D141:D150">ROUND(B141*B$5,2)</f>
        <v>291076.62</v>
      </c>
      <c r="E141" s="41">
        <f aca="true" t="shared" si="5" ref="E141:E150">ROUND(C141*C$5,2)</f>
        <v>48316.73</v>
      </c>
      <c r="G141" s="355"/>
      <c r="H141" s="355"/>
      <c r="I141" s="129"/>
    </row>
    <row r="142" spans="1:9" ht="11.25">
      <c r="A142" s="26" t="s">
        <v>230</v>
      </c>
      <c r="B142" s="122">
        <v>551333</v>
      </c>
      <c r="C142" s="122">
        <v>54587</v>
      </c>
      <c r="D142" s="41">
        <f t="shared" si="4"/>
        <v>564675.26</v>
      </c>
      <c r="E142" s="41">
        <f t="shared" si="5"/>
        <v>55411.26</v>
      </c>
      <c r="G142" s="355"/>
      <c r="H142" s="355"/>
      <c r="I142" s="129"/>
    </row>
    <row r="143" spans="1:9" ht="11.25">
      <c r="A143" s="26" t="s">
        <v>231</v>
      </c>
      <c r="B143" s="122">
        <v>704480</v>
      </c>
      <c r="C143" s="122">
        <v>1938643</v>
      </c>
      <c r="D143" s="41">
        <f t="shared" si="4"/>
        <v>721528.42</v>
      </c>
      <c r="E143" s="41">
        <f t="shared" si="5"/>
        <v>1967916.51</v>
      </c>
      <c r="G143" s="355"/>
      <c r="H143" s="355"/>
      <c r="I143" s="129"/>
    </row>
    <row r="144" spans="1:9" ht="11.25">
      <c r="A144" s="26" t="s">
        <v>232</v>
      </c>
      <c r="B144" s="122">
        <v>352814</v>
      </c>
      <c r="C144" s="122">
        <v>129363.2515</v>
      </c>
      <c r="D144" s="41">
        <f t="shared" si="4"/>
        <v>361352.1</v>
      </c>
      <c r="E144" s="41">
        <f t="shared" si="5"/>
        <v>131316.64</v>
      </c>
      <c r="G144" s="355"/>
      <c r="H144" s="355"/>
      <c r="I144" s="129"/>
    </row>
    <row r="145" spans="1:9" ht="11.25">
      <c r="A145" s="26" t="s">
        <v>233</v>
      </c>
      <c r="B145" s="122">
        <v>308702</v>
      </c>
      <c r="C145" s="122">
        <v>0</v>
      </c>
      <c r="D145" s="41">
        <f t="shared" si="4"/>
        <v>316172.59</v>
      </c>
      <c r="E145" s="41">
        <f t="shared" si="5"/>
        <v>0</v>
      </c>
      <c r="G145" s="355"/>
      <c r="H145" s="355"/>
      <c r="I145" s="129"/>
    </row>
    <row r="146" spans="1:9" ht="11.25">
      <c r="A146" s="8"/>
      <c r="B146" s="122">
        <v>0</v>
      </c>
      <c r="C146" s="122">
        <v>0</v>
      </c>
      <c r="D146" s="41">
        <f t="shared" si="4"/>
        <v>0</v>
      </c>
      <c r="E146" s="41">
        <f t="shared" si="5"/>
        <v>0</v>
      </c>
      <c r="G146" s="355"/>
      <c r="H146" s="355"/>
      <c r="I146" s="129"/>
    </row>
    <row r="147" spans="1:9" ht="11.25">
      <c r="A147" s="26" t="s">
        <v>234</v>
      </c>
      <c r="B147" s="122">
        <v>1489</v>
      </c>
      <c r="C147" s="122">
        <v>0</v>
      </c>
      <c r="D147" s="41">
        <f t="shared" si="4"/>
        <v>1525.03</v>
      </c>
      <c r="E147" s="41">
        <f t="shared" si="5"/>
        <v>0</v>
      </c>
      <c r="G147" s="355"/>
      <c r="H147" s="355"/>
      <c r="I147" s="129"/>
    </row>
    <row r="148" spans="1:9" ht="11.25">
      <c r="A148" s="26" t="s">
        <v>235</v>
      </c>
      <c r="B148" s="122">
        <v>0</v>
      </c>
      <c r="C148" s="122">
        <v>0</v>
      </c>
      <c r="D148" s="41">
        <f t="shared" si="4"/>
        <v>0</v>
      </c>
      <c r="E148" s="41">
        <f t="shared" si="5"/>
        <v>0</v>
      </c>
      <c r="G148" s="355"/>
      <c r="H148" s="355"/>
      <c r="I148" s="129"/>
    </row>
    <row r="149" spans="1:9" ht="11.25">
      <c r="A149" s="26" t="s">
        <v>236</v>
      </c>
      <c r="B149" s="122">
        <v>0</v>
      </c>
      <c r="C149" s="122">
        <v>18487.6374</v>
      </c>
      <c r="D149" s="41">
        <f t="shared" si="4"/>
        <v>0</v>
      </c>
      <c r="E149" s="41">
        <f t="shared" si="5"/>
        <v>18766.8</v>
      </c>
      <c r="G149" s="355"/>
      <c r="H149" s="355"/>
      <c r="I149" s="84"/>
    </row>
    <row r="150" spans="1:8" ht="11.25">
      <c r="A150" s="26" t="s">
        <v>237</v>
      </c>
      <c r="B150" s="122">
        <v>0</v>
      </c>
      <c r="C150" s="122">
        <v>103742</v>
      </c>
      <c r="D150" s="41">
        <f t="shared" si="4"/>
        <v>0</v>
      </c>
      <c r="E150" s="41">
        <f t="shared" si="5"/>
        <v>105308.5</v>
      </c>
      <c r="G150" s="355"/>
      <c r="H150" s="355"/>
    </row>
    <row r="151" spans="4:5" ht="11.25">
      <c r="D151" s="85"/>
      <c r="E151" s="42"/>
    </row>
    <row r="152" spans="4:5" ht="11.25">
      <c r="D152" s="85"/>
      <c r="E152" s="42"/>
    </row>
    <row r="153" spans="4:5" ht="11.25">
      <c r="D153" s="85"/>
      <c r="E153" s="42"/>
    </row>
    <row r="154" spans="4:5" ht="11.25">
      <c r="D154" s="85"/>
      <c r="E154" s="42"/>
    </row>
    <row r="155" spans="4:5" ht="11.25">
      <c r="D155" s="85"/>
      <c r="E155" s="42"/>
    </row>
    <row r="156" spans="4:5" ht="11.25">
      <c r="D156" s="85"/>
      <c r="E156" s="42"/>
    </row>
  </sheetData>
  <sheetProtection password="CA39" sheet="1" objects="1" scenarios="1"/>
  <mergeCells count="4">
    <mergeCell ref="B2:C2"/>
    <mergeCell ref="B3:C3"/>
    <mergeCell ref="D2:E2"/>
    <mergeCell ref="D3:E3"/>
  </mergeCells>
  <conditionalFormatting sqref="B69:C69">
    <cfRule type="expression" priority="1" dxfId="0" stopIfTrue="1">
      <formula>#REF!=TRUE</formula>
    </cfRule>
  </conditionalFormatting>
  <printOptions/>
  <pageMargins left="0.75" right="0.75" top="0.63" bottom="0.26" header="0.5" footer="0.27"/>
  <pageSetup horizontalDpi="600" verticalDpi="600" orientation="portrait" paperSize="9" scale="90" r:id="rId3"/>
  <legacyDrawing r:id="rId2"/>
  <oleObjects>
    <oleObject progId="MSPhotoEd.3" shapeId="1723448" r:id="rId1"/>
  </oleObjects>
</worksheet>
</file>

<file path=xl/worksheets/sheet9.xml><?xml version="1.0" encoding="utf-8"?>
<worksheet xmlns="http://schemas.openxmlformats.org/spreadsheetml/2006/main" xmlns:r="http://schemas.openxmlformats.org/officeDocument/2006/relationships">
  <sheetPr codeName="Blad16">
    <tabColor indexed="14"/>
  </sheetPr>
  <dimension ref="A1:I171"/>
  <sheetViews>
    <sheetView showGridLines="0" zoomScaleSheetLayoutView="100" workbookViewId="0" topLeftCell="A1">
      <pane xSplit="4" ySplit="3" topLeftCell="E61" activePane="bottomRight" state="frozen"/>
      <selection pane="topLeft" activeCell="A1" sqref="A1"/>
      <selection pane="topRight" activeCell="E1" sqref="E1"/>
      <selection pane="bottomLeft" activeCell="A5" sqref="A5"/>
      <selection pane="bottomRight" activeCell="C97" sqref="C97"/>
    </sheetView>
  </sheetViews>
  <sheetFormatPr defaultColWidth="9.140625" defaultRowHeight="12.75"/>
  <cols>
    <col min="1" max="1" width="7.57421875" style="335" customWidth="1"/>
    <col min="2" max="2" width="5.57421875" style="0" customWidth="1"/>
    <col min="3" max="3" width="8.421875" style="0" customWidth="1"/>
    <col min="4" max="4" width="51.57421875" style="0" customWidth="1"/>
    <col min="5" max="5" width="22.8515625" style="0" customWidth="1"/>
    <col min="6" max="6" width="22.00390625" style="0" customWidth="1"/>
    <col min="7" max="7" width="2.7109375" style="0" customWidth="1"/>
    <col min="8" max="8" width="4.7109375" style="0" customWidth="1"/>
  </cols>
  <sheetData>
    <row r="1" spans="1:6" ht="12.75">
      <c r="A1" s="335" t="s">
        <v>535</v>
      </c>
      <c r="E1" s="328" t="s">
        <v>533</v>
      </c>
      <c r="F1" s="328" t="s">
        <v>534</v>
      </c>
    </row>
    <row r="2" spans="4:6" ht="12.75">
      <c r="D2" s="328" t="s">
        <v>532</v>
      </c>
      <c r="E2">
        <f>Voorblad!E7</f>
        <v>0</v>
      </c>
      <c r="F2">
        <f>Voorblad!F7</f>
        <v>0</v>
      </c>
    </row>
    <row r="3" spans="3:6" ht="12.75">
      <c r="C3" s="328" t="s">
        <v>368</v>
      </c>
      <c r="E3" s="329" t="s">
        <v>369</v>
      </c>
      <c r="F3" s="328" t="s">
        <v>499</v>
      </c>
    </row>
    <row r="4" spans="1:6" ht="12.75">
      <c r="A4" s="346"/>
      <c r="B4" s="337" t="s">
        <v>370</v>
      </c>
      <c r="C4" s="337" t="s">
        <v>371</v>
      </c>
      <c r="D4" s="337" t="str">
        <f>'prod. afspraken en realisatie'!B9</f>
        <v>Opnamen (zie blad 10) gewogen</v>
      </c>
      <c r="E4" s="337">
        <f>'prod. afspraken en realisatie'!C9</f>
        <v>0</v>
      </c>
      <c r="F4" s="337">
        <f>'prod. afspraken en realisatie'!D9</f>
        <v>0</v>
      </c>
    </row>
    <row r="5" spans="1:6" ht="12.75">
      <c r="A5" s="346"/>
      <c r="B5" s="337" t="s">
        <v>370</v>
      </c>
      <c r="C5" s="337" t="s">
        <v>372</v>
      </c>
      <c r="D5" s="337" t="str">
        <f>'prod. afspraken en realisatie'!B10</f>
        <v>Verpl.dagen (excl. verkeerde bed)</v>
      </c>
      <c r="E5" s="337">
        <f>'prod. afspraken en realisatie'!C10</f>
        <v>0</v>
      </c>
      <c r="F5" s="337">
        <f>'prod. afspraken en realisatie'!D10</f>
        <v>0</v>
      </c>
    </row>
    <row r="6" spans="1:6" ht="12.75">
      <c r="A6" s="346"/>
      <c r="B6" s="337" t="s">
        <v>370</v>
      </c>
      <c r="C6" s="337" t="s">
        <v>373</v>
      </c>
      <c r="D6" s="337" t="str">
        <f>'prod. afspraken en realisatie'!B12</f>
        <v>Eerste polikl.bezoeken (zie blad 10) gewogen</v>
      </c>
      <c r="E6" s="337">
        <f>'prod. afspraken en realisatie'!C12</f>
        <v>0</v>
      </c>
      <c r="F6" s="337">
        <f>'prod. afspraken en realisatie'!D12</f>
        <v>0</v>
      </c>
    </row>
    <row r="7" spans="1:6" ht="12.75">
      <c r="A7" s="346"/>
      <c r="B7" s="337" t="s">
        <v>370</v>
      </c>
      <c r="C7" s="337" t="s">
        <v>374</v>
      </c>
      <c r="D7" s="337" t="str">
        <f>'prod. afspraken en realisatie'!B13</f>
        <v>Dagverpleging I: normaal</v>
      </c>
      <c r="E7" s="337">
        <f>'prod. afspraken en realisatie'!C13</f>
        <v>0</v>
      </c>
      <c r="F7" s="337">
        <f>'prod. afspraken en realisatie'!D13</f>
        <v>0</v>
      </c>
    </row>
    <row r="8" spans="1:6" ht="12.75">
      <c r="A8" s="346"/>
      <c r="B8" s="337" t="s">
        <v>370</v>
      </c>
      <c r="C8" s="337" t="s">
        <v>375</v>
      </c>
      <c r="D8" s="337" t="str">
        <f>'prod. afspraken en realisatie'!B14</f>
        <v>Dagverpleging II: zwaar</v>
      </c>
      <c r="E8" s="337">
        <f>'prod. afspraken en realisatie'!C14</f>
        <v>0</v>
      </c>
      <c r="F8" s="337">
        <f>'prod. afspraken en realisatie'!D14</f>
        <v>0</v>
      </c>
    </row>
    <row r="9" spans="1:6" ht="12.75">
      <c r="A9" s="347"/>
      <c r="B9" s="337" t="s">
        <v>370</v>
      </c>
      <c r="C9" s="337" t="s">
        <v>388</v>
      </c>
      <c r="D9" s="337" t="str">
        <f>'prod. afspraken en realisatie'!B15</f>
        <v>Hartoperaties</v>
      </c>
      <c r="E9" s="337">
        <f>'prod. afspraken en realisatie'!C15</f>
        <v>0</v>
      </c>
      <c r="F9" s="337">
        <f>'prod. afspraken en realisatie'!D15</f>
        <v>0</v>
      </c>
    </row>
    <row r="10" spans="1:6" ht="12.75">
      <c r="A10" s="347"/>
      <c r="B10" s="337" t="s">
        <v>370</v>
      </c>
      <c r="C10" s="337" t="s">
        <v>518</v>
      </c>
      <c r="D10" s="336" t="str">
        <f>'prod. afspraken en realisatie'!B16</f>
        <v>Gecombineerde klep / CABG operatie</v>
      </c>
      <c r="E10" s="337">
        <f>'prod. afspraken en realisatie'!C16</f>
        <v>0</v>
      </c>
      <c r="F10" s="337">
        <f>'prod. afspraken en realisatie'!D16</f>
        <v>0</v>
      </c>
    </row>
    <row r="11" spans="1:6" ht="12.75">
      <c r="A11" s="347"/>
      <c r="B11" s="337" t="s">
        <v>370</v>
      </c>
      <c r="C11" s="337" t="s">
        <v>519</v>
      </c>
      <c r="D11" s="336" t="str">
        <f>'prod. afspraken en realisatie'!B17</f>
        <v>TAAA (aortachirurgie)</v>
      </c>
      <c r="E11" s="337">
        <f>'prod. afspraken en realisatie'!C17</f>
        <v>0</v>
      </c>
      <c r="F11" s="337">
        <f>'prod. afspraken en realisatie'!D17</f>
        <v>0</v>
      </c>
    </row>
    <row r="12" spans="1:6" ht="12.75">
      <c r="A12" s="347"/>
      <c r="B12" s="337" t="s">
        <v>370</v>
      </c>
      <c r="C12" s="337" t="s">
        <v>389</v>
      </c>
      <c r="D12" s="336" t="str">
        <f>'prod. afspraken en realisatie'!B18</f>
        <v>PTCA behandelingen</v>
      </c>
      <c r="E12" s="337">
        <f>'prod. afspraken en realisatie'!C18</f>
        <v>0</v>
      </c>
      <c r="F12" s="337">
        <f>'prod. afspraken en realisatie'!D18</f>
        <v>0</v>
      </c>
    </row>
    <row r="13" spans="1:6" ht="12.75">
      <c r="A13" s="347"/>
      <c r="B13" s="337" t="s">
        <v>370</v>
      </c>
      <c r="C13" s="337" t="s">
        <v>390</v>
      </c>
      <c r="D13" s="336" t="str">
        <f>'prod. afspraken en realisatie'!B19</f>
        <v>Stents</v>
      </c>
      <c r="E13" s="337">
        <f>'prod. afspraken en realisatie'!C19</f>
        <v>0</v>
      </c>
      <c r="F13" s="337">
        <f>'prod. afspraken en realisatie'!D19</f>
        <v>0</v>
      </c>
    </row>
    <row r="14" spans="1:6" ht="12.75">
      <c r="A14" s="347"/>
      <c r="B14" s="337" t="s">
        <v>370</v>
      </c>
      <c r="C14" s="337" t="s">
        <v>391</v>
      </c>
      <c r="D14" s="336" t="str">
        <f>'prod. afspraken en realisatie'!B20</f>
        <v>AICD-implantatie (tot 1 mei 2007)</v>
      </c>
      <c r="E14" s="337">
        <f>'prod. afspraken en realisatie'!C20</f>
        <v>0</v>
      </c>
      <c r="F14" s="337">
        <f>'prod. afspraken en realisatie'!D20</f>
        <v>0</v>
      </c>
    </row>
    <row r="15" spans="1:6" ht="12.75">
      <c r="A15" s="347"/>
      <c r="B15" s="337" t="s">
        <v>370</v>
      </c>
      <c r="C15" s="337" t="s">
        <v>520</v>
      </c>
      <c r="D15" s="336" t="str">
        <f>'prod. afspraken en realisatie'!B21</f>
        <v>AICD-implantatie (vanaf 1 mei 2007)</v>
      </c>
      <c r="E15" s="337">
        <f>'prod. afspraken en realisatie'!C21</f>
        <v>0</v>
      </c>
      <c r="F15" s="337">
        <f>'prod. afspraken en realisatie'!D21</f>
        <v>0</v>
      </c>
    </row>
    <row r="16" spans="1:6" ht="12.75">
      <c r="A16" s="347"/>
      <c r="B16" s="337" t="s">
        <v>370</v>
      </c>
      <c r="C16" s="337" t="s">
        <v>392</v>
      </c>
      <c r="D16" s="336" t="str">
        <f>'prod. afspraken en realisatie'!B22</f>
        <v>Catheterablatie</v>
      </c>
      <c r="E16" s="337">
        <f>'prod. afspraken en realisatie'!C22</f>
        <v>0</v>
      </c>
      <c r="F16" s="337">
        <f>'prod. afspraken en realisatie'!D22</f>
        <v>0</v>
      </c>
    </row>
    <row r="17" spans="1:6" ht="12.75">
      <c r="A17" s="347"/>
      <c r="B17" s="337" t="s">
        <v>370</v>
      </c>
      <c r="C17" s="337" t="s">
        <v>393</v>
      </c>
      <c r="D17" s="336" t="str">
        <f>'prod. afspraken en realisatie'!B23</f>
        <v>Implementatie kunsthart</v>
      </c>
      <c r="E17" s="337">
        <f>'prod. afspraken en realisatie'!C23</f>
        <v>0</v>
      </c>
      <c r="F17" s="337">
        <f>'prod. afspraken en realisatie'!D23</f>
        <v>0</v>
      </c>
    </row>
    <row r="18" spans="1:6" ht="12.75">
      <c r="A18" s="347"/>
      <c r="B18" s="337" t="s">
        <v>370</v>
      </c>
      <c r="C18" s="337" t="s">
        <v>394</v>
      </c>
      <c r="D18" s="336" t="str">
        <f>'prod. afspraken en realisatie'!B24</f>
        <v>Niertransplantaties</v>
      </c>
      <c r="E18" s="337">
        <f>'prod. afspraken en realisatie'!C24</f>
        <v>0</v>
      </c>
      <c r="F18" s="337">
        <f>'prod. afspraken en realisatie'!D24</f>
        <v>0</v>
      </c>
    </row>
    <row r="19" spans="1:6" ht="12.75">
      <c r="A19" s="347"/>
      <c r="B19" s="337" t="s">
        <v>370</v>
      </c>
      <c r="C19" s="337" t="s">
        <v>395</v>
      </c>
      <c r="D19" s="336" t="str">
        <f>'prod. afspraken en realisatie'!B25</f>
        <v>Jaarkaart niertransplantaties</v>
      </c>
      <c r="E19" s="337">
        <f>'prod. afspraken en realisatie'!C25</f>
        <v>0</v>
      </c>
      <c r="F19" s="337">
        <f>'prod. afspraken en realisatie'!D25</f>
        <v>0</v>
      </c>
    </row>
    <row r="20" spans="1:6" ht="12.75">
      <c r="A20" s="347"/>
      <c r="B20" s="337" t="s">
        <v>370</v>
      </c>
      <c r="C20" s="337" t="s">
        <v>396</v>
      </c>
      <c r="D20" s="336" t="str">
        <f>'prod. afspraken en realisatie'!B26</f>
        <v>BMT autoloog AML</v>
      </c>
      <c r="E20" s="337">
        <f>'prod. afspraken en realisatie'!C26</f>
        <v>0</v>
      </c>
      <c r="F20" s="337">
        <f>'prod. afspraken en realisatie'!D26</f>
        <v>0</v>
      </c>
    </row>
    <row r="21" spans="1:6" ht="12.75">
      <c r="A21" s="347"/>
      <c r="B21" s="337" t="s">
        <v>370</v>
      </c>
      <c r="C21" s="339" t="s">
        <v>397</v>
      </c>
      <c r="D21" s="336" t="str">
        <f>'prod. afspraken en realisatie'!B27</f>
        <v>BMT allogeen perifeer bloed</v>
      </c>
      <c r="E21" s="337">
        <f>'prod. afspraken en realisatie'!C27</f>
        <v>0</v>
      </c>
      <c r="F21" s="337">
        <f>'prod. afspraken en realisatie'!D27</f>
        <v>0</v>
      </c>
    </row>
    <row r="22" spans="1:6" ht="12.75">
      <c r="A22" s="347"/>
      <c r="B22" s="337" t="s">
        <v>370</v>
      </c>
      <c r="C22" s="337" t="s">
        <v>398</v>
      </c>
      <c r="D22" s="336" t="str">
        <f>'prod. afspraken en realisatie'!B28</f>
        <v>BMT donor verwant</v>
      </c>
      <c r="E22" s="337">
        <f>'prod. afspraken en realisatie'!C28</f>
        <v>0</v>
      </c>
      <c r="F22" s="337">
        <f>'prod. afspraken en realisatie'!D28</f>
        <v>0</v>
      </c>
    </row>
    <row r="23" spans="1:6" ht="12.75">
      <c r="A23" s="347"/>
      <c r="B23" s="337" t="s">
        <v>370</v>
      </c>
      <c r="C23" s="337" t="s">
        <v>399</v>
      </c>
      <c r="D23" s="336" t="str">
        <f>'prod. afspraken en realisatie'!B29</f>
        <v>BMT allogeen donor onverwant</v>
      </c>
      <c r="E23" s="337">
        <f>'prod. afspraken en realisatie'!C29</f>
        <v>0</v>
      </c>
      <c r="F23" s="337">
        <f>'prod. afspraken en realisatie'!D29</f>
        <v>0</v>
      </c>
    </row>
    <row r="24" spans="1:6" ht="12.75">
      <c r="A24" s="347"/>
      <c r="B24" s="337" t="s">
        <v>370</v>
      </c>
      <c r="C24" s="337" t="s">
        <v>400</v>
      </c>
      <c r="D24" s="336" t="str">
        <f>'prod. afspraken en realisatie'!B30</f>
        <v>BMT allogeen nazorg</v>
      </c>
      <c r="E24" s="337">
        <f>'prod. afspraken en realisatie'!C30</f>
        <v>0</v>
      </c>
      <c r="F24" s="337">
        <f>'prod. afspraken en realisatie'!D30</f>
        <v>0</v>
      </c>
    </row>
    <row r="25" spans="1:6" ht="12.75">
      <c r="A25" s="347"/>
      <c r="B25" s="337" t="s">
        <v>370</v>
      </c>
      <c r="C25" s="337" t="s">
        <v>401</v>
      </c>
      <c r="D25" s="336" t="str">
        <f>'prod. afspraken en realisatie'!B31</f>
        <v>Pre-harttransplantaties</v>
      </c>
      <c r="E25" s="337">
        <f>'prod. afspraken en realisatie'!C31</f>
        <v>0</v>
      </c>
      <c r="F25" s="337">
        <f>'prod. afspraken en realisatie'!D31</f>
        <v>0</v>
      </c>
    </row>
    <row r="26" spans="1:6" ht="12.75">
      <c r="A26" s="347"/>
      <c r="B26" s="337" t="s">
        <v>370</v>
      </c>
      <c r="C26" s="337" t="s">
        <v>402</v>
      </c>
      <c r="D26" s="336" t="str">
        <f>'prod. afspraken en realisatie'!B32</f>
        <v>Harttransplantaties</v>
      </c>
      <c r="E26" s="337">
        <f>'prod. afspraken en realisatie'!C32</f>
        <v>0</v>
      </c>
      <c r="F26" s="337">
        <f>'prod. afspraken en realisatie'!D32</f>
        <v>0</v>
      </c>
    </row>
    <row r="27" spans="1:6" ht="12.75">
      <c r="A27" s="347"/>
      <c r="B27" s="337" t="s">
        <v>370</v>
      </c>
      <c r="C27" s="337" t="s">
        <v>403</v>
      </c>
      <c r="D27" s="336" t="str">
        <f>'prod. afspraken en realisatie'!B33</f>
        <v>Nazorg harttransplantaties</v>
      </c>
      <c r="E27" s="337">
        <f>'prod. afspraken en realisatie'!C33</f>
        <v>0</v>
      </c>
      <c r="F27" s="337">
        <f>'prod. afspraken en realisatie'!D33</f>
        <v>0</v>
      </c>
    </row>
    <row r="28" spans="1:6" ht="12.75">
      <c r="A28" s="347"/>
      <c r="B28" s="337" t="s">
        <v>370</v>
      </c>
      <c r="C28" s="337" t="s">
        <v>404</v>
      </c>
      <c r="D28" s="336" t="str">
        <f>'prod. afspraken en realisatie'!B34</f>
        <v>Thuisbeademing basis</v>
      </c>
      <c r="E28" s="337">
        <f>'prod. afspraken en realisatie'!C34</f>
        <v>0</v>
      </c>
      <c r="F28" s="337">
        <f>'prod. afspraken en realisatie'!D34</f>
        <v>0</v>
      </c>
    </row>
    <row r="29" spans="1:6" ht="12.75">
      <c r="A29" s="347"/>
      <c r="B29" s="337" t="s">
        <v>370</v>
      </c>
      <c r="C29" s="337" t="s">
        <v>405</v>
      </c>
      <c r="D29" s="336" t="str">
        <f>'prod. afspraken en realisatie'!B35</f>
        <v>Thuisbeademing 1</v>
      </c>
      <c r="E29" s="337">
        <f>'prod. afspraken en realisatie'!C35</f>
        <v>0</v>
      </c>
      <c r="F29" s="337">
        <f>'prod. afspraken en realisatie'!D35</f>
        <v>0</v>
      </c>
    </row>
    <row r="30" spans="1:6" ht="12.75">
      <c r="A30" s="347"/>
      <c r="B30" s="337" t="s">
        <v>370</v>
      </c>
      <c r="C30" s="337" t="s">
        <v>406</v>
      </c>
      <c r="D30" s="336" t="str">
        <f>'prod. afspraken en realisatie'!B36</f>
        <v>Thuisbeademing 2</v>
      </c>
      <c r="E30" s="337">
        <f>'prod. afspraken en realisatie'!C36</f>
        <v>0</v>
      </c>
      <c r="F30" s="337">
        <f>'prod. afspraken en realisatie'!D36</f>
        <v>0</v>
      </c>
    </row>
    <row r="31" spans="1:6" ht="12.75">
      <c r="A31" s="347"/>
      <c r="B31" s="337" t="s">
        <v>370</v>
      </c>
      <c r="C31" s="337" t="s">
        <v>407</v>
      </c>
      <c r="D31" s="336" t="str">
        <f>'prod. afspraken en realisatie'!B37</f>
        <v>Pre-levertransplantaties</v>
      </c>
      <c r="E31" s="337">
        <f>'prod. afspraken en realisatie'!C37</f>
        <v>0</v>
      </c>
      <c r="F31" s="337">
        <f>'prod. afspraken en realisatie'!D37</f>
        <v>0</v>
      </c>
    </row>
    <row r="32" spans="1:6" ht="12.75">
      <c r="A32" s="347"/>
      <c r="B32" s="337" t="s">
        <v>370</v>
      </c>
      <c r="C32" s="337" t="s">
        <v>408</v>
      </c>
      <c r="D32" s="336" t="str">
        <f>'prod. afspraken en realisatie'!B38</f>
        <v>Levertransplantaties</v>
      </c>
      <c r="E32" s="337">
        <f>'prod. afspraken en realisatie'!C38</f>
        <v>0</v>
      </c>
      <c r="F32" s="337">
        <f>'prod. afspraken en realisatie'!D38</f>
        <v>0</v>
      </c>
    </row>
    <row r="33" spans="1:6" ht="12.75">
      <c r="A33" s="347"/>
      <c r="B33" s="337" t="s">
        <v>370</v>
      </c>
      <c r="C33" s="337" t="s">
        <v>409</v>
      </c>
      <c r="D33" s="336" t="str">
        <f>'prod. afspraken en realisatie'!B39</f>
        <v>Nazorg levertransplantaties</v>
      </c>
      <c r="E33" s="337">
        <f>'prod. afspraken en realisatie'!C39</f>
        <v>0</v>
      </c>
      <c r="F33" s="337">
        <f>'prod. afspraken en realisatie'!D39</f>
        <v>0</v>
      </c>
    </row>
    <row r="34" spans="1:6" ht="12.75">
      <c r="A34" s="347"/>
      <c r="B34" s="337" t="s">
        <v>370</v>
      </c>
      <c r="C34" s="337" t="s">
        <v>410</v>
      </c>
      <c r="D34" s="336" t="str">
        <f>'prod. afspraken en realisatie'!B40</f>
        <v>Pre-(hart)longtransplantaties</v>
      </c>
      <c r="E34" s="337">
        <f>'prod. afspraken en realisatie'!C40</f>
        <v>0</v>
      </c>
      <c r="F34" s="337">
        <f>'prod. afspraken en realisatie'!D40</f>
        <v>0</v>
      </c>
    </row>
    <row r="35" spans="1:6" ht="12.75">
      <c r="A35" s="347"/>
      <c r="B35" s="337" t="s">
        <v>370</v>
      </c>
      <c r="C35" s="337" t="s">
        <v>411</v>
      </c>
      <c r="D35" s="336" t="str">
        <f>'prod. afspraken en realisatie'!B41</f>
        <v>(Hart)longtransplantaties</v>
      </c>
      <c r="E35" s="337">
        <f>'prod. afspraken en realisatie'!C41</f>
        <v>0</v>
      </c>
      <c r="F35" s="337">
        <f>'prod. afspraken en realisatie'!D41</f>
        <v>0</v>
      </c>
    </row>
    <row r="36" spans="1:6" ht="12.75">
      <c r="A36" s="348"/>
      <c r="B36" s="334" t="s">
        <v>370</v>
      </c>
      <c r="C36" s="334" t="s">
        <v>412</v>
      </c>
      <c r="D36" s="334" t="str">
        <f>'prod. afspraken en realisatie'!B50</f>
        <v>Nazorg (hart)longtransplantaties</v>
      </c>
      <c r="E36" s="334">
        <f>'prod. afspraken en realisatie'!C50</f>
        <v>0</v>
      </c>
      <c r="F36" s="334">
        <f>'prod. afspraken en realisatie'!D50</f>
        <v>0</v>
      </c>
    </row>
    <row r="37" spans="1:6" ht="12.75">
      <c r="A37" s="348"/>
      <c r="B37" s="334" t="s">
        <v>370</v>
      </c>
      <c r="C37" s="334" t="s">
        <v>413</v>
      </c>
      <c r="D37" s="334" t="str">
        <f>'prod. afspraken en realisatie'!B51</f>
        <v>Cochleaire implantaties kinderen</v>
      </c>
      <c r="E37" s="334">
        <f>'prod. afspraken en realisatie'!C51</f>
        <v>0</v>
      </c>
      <c r="F37" s="334">
        <f>'prod. afspraken en realisatie'!D51</f>
        <v>0</v>
      </c>
    </row>
    <row r="38" spans="1:6" ht="12.75">
      <c r="A38" s="348"/>
      <c r="B38" s="334" t="s">
        <v>370</v>
      </c>
      <c r="C38" s="334" t="s">
        <v>414</v>
      </c>
      <c r="D38" s="334" t="str">
        <f>'prod. afspraken en realisatie'!B52</f>
        <v>Nazorg cochleaire implantaties kinderen</v>
      </c>
      <c r="E38" s="334">
        <f>'prod. afspraken en realisatie'!C52</f>
        <v>0</v>
      </c>
      <c r="F38" s="334">
        <f>'prod. afspraken en realisatie'!D52</f>
        <v>0</v>
      </c>
    </row>
    <row r="39" spans="1:6" ht="12.75">
      <c r="A39" s="348"/>
      <c r="B39" s="334" t="s">
        <v>370</v>
      </c>
      <c r="C39" s="334" t="s">
        <v>415</v>
      </c>
      <c r="D39" s="334" t="str">
        <f>'prod. afspraken en realisatie'!B53</f>
        <v>Cochleaire implantaties volwassenen</v>
      </c>
      <c r="E39" s="334">
        <f>'prod. afspraken en realisatie'!C53</f>
        <v>0</v>
      </c>
      <c r="F39" s="334">
        <f>'prod. afspraken en realisatie'!D53</f>
        <v>0</v>
      </c>
    </row>
    <row r="40" spans="1:6" ht="12.75">
      <c r="A40" s="348"/>
      <c r="B40" s="334" t="s">
        <v>370</v>
      </c>
      <c r="C40" s="334" t="s">
        <v>416</v>
      </c>
      <c r="D40" s="334" t="str">
        <f>'prod. afspraken en realisatie'!B54</f>
        <v>Nazorg cochleaire implantaties volwassenen</v>
      </c>
      <c r="E40" s="334">
        <f>'prod. afspraken en realisatie'!C54</f>
        <v>0</v>
      </c>
      <c r="F40" s="334">
        <f>'prod. afspraken en realisatie'!D54</f>
        <v>0</v>
      </c>
    </row>
    <row r="41" spans="1:6" ht="12.75">
      <c r="A41" s="348"/>
      <c r="B41" s="334" t="s">
        <v>370</v>
      </c>
      <c r="C41" s="334" t="s">
        <v>417</v>
      </c>
      <c r="D41" s="334" t="str">
        <f>'prod. afspraken en realisatie'!B55</f>
        <v>Neurostimulatoren bij pijnbestrijding</v>
      </c>
      <c r="E41" s="334">
        <f>'prod. afspraken en realisatie'!C55</f>
        <v>0</v>
      </c>
      <c r="F41" s="334">
        <f>'prod. afspraken en realisatie'!D55</f>
        <v>0</v>
      </c>
    </row>
    <row r="42" spans="1:6" ht="12.75">
      <c r="A42" s="348"/>
      <c r="B42" s="334" t="s">
        <v>370</v>
      </c>
      <c r="C42" s="334" t="s">
        <v>418</v>
      </c>
      <c r="D42" s="334" t="str">
        <f>'prod. afspraken en realisatie'!B56</f>
        <v>Plaatsing eenz. thalamusstimulator bij bew.st.</v>
      </c>
      <c r="E42" s="334">
        <f>'prod. afspraken en realisatie'!C56</f>
        <v>0</v>
      </c>
      <c r="F42" s="334">
        <f>'prod. afspraken en realisatie'!D56</f>
        <v>0</v>
      </c>
    </row>
    <row r="43" spans="1:6" ht="12.75">
      <c r="A43" s="348"/>
      <c r="B43" s="334" t="s">
        <v>370</v>
      </c>
      <c r="C43" s="334" t="s">
        <v>419</v>
      </c>
      <c r="D43" s="334" t="str">
        <f>'prod. afspraken en realisatie'!B57</f>
        <v>Plaatsing tweez. thalamusstimulator bij bew.st.</v>
      </c>
      <c r="E43" s="334">
        <f>'prod. afspraken en realisatie'!C57</f>
        <v>0</v>
      </c>
      <c r="F43" s="334">
        <f>'prod. afspraken en realisatie'!D57</f>
        <v>0</v>
      </c>
    </row>
    <row r="44" spans="1:6" ht="12.75">
      <c r="A44" s="348"/>
      <c r="B44" s="334" t="s">
        <v>370</v>
      </c>
      <c r="C44" s="334" t="s">
        <v>420</v>
      </c>
      <c r="D44" s="334" t="str">
        <f>'prod. afspraken en realisatie'!B58</f>
        <v>Vervanging eenz.thalamusstimulator bij bew.st.</v>
      </c>
      <c r="E44" s="334">
        <f>'prod. afspraken en realisatie'!C58</f>
        <v>0</v>
      </c>
      <c r="F44" s="334">
        <f>'prod. afspraken en realisatie'!D58</f>
        <v>0</v>
      </c>
    </row>
    <row r="45" spans="1:6" ht="12.75">
      <c r="A45" s="348"/>
      <c r="B45" s="334" t="s">
        <v>370</v>
      </c>
      <c r="C45" s="334" t="s">
        <v>421</v>
      </c>
      <c r="D45" s="334" t="str">
        <f>'prod. afspraken en realisatie'!B59</f>
        <v>Vervanging tweez.thalamusstimulator bij bew.st.</v>
      </c>
      <c r="E45" s="334">
        <f>'prod. afspraken en realisatie'!C59</f>
        <v>0</v>
      </c>
      <c r="F45" s="334">
        <f>'prod. afspraken en realisatie'!D59</f>
        <v>0</v>
      </c>
    </row>
    <row r="46" spans="1:6" ht="12.75">
      <c r="A46" s="348"/>
      <c r="B46" s="334" t="s">
        <v>370</v>
      </c>
      <c r="C46" s="334" t="s">
        <v>422</v>
      </c>
      <c r="D46" s="334" t="str">
        <f>'prod. afspraken en realisatie'!B60</f>
        <v>Nervus Vagus plaatsing</v>
      </c>
      <c r="E46" s="334">
        <f>'prod. afspraken en realisatie'!C60</f>
        <v>0</v>
      </c>
      <c r="F46" s="334">
        <f>'prod. afspraken en realisatie'!D60</f>
        <v>0</v>
      </c>
    </row>
    <row r="47" spans="1:6" ht="12.75">
      <c r="A47" s="348"/>
      <c r="B47" s="334" t="s">
        <v>370</v>
      </c>
      <c r="C47" s="334" t="s">
        <v>423</v>
      </c>
      <c r="D47" s="334" t="str">
        <f>'prod. afspraken en realisatie'!B61</f>
        <v>Nervus Vagus vervanging</v>
      </c>
      <c r="E47" s="334">
        <f>'prod. afspraken en realisatie'!C61</f>
        <v>0</v>
      </c>
      <c r="F47" s="334">
        <f>'prod. afspraken en realisatie'!D61</f>
        <v>0</v>
      </c>
    </row>
    <row r="48" spans="1:6" ht="12.75">
      <c r="A48" s="348"/>
      <c r="B48" s="334" t="s">
        <v>370</v>
      </c>
      <c r="C48" s="334" t="s">
        <v>521</v>
      </c>
      <c r="D48" s="334" t="str">
        <f>'prod. afspraken en realisatie'!B62</f>
        <v>Neurointerventie coilling ongeruptureerd</v>
      </c>
      <c r="E48" s="334">
        <f>'prod. afspraken en realisatie'!C62</f>
        <v>0</v>
      </c>
      <c r="F48" s="334">
        <f>'prod. afspraken en realisatie'!D62</f>
        <v>0</v>
      </c>
    </row>
    <row r="49" spans="1:6" ht="12.75">
      <c r="A49" s="348"/>
      <c r="B49" s="334" t="s">
        <v>370</v>
      </c>
      <c r="C49" s="334" t="s">
        <v>522</v>
      </c>
      <c r="D49" s="334" t="str">
        <f>'prod. afspraken en realisatie'!B63</f>
        <v>Neurointerventie coilling geruptureerd</v>
      </c>
      <c r="E49" s="334">
        <f>'prod. afspraken en realisatie'!C63</f>
        <v>0</v>
      </c>
      <c r="F49" s="334">
        <f>'prod. afspraken en realisatie'!D63</f>
        <v>0</v>
      </c>
    </row>
    <row r="50" spans="1:6" ht="12.75">
      <c r="A50" s="348"/>
      <c r="B50" s="334" t="s">
        <v>370</v>
      </c>
      <c r="C50" s="334" t="s">
        <v>524</v>
      </c>
      <c r="D50" s="334" t="str">
        <f>'prod. afspraken en realisatie'!B64</f>
        <v>Neurointerventie AVM</v>
      </c>
      <c r="E50" s="334">
        <f>'prod. afspraken en realisatie'!C64</f>
        <v>0</v>
      </c>
      <c r="F50" s="334">
        <f>'prod. afspraken en realisatie'!D64</f>
        <v>0</v>
      </c>
    </row>
    <row r="51" spans="1:6" ht="12.75">
      <c r="A51" s="348"/>
      <c r="B51" s="334" t="s">
        <v>370</v>
      </c>
      <c r="C51" s="334" t="s">
        <v>525</v>
      </c>
      <c r="D51" s="334" t="str">
        <f>'prod. afspraken en realisatie'!B65</f>
        <v>Neurointerventie ballon</v>
      </c>
      <c r="E51" s="334">
        <f>'prod. afspraken en realisatie'!C65</f>
        <v>0</v>
      </c>
      <c r="F51" s="334">
        <f>'prod. afspraken en realisatie'!D65</f>
        <v>0</v>
      </c>
    </row>
    <row r="52" spans="1:6" ht="12.75">
      <c r="A52" s="348"/>
      <c r="B52" s="334" t="s">
        <v>370</v>
      </c>
      <c r="C52" s="334" t="s">
        <v>523</v>
      </c>
      <c r="D52" s="334" t="str">
        <f>'prod. afspraken en realisatie'!B66</f>
        <v>Neurointerventie menigeoom</v>
      </c>
      <c r="E52" s="334">
        <f>'prod. afspraken en realisatie'!C66</f>
        <v>0</v>
      </c>
      <c r="F52" s="334">
        <f>'prod. afspraken en realisatie'!D66</f>
        <v>0</v>
      </c>
    </row>
    <row r="53" spans="1:6" ht="12.75">
      <c r="A53" s="348"/>
      <c r="B53" s="334" t="s">
        <v>370</v>
      </c>
      <c r="C53" s="334" t="s">
        <v>529</v>
      </c>
      <c r="D53" s="334" t="str">
        <f>'prod. afspraken en realisatie'!B67</f>
        <v>Neonatale screening (hielprik)</v>
      </c>
      <c r="E53" s="334">
        <f>'prod. afspraken en realisatie'!C67</f>
        <v>0</v>
      </c>
      <c r="F53" s="334">
        <f>'prod. afspraken en realisatie'!D67</f>
        <v>0</v>
      </c>
    </row>
    <row r="54" spans="1:6" ht="12.75">
      <c r="A54" s="348"/>
      <c r="B54" s="334" t="s">
        <v>370</v>
      </c>
      <c r="C54" s="334" t="s">
        <v>424</v>
      </c>
      <c r="D54" s="334" t="str">
        <f>'prod. afspraken en realisatie'!B68</f>
        <v>Opname neonatale IC</v>
      </c>
      <c r="E54" s="334">
        <f>'prod. afspraken en realisatie'!C68</f>
        <v>0</v>
      </c>
      <c r="F54" s="334">
        <f>'prod. afspraken en realisatie'!D68</f>
        <v>0</v>
      </c>
    </row>
    <row r="55" spans="1:6" ht="12.75">
      <c r="A55" s="348"/>
      <c r="B55" s="334" t="s">
        <v>370</v>
      </c>
      <c r="C55" s="334" t="s">
        <v>425</v>
      </c>
      <c r="D55" s="334" t="str">
        <f>'prod. afspraken en realisatie'!B69</f>
        <v>Opname pediatrische IC</v>
      </c>
      <c r="E55" s="334">
        <f>'prod. afspraken en realisatie'!C69</f>
        <v>0</v>
      </c>
      <c r="F55" s="334">
        <f>'prod. afspraken en realisatie'!D69</f>
        <v>0</v>
      </c>
    </row>
    <row r="56" spans="1:6" ht="12.75">
      <c r="A56" s="348"/>
      <c r="B56" s="334" t="s">
        <v>370</v>
      </c>
      <c r="C56" s="334" t="s">
        <v>426</v>
      </c>
      <c r="D56" s="334" t="str">
        <f>'prod. afspraken en realisatie'!B70</f>
        <v>Beademingsdagen IC*</v>
      </c>
      <c r="E56" s="334">
        <f>'prod. afspraken en realisatie'!C70</f>
        <v>0</v>
      </c>
      <c r="F56" s="334">
        <f>'prod. afspraken en realisatie'!D70</f>
        <v>0</v>
      </c>
    </row>
    <row r="57" spans="1:6" ht="12.75">
      <c r="A57" s="348"/>
      <c r="B57" s="334" t="s">
        <v>370</v>
      </c>
      <c r="C57" s="334" t="s">
        <v>427</v>
      </c>
      <c r="D57" s="334" t="str">
        <f>'prod. afspraken en realisatie'!B71</f>
        <v>Multitraumapatiënten (ISS&gt;=16)</v>
      </c>
      <c r="E57" s="334">
        <f>'prod. afspraken en realisatie'!C71</f>
        <v>0</v>
      </c>
      <c r="F57" s="334">
        <f>'prod. afspraken en realisatie'!D71</f>
        <v>0</v>
      </c>
    </row>
    <row r="58" spans="1:6" ht="12.75">
      <c r="A58" s="348"/>
      <c r="B58" s="334" t="s">
        <v>370</v>
      </c>
      <c r="C58" s="334" t="s">
        <v>376</v>
      </c>
      <c r="D58" s="334" t="str">
        <f>'prod. afspraken en realisatie'!B72</f>
        <v>Knieen</v>
      </c>
      <c r="E58" s="334">
        <f>'prod. afspraken en realisatie'!C72</f>
        <v>0</v>
      </c>
      <c r="F58" s="334">
        <f>'prod. afspraken en realisatie'!D72</f>
        <v>0</v>
      </c>
    </row>
    <row r="59" spans="1:6" ht="12.75">
      <c r="A59" s="348"/>
      <c r="B59" s="334" t="s">
        <v>370</v>
      </c>
      <c r="C59" s="334" t="s">
        <v>377</v>
      </c>
      <c r="D59" s="334" t="str">
        <f>'prod. afspraken en realisatie'!B73</f>
        <v>Heupen</v>
      </c>
      <c r="E59" s="334">
        <f>'prod. afspraken en realisatie'!C73</f>
        <v>0</v>
      </c>
      <c r="F59" s="334">
        <f>'prod. afspraken en realisatie'!D73</f>
        <v>0</v>
      </c>
    </row>
    <row r="60" spans="1:6" ht="12.75">
      <c r="A60" s="348"/>
      <c r="B60" s="334" t="s">
        <v>370</v>
      </c>
      <c r="C60" s="334" t="s">
        <v>526</v>
      </c>
      <c r="D60" s="334" t="str">
        <f>'prod. afspraken en realisatie'!B74</f>
        <v>Hoofd halsoncologie</v>
      </c>
      <c r="E60" s="334">
        <f>'prod. afspraken en realisatie'!C74</f>
        <v>0</v>
      </c>
      <c r="F60" s="334">
        <f>'prod. afspraken en realisatie'!D74</f>
        <v>0</v>
      </c>
    </row>
    <row r="61" spans="1:6" ht="12.75">
      <c r="A61" s="348"/>
      <c r="B61" s="334" t="s">
        <v>370</v>
      </c>
      <c r="C61" s="334" t="s">
        <v>451</v>
      </c>
      <c r="D61" s="334" t="str">
        <f>'prod. afspraken en realisatie'!B75</f>
        <v>Poliklinische toediening cytostatica</v>
      </c>
      <c r="E61" s="334">
        <f>'prod. afspraken en realisatie'!C75</f>
        <v>0</v>
      </c>
      <c r="F61" s="334">
        <f>'prod. afspraken en realisatie'!D75</f>
        <v>0</v>
      </c>
    </row>
    <row r="62" spans="1:6" ht="12.75">
      <c r="A62" s="348"/>
      <c r="B62" s="334" t="s">
        <v>370</v>
      </c>
      <c r="C62" s="334" t="s">
        <v>439</v>
      </c>
      <c r="D62" s="334" t="str">
        <f>'prod. afspraken en realisatie'!B76</f>
        <v>Teletherapie eenvoudig (D611)</v>
      </c>
      <c r="E62" s="334">
        <f>'prod. afspraken en realisatie'!C76</f>
        <v>0</v>
      </c>
      <c r="F62" s="334">
        <f>'prod. afspraken en realisatie'!D76</f>
        <v>0</v>
      </c>
    </row>
    <row r="63" spans="1:6" ht="12.75">
      <c r="A63" s="348"/>
      <c r="B63" s="334" t="s">
        <v>370</v>
      </c>
      <c r="C63" s="334" t="s">
        <v>440</v>
      </c>
      <c r="D63" s="334" t="str">
        <f>'prod. afspraken en realisatie'!B77</f>
        <v>Teletherapie standaard (D612)</v>
      </c>
      <c r="E63" s="334">
        <f>'prod. afspraken en realisatie'!C77</f>
        <v>0</v>
      </c>
      <c r="F63" s="334">
        <f>'prod. afspraken en realisatie'!D77</f>
        <v>0</v>
      </c>
    </row>
    <row r="64" spans="1:6" ht="12.75">
      <c r="A64" s="348"/>
      <c r="B64" s="334" t="s">
        <v>370</v>
      </c>
      <c r="C64" s="334" t="s">
        <v>441</v>
      </c>
      <c r="D64" s="334" t="str">
        <f>'prod. afspraken en realisatie'!B78</f>
        <v>Teletherapie intensief (D613)</v>
      </c>
      <c r="E64" s="334">
        <f>'prod. afspraken en realisatie'!C78</f>
        <v>0</v>
      </c>
      <c r="F64" s="334">
        <f>'prod. afspraken en realisatie'!D78</f>
        <v>0</v>
      </c>
    </row>
    <row r="65" spans="1:6" ht="12.75">
      <c r="A65" s="348"/>
      <c r="B65" s="334" t="s">
        <v>370</v>
      </c>
      <c r="C65" s="334" t="s">
        <v>442</v>
      </c>
      <c r="D65" s="334" t="str">
        <f>'prod. afspraken en realisatie'!B79</f>
        <v>Teletherapie bijzonder (D614)</v>
      </c>
      <c r="E65" s="334">
        <f>'prod. afspraken en realisatie'!C79</f>
        <v>0</v>
      </c>
      <c r="F65" s="334">
        <f>'prod. afspraken en realisatie'!D79</f>
        <v>0</v>
      </c>
    </row>
    <row r="66" spans="1:6" ht="12.75">
      <c r="A66" s="349"/>
      <c r="B66" s="330" t="s">
        <v>370</v>
      </c>
      <c r="C66" s="330" t="s">
        <v>443</v>
      </c>
      <c r="D66" s="330" t="str">
        <f>'prod. afspraken en realisatie'!B89</f>
        <v>Brachytherapie eenvoudig (D621)</v>
      </c>
      <c r="E66" s="330">
        <f>'prod. afspraken en realisatie'!C89</f>
        <v>0</v>
      </c>
      <c r="F66" s="330">
        <f>'prod. afspraken en realisatie'!D89</f>
        <v>0</v>
      </c>
    </row>
    <row r="67" spans="1:6" ht="12.75">
      <c r="A67" s="349"/>
      <c r="B67" s="330" t="s">
        <v>370</v>
      </c>
      <c r="C67" s="330" t="s">
        <v>444</v>
      </c>
      <c r="D67" s="330" t="str">
        <f>'prod. afspraken en realisatie'!B90</f>
        <v>Brachytherapie standaard (D622)</v>
      </c>
      <c r="E67" s="330">
        <f>'prod. afspraken en realisatie'!C90</f>
        <v>0</v>
      </c>
      <c r="F67" s="330">
        <f>'prod. afspraken en realisatie'!D90</f>
        <v>0</v>
      </c>
    </row>
    <row r="68" spans="1:6" ht="12.75">
      <c r="A68" s="349"/>
      <c r="B68" s="330" t="s">
        <v>370</v>
      </c>
      <c r="C68" s="330" t="s">
        <v>445</v>
      </c>
      <c r="D68" s="330" t="str">
        <f>'prod. afspraken en realisatie'!B91</f>
        <v>Brachytherapie intensief (D623)</v>
      </c>
      <c r="E68" s="330">
        <f>'prod. afspraken en realisatie'!C91</f>
        <v>0</v>
      </c>
      <c r="F68" s="330">
        <f>'prod. afspraken en realisatie'!D91</f>
        <v>0</v>
      </c>
    </row>
    <row r="69" spans="1:6" ht="12.75">
      <c r="A69" s="349"/>
      <c r="B69" s="330" t="s">
        <v>370</v>
      </c>
      <c r="C69" s="330" t="s">
        <v>446</v>
      </c>
      <c r="D69" s="330" t="str">
        <f>'prod. afspraken en realisatie'!B92</f>
        <v>Brachytherapie bijzonder (D624)</v>
      </c>
      <c r="E69" s="330">
        <f>'prod. afspraken en realisatie'!C92</f>
        <v>0</v>
      </c>
      <c r="F69" s="330">
        <f>'prod. afspraken en realisatie'!D92</f>
        <v>0</v>
      </c>
    </row>
    <row r="70" spans="1:6" ht="12.75">
      <c r="A70" s="349"/>
      <c r="B70" s="330" t="s">
        <v>370</v>
      </c>
      <c r="C70" s="330" t="s">
        <v>447</v>
      </c>
      <c r="D70" s="330" t="str">
        <f>'prod. afspraken en realisatie'!B93</f>
        <v>Brachytherapie bijzonder (D625)</v>
      </c>
      <c r="E70" s="330">
        <f>'prod. afspraken en realisatie'!C93</f>
        <v>0</v>
      </c>
      <c r="F70" s="330">
        <f>'prod. afspraken en realisatie'!D93</f>
        <v>0</v>
      </c>
    </row>
    <row r="71" spans="1:6" ht="12.75">
      <c r="A71" s="349"/>
      <c r="B71" s="330" t="s">
        <v>370</v>
      </c>
      <c r="C71" s="330" t="s">
        <v>448</v>
      </c>
      <c r="D71" s="330" t="str">
        <f>'prod. afspraken en realisatie'!B94</f>
        <v>Eerste implementatie BAHA</v>
      </c>
      <c r="E71" s="330">
        <f>'prod. afspraken en realisatie'!C94</f>
        <v>0</v>
      </c>
      <c r="F71" s="330">
        <f>'prod. afspraken en realisatie'!D94</f>
        <v>0</v>
      </c>
    </row>
    <row r="72" spans="1:6" ht="12.75">
      <c r="A72" s="349"/>
      <c r="B72" s="330" t="s">
        <v>370</v>
      </c>
      <c r="C72" s="340" t="s">
        <v>449</v>
      </c>
      <c r="D72" s="330" t="str">
        <f>'prod. afspraken en realisatie'!B95</f>
        <v>Spraak- en taaldiagnostiek: vast</v>
      </c>
      <c r="E72" s="330">
        <f>'prod. afspraken en realisatie'!C95</f>
        <v>0</v>
      </c>
      <c r="F72" s="330">
        <f>'prod. afspraken en realisatie'!D95</f>
        <v>0</v>
      </c>
    </row>
    <row r="73" spans="1:6" ht="12.75">
      <c r="A73" s="349"/>
      <c r="B73" s="330" t="s">
        <v>370</v>
      </c>
      <c r="C73" s="340" t="s">
        <v>450</v>
      </c>
      <c r="D73" s="330" t="str">
        <f>'prod. afspraken en realisatie'!B96</f>
        <v>Spraak- en taaldiagnostiek: per kind</v>
      </c>
      <c r="E73" s="330">
        <f>'prod. afspraken en realisatie'!C96</f>
        <v>0</v>
      </c>
      <c r="F73" s="330">
        <f>'prod. afspraken en realisatie'!D96</f>
        <v>0</v>
      </c>
    </row>
    <row r="74" spans="1:6" ht="12.75">
      <c r="A74" s="349"/>
      <c r="B74" s="330" t="s">
        <v>370</v>
      </c>
      <c r="C74" s="330" t="s">
        <v>428</v>
      </c>
      <c r="D74" s="330" t="str">
        <f>'prod. afspraken en realisatie'!B97</f>
        <v>In vitro fertilisatie</v>
      </c>
      <c r="E74" s="330">
        <f>'prod. afspraken en realisatie'!C97</f>
        <v>0</v>
      </c>
      <c r="F74" s="330">
        <f>'prod. afspraken en realisatie'!D97</f>
        <v>0</v>
      </c>
    </row>
    <row r="75" spans="1:6" ht="12.75">
      <c r="A75" s="349"/>
      <c r="B75" s="330" t="s">
        <v>370</v>
      </c>
      <c r="C75" s="330" t="s">
        <v>435</v>
      </c>
      <c r="D75" s="330" t="str">
        <f>'prod. afspraken en realisatie'!B98</f>
        <v>Hiv-opname*</v>
      </c>
      <c r="E75" s="330">
        <f>'prod. afspraken en realisatie'!C98</f>
        <v>0</v>
      </c>
      <c r="F75" s="330">
        <f>'prod. afspraken en realisatie'!D98</f>
        <v>0</v>
      </c>
    </row>
    <row r="76" spans="1:6" ht="12.75">
      <c r="A76" s="349"/>
      <c r="B76" s="330" t="s">
        <v>370</v>
      </c>
      <c r="C76" s="330" t="s">
        <v>436</v>
      </c>
      <c r="D76" s="330" t="str">
        <f>'prod. afspraken en realisatie'!B99</f>
        <v>Hiv-verpleegdag*</v>
      </c>
      <c r="E76" s="330">
        <f>'prod. afspraken en realisatie'!C99</f>
        <v>0</v>
      </c>
      <c r="F76" s="330">
        <f>'prod. afspraken en realisatie'!D99</f>
        <v>0</v>
      </c>
    </row>
    <row r="77" spans="1:6" ht="12.75">
      <c r="A77" s="349"/>
      <c r="B77" s="330" t="s">
        <v>370</v>
      </c>
      <c r="C77" s="330" t="s">
        <v>437</v>
      </c>
      <c r="D77" s="330" t="str">
        <f>'prod. afspraken en realisatie'!B100</f>
        <v>Hiv-polikl.bezoek*</v>
      </c>
      <c r="E77" s="330">
        <f>'prod. afspraken en realisatie'!C100</f>
        <v>0</v>
      </c>
      <c r="F77" s="330">
        <f>'prod. afspraken en realisatie'!D100</f>
        <v>0</v>
      </c>
    </row>
    <row r="78" spans="1:6" ht="12.75">
      <c r="A78" s="349"/>
      <c r="B78" s="330" t="s">
        <v>370</v>
      </c>
      <c r="C78" s="330" t="s">
        <v>438</v>
      </c>
      <c r="D78" s="330" t="str">
        <f>'prod. afspraken en realisatie'!B101</f>
        <v>Hiv-dagverpleging*</v>
      </c>
      <c r="E78" s="330">
        <f>'prod. afspraken en realisatie'!C101</f>
        <v>0</v>
      </c>
      <c r="F78" s="330">
        <f>'prod. afspraken en realisatie'!D101</f>
        <v>0</v>
      </c>
    </row>
    <row r="79" spans="1:6" ht="12.75">
      <c r="A79" s="349"/>
      <c r="B79" s="330" t="s">
        <v>370</v>
      </c>
      <c r="C79" s="330" t="s">
        <v>527</v>
      </c>
      <c r="D79" s="330" t="str">
        <f>'prod. afspraken en realisatie'!B102</f>
        <v>Cystic fybrosis volwassenen</v>
      </c>
      <c r="E79" s="330">
        <f>'prod. afspraken en realisatie'!C102</f>
        <v>0</v>
      </c>
      <c r="F79" s="330">
        <f>'prod. afspraken en realisatie'!D102</f>
        <v>0</v>
      </c>
    </row>
    <row r="80" spans="1:6" ht="12.75">
      <c r="A80" s="349"/>
      <c r="B80" s="330" t="s">
        <v>370</v>
      </c>
      <c r="C80" s="330" t="s">
        <v>528</v>
      </c>
      <c r="D80" s="330" t="str">
        <f>'prod. afspraken en realisatie'!B103</f>
        <v>Cystic fybrosis kinderen</v>
      </c>
      <c r="E80" s="330">
        <f>'prod. afspraken en realisatie'!C103</f>
        <v>0</v>
      </c>
      <c r="F80" s="330">
        <f>'prod. afspraken en realisatie'!D103</f>
        <v>0</v>
      </c>
    </row>
    <row r="81" spans="1:6" ht="12.75">
      <c r="A81" s="349"/>
      <c r="B81" s="330" t="s">
        <v>370</v>
      </c>
      <c r="C81" s="330" t="s">
        <v>378</v>
      </c>
      <c r="D81" s="330" t="str">
        <f>'prod. afspraken en realisatie'!B104</f>
        <v>Haemodialyses (H1)</v>
      </c>
      <c r="E81" s="330">
        <f>'prod. afspraken en realisatie'!C104</f>
        <v>0</v>
      </c>
      <c r="F81" s="330">
        <f>'prod. afspraken en realisatie'!D104</f>
        <v>0</v>
      </c>
    </row>
    <row r="82" spans="1:6" ht="12.75">
      <c r="A82" s="349"/>
      <c r="B82" s="330" t="s">
        <v>370</v>
      </c>
      <c r="C82" s="330" t="s">
        <v>379</v>
      </c>
      <c r="D82" s="330" t="str">
        <f>'prod. afspraken en realisatie'!B105</f>
        <v>CAPD-dgn (H2)</v>
      </c>
      <c r="E82" s="330">
        <f>'prod. afspraken en realisatie'!C105</f>
        <v>0</v>
      </c>
      <c r="F82" s="330">
        <f>'prod. afspraken en realisatie'!D105</f>
        <v>0</v>
      </c>
    </row>
    <row r="83" spans="1:6" ht="12.75">
      <c r="A83" s="349"/>
      <c r="B83" s="330" t="s">
        <v>370</v>
      </c>
      <c r="C83" s="330" t="s">
        <v>380</v>
      </c>
      <c r="D83" s="330" t="str">
        <f>'prod. afspraken en realisatie'!B106</f>
        <v>Haemodialyses (H4)</v>
      </c>
      <c r="E83" s="330">
        <f>'prod. afspraken en realisatie'!C106</f>
        <v>0</v>
      </c>
      <c r="F83" s="330">
        <f>'prod. afspraken en realisatie'!D106</f>
        <v>0</v>
      </c>
    </row>
    <row r="84" spans="1:6" ht="12.75">
      <c r="A84" s="349"/>
      <c r="B84" s="330" t="s">
        <v>370</v>
      </c>
      <c r="C84" s="330" t="s">
        <v>381</v>
      </c>
      <c r="D84" s="330" t="str">
        <f>'prod. afspraken en realisatie'!B107</f>
        <v>CAPD-dgn (H5)</v>
      </c>
      <c r="E84" s="330">
        <f>'prod. afspraken en realisatie'!C107</f>
        <v>0</v>
      </c>
      <c r="F84" s="330">
        <f>'prod. afspraken en realisatie'!D107</f>
        <v>0</v>
      </c>
    </row>
    <row r="85" spans="1:7" ht="12.75">
      <c r="A85" s="349"/>
      <c r="B85" s="330"/>
      <c r="C85" s="330" t="s">
        <v>382</v>
      </c>
      <c r="D85" s="330" t="str">
        <f>'prod. afspraken en realisatie'!B108</f>
        <v>Thuisdialyse (W7)</v>
      </c>
      <c r="E85" s="330">
        <f>'prod. afspraken en realisatie'!C108</f>
        <v>0</v>
      </c>
      <c r="F85" s="330">
        <f>'prod. afspraken en realisatie'!D108</f>
        <v>0</v>
      </c>
      <c r="G85" s="268"/>
    </row>
    <row r="86" spans="1:6" ht="12.75">
      <c r="A86" s="349"/>
      <c r="B86" s="330" t="s">
        <v>370</v>
      </c>
      <c r="C86" s="330" t="s">
        <v>383</v>
      </c>
      <c r="D86" s="330" t="str">
        <f>'prod. afspraken en realisatie'!B109</f>
        <v>Thuisdialyse (W8)</v>
      </c>
      <c r="E86" s="330">
        <f>'prod. afspraken en realisatie'!C109</f>
        <v>0</v>
      </c>
      <c r="F86" s="330">
        <f>'prod. afspraken en realisatie'!D109</f>
        <v>0</v>
      </c>
    </row>
    <row r="87" spans="1:6" ht="12.75">
      <c r="A87" s="349"/>
      <c r="B87" s="330" t="s">
        <v>370</v>
      </c>
      <c r="C87" s="330" t="s">
        <v>384</v>
      </c>
      <c r="D87" s="330" t="str">
        <f>'prod. afspraken en realisatie'!B110</f>
        <v>Thuisdialyse (W9)</v>
      </c>
      <c r="E87" s="330">
        <f>'prod. afspraken en realisatie'!C110</f>
        <v>0</v>
      </c>
      <c r="F87" s="330">
        <f>'prod. afspraken en realisatie'!D110</f>
        <v>0</v>
      </c>
    </row>
    <row r="88" spans="1:6" ht="12.75">
      <c r="A88" s="349"/>
      <c r="B88" s="330" t="s">
        <v>370</v>
      </c>
      <c r="C88" s="330" t="s">
        <v>385</v>
      </c>
      <c r="D88" s="330" t="str">
        <f>'prod. afspraken en realisatie'!B111</f>
        <v>Thuisdialyse (W10)</v>
      </c>
      <c r="E88" s="330">
        <f>'prod. afspraken en realisatie'!C111</f>
        <v>0</v>
      </c>
      <c r="F88" s="330">
        <f>'prod. afspraken en realisatie'!D111</f>
        <v>0</v>
      </c>
    </row>
    <row r="89" spans="1:6" ht="12.75">
      <c r="A89" s="349"/>
      <c r="B89" s="330" t="s">
        <v>370</v>
      </c>
      <c r="C89" s="330" t="s">
        <v>386</v>
      </c>
      <c r="D89" s="330" t="str">
        <f>'prod. afspraken en realisatie'!B112</f>
        <v>CCPD (W11)</v>
      </c>
      <c r="E89" s="330">
        <f>'prod. afspraken en realisatie'!C112</f>
        <v>0</v>
      </c>
      <c r="F89" s="330">
        <f>'prod. afspraken en realisatie'!D112</f>
        <v>0</v>
      </c>
    </row>
    <row r="90" spans="1:6" ht="12.75">
      <c r="A90" s="349"/>
      <c r="B90" s="330" t="s">
        <v>370</v>
      </c>
      <c r="C90" s="330" t="s">
        <v>387</v>
      </c>
      <c r="D90" s="330" t="str">
        <f>'prod. afspraken en realisatie'!B113</f>
        <v>CCPD (W12)</v>
      </c>
      <c r="E90" s="330">
        <f>'prod. afspraken en realisatie'!C113</f>
        <v>0</v>
      </c>
      <c r="F90" s="330">
        <f>'prod. afspraken en realisatie'!D113</f>
        <v>0</v>
      </c>
    </row>
    <row r="91" spans="1:6" ht="12.75">
      <c r="A91" s="349"/>
      <c r="B91" s="330" t="s">
        <v>370</v>
      </c>
      <c r="C91" s="330" t="s">
        <v>429</v>
      </c>
      <c r="D91" s="330" t="str">
        <f>'prod. afspraken en realisatie'!B114</f>
        <v>RBU</v>
      </c>
      <c r="E91" s="330">
        <f>'prod. afspraken en realisatie'!C114</f>
        <v>0</v>
      </c>
      <c r="F91" s="330">
        <f>'prod. afspraken en realisatie'!D114</f>
        <v>0</v>
      </c>
    </row>
    <row r="92" spans="1:6" ht="12.75">
      <c r="A92" s="349"/>
      <c r="B92" s="330" t="s">
        <v>370</v>
      </c>
      <c r="C92" s="330" t="s">
        <v>430</v>
      </c>
      <c r="D92" s="330" t="str">
        <f>'prod. afspraken en realisatie'!B115</f>
        <v>Hartrevalidatie intakecontact</v>
      </c>
      <c r="E92" s="330">
        <f>'prod. afspraken en realisatie'!C115</f>
        <v>0</v>
      </c>
      <c r="F92" s="330">
        <f>'prod. afspraken en realisatie'!D115</f>
        <v>0</v>
      </c>
    </row>
    <row r="93" spans="1:6" ht="12.75">
      <c r="A93" s="349"/>
      <c r="B93" s="330" t="s">
        <v>370</v>
      </c>
      <c r="C93" s="330" t="s">
        <v>431</v>
      </c>
      <c r="D93" s="330" t="str">
        <f>'prod. afspraken en realisatie'!B116</f>
        <v>Hartrevalidatie informatiemodule</v>
      </c>
      <c r="E93" s="330">
        <f>'prod. afspraken en realisatie'!C116</f>
        <v>0</v>
      </c>
      <c r="F93" s="330">
        <f>'prod. afspraken en realisatie'!D116</f>
        <v>0</v>
      </c>
    </row>
    <row r="94" spans="1:6" ht="12.75">
      <c r="A94" s="349"/>
      <c r="B94" s="330" t="s">
        <v>370</v>
      </c>
      <c r="C94" s="330" t="s">
        <v>432</v>
      </c>
      <c r="D94" s="330" t="str">
        <f>'prod. afspraken en realisatie'!B117</f>
        <v>Hartrevalidatie FIT-module &lt; 10 sessies</v>
      </c>
      <c r="E94" s="330">
        <f>'prod. afspraken en realisatie'!C117</f>
        <v>0</v>
      </c>
      <c r="F94" s="330">
        <f>'prod. afspraken en realisatie'!D117</f>
        <v>0</v>
      </c>
    </row>
    <row r="95" spans="1:6" ht="12.75">
      <c r="A95" s="349"/>
      <c r="B95" s="330" t="s">
        <v>370</v>
      </c>
      <c r="C95" s="330" t="s">
        <v>433</v>
      </c>
      <c r="D95" s="330" t="str">
        <f>'prod. afspraken en realisatie'!B118</f>
        <v>Hartrevalidatie FIT-module &gt; 10 sessies</v>
      </c>
      <c r="E95" s="330">
        <f>'prod. afspraken en realisatie'!C118</f>
        <v>0</v>
      </c>
      <c r="F95" s="330">
        <f>'prod. afspraken en realisatie'!D118</f>
        <v>0</v>
      </c>
    </row>
    <row r="96" spans="1:6" ht="12.75">
      <c r="A96" s="349"/>
      <c r="B96" s="330" t="s">
        <v>370</v>
      </c>
      <c r="C96" s="330" t="s">
        <v>434</v>
      </c>
      <c r="D96" s="330" t="str">
        <f>'prod. afspraken en realisatie'!B119</f>
        <v>Hartrevalidatie PEP-module</v>
      </c>
      <c r="E96" s="330">
        <f>'prod. afspraken en realisatie'!C119</f>
        <v>0</v>
      </c>
      <c r="F96" s="330">
        <f>'prod. afspraken en realisatie'!D119</f>
        <v>0</v>
      </c>
    </row>
    <row r="97" spans="1:6" ht="12.75">
      <c r="A97" s="349"/>
      <c r="B97" s="330" t="s">
        <v>370</v>
      </c>
      <c r="C97" s="330" t="s">
        <v>537</v>
      </c>
      <c r="D97" s="330" t="str">
        <f>'prod. afspraken en realisatie'!B120</f>
        <v>MICU ritten</v>
      </c>
      <c r="E97" s="330">
        <f>'prod. afspraken en realisatie'!C120</f>
        <v>0</v>
      </c>
      <c r="F97" s="330">
        <f>'prod. afspraken en realisatie'!D120</f>
        <v>0</v>
      </c>
    </row>
    <row r="98" spans="1:6" ht="12.75">
      <c r="A98" s="350"/>
      <c r="B98" s="332" t="s">
        <v>370</v>
      </c>
      <c r="C98" s="332" t="s">
        <v>452</v>
      </c>
      <c r="D98" s="332" t="str">
        <f>eerstelijn!B10</f>
        <v>Aantal huisbezoeken</v>
      </c>
      <c r="E98" s="332">
        <f>eerstelijn!C10</f>
        <v>0</v>
      </c>
      <c r="F98" s="332">
        <f>eerstelijn!D10</f>
        <v>0</v>
      </c>
    </row>
    <row r="99" spans="1:6" ht="12.75">
      <c r="A99" s="350"/>
      <c r="B99" s="332" t="s">
        <v>370</v>
      </c>
      <c r="C99" s="332" t="s">
        <v>453</v>
      </c>
      <c r="D99" s="332" t="str">
        <f>eerstelijn!B11</f>
        <v>Totaal aantal afnames (regel 502 t/m 504)</v>
      </c>
      <c r="E99" s="332">
        <f>eerstelijn!C11</f>
        <v>0</v>
      </c>
      <c r="F99" s="332">
        <f>eerstelijn!D11</f>
        <v>0</v>
      </c>
    </row>
    <row r="100" spans="1:6" ht="12.75">
      <c r="A100" s="350"/>
      <c r="B100" s="332" t="s">
        <v>370</v>
      </c>
      <c r="C100" s="332" t="s">
        <v>454</v>
      </c>
      <c r="D100" s="332" t="str">
        <f>eerstelijn!B12</f>
        <v>Analysekosten</v>
      </c>
      <c r="E100" s="332">
        <f>eerstelijn!C12</f>
        <v>0</v>
      </c>
      <c r="F100" s="332">
        <f>eerstelijn!D12</f>
        <v>0</v>
      </c>
    </row>
    <row r="101" spans="1:7" ht="12.75">
      <c r="A101" s="350"/>
      <c r="B101" s="332" t="s">
        <v>370</v>
      </c>
      <c r="C101" s="332" t="s">
        <v>455</v>
      </c>
      <c r="D101" s="332" t="str">
        <f>eerstelijn!B13</f>
        <v>Deconcentratiegraad (503/(502+503))x100%</v>
      </c>
      <c r="E101" s="332">
        <f>eerstelijn!C13</f>
        <v>0</v>
      </c>
      <c r="F101" s="332">
        <f>eerstelijn!D13</f>
        <v>0</v>
      </c>
      <c r="G101" s="268"/>
    </row>
    <row r="102" spans="1:6" ht="12.75">
      <c r="A102" s="350"/>
      <c r="B102" s="332" t="s">
        <v>370</v>
      </c>
      <c r="C102" s="332" t="s">
        <v>456</v>
      </c>
      <c r="D102" s="332" t="str">
        <f>eerstelijn!B15</f>
        <v>Opbrengst productie röntgenonderzoek</v>
      </c>
      <c r="E102" s="332">
        <f>eerstelijn!C15</f>
        <v>0</v>
      </c>
      <c r="F102" s="332">
        <f>eerstelijn!D15</f>
        <v>0</v>
      </c>
    </row>
    <row r="103" spans="1:6" ht="12.75">
      <c r="A103" s="350"/>
      <c r="B103" s="332" t="s">
        <v>370</v>
      </c>
      <c r="C103" s="332" t="s">
        <v>457</v>
      </c>
      <c r="D103" s="332" t="str">
        <f>eerstelijn!B16</f>
        <v>Opbrengst productie functieonderzoek</v>
      </c>
      <c r="E103" s="332">
        <f>eerstelijn!C16</f>
        <v>0</v>
      </c>
      <c r="F103" s="332">
        <f>eerstelijn!D16</f>
        <v>0</v>
      </c>
    </row>
    <row r="104" spans="1:6" ht="12.75">
      <c r="A104" s="350"/>
      <c r="B104" s="332" t="s">
        <v>370</v>
      </c>
      <c r="C104" s="332" t="s">
        <v>458</v>
      </c>
      <c r="D104" s="332" t="str">
        <f>eerstelijn!B17</f>
        <v>Opbrengst productie poliklinische fysiotherapie/logopedie </v>
      </c>
      <c r="E104" s="332">
        <f>eerstelijn!C17</f>
        <v>0</v>
      </c>
      <c r="F104" s="332">
        <f>eerstelijn!D17</f>
        <v>0</v>
      </c>
    </row>
    <row r="105" spans="1:6" ht="12.75">
      <c r="A105" s="350"/>
      <c r="B105" s="332" t="s">
        <v>370</v>
      </c>
      <c r="C105" s="332" t="s">
        <v>459</v>
      </c>
      <c r="D105" s="332" t="str">
        <f>eerstelijn!B18</f>
        <v>Opbrengst productie extramurale enkelvoudige ergotherapie</v>
      </c>
      <c r="E105" s="332">
        <f>eerstelijn!C18</f>
        <v>0</v>
      </c>
      <c r="F105" s="332">
        <f>eerstelijn!D18</f>
        <v>0</v>
      </c>
    </row>
    <row r="106" spans="1:6" ht="12.75">
      <c r="A106" s="350"/>
      <c r="B106" s="332" t="s">
        <v>370</v>
      </c>
      <c r="C106" s="332" t="s">
        <v>460</v>
      </c>
      <c r="D106" s="332" t="str">
        <f>eerstelijn!B19</f>
        <v>Cervix-cytologisch bevolkingsonderzoek, aantallen</v>
      </c>
      <c r="E106" s="332">
        <f>eerstelijn!C19</f>
        <v>0</v>
      </c>
      <c r="F106" s="332">
        <f>eerstelijn!D19</f>
        <v>0</v>
      </c>
    </row>
    <row r="107" spans="1:6" ht="12.75">
      <c r="A107" s="350"/>
      <c r="B107" s="332" t="s">
        <v>370</v>
      </c>
      <c r="C107" s="332" t="s">
        <v>461</v>
      </c>
      <c r="D107" s="332" t="str">
        <f>eerstelijn!B20</f>
        <v>Poliklinische trombotests, aantallen</v>
      </c>
      <c r="E107" s="332">
        <f>eerstelijn!C20</f>
        <v>0</v>
      </c>
      <c r="F107" s="332">
        <f>eerstelijn!D20</f>
        <v>0</v>
      </c>
    </row>
    <row r="108" spans="1:6" ht="12.75">
      <c r="A108" s="350"/>
      <c r="B108" s="332" t="s">
        <v>370</v>
      </c>
      <c r="C108" s="332" t="s">
        <v>462</v>
      </c>
      <c r="D108" s="332" t="str">
        <f>eerstelijn!B21</f>
        <v>Zelfmeting bloedst.waarden training</v>
      </c>
      <c r="E108" s="332">
        <f>eerstelijn!C21</f>
        <v>0</v>
      </c>
      <c r="F108" s="332">
        <f>eerstelijn!D21</f>
        <v>0</v>
      </c>
    </row>
    <row r="109" spans="1:6" ht="12.75">
      <c r="A109" s="350"/>
      <c r="B109" s="332" t="s">
        <v>370</v>
      </c>
      <c r="C109" s="332" t="s">
        <v>463</v>
      </c>
      <c r="D109" s="332" t="str">
        <f>eerstelijn!B22</f>
        <v>Zelfmeting bloedst.waarden begeleiding</v>
      </c>
      <c r="E109" s="332">
        <f>eerstelijn!C22</f>
        <v>0</v>
      </c>
      <c r="F109" s="332">
        <f>eerstelijn!D22</f>
        <v>0</v>
      </c>
    </row>
    <row r="110" spans="1:6" ht="12.75">
      <c r="A110" s="350"/>
      <c r="B110" s="332" t="s">
        <v>370</v>
      </c>
      <c r="C110" s="332" t="s">
        <v>464</v>
      </c>
      <c r="D110" s="332" t="str">
        <f>eerstelijn!B24</f>
        <v>Poliklinische bevallingen t.b.v. huisartsen, aantallen</v>
      </c>
      <c r="E110" s="332">
        <f>eerstelijn!C24</f>
        <v>0</v>
      </c>
      <c r="F110" s="332">
        <f>eerstelijn!D24</f>
        <v>0</v>
      </c>
    </row>
    <row r="111" spans="1:6" ht="12.75">
      <c r="A111" s="350"/>
      <c r="B111" s="332" t="s">
        <v>465</v>
      </c>
      <c r="C111" s="332" t="s">
        <v>466</v>
      </c>
      <c r="D111" s="332" t="str">
        <f>eerstelijn!B25</f>
        <v>Overig; afgesproken budget, LOON**</v>
      </c>
      <c r="E111" s="332">
        <f>eerstelijn!C25</f>
        <v>0</v>
      </c>
      <c r="F111" s="332">
        <f>eerstelijn!D25</f>
        <v>0</v>
      </c>
    </row>
    <row r="112" spans="1:6" ht="12.75">
      <c r="A112" s="350"/>
      <c r="B112" s="332" t="s">
        <v>465</v>
      </c>
      <c r="C112" s="332" t="s">
        <v>467</v>
      </c>
      <c r="D112" s="332" t="str">
        <f>eerstelijn!B26</f>
        <v>Overig; afgesproken budget, MAT.**</v>
      </c>
      <c r="E112" s="332">
        <f>eerstelijn!C26</f>
        <v>0</v>
      </c>
      <c r="F112" s="332">
        <f>eerstelijn!D26</f>
        <v>0</v>
      </c>
    </row>
    <row r="113" spans="1:6" ht="12.75">
      <c r="A113" s="351"/>
      <c r="B113" s="334" t="s">
        <v>465</v>
      </c>
      <c r="C113" s="334" t="s">
        <v>469</v>
      </c>
      <c r="D113" s="334" t="str">
        <f>'dure- en weesgeneesmiddelen'!C7</f>
        <v>Docetaxel</v>
      </c>
      <c r="E113" s="334">
        <f>'dure- en weesgeneesmiddelen'!E7</f>
        <v>0</v>
      </c>
      <c r="F113" s="341">
        <f>'dure- en weesgeneesmiddelen'!G7</f>
        <v>0</v>
      </c>
    </row>
    <row r="114" spans="1:6" ht="12.75">
      <c r="A114" s="351"/>
      <c r="B114" s="334" t="s">
        <v>465</v>
      </c>
      <c r="C114" s="334" t="s">
        <v>470</v>
      </c>
      <c r="D114" s="334" t="str">
        <f>'dure- en weesgeneesmiddelen'!C8</f>
        <v>Irinotecan</v>
      </c>
      <c r="E114" s="334">
        <f>'dure- en weesgeneesmiddelen'!E8</f>
        <v>0</v>
      </c>
      <c r="F114" s="341">
        <f>'dure- en weesgeneesmiddelen'!G8</f>
        <v>0</v>
      </c>
    </row>
    <row r="115" spans="1:6" ht="12.75">
      <c r="A115" s="351"/>
      <c r="B115" s="334" t="s">
        <v>465</v>
      </c>
      <c r="C115" s="334" t="s">
        <v>471</v>
      </c>
      <c r="D115" s="334" t="str">
        <f>'dure- en weesgeneesmiddelen'!C9</f>
        <v>Gemcitabine</v>
      </c>
      <c r="E115" s="334">
        <f>'dure- en weesgeneesmiddelen'!E9</f>
        <v>0</v>
      </c>
      <c r="F115" s="341">
        <f>'dure- en weesgeneesmiddelen'!G9</f>
        <v>0</v>
      </c>
    </row>
    <row r="116" spans="1:6" ht="12.75">
      <c r="A116" s="351"/>
      <c r="B116" s="334" t="s">
        <v>465</v>
      </c>
      <c r="C116" s="334" t="s">
        <v>472</v>
      </c>
      <c r="D116" s="334" t="str">
        <f>'dure- en weesgeneesmiddelen'!C10</f>
        <v>Oxaliplatine</v>
      </c>
      <c r="E116" s="334">
        <f>'dure- en weesgeneesmiddelen'!E10</f>
        <v>0</v>
      </c>
      <c r="F116" s="341">
        <f>'dure- en weesgeneesmiddelen'!G10</f>
        <v>0</v>
      </c>
    </row>
    <row r="117" spans="1:6" ht="12.75">
      <c r="A117" s="351"/>
      <c r="B117" s="334" t="s">
        <v>465</v>
      </c>
      <c r="C117" s="334" t="s">
        <v>473</v>
      </c>
      <c r="D117" s="334" t="str">
        <f>'dure- en weesgeneesmiddelen'!C11</f>
        <v>Paclitaxel</v>
      </c>
      <c r="E117" s="334">
        <f>'dure- en weesgeneesmiddelen'!E11</f>
        <v>0</v>
      </c>
      <c r="F117" s="341">
        <f>'dure- en weesgeneesmiddelen'!G11</f>
        <v>0</v>
      </c>
    </row>
    <row r="118" spans="1:6" ht="12.75">
      <c r="A118" s="351"/>
      <c r="B118" s="334" t="s">
        <v>465</v>
      </c>
      <c r="C118" s="334" t="s">
        <v>474</v>
      </c>
      <c r="D118" s="334" t="str">
        <f>'dure- en weesgeneesmiddelen'!B12</f>
        <v>Rituximab (190506 bij folliculair lymfoom, 109528 bij reumatoïde artritis, 190531 bij DLBCL met CHOP)</v>
      </c>
      <c r="E118" s="334">
        <f>'dure- en weesgeneesmiddelen'!D12</f>
        <v>0</v>
      </c>
      <c r="F118" s="341">
        <f>'dure- en weesgeneesmiddelen'!G12</f>
        <v>0</v>
      </c>
    </row>
    <row r="119" spans="1:6" ht="12.75">
      <c r="A119" s="351"/>
      <c r="B119" s="334" t="s">
        <v>465</v>
      </c>
      <c r="C119" s="334" t="s">
        <v>475</v>
      </c>
      <c r="D119" s="334" t="str">
        <f>'dure- en weesgeneesmiddelen'!C13</f>
        <v>Immunoglobuline IV</v>
      </c>
      <c r="E119" s="334">
        <f>'dure- en weesgeneesmiddelen'!E13</f>
        <v>0</v>
      </c>
      <c r="F119" s="341">
        <f>'dure- en weesgeneesmiddelen'!G13</f>
        <v>0</v>
      </c>
    </row>
    <row r="120" spans="1:6" ht="12.75">
      <c r="A120" s="351"/>
      <c r="B120" s="334" t="s">
        <v>465</v>
      </c>
      <c r="C120" s="334" t="s">
        <v>476</v>
      </c>
      <c r="D120" s="334" t="str">
        <f>'dure- en weesgeneesmiddelen'!C15</f>
        <v>Trastuzumab (bij niet gemetast. borstkanker)</v>
      </c>
      <c r="E120" s="341">
        <f>'dure- en weesgeneesmiddelen'!E14+'dure- en weesgeneesmiddelen'!E15</f>
        <v>0</v>
      </c>
      <c r="F120" s="341">
        <f>'dure- en weesgeneesmiddelen'!G14+'dure- en weesgeneesmiddelen'!G15</f>
        <v>0</v>
      </c>
    </row>
    <row r="121" spans="1:6" ht="12.75">
      <c r="A121" s="351"/>
      <c r="B121" s="334" t="s">
        <v>465</v>
      </c>
      <c r="C121" s="334" t="s">
        <v>477</v>
      </c>
      <c r="D121" s="334" t="str">
        <f>'dure- en weesgeneesmiddelen'!C16</f>
        <v>Botulinetoxine</v>
      </c>
      <c r="E121" s="334">
        <f>'dure- en weesgeneesmiddelen'!E16</f>
        <v>0</v>
      </c>
      <c r="F121" s="341">
        <f>'dure- en weesgeneesmiddelen'!G16</f>
        <v>0</v>
      </c>
    </row>
    <row r="122" spans="1:6" ht="12.75">
      <c r="A122" s="351"/>
      <c r="B122" s="334" t="s">
        <v>465</v>
      </c>
      <c r="C122" s="334" t="s">
        <v>478</v>
      </c>
      <c r="D122" s="334" t="str">
        <f>'dure- en weesgeneesmiddelen'!C17</f>
        <v>Verteporfin</v>
      </c>
      <c r="E122" s="334">
        <f>'dure- en weesgeneesmiddelen'!E17</f>
        <v>0</v>
      </c>
      <c r="F122" s="341">
        <f>'dure- en weesgeneesmiddelen'!G17</f>
        <v>0</v>
      </c>
    </row>
    <row r="123" spans="1:6" ht="12.75">
      <c r="A123" s="351"/>
      <c r="B123" s="334" t="s">
        <v>465</v>
      </c>
      <c r="C123" s="334" t="s">
        <v>479</v>
      </c>
      <c r="D123" s="334" t="str">
        <f>'dure- en weesgeneesmiddelen'!C18</f>
        <v>Doxorubicine liposomal (Caelyx)</v>
      </c>
      <c r="E123" s="334">
        <f>'dure- en weesgeneesmiddelen'!E18</f>
        <v>0</v>
      </c>
      <c r="F123" s="341">
        <f>'dure- en weesgeneesmiddelen'!G18</f>
        <v>0</v>
      </c>
    </row>
    <row r="124" spans="1:6" ht="12.75">
      <c r="A124" s="351"/>
      <c r="B124" s="334" t="s">
        <v>465</v>
      </c>
      <c r="C124" s="334" t="s">
        <v>480</v>
      </c>
      <c r="D124" s="334" t="str">
        <f>'dure- en weesgeneesmiddelen'!C19</f>
        <v>Infliximab</v>
      </c>
      <c r="E124" s="334">
        <f>'dure- en weesgeneesmiddelen'!E19</f>
        <v>0</v>
      </c>
      <c r="F124" s="341">
        <f>'dure- en weesgeneesmiddelen'!G19</f>
        <v>0</v>
      </c>
    </row>
    <row r="125" spans="1:6" ht="12.75">
      <c r="A125" s="351"/>
      <c r="B125" s="334" t="s">
        <v>465</v>
      </c>
      <c r="C125" s="334" t="s">
        <v>481</v>
      </c>
      <c r="D125" s="334" t="str">
        <f>'dure- en weesgeneesmiddelen'!C20</f>
        <v>Vinorelbine </v>
      </c>
      <c r="E125" s="334">
        <f>'dure- en weesgeneesmiddelen'!E20</f>
        <v>0</v>
      </c>
      <c r="F125" s="341">
        <f>'dure- en weesgeneesmiddelen'!G20</f>
        <v>0</v>
      </c>
    </row>
    <row r="126" spans="1:6" ht="12.75">
      <c r="A126" s="351"/>
      <c r="B126" s="334" t="s">
        <v>465</v>
      </c>
      <c r="C126" s="334" t="s">
        <v>482</v>
      </c>
      <c r="D126" s="334" t="str">
        <f>'dure- en weesgeneesmiddelen'!C21</f>
        <v>Bevacizumab</v>
      </c>
      <c r="E126" s="334">
        <f>'dure- en weesgeneesmiddelen'!E21</f>
        <v>0</v>
      </c>
      <c r="F126" s="341">
        <f>'dure- en weesgeneesmiddelen'!G21</f>
        <v>0</v>
      </c>
    </row>
    <row r="127" spans="1:6" ht="12.75">
      <c r="A127" s="351"/>
      <c r="B127" s="334" t="s">
        <v>465</v>
      </c>
      <c r="C127" s="334" t="s">
        <v>483</v>
      </c>
      <c r="D127" s="334" t="str">
        <f>'dure- en weesgeneesmiddelen'!C22</f>
        <v>Pemetrexed</v>
      </c>
      <c r="E127" s="334">
        <f>'dure- en weesgeneesmiddelen'!E22</f>
        <v>0</v>
      </c>
      <c r="F127" s="341">
        <f>'dure- en weesgeneesmiddelen'!G22</f>
        <v>0</v>
      </c>
    </row>
    <row r="128" spans="1:6" ht="12.75">
      <c r="A128" s="351"/>
      <c r="B128" s="334" t="s">
        <v>465</v>
      </c>
      <c r="C128" s="334" t="s">
        <v>484</v>
      </c>
      <c r="D128" s="334" t="str">
        <f>'dure- en weesgeneesmiddelen'!C23</f>
        <v>Bortezomib</v>
      </c>
      <c r="E128" s="334">
        <f>'dure- en weesgeneesmiddelen'!E23</f>
        <v>0</v>
      </c>
      <c r="F128" s="341">
        <f>'dure- en weesgeneesmiddelen'!G23</f>
        <v>0</v>
      </c>
    </row>
    <row r="129" spans="1:6" ht="12.75">
      <c r="A129" s="351"/>
      <c r="B129" s="334" t="s">
        <v>465</v>
      </c>
      <c r="C129" s="334" t="s">
        <v>485</v>
      </c>
      <c r="D129" s="334" t="str">
        <f>'dure- en weesgeneesmiddelen'!C24</f>
        <v>Omalizumab</v>
      </c>
      <c r="E129" s="334">
        <f>'dure- en weesgeneesmiddelen'!E24</f>
        <v>0</v>
      </c>
      <c r="F129" s="341">
        <f>'dure- en weesgeneesmiddelen'!G24</f>
        <v>0</v>
      </c>
    </row>
    <row r="130" spans="1:6" ht="12.75">
      <c r="A130" s="351"/>
      <c r="B130" s="334" t="s">
        <v>465</v>
      </c>
      <c r="C130" s="334" t="s">
        <v>486</v>
      </c>
      <c r="D130" s="334" t="str">
        <f>'dure- en weesgeneesmiddelen'!C25</f>
        <v>Ibritumomoab Tiuxetan</v>
      </c>
      <c r="E130" s="334">
        <f>'dure- en weesgeneesmiddelen'!E25</f>
        <v>0</v>
      </c>
      <c r="F130" s="341">
        <f>'dure- en weesgeneesmiddelen'!G25</f>
        <v>0</v>
      </c>
    </row>
    <row r="131" spans="1:6" ht="12.75">
      <c r="A131" s="351"/>
      <c r="B131" s="334" t="s">
        <v>465</v>
      </c>
      <c r="C131" s="334" t="s">
        <v>487</v>
      </c>
      <c r="D131" s="334" t="str">
        <f>'dure- en weesgeneesmiddelen'!C26</f>
        <v>Pegaptanib</v>
      </c>
      <c r="E131" s="334">
        <f>'dure- en weesgeneesmiddelen'!E26</f>
        <v>0</v>
      </c>
      <c r="F131" s="341">
        <f>'dure- en weesgeneesmiddelen'!G26</f>
        <v>0</v>
      </c>
    </row>
    <row r="132" spans="1:6" ht="12.75">
      <c r="A132" s="351"/>
      <c r="B132" s="334" t="s">
        <v>465</v>
      </c>
      <c r="C132" s="334" t="s">
        <v>488</v>
      </c>
      <c r="D132" s="334" t="str">
        <f>'dure- en weesgeneesmiddelen'!C27</f>
        <v>Alemtuzumab</v>
      </c>
      <c r="E132" s="334">
        <f>'dure- en weesgeneesmiddelen'!E27</f>
        <v>0</v>
      </c>
      <c r="F132" s="341">
        <f>'dure- en weesgeneesmiddelen'!G27</f>
        <v>0</v>
      </c>
    </row>
    <row r="133" spans="1:6" ht="12.75">
      <c r="A133" s="351"/>
      <c r="B133" s="334" t="s">
        <v>465</v>
      </c>
      <c r="C133" s="334" t="s">
        <v>489</v>
      </c>
      <c r="D133" s="334" t="str">
        <f>'dure- en weesgeneesmiddelen'!C28</f>
        <v>Palifermin</v>
      </c>
      <c r="E133" s="334">
        <f>'dure- en weesgeneesmiddelen'!E28</f>
        <v>0</v>
      </c>
      <c r="F133" s="341">
        <f>'dure- en weesgeneesmiddelen'!G28</f>
        <v>0</v>
      </c>
    </row>
    <row r="134" spans="1:6" ht="12.75">
      <c r="A134" s="351"/>
      <c r="B134" s="334" t="s">
        <v>465</v>
      </c>
      <c r="C134" s="334" t="s">
        <v>490</v>
      </c>
      <c r="D134" s="334" t="str">
        <f>'dure- en weesgeneesmiddelen'!C29</f>
        <v>Drotrecogin alfa</v>
      </c>
      <c r="E134" s="334">
        <f>'dure- en weesgeneesmiddelen'!E29</f>
        <v>0</v>
      </c>
      <c r="F134" s="341">
        <f>'dure- en weesgeneesmiddelen'!G29</f>
        <v>0</v>
      </c>
    </row>
    <row r="135" spans="1:6" ht="12.75">
      <c r="A135" s="351"/>
      <c r="B135" s="334" t="s">
        <v>465</v>
      </c>
      <c r="C135" s="334" t="s">
        <v>510</v>
      </c>
      <c r="D135" s="334" t="str">
        <f>'dure- en weesgeneesmiddelen'!C30</f>
        <v>Natalizumab</v>
      </c>
      <c r="E135" s="334">
        <f>'dure- en weesgeneesmiddelen'!E30</f>
        <v>0</v>
      </c>
      <c r="F135" s="341">
        <f>'dure- en weesgeneesmiddelen'!G30</f>
        <v>0</v>
      </c>
    </row>
    <row r="136" spans="1:6" ht="12.75">
      <c r="A136" s="351"/>
      <c r="B136" s="334" t="s">
        <v>465</v>
      </c>
      <c r="C136" s="334" t="s">
        <v>511</v>
      </c>
      <c r="D136" s="334" t="str">
        <f>'dure- en weesgeneesmiddelen'!C31</f>
        <v>Cetuximab (bij plaveisecelcarnicoom van het hoofd- halsgebied)</v>
      </c>
      <c r="E136" s="334">
        <f>'dure- en weesgeneesmiddelen'!E31</f>
        <v>0</v>
      </c>
      <c r="F136" s="341">
        <f>'dure- en weesgeneesmiddelen'!G31</f>
        <v>0</v>
      </c>
    </row>
    <row r="137" spans="1:6" ht="12.75">
      <c r="A137" s="351"/>
      <c r="B137" s="334" t="s">
        <v>465</v>
      </c>
      <c r="C137" s="334" t="s">
        <v>512</v>
      </c>
      <c r="D137" s="334" t="str">
        <f>'dure- en weesgeneesmiddelen'!C32</f>
        <v>Ranibizumab</v>
      </c>
      <c r="E137" s="334">
        <f>'dure- en weesgeneesmiddelen'!E32</f>
        <v>0</v>
      </c>
      <c r="F137" s="341">
        <f>'dure- en weesgeneesmiddelen'!G32</f>
        <v>0</v>
      </c>
    </row>
    <row r="138" spans="1:6" ht="12.75">
      <c r="A138" s="351"/>
      <c r="B138" s="334" t="s">
        <v>465</v>
      </c>
      <c r="C138" s="334" t="s">
        <v>513</v>
      </c>
      <c r="D138" s="334" t="str">
        <f>'dure- en weesgeneesmiddelen'!C33</f>
        <v>Abatacept</v>
      </c>
      <c r="E138" s="334">
        <f>'dure- en weesgeneesmiddelen'!E33</f>
        <v>0</v>
      </c>
      <c r="F138" s="341">
        <f>'dure- en weesgeneesmiddelen'!G33</f>
        <v>0</v>
      </c>
    </row>
    <row r="139" spans="1:6" ht="12.75">
      <c r="A139" s="351"/>
      <c r="B139" s="334" t="s">
        <v>465</v>
      </c>
      <c r="C139" s="334" t="s">
        <v>468</v>
      </c>
      <c r="D139" s="334" t="str">
        <f>'dure- en weesgeneesmiddelen'!C43</f>
        <v>Hemostatica</v>
      </c>
      <c r="E139" s="334">
        <f>'dure- en weesgeneesmiddelen'!E43</f>
        <v>0</v>
      </c>
      <c r="F139" s="341">
        <f>'dure- en weesgeneesmiddelen'!G43</f>
        <v>0</v>
      </c>
    </row>
    <row r="140" spans="1:6" ht="12.75">
      <c r="A140" s="351"/>
      <c r="B140" s="334" t="s">
        <v>465</v>
      </c>
      <c r="C140" s="334" t="s">
        <v>505</v>
      </c>
      <c r="D140" s="334" t="s">
        <v>506</v>
      </c>
      <c r="E140" s="341">
        <f>'dure- en weesgeneesmiddelen'!E44+'dure- en weesgeneesmiddelen'!E45</f>
        <v>0</v>
      </c>
      <c r="F140" s="341">
        <f>'dure- en weesgeneesmiddelen'!G44+'dure- en weesgeneesmiddelen'!G45</f>
        <v>0</v>
      </c>
    </row>
    <row r="141" spans="1:6" ht="12.75">
      <c r="A141" s="351"/>
      <c r="B141" s="334" t="s">
        <v>465</v>
      </c>
      <c r="C141" s="334" t="s">
        <v>491</v>
      </c>
      <c r="D141" s="334" t="str">
        <f>'dure- en weesgeneesmiddelen'!C55</f>
        <v>Laronidase</v>
      </c>
      <c r="E141" s="334">
        <f>'dure- en weesgeneesmiddelen'!E55</f>
        <v>0</v>
      </c>
      <c r="F141" s="341">
        <f>'dure- en weesgeneesmiddelen'!G55</f>
        <v>0</v>
      </c>
    </row>
    <row r="142" spans="1:6" ht="12.75">
      <c r="A142" s="351"/>
      <c r="B142" s="334" t="s">
        <v>465</v>
      </c>
      <c r="C142" s="334" t="s">
        <v>492</v>
      </c>
      <c r="D142" s="334" t="str">
        <f>'dure- en weesgeneesmiddelen'!C56</f>
        <v>Alglucosidase alfa</v>
      </c>
      <c r="E142" s="334">
        <f>'dure- en weesgeneesmiddelen'!E56</f>
        <v>0</v>
      </c>
      <c r="F142" s="341">
        <f>'dure- en weesgeneesmiddelen'!G56</f>
        <v>0</v>
      </c>
    </row>
    <row r="143" spans="1:6" ht="12.75">
      <c r="A143" s="351"/>
      <c r="B143" s="334" t="s">
        <v>465</v>
      </c>
      <c r="C143" s="334" t="s">
        <v>514</v>
      </c>
      <c r="D143" s="334" t="str">
        <f>'dure- en weesgeneesmiddelen'!C57</f>
        <v>Agalsidase alfa</v>
      </c>
      <c r="E143" s="334">
        <f>'dure- en weesgeneesmiddelen'!E57</f>
        <v>0</v>
      </c>
      <c r="F143" s="341">
        <f>'dure- en weesgeneesmiddelen'!G57</f>
        <v>0</v>
      </c>
    </row>
    <row r="144" spans="1:6" ht="12.75">
      <c r="A144" s="351"/>
      <c r="B144" s="334" t="s">
        <v>465</v>
      </c>
      <c r="C144" s="334" t="s">
        <v>515</v>
      </c>
      <c r="D144" s="334" t="str">
        <f>'dure- en weesgeneesmiddelen'!C58</f>
        <v>Agalsidase bèta</v>
      </c>
      <c r="E144" s="334">
        <f>'dure- en weesgeneesmiddelen'!E58</f>
        <v>0</v>
      </c>
      <c r="F144" s="341">
        <f>'dure- en weesgeneesmiddelen'!G58</f>
        <v>0</v>
      </c>
    </row>
    <row r="145" spans="1:6" ht="12.75">
      <c r="A145" s="351"/>
      <c r="B145" s="334" t="s">
        <v>465</v>
      </c>
      <c r="C145" s="334" t="s">
        <v>516</v>
      </c>
      <c r="D145" s="334" t="str">
        <f>'dure- en weesgeneesmiddelen'!C59</f>
        <v>Galsulfase</v>
      </c>
      <c r="E145" s="334">
        <f>'dure- en weesgeneesmiddelen'!E59</f>
        <v>0</v>
      </c>
      <c r="F145" s="341">
        <f>'dure- en weesgeneesmiddelen'!G59</f>
        <v>0</v>
      </c>
    </row>
    <row r="146" spans="1:6" ht="12.75">
      <c r="A146" s="351"/>
      <c r="B146" s="334" t="s">
        <v>465</v>
      </c>
      <c r="C146" s="334" t="s">
        <v>517</v>
      </c>
      <c r="D146" s="334" t="str">
        <f>'dure- en weesgeneesmiddelen'!C60</f>
        <v>Idursulfase</v>
      </c>
      <c r="E146" s="334">
        <f>'dure- en weesgeneesmiddelen'!E60</f>
        <v>0</v>
      </c>
      <c r="F146" s="341">
        <f>'dure- en weesgeneesmiddelen'!G60</f>
        <v>0</v>
      </c>
    </row>
    <row r="147" spans="1:7" ht="12.75">
      <c r="A147" s="344"/>
      <c r="B147" s="342" t="s">
        <v>465</v>
      </c>
      <c r="C147" s="342" t="s">
        <v>493</v>
      </c>
      <c r="D147" s="342" t="str">
        <f>'diverse budgetmutaties'!A6</f>
        <v>Afschrijvingskosten dubieuze debiteuren</v>
      </c>
      <c r="E147" s="343">
        <f>'diverse budgetmutaties'!C7</f>
        <v>0</v>
      </c>
      <c r="F147" s="342">
        <f>'diverse budgetmutaties'!C8</f>
        <v>0</v>
      </c>
      <c r="G147" s="268"/>
    </row>
    <row r="148" spans="1:9" ht="12.75">
      <c r="A148" s="344"/>
      <c r="B148" s="342" t="s">
        <v>465</v>
      </c>
      <c r="C148" s="342" t="s">
        <v>530</v>
      </c>
      <c r="D148" s="342" t="str">
        <f>'diverse budgetmutaties'!B11</f>
        <v>Klinische adherentie 2006</v>
      </c>
      <c r="E148" s="343"/>
      <c r="F148" s="342">
        <f>'diverse budgetmutaties'!C11</f>
        <v>0</v>
      </c>
      <c r="H148" s="268"/>
      <c r="I148" s="268"/>
    </row>
    <row r="149" spans="1:9" ht="12.75">
      <c r="A149" s="344"/>
      <c r="B149" s="342" t="s">
        <v>465</v>
      </c>
      <c r="C149" s="342" t="s">
        <v>531</v>
      </c>
      <c r="D149" s="342" t="str">
        <f>'diverse budgetmutaties'!B12</f>
        <v>Poliklinische adherentie 2006</v>
      </c>
      <c r="E149" s="343"/>
      <c r="F149" s="342">
        <f>'diverse budgetmutaties'!C12</f>
        <v>0</v>
      </c>
      <c r="H149" s="268"/>
      <c r="I149" s="268"/>
    </row>
    <row r="150" spans="1:9" ht="12.75">
      <c r="A150" s="344"/>
      <c r="B150" s="342" t="s">
        <v>465</v>
      </c>
      <c r="C150" s="342" t="s">
        <v>494</v>
      </c>
      <c r="D150" s="342" t="str">
        <f>'diverse budgetmutaties'!A16</f>
        <v>Scholingsmiddelen</v>
      </c>
      <c r="E150" s="343"/>
      <c r="F150" s="342">
        <f>'diverse budgetmutaties'!C17</f>
        <v>0</v>
      </c>
      <c r="G150" s="268"/>
      <c r="H150" s="268"/>
      <c r="I150" s="268"/>
    </row>
    <row r="151" spans="1:6" ht="12.75">
      <c r="A151" s="344"/>
      <c r="B151" s="342" t="s">
        <v>465</v>
      </c>
      <c r="C151" s="342" t="s">
        <v>495</v>
      </c>
      <c r="D151" s="342" t="str">
        <f>'diverse budgetmutaties'!A22</f>
        <v>Lokale productiegebonden toeslag</v>
      </c>
      <c r="E151" s="343">
        <f>'diverse budgetmutaties'!C23</f>
        <v>0</v>
      </c>
      <c r="F151" s="342">
        <f>'diverse budgetmutaties'!C24</f>
        <v>0</v>
      </c>
    </row>
    <row r="152" spans="1:6" ht="12.75">
      <c r="A152" s="344"/>
      <c r="B152" s="342" t="s">
        <v>465</v>
      </c>
      <c r="C152" s="342" t="s">
        <v>496</v>
      </c>
      <c r="D152" s="344" t="str">
        <f>'diverse budgetmutaties'!A28</f>
        <v>Voorlopige budgetmutaties</v>
      </c>
      <c r="E152" s="343">
        <f>'diverse budgetmutaties'!C30+'diverse budgetmutaties'!C31</f>
        <v>0</v>
      </c>
      <c r="F152" s="342"/>
    </row>
    <row r="153" spans="1:6" ht="12.75">
      <c r="A153" s="344"/>
      <c r="B153" s="342" t="s">
        <v>465</v>
      </c>
      <c r="C153" s="345" t="s">
        <v>497</v>
      </c>
      <c r="D153" s="344" t="str">
        <f>'diverse budgetmutaties'!B34</f>
        <v>Werkelijke totale overige afschrijvingskosten* </v>
      </c>
      <c r="E153" s="344">
        <f>'diverse budgetmutaties'!C34</f>
        <v>0</v>
      </c>
      <c r="F153" s="342"/>
    </row>
    <row r="154" spans="1:6" ht="12.75">
      <c r="A154" s="344"/>
      <c r="B154" s="342" t="s">
        <v>465</v>
      </c>
      <c r="C154" s="342" t="s">
        <v>498</v>
      </c>
      <c r="D154" s="344" t="str">
        <f>'diverse budgetmutaties'!B35</f>
        <v>Werkelijke totale rentekosten</v>
      </c>
      <c r="E154" s="342">
        <f>'diverse budgetmutaties'!C34</f>
        <v>0</v>
      </c>
      <c r="F154" s="342"/>
    </row>
    <row r="155" spans="3:6" ht="12.75">
      <c r="C155" s="268"/>
      <c r="D155" s="268"/>
      <c r="E155" s="338"/>
      <c r="F155" s="268"/>
    </row>
    <row r="156" spans="5:6" ht="12.75">
      <c r="E156" s="333"/>
      <c r="F156" s="268"/>
    </row>
    <row r="157" spans="5:6" ht="12.75">
      <c r="E157" s="333"/>
      <c r="F157" s="268"/>
    </row>
    <row r="158" spans="5:6" ht="12.75">
      <c r="E158" s="331"/>
      <c r="F158" s="268"/>
    </row>
    <row r="159" spans="5:6" ht="12.75">
      <c r="E159" s="333"/>
      <c r="F159" s="268"/>
    </row>
    <row r="160" spans="5:6" ht="12.75">
      <c r="E160" s="333"/>
      <c r="F160" s="268"/>
    </row>
    <row r="161" spans="5:6" ht="12.75">
      <c r="E161" s="268"/>
      <c r="F161" s="268"/>
    </row>
    <row r="162" ht="12.75">
      <c r="F162" s="331"/>
    </row>
    <row r="163" ht="12.75">
      <c r="F163" s="331"/>
    </row>
    <row r="165" ht="12.75">
      <c r="E165" s="333"/>
    </row>
    <row r="166" ht="12.75">
      <c r="E166" s="335"/>
    </row>
    <row r="167" ht="12.75">
      <c r="E167" s="333"/>
    </row>
    <row r="168" ht="12.75">
      <c r="E168" s="333"/>
    </row>
    <row r="169" ht="12.75">
      <c r="E169" s="335"/>
    </row>
    <row r="170" ht="12.75">
      <c r="E170" s="335"/>
    </row>
    <row r="171" ht="12.75">
      <c r="E171" s="335"/>
    </row>
  </sheetData>
  <sheetProtection password="CA39" sheet="1" objects="1" scenarios="1"/>
  <printOptions/>
  <pageMargins left="0.3937007874015748" right="0.3937007874015748" top="0.5905511811023623" bottom="0.5905511811023623" header="0.5118110236220472" footer="0.5118110236220472"/>
  <pageSetup cellComments="asDisplayed" horizontalDpi="600" verticalDpi="600" orientation="portrait" paperSize="9" scale="78" r:id="rId1"/>
  <rowBreaks count="2" manualBreakCount="2">
    <brk id="65" max="5" man="1"/>
    <brk id="112" max="5" man="1"/>
  </rowBreaks>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Formulier Productieafspraken 2008-Voorlopige nacalculatie 2007 CI-08-08c-b1</dc:title>
  <dc:subject/>
  <dc:creator/>
  <cp:keywords/>
  <dc:description/>
  <cp:lastModifiedBy>Esther Griek</cp:lastModifiedBy>
  <cp:lastPrinted>2008-01-22T15:22:12Z</cp:lastPrinted>
  <dcterms:created xsi:type="dcterms:W3CDTF">2001-02-02T19:26:46Z</dcterms:created>
  <dcterms:modified xsi:type="dcterms:W3CDTF">2008-02-07T09:42:29Z</dcterms:modified>
  <cp:category>Productieafspraken</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1043</vt:i4>
  </property>
  <property fmtid="{D5CDD505-2E9C-101B-9397-08002B2CF9AE}" pid="3" name="_dlc_Doc">
    <vt:lpwstr>THRFR6N5WDQ4-17-3116</vt:lpwstr>
  </property>
  <property fmtid="{D5CDD505-2E9C-101B-9397-08002B2CF9AE}" pid="4" name="_dlc_DocIdItemGu">
    <vt:lpwstr>56434e0a-35ee-44c9-8c7f-4a51aa26ff03</vt:lpwstr>
  </property>
  <property fmtid="{D5CDD505-2E9C-101B-9397-08002B2CF9AE}" pid="5" name="_dlc_DocIdU">
    <vt:lpwstr>http://kennisnet.nza.nl/publicaties/Aanleveren/_layouts/DocIdRedir.aspx?ID=THRFR6N5WDQ4-17-3116, THRFR6N5WDQ4-17-3116</vt:lpwstr>
  </property>
  <property fmtid="{D5CDD505-2E9C-101B-9397-08002B2CF9AE}" pid="6" name="WorkflowChangePa">
    <vt:lpwstr>5dd26274-7450-4d13-b077-7382865cccce,5;5dd26274-7450-4d13-b077-7382865cccce,5;5dd26274-7450-4d13-b077-7382865cccce,5;5dd26274-7450-4d13-b077-7382865cccce,5;5dd26274-7450-4d13-b077-7382865cccce,5;5dd26274-7450-4d13-b077-7382865cccce,10;5dd26274-7450-4d13-b</vt:lpwstr>
  </property>
  <property fmtid="{D5CDD505-2E9C-101B-9397-08002B2CF9AE}" pid="7" name="NZa-zoekwoordenMetada">
    <vt:lpwstr/>
  </property>
  <property fmtid="{D5CDD505-2E9C-101B-9397-08002B2CF9AE}" pid="8" name="VerzondenAanMetada">
    <vt:lpwstr/>
  </property>
  <property fmtid="{D5CDD505-2E9C-101B-9397-08002B2CF9AE}" pid="9" name="Sector(en)Metada">
    <vt:lpwstr>Alle:Ziekenhuiszorg|1a957709-959b-40c0-9640-61f1bd5d07a0</vt:lpwstr>
  </property>
  <property fmtid="{D5CDD505-2E9C-101B-9397-08002B2CF9AE}" pid="10" name="DocumentTypeMetada">
    <vt:lpwstr>Regels:Formulier|4bc40415-667d-4fea-816d-9688ca6ffa69</vt:lpwstr>
  </property>
  <property fmtid="{D5CDD505-2E9C-101B-9397-08002B2CF9AE}" pid="11" name="ExtraZoekwoordenMetada">
    <vt:lpwstr/>
  </property>
  <property fmtid="{D5CDD505-2E9C-101B-9397-08002B2CF9AE}" pid="12" name="j85cec29e8c24b8a90feb8db203ff7">
    <vt:lpwstr>Ziekenhuiszorg|1a957709-959b-40c0-9640-61f1bd5d07a0</vt:lpwstr>
  </property>
  <property fmtid="{D5CDD505-2E9C-101B-9397-08002B2CF9AE}" pid="13" name="DocumentTyp">
    <vt:lpwstr>103;#Formulier|4bc40415-667d-4fea-816d-9688ca6ffa69</vt:lpwstr>
  </property>
  <property fmtid="{D5CDD505-2E9C-101B-9397-08002B2CF9AE}" pid="14" name="DocumentTy">
    <vt:lpwstr/>
  </property>
  <property fmtid="{D5CDD505-2E9C-101B-9397-08002B2CF9AE}" pid="15" name="Sector(e">
    <vt:lpwstr>134;#Ziekenhuiszorg|1a957709-959b-40c0-9640-61f1bd5d07a0</vt:lpwstr>
  </property>
  <property fmtid="{D5CDD505-2E9C-101B-9397-08002B2CF9AE}" pid="16" name="NZa-zoekwoord">
    <vt:lpwstr/>
  </property>
  <property fmtid="{D5CDD505-2E9C-101B-9397-08002B2CF9AE}" pid="17" name="ff74c6b610ef44f49114c43de16761">
    <vt:lpwstr/>
  </property>
  <property fmtid="{D5CDD505-2E9C-101B-9397-08002B2CF9AE}" pid="18" name="n407de7a4204433984b2eeeaba786d">
    <vt:lpwstr/>
  </property>
  <property fmtid="{D5CDD505-2E9C-101B-9397-08002B2CF9AE}" pid="19" name="Extra zoekwoord">
    <vt:lpwstr/>
  </property>
  <property fmtid="{D5CDD505-2E9C-101B-9397-08002B2CF9AE}" pid="20" name="l24ea505ea8d4be1bd84e8204c620c">
    <vt:lpwstr/>
  </property>
  <property fmtid="{D5CDD505-2E9C-101B-9397-08002B2CF9AE}" pid="21" name="me0f0aaf77cd4640acf557f58a1d2c">
    <vt:lpwstr>Formulier|4bc40415-667d-4fea-816d-9688ca6ffa69</vt:lpwstr>
  </property>
  <property fmtid="{D5CDD505-2E9C-101B-9397-08002B2CF9AE}" pid="22" name="TaxCatchA">
    <vt:lpwstr>103;#Formulier|4bc40415-667d-4fea-816d-9688ca6ffa69;#134;#Ziekenhuiszorg|1a957709-959b-40c0-9640-61f1bd5d07a0</vt:lpwstr>
  </property>
  <property fmtid="{D5CDD505-2E9C-101B-9397-08002B2CF9AE}" pid="23" name="Hoofdtek">
    <vt:lpwstr/>
  </property>
  <property fmtid="{D5CDD505-2E9C-101B-9397-08002B2CF9AE}" pid="24" name="BVergaderstukMetada">
    <vt:lpwstr/>
  </property>
  <property fmtid="{D5CDD505-2E9C-101B-9397-08002B2CF9AE}" pid="25" name="Int">
    <vt:lpwstr/>
  </property>
  <property fmtid="{D5CDD505-2E9C-101B-9397-08002B2CF9AE}" pid="26" name="Verzonden a">
    <vt:lpwstr/>
  </property>
  <property fmtid="{D5CDD505-2E9C-101B-9397-08002B2CF9AE}" pid="27" name="BCirculaireMetada">
    <vt:lpwstr/>
  </property>
  <property fmtid="{D5CDD505-2E9C-101B-9397-08002B2CF9AE}" pid="28" name="BFormulierMetada">
    <vt:lpwstr/>
  </property>
  <property fmtid="{D5CDD505-2E9C-101B-9397-08002B2CF9AE}" pid="29" name="BBijlageMetada">
    <vt:lpwstr/>
  </property>
  <property fmtid="{D5CDD505-2E9C-101B-9397-08002B2CF9AE}" pid="30" name="BBeleidsregelMetada">
    <vt:lpwstr/>
  </property>
  <property fmtid="{D5CDD505-2E9C-101B-9397-08002B2CF9AE}" pid="31" name="VoorgangersMetada">
    <vt:lpwstr/>
  </property>
  <property fmtid="{D5CDD505-2E9C-101B-9397-08002B2CF9AE}" pid="32" name="BPrestatiebeschrijvingMetada">
    <vt:lpwstr/>
  </property>
  <property fmtid="{D5CDD505-2E9C-101B-9397-08002B2CF9AE}" pid="33" name="Heeft dit stuk bijlage(n">
    <vt:lpwstr>0</vt:lpwstr>
  </property>
  <property fmtid="{D5CDD505-2E9C-101B-9397-08002B2CF9AE}" pid="34" name="Publicatiedat">
    <vt:lpwstr>2008-02-06T00:00:00Z</vt:lpwstr>
  </property>
  <property fmtid="{D5CDD505-2E9C-101B-9397-08002B2CF9AE}" pid="35" name="NZa-documentnumm">
    <vt:lpwstr/>
  </property>
  <property fmtid="{D5CDD505-2E9C-101B-9397-08002B2CF9AE}" pid="36" name="BTariefMetada">
    <vt:lpwstr/>
  </property>
  <property fmtid="{D5CDD505-2E9C-101B-9397-08002B2CF9AE}" pid="37" name="BBesluitMetada">
    <vt:lpwstr/>
  </property>
  <property fmtid="{D5CDD505-2E9C-101B-9397-08002B2CF9AE}" pid="38" name="BNadereRegelMetada">
    <vt:lpwstr/>
  </property>
  <property fmtid="{D5CDD505-2E9C-101B-9397-08002B2CF9AE}" pid="39" name="Ingetrokke">
    <vt:lpwstr>Nee</vt:lpwstr>
  </property>
  <property fmtid="{D5CDD505-2E9C-101B-9397-08002B2CF9AE}" pid="40" name="BPublicatieMetada">
    <vt:lpwstr/>
  </property>
</Properties>
</file>