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85" windowWidth="11220" windowHeight="8730" tabRatio="592" activeTab="0"/>
  </bookViews>
  <sheets>
    <sheet name="1. Voorblad" sheetId="1" r:id="rId1"/>
    <sheet name="2. Toelichting" sheetId="2" r:id="rId2"/>
    <sheet name="3. Kostenoverzicht 2006-2008" sheetId="3" r:id="rId3"/>
    <sheet name="4. Specificatie kosten" sheetId="4" r:id="rId4"/>
    <sheet name="5. Afschrijvingen" sheetId="5" r:id="rId5"/>
    <sheet name="6. Rente" sheetId="6" r:id="rId6"/>
  </sheets>
  <externalReferences>
    <externalReference r:id="rId9"/>
  </externalReferences>
  <definedNames>
    <definedName name="_xlnm.Print_Area" localSheetId="0">'1. Voorblad'!$B$22:$J$70</definedName>
    <definedName name="_xlnm.Print_Area" localSheetId="1">'2. Toelichting'!$A$1:$D$40</definedName>
    <definedName name="_xlnm.Print_Area" localSheetId="2">'3. Kostenoverzicht 2006-2008'!$A$1:$F$76</definedName>
    <definedName name="_xlnm.Print_Area" localSheetId="3">'4. Specificatie kosten'!$A$1:$F$51</definedName>
    <definedName name="_xlnm.Print_Area" localSheetId="4">'5. Afschrijvingen'!$A$1:$I$21</definedName>
    <definedName name="_xlnm.Print_Area" localSheetId="5">'6. Rente'!$A$1:$D$66</definedName>
    <definedName name="_xlnm.Print_Titles" localSheetId="0">'1. Voorblad'!$2:$10</definedName>
    <definedName name="_xlnm.Print_Titles" localSheetId="3">'4. Specificatie kosten'!$1:$3</definedName>
    <definedName name="_xlnm.Print_Titles" localSheetId="5">'6. Rente'!$1:$3</definedName>
  </definedNames>
  <calcPr fullCalcOnLoad="1"/>
</workbook>
</file>

<file path=xl/sharedStrings.xml><?xml version="1.0" encoding="utf-8"?>
<sst xmlns="http://schemas.openxmlformats.org/spreadsheetml/2006/main" count="325" uniqueCount="274">
  <si>
    <t>parameterwaarden</t>
  </si>
  <si>
    <t>vast</t>
  </si>
  <si>
    <t>particulier 2005</t>
  </si>
  <si>
    <t>variabel</t>
  </si>
  <si>
    <t>overheid 2005</t>
  </si>
  <si>
    <t>patienteenheden</t>
  </si>
  <si>
    <t>Toetsing</t>
  </si>
  <si>
    <t>particulier 2006</t>
  </si>
  <si>
    <t>overheid 2006</t>
  </si>
  <si>
    <t>I</t>
  </si>
  <si>
    <t>Verrekening exploitatiesaldi</t>
  </si>
  <si>
    <t>Opbrengsten</t>
  </si>
  <si>
    <t>Salarissen</t>
  </si>
  <si>
    <t>Sociale lasten</t>
  </si>
  <si>
    <t>Pensioenvoorzieningen</t>
  </si>
  <si>
    <t>Reis- en verblijfskosten</t>
  </si>
  <si>
    <t>Overige vergoedingen personeel</t>
  </si>
  <si>
    <t>Honoraria</t>
  </si>
  <si>
    <t>Vergoeding medewerkers op honorariumbasis</t>
  </si>
  <si>
    <t>Overige personeelskosten</t>
  </si>
  <si>
    <t>Huisvestingskosten</t>
  </si>
  <si>
    <t>Inventariskosten</t>
  </si>
  <si>
    <t>Algemene kosten</t>
  </si>
  <si>
    <t>Interest</t>
  </si>
  <si>
    <t>Diverse lasten</t>
  </si>
  <si>
    <t>Diverse baten</t>
  </si>
  <si>
    <t>Totale kosten</t>
  </si>
  <si>
    <t>Resultaat</t>
  </si>
  <si>
    <t>Aantal patienten</t>
  </si>
  <si>
    <t>16 jaar en ouder - jaarkaart</t>
  </si>
  <si>
    <t>16 jaar en ouder - eenmalig</t>
  </si>
  <si>
    <t>16 jaar en ouder - consult</t>
  </si>
  <si>
    <t>0-16 jaar - jaarkaart</t>
  </si>
  <si>
    <t>0-16 jaar - eenmalig</t>
  </si>
  <si>
    <t>0-16 jaar - consult</t>
  </si>
  <si>
    <t>Beleidsregelbedragen loonkostentoetsing</t>
  </si>
  <si>
    <t>met ingang van (datum):</t>
  </si>
  <si>
    <t>totaal patienten</t>
  </si>
  <si>
    <t>aantal kinderen taal- en spraakdiagnostiek (TSD)</t>
  </si>
  <si>
    <t>Indien overheidsinstelling dan 1 invullen</t>
  </si>
  <si>
    <t>(Indien particuliere instelling dit veld leeg laten)</t>
  </si>
  <si>
    <t>(2)</t>
  </si>
  <si>
    <t>TSD</t>
  </si>
  <si>
    <t>In het plaatselijk overleg zijn partijen overeengekomen:</t>
  </si>
  <si>
    <t>Kosten (€ )</t>
  </si>
  <si>
    <t>Opbrengsten (€)</t>
  </si>
  <si>
    <t xml:space="preserve">Exploitatieresultaat (€) </t>
  </si>
  <si>
    <t>Toelichting bij het formulier</t>
  </si>
  <si>
    <t>Loonkosten technicus en toezichthoudend KNO-arts</t>
  </si>
  <si>
    <t>Totaal salariskosten (A,B,C,F,G) - kosten technicus/KNO-arts</t>
  </si>
  <si>
    <t>4. Specificatie kosten</t>
  </si>
  <si>
    <t>Aantal full time</t>
  </si>
  <si>
    <t>Kostenoverzicht (€)</t>
  </si>
  <si>
    <t>Afschrijvingen</t>
  </si>
  <si>
    <t>Medische en audiologische apparatuur</t>
  </si>
  <si>
    <t>Overige inventaris</t>
  </si>
  <si>
    <t>Automatiseringsapparatuur</t>
  </si>
  <si>
    <t xml:space="preserve">Met de circulaire JM/ru/I/02/69c van 16 december 2002 bent u geïnformeerd over de gewijzigde beleidsregel renteprotocollering. </t>
  </si>
  <si>
    <t xml:space="preserve">Met circulaire JM/ru/I/03/37c van 27 juni 2003 hebben wij u een nadere toelichting gegeven op de beleidsregel rente. </t>
  </si>
  <si>
    <t>Rapportage over het financiële beleid: niet-AWBZ-sectoren waarop renteprotocollering van toepassing is</t>
  </si>
  <si>
    <t>(norm: 1 januari jaar t+2)</t>
  </si>
  <si>
    <t>Omvang oversluitingen van langlopende leningen</t>
  </si>
  <si>
    <t>Betaalde boete bij oversluitingen</t>
  </si>
  <si>
    <t>5. Afschrijvingen</t>
  </si>
  <si>
    <t>6. Rente</t>
  </si>
  <si>
    <t>Datum van indiening overeenkomst nacalculatie</t>
  </si>
  <si>
    <t>Gewogen gemiddeld rentepercentage lang vreemd vermogen</t>
  </si>
  <si>
    <t>Gewogen gemiddeld rentepercentage kort vreemd vermogen</t>
  </si>
  <si>
    <t>Behaald rentevoordeel door oversluitingen op jaarbasis</t>
  </si>
  <si>
    <t>(norm: 1 à 2% van het budget)</t>
  </si>
  <si>
    <t>(norm: maximaal 2 maanden)</t>
  </si>
  <si>
    <t>(norm: 6 à 7%)</t>
  </si>
  <si>
    <t>ja</t>
  </si>
  <si>
    <t>nee</t>
  </si>
  <si>
    <t>n.v.t.</t>
  </si>
  <si>
    <t>opmerking</t>
  </si>
  <si>
    <t>Raming vermogensbehoefte op lange termijn</t>
  </si>
  <si>
    <t>Beschikt de instelling over een prognose van de vermogensbehoefte?</t>
  </si>
  <si>
    <t>Brengt de instelling, in geval van financiële vaste activa met een beleggingskarakter, tijdig een marktconforme intrest in rekening aan de tegenpartij?</t>
  </si>
  <si>
    <t>Is deze intrestbate in mindering gebracht op de intrestlast?</t>
  </si>
  <si>
    <t>II</t>
  </si>
  <si>
    <t>Raming liquiditeitsbehoefte op korte termijn</t>
  </si>
  <si>
    <t>Voldoet de liquiditeitsprognose aan de gestelde eisen?</t>
  </si>
  <si>
    <t>III</t>
  </si>
  <si>
    <t>Voorraden</t>
  </si>
  <si>
    <t>IV</t>
  </si>
  <si>
    <t>Debiteuren</t>
  </si>
  <si>
    <t>Beschikt de instelling over een adequaat beleid met betrekking tot debiteuren en incasso, dat de in de richtlijn aangegeven onderdelen omvat?</t>
  </si>
  <si>
    <t>Is er sprake van een duidelijke afspraak met zorgverzekeraars met betrekking tot de bevoorschotting?</t>
  </si>
  <si>
    <t>Hanteert de instelling een actief incassobeleid?</t>
  </si>
  <si>
    <t>V</t>
  </si>
  <si>
    <t>Nog in tarieven te verrekenen</t>
  </si>
  <si>
    <t>VI</t>
  </si>
  <si>
    <t>Liquide middelen</t>
  </si>
  <si>
    <t>Gebeurt dit tegen acceptabele voorwaarden?</t>
  </si>
  <si>
    <t>VII</t>
  </si>
  <si>
    <t>Leverancierskrediet</t>
  </si>
  <si>
    <t>Wordt door middel van interne controle vastgesteld dat de factuurdatum overeenkomt met de datum van de levering van de prestatie?</t>
  </si>
  <si>
    <t>Is de betaling van facturen systematisch in de tijd gepland zodat betaling uitsluitend plaatsvindt aan het eind van de toegestane krediettermijn?</t>
  </si>
  <si>
    <t>Worden schulden slechts betaald als men binnen de geldende beperkingen het maximum voordeel eruit weet te halen?</t>
  </si>
  <si>
    <t>Worden de ontvangen betalingskortingen als korting geboekt in de financiële administratie?</t>
  </si>
  <si>
    <t>Wordt uitsluitend vooruitbetaald indien de te ontvangen korting hoger is dan de met het vermogensbeslag gemoeide intrestlast?</t>
  </si>
  <si>
    <t>Wordt in geval van vooruitbetalingen de rente-component van de korting als rentebate verantwoord en in mindering gebracht op de intrestlasten?</t>
  </si>
  <si>
    <t>VIII</t>
  </si>
  <si>
    <t>Eigen vermogen en voorzieningen</t>
  </si>
  <si>
    <t>Worden rentebaten aan het eigen vermogen en de voorzieningen toegerekend?</t>
  </si>
  <si>
    <t>Zijn er vermogensbestanddelen (eigen ver-mogen, voorzieningen en activa) buiten de balans gebracht?</t>
  </si>
  <si>
    <t>IX</t>
  </si>
  <si>
    <t>Financieringen</t>
  </si>
  <si>
    <t>Wordt bij het afsluiten van nieuwe financieringen voldaan aan de volgende voorwaarden?</t>
  </si>
  <si>
    <t>Is het saldo van het eigen vermogen (inclusief voorzieningen) op balansdatum negatief?</t>
  </si>
  <si>
    <t>In welk jaar is er voor het eerst sprake van een negatief eigen vermogen?</t>
  </si>
  <si>
    <t>Wordt het voordeel van betalingskortingen afgezet tegen de intrest op het vermogensbeslag?</t>
  </si>
  <si>
    <t>Doet zij dit bij erkende financiële instellingen?</t>
  </si>
  <si>
    <t>Is de instelling actief bezig met het realiseren van zo hoog mogelijke rente-opbrengsten indien sprake is van overschotten op de liquide middelen?</t>
  </si>
  <si>
    <t>Worden meerdere offertes bij verschillende kredietverstrekkers aangevraagd?</t>
  </si>
  <si>
    <t>Is de leningsovereenkomst die uiteindelijk is afgesloten de overeenkomst met de laagste effectieve rentevoet, gegeven het geheel van leveringscondities?</t>
  </si>
  <si>
    <t>Wordt maximaal gebruik gemaakt van de mogelijkheden om door conversie verlaging van de rentekosten te verkrijgen?</t>
  </si>
  <si>
    <t>Is voor rekening-courantkredieten een zo laag mogelijke effectieve rente gecontracteerd?</t>
  </si>
  <si>
    <t>Voldoet de prognose van de vermogensbehoefte aan de gestelde eisen?</t>
  </si>
  <si>
    <t>Beschikt de instelling over een liquiditeitsprognose?</t>
  </si>
  <si>
    <t>Hanteert de instelling een voorraad- en aanschaffingsbeleid, dat de in het protocol aangegeven onderdelen bevat?</t>
  </si>
  <si>
    <t>Inhoudsopgave</t>
  </si>
  <si>
    <t>Berekening tarief</t>
  </si>
  <si>
    <t>Salarissen (invullen op blad 4. specificatie kosten)</t>
  </si>
  <si>
    <t>Honoraria (invullen op blad 4. specificatie kosten)</t>
  </si>
  <si>
    <t>Huisvestingskosten (invullen op blad 4. specificatie kosten)</t>
  </si>
  <si>
    <t>Inventariskosten (invullen op blad 4. specificatie kosten)</t>
  </si>
  <si>
    <t>Algemene kosten (invullen op blad 4. specificatie kosten)</t>
  </si>
  <si>
    <t>Salariskosten in begroting (€)</t>
  </si>
  <si>
    <t>Toegestane salariskosten (€)</t>
  </si>
  <si>
    <t>Overige kosten (€)</t>
  </si>
  <si>
    <t>Totaal aanvaardbare kosten (€)</t>
  </si>
  <si>
    <t>Verrekend (€)</t>
  </si>
  <si>
    <t>Te verrekenen (€)</t>
  </si>
  <si>
    <t>Totaal te verrekenen (€)</t>
  </si>
  <si>
    <t>Toeslagperiode van (datum)</t>
  </si>
  <si>
    <t>Tot (datum)</t>
  </si>
  <si>
    <t>Tijdelijke toeslag i.v.m. verrekening oude jaren</t>
  </si>
  <si>
    <t>Aanbevolen volgorde voor het invullen van de werkbladen:</t>
  </si>
  <si>
    <t>Blad 4, 3, 5, 6,</t>
  </si>
  <si>
    <t>1. Voorblad</t>
  </si>
  <si>
    <t>Blad 1 (ondertekening)</t>
  </si>
  <si>
    <t>2. Toelichting</t>
  </si>
  <si>
    <t>Afschrijving-</t>
  </si>
  <si>
    <t xml:space="preserve">Afschrijvingen </t>
  </si>
  <si>
    <t xml:space="preserve">Afschrijving </t>
  </si>
  <si>
    <t>Afschrijving v.</t>
  </si>
  <si>
    <t>percentages</t>
  </si>
  <si>
    <t>investeringen</t>
  </si>
  <si>
    <t>desinvesteren</t>
  </si>
  <si>
    <t>Gebouwen</t>
  </si>
  <si>
    <t>Verbouwingen</t>
  </si>
  <si>
    <t>Subtotaal</t>
  </si>
  <si>
    <t>Niet aanvaarde afschrijvingskosten</t>
  </si>
  <si>
    <t xml:space="preserve">Totaal </t>
  </si>
  <si>
    <t>Boekwaarde</t>
  </si>
  <si>
    <t>U wordt verzocht nieuwe investeringen in een bijlage toe te lichten.</t>
  </si>
  <si>
    <t>* gelieve eventuele aanvullende verrekeningen toe te lichten</t>
  </si>
  <si>
    <t>Indien u nog bedragen wilt verrekenen kunt u die hier opgeven (€)*.</t>
  </si>
  <si>
    <t>prijspeil ult 2006</t>
  </si>
  <si>
    <t>Structureel verrekenpercentage</t>
  </si>
  <si>
    <t>(1)</t>
  </si>
  <si>
    <t>((1)-(2))/(2)</t>
  </si>
  <si>
    <t>Toeslag /aftrek</t>
  </si>
  <si>
    <t>particulier 2007</t>
  </si>
  <si>
    <t>overheid 2007</t>
  </si>
  <si>
    <t>Niet invullen</t>
  </si>
  <si>
    <t>U dient het NZa-nummer in te vullen</t>
  </si>
  <si>
    <t>cat.</t>
  </si>
  <si>
    <t>nr.</t>
  </si>
  <si>
    <t>Aanvraag</t>
  </si>
  <si>
    <t>Registratienummer NZa</t>
  </si>
  <si>
    <t>Datum</t>
  </si>
  <si>
    <t>Versie</t>
  </si>
  <si>
    <t>Toelichting bij het electronische formulier:</t>
  </si>
  <si>
    <t>Cellen waar met haakjes (    ) is aangegeven dat een negatief bedrag wordt verwacht, kunnen worden gevuld met positieve bedragen. Het programma rekent deze cellen automatisch om; bij een totaaltelling worden ze negatief in de som opgenomen.</t>
  </si>
  <si>
    <t>Alle in te vullen velden zijn gearceerd. Dit kunt u hier aan- en uitschakelen. Voor het maken van een duidelijke afdruk van het nacalculatieformulier wordt aanbevolen eerst de arcering van de velden uit te zetten</t>
  </si>
  <si>
    <t xml:space="preserve">Instelling </t>
  </si>
  <si>
    <t>Plaats</t>
  </si>
  <si>
    <t>Contactpersoon</t>
  </si>
  <si>
    <t>Telefoon</t>
  </si>
  <si>
    <t>Handtekening</t>
  </si>
  <si>
    <t>Fax</t>
  </si>
  <si>
    <t>E-mail</t>
  </si>
  <si>
    <t>Ondertekening namens het orgaan voor de gezondheidszorg:</t>
  </si>
  <si>
    <t>(functie)</t>
  </si>
  <si>
    <t>(handtekening)</t>
  </si>
  <si>
    <t>(datum)</t>
  </si>
  <si>
    <t>(naam)</t>
  </si>
  <si>
    <t>Bij bezwaar tegen genoemde gegevensuitwisseling verzoeken wij u hier ja in te vullen:</t>
  </si>
  <si>
    <t>Zelfstandige audiologische centra</t>
  </si>
  <si>
    <t>Begroting</t>
  </si>
  <si>
    <t xml:space="preserve">Structureel verrekenpercentage </t>
  </si>
  <si>
    <t>Af: Ov. opbrengsten* (loonkostendeel kostenoverzicht regel N)</t>
  </si>
  <si>
    <t>Max. aanvaardbare salariskosten o.b.v. aantal patienteneenheden</t>
  </si>
  <si>
    <t>Max. aanvaardbare salariskosten o.b.v. aantal kinderen TSD</t>
  </si>
  <si>
    <t xml:space="preserve">De blauwe cellen kunnen worden ingevuld. </t>
  </si>
  <si>
    <t>In de witte en grijze cellen vindt een berekening plaats.</t>
  </si>
  <si>
    <t>De grijze cellen zijn totaalberekeningen.</t>
  </si>
  <si>
    <t>Gemiddelde voorraadhoogte (in % van het totale budget, excl. rente)</t>
  </si>
  <si>
    <t>Omvang van het werkkapitaal (in % van het totale budget (excl. rente)</t>
  </si>
  <si>
    <t>De werkbladen zijn met een wachtwoord beveiligd. U kunt zelf werkbladen toevoegen. Indien u een onjuistheid ontdekt verzoeken wij u dit via e-mail aan de NZa door te geven (vragencure@nza.nl).</t>
  </si>
  <si>
    <t>1.0 / 1 januari 2008</t>
  </si>
  <si>
    <t>Audioloog-directeur</t>
  </si>
  <si>
    <t>Audioloog</t>
  </si>
  <si>
    <t>Kno-arts</t>
  </si>
  <si>
    <t>Psycholoog</t>
  </si>
  <si>
    <t>Logo/akoepedist</t>
  </si>
  <si>
    <t>Audiologie-assistent</t>
  </si>
  <si>
    <t>Maatschappelijk werker</t>
  </si>
  <si>
    <t>Technicus</t>
  </si>
  <si>
    <t>Secretariaat en administr.</t>
  </si>
  <si>
    <t>Overig</t>
  </si>
  <si>
    <t>Afschrijving gebouwen / installaties</t>
  </si>
  <si>
    <t>Huur</t>
  </si>
  <si>
    <t>Gas, water, electra</t>
  </si>
  <si>
    <t>Schoonmaakkosten</t>
  </si>
  <si>
    <t>Onderhoudskosten</t>
  </si>
  <si>
    <t>Verzekeringen en belastingen</t>
  </si>
  <si>
    <t>Diversen</t>
  </si>
  <si>
    <t>Afschrijving algemene inventarissen</t>
  </si>
  <si>
    <t>Afschrijving audiologische apparatuur</t>
  </si>
  <si>
    <t>Onderhoudskosten + testmateriaal</t>
  </si>
  <si>
    <t>Drukwerk / kantoorbehoeften</t>
  </si>
  <si>
    <t>Porti</t>
  </si>
  <si>
    <t>Accountantskosten</t>
  </si>
  <si>
    <t>Contributies</t>
  </si>
  <si>
    <t>Overige verzekeringen</t>
  </si>
  <si>
    <t>Totaal algemene kosten</t>
  </si>
  <si>
    <t>Totaal huisvestingskosten</t>
  </si>
  <si>
    <t>Totaal salarissen</t>
  </si>
  <si>
    <t>Totaal inventariskosten</t>
  </si>
  <si>
    <t>Totaal honoraria</t>
  </si>
  <si>
    <t>Specificatie kosten (bedragen in €)</t>
  </si>
  <si>
    <t>Vakliteratuur</t>
  </si>
  <si>
    <t>Voldoet de instelling aan de door NZa gestelde indieningstermijnen voor het:</t>
  </si>
  <si>
    <t xml:space="preserve"> - budgetformulier (productieafspraken)</t>
  </si>
  <si>
    <t xml:space="preserve"> - enquêteformulier voorlopige exploitatie uit-komsten</t>
  </si>
  <si>
    <t xml:space="preserve"> - nacalculatieformulier</t>
  </si>
  <si>
    <t>De nummering van de vragen (romeinse cijfers) is gelijk aan de nummering in paragraaf 4 van het protocol "Te stellen voorwaarden aan het handelen met betrekking tot de financiering van de instelling".</t>
  </si>
  <si>
    <t>Gemiddelde debiteurentermijn (in maanden)</t>
  </si>
  <si>
    <t>ja/nee/n.v.t.</t>
  </si>
  <si>
    <t>Pagina</t>
  </si>
  <si>
    <t>prijspeil ult 2007</t>
  </si>
  <si>
    <t>prijspeil ult 2007 met voorcalc index 2008</t>
  </si>
  <si>
    <t>particulier 2008</t>
  </si>
  <si>
    <t>overheid 2008</t>
  </si>
  <si>
    <t xml:space="preserve">Geraamde DBC-A omzet 2008 </t>
  </si>
  <si>
    <t>* t/m 2005 inclusief TSD; vanaf 2006 wordt TSD berekend met regel 48</t>
  </si>
  <si>
    <t>Zorgverzekeraar 1</t>
  </si>
  <si>
    <t>Zorgverzekeraar 2</t>
  </si>
  <si>
    <t>KvK nummer</t>
  </si>
  <si>
    <t>Inzenden vòòr 1 april 2008!*</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</si>
  <si>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</si>
  <si>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 xml:space="preserve">* U dient het ingevulde, ondertekende formulier per post naar de NZa toe te zenden en de elektronische versie te mailen naar FormulierenCure@NZa.nl. </t>
  </si>
  <si>
    <t>Tijdsbesteding formulier</t>
  </si>
  <si>
    <t>De NZa streeft naar zo laag mogelijke administratieve lasten. Daarom wil de NZa inzicht krijgen in de tijdsbesteding voor het invullen van dit formulier. Wij verzoeken u om, op vrijwillige basis, aan te geven hoe lang u bezig bent geweest met het invullen van dit formulier. Mocht u specifieke ideeën hebben over het reduceren van administratieve lasten dan kunt u deze mailen naar walz@nza.nl. Voor de NZa is deze informatie van belang om knelpunten te signaleren en reducties te bewerkstelligen.</t>
  </si>
  <si>
    <t xml:space="preserve">Tijdsbesteding* (in uren) voor het invullen van dit formulier**: </t>
  </si>
  <si>
    <t xml:space="preserve">Functieniveau van de medewerker(s) die de meeste tijd heeft besteed: </t>
  </si>
  <si>
    <t>Opmerkingen met betrekking tot tijdsbesteding:</t>
  </si>
  <si>
    <t>* Het gaat om alle activiteiten die verricht worden voor het invullen van het formulier, dus ook het verzamelen, bewerken, opslaan en opleveren van</t>
  </si>
  <si>
    <t>data. Ook afstemming valt hieronder. Het gaat om het totaal aantal arbeidsuren, dus uren van meerdere medewerkers kunnen worden opgeteld.</t>
  </si>
  <si>
    <t>** Deze vraag wordt gesteld om een inschatting te kunnen maken van het uurtarief van de MEEST betrokken medewerker(s). Deze informatie is van</t>
  </si>
  <si>
    <t>belang om de administratieve last te kunnen berekenen.</t>
  </si>
  <si>
    <t>Medewerker</t>
  </si>
  <si>
    <t>Middenkader</t>
  </si>
  <si>
    <t>Directie</t>
  </si>
  <si>
    <t>5.1</t>
  </si>
  <si>
    <t>5.2</t>
  </si>
  <si>
    <t>5.3</t>
  </si>
  <si>
    <t>5.4</t>
  </si>
  <si>
    <t>5.5</t>
  </si>
  <si>
    <t>Bijlage bij circulaire NPON/mbrd/CI/08/14c</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</si>
</sst>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_ ;[Red]\-#,##0.00\ "/>
    <numFmt numFmtId="165" formatCode="_-* #,##0.0_-;_-* #,##0.0\-;_-* &quot;-&quot;??_-;_-@_-"/>
    <numFmt numFmtId="166" formatCode="_-* #,##0_-;_-* #,##0\-;_-* &quot;-&quot;??_-;_-@_-"/>
    <numFmt numFmtId="167" formatCode="[$-413]dddd\ d\ mmmm\ yyyy"/>
    <numFmt numFmtId="168" formatCode="d/mm/yy;@"/>
    <numFmt numFmtId="169" formatCode="0.0"/>
    <numFmt numFmtId="170" formatCode="_-* #,##0.0_-;_-* #,##0.0\-;_-* &quot;-&quot;?_-;_-@_-"/>
    <numFmt numFmtId="171" formatCode="0.0000"/>
    <numFmt numFmtId="172" formatCode="0.000"/>
    <numFmt numFmtId="173" formatCode="&quot;Ja&quot;;&quot;Ja&quot;;&quot;Nee&quot;"/>
    <numFmt numFmtId="174" formatCode="&quot;Waar&quot;;&quot;Waar&quot;;&quot;Niet waar&quot;"/>
    <numFmt numFmtId="175" formatCode="&quot;Aan&quot;;&quot;Aan&quot;;&quot;Uit&quot;"/>
    <numFmt numFmtId="176" formatCode="[$€-2]\ #.##000_);[Red]\([$€-2]\ #.##000\)"/>
    <numFmt numFmtId="177" formatCode="\(#,##0\)_ ;#,##0_ \ ;\ \(* \)_ "/>
    <numFmt numFmtId="178" formatCode="[$-413]d\ mmmm\ yyyy;@"/>
    <numFmt numFmtId="179" formatCode="#,##0.0"/>
    <numFmt numFmtId="180" formatCode="0.0%"/>
    <numFmt numFmtId="181" formatCode="#,##0_ \ ;\(#,##0\)_ ;"/>
    <numFmt numFmtId="182" formatCode="[$-413]d/mmm/yy;@"/>
    <numFmt numFmtId="183" formatCode="&quot;fl&quot;\ #,##0_-;&quot;fl&quot;\ #,##0\-"/>
    <numFmt numFmtId="184" formatCode="&quot;fl&quot;\ #,##0_-;[Red]&quot;fl&quot;\ #,##0\-"/>
    <numFmt numFmtId="185" formatCode="&quot;fl&quot;\ #,##0.00_-;&quot;fl&quot;\ #,##0.00\-"/>
    <numFmt numFmtId="186" formatCode="&quot;fl&quot;\ #,##0.00_-;[Red]&quot;fl&quot;\ #,##0.00\-"/>
    <numFmt numFmtId="187" formatCode="_-&quot;fl&quot;\ * #,##0_-;_-&quot;fl&quot;\ * #,##0\-;_-&quot;fl&quot;\ * &quot;-&quot;_-;_-@_-"/>
    <numFmt numFmtId="188" formatCode="_-&quot;fl&quot;\ * #,##0.00_-;_-&quot;fl&quot;\ * #,##0.00\-;_-&quot;fl&quot;\ * &quot;-&quot;??_-;_-@_-"/>
    <numFmt numFmtId="189" formatCode="#,##0_ ;[Red]\-#,##0\ "/>
    <numFmt numFmtId="190" formatCode="General_)"/>
    <numFmt numFmtId="191" formatCode="#,##0_ ;\-#,##0\ "/>
    <numFmt numFmtId="192" formatCode="d\ mmmm\ yyyy"/>
    <numFmt numFmtId="193" formatCode="#,##0.0000_ ;[Red]\-#,##0.0000\ "/>
    <numFmt numFmtId="194" formatCode="_-\€\ * #,##0_-;_-\€\ * #,##0\-;_-\€\ * &quot;-&quot;??_-;_-@_-"/>
    <numFmt numFmtId="195" formatCode="#,##0.00_-"/>
    <numFmt numFmtId="196" formatCode="dd/mmm/yy"/>
    <numFmt numFmtId="197" formatCode="#,##0.0_ ;[Red]\-#,##0.0\ "/>
    <numFmt numFmtId="198" formatCode="#,##0.000_ ;[Red]\-#,##0.000\ "/>
    <numFmt numFmtId="199" formatCode="_-\€\ * #,##0.00_-;_-\€\ * #,##0.00\-;_-\€\ * &quot;-&quot;??_-;_-@_-"/>
    <numFmt numFmtId="200" formatCode="_-\€\ * #,##0.0_-;_-\€\ * #,##0.0\-;_-\€\ * &quot;-&quot;??_-;_-@_-"/>
    <numFmt numFmtId="201" formatCode="0.000%"/>
    <numFmt numFmtId="202" formatCode="0\ ;"/>
    <numFmt numFmtId="203" formatCode="#,##0.00000_ ;[Red]\-#,##0.00000\ "/>
    <numFmt numFmtId="204" formatCode="#,##0.000000_ ;[Red]\-#,##0.000000\ "/>
    <numFmt numFmtId="205" formatCode="0.000000"/>
    <numFmt numFmtId="206" formatCode="0.0000000"/>
    <numFmt numFmtId="207" formatCode="0.00000000"/>
    <numFmt numFmtId="208" formatCode="0.00000"/>
    <numFmt numFmtId="209" formatCode="#,##0.0000000_ ;[Red]\-#,##0.0000000\ "/>
    <numFmt numFmtId="210" formatCode="_-* #,##0.000_-;_-* #,##0.000\-;_-* &quot;-&quot;??_-;_-@_-"/>
    <numFmt numFmtId="211" formatCode="_-* #,##0.0000_-;_-* #,##0.0000\-;_-* &quot;-&quot;??_-;_-@_-"/>
    <numFmt numFmtId="212" formatCode="[$-413]dd/mmm/yy;@"/>
    <numFmt numFmtId="213" formatCode="#,##0.00000000_ ;[Red]\-#,##0.00000000\ "/>
    <numFmt numFmtId="214" formatCode="#,##0.000000000_ ;[Red]\-#,##0.000000000\ "/>
    <numFmt numFmtId="215" formatCode="0#########"/>
  </numFmts>
  <fonts count="22">
    <font>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sz val="10"/>
      <name val="Verdana"/>
      <family val="2"/>
    </font>
    <font>
      <b/>
      <sz val="14"/>
      <name val="Verdana"/>
      <family val="2"/>
    </font>
    <font>
      <b/>
      <sz val="9"/>
      <name val="Verdana"/>
      <family val="2"/>
    </font>
    <font>
      <sz val="9"/>
      <name val="Verdana"/>
      <family val="2"/>
    </font>
    <font>
      <b/>
      <sz val="10"/>
      <name val="Verdana"/>
      <family val="2"/>
    </font>
    <font>
      <b/>
      <sz val="12"/>
      <name val="Verdana"/>
      <family val="2"/>
    </font>
    <font>
      <sz val="8"/>
      <name val="Tahoma"/>
      <family val="2"/>
    </font>
    <font>
      <sz val="9"/>
      <color indexed="9"/>
      <name val="Verdana"/>
      <family val="2"/>
    </font>
    <font>
      <b/>
      <i/>
      <sz val="9"/>
      <name val="Verdana"/>
      <family val="2"/>
    </font>
    <font>
      <i/>
      <sz val="9"/>
      <name val="Verdana"/>
      <family val="2"/>
    </font>
    <font>
      <sz val="9"/>
      <color indexed="10"/>
      <name val="Verdana"/>
      <family val="2"/>
    </font>
    <font>
      <sz val="8"/>
      <name val="Verdana"/>
      <family val="2"/>
    </font>
    <font>
      <sz val="8"/>
      <color indexed="9"/>
      <name val="Verdana"/>
      <family val="2"/>
    </font>
    <font>
      <sz val="8"/>
      <color indexed="8"/>
      <name val="Verdana"/>
      <family val="2"/>
    </font>
    <font>
      <i/>
      <sz val="8"/>
      <color indexed="8"/>
      <name val="Verdana"/>
      <family val="2"/>
    </font>
    <font>
      <i/>
      <sz val="8"/>
      <name val="Verdana"/>
      <family val="2"/>
    </font>
  </fonts>
  <fills count="6">
    <fill>
      <patternFill/>
    </fill>
    <fill>
      <patternFill patternType="gray125"/>
    </fill>
    <fill>
      <patternFill patternType="solid">
        <fgColor indexed="43"/>
        <bgColor indexed="64"/>
      </patternFill>
    </fill>
    <fill>
      <patternFill patternType="solid">
        <fgColor indexed="53"/>
        <bgColor indexed="64"/>
      </patternFill>
    </fill>
    <fill>
      <patternFill patternType="solid">
        <fgColor indexed="9"/>
        <bgColor indexed="64"/>
      </patternFill>
    </fill>
    <fill>
      <patternFill patternType="solid">
        <fgColor indexed="47"/>
        <bgColor indexed="64"/>
      </patternFill>
    </fill>
  </fills>
  <borders count="34">
    <border>
      <left/>
      <right/>
      <top/>
      <bottom/>
      <diagonal/>
    </border>
    <border>
      <left style="thin"/>
      <right style="thin"/>
      <top>
        <color indexed="63"/>
      </top>
      <bottom>
        <color indexed="63"/>
      </bottom>
    </border>
    <border>
      <left style="thin"/>
      <right style="thin"/>
      <top style="thin"/>
      <bottom style="thin"/>
    </border>
    <border>
      <left style="hair"/>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thin"/>
    </border>
    <border>
      <left style="hair"/>
      <right style="hair"/>
      <top>
        <color indexed="63"/>
      </top>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left style="hair"/>
      <right style="hair"/>
      <top style="hair"/>
      <bottom>
        <color indexed="63"/>
      </bottom>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181" fontId="4" fillId="0" borderId="1" applyFill="0" applyBorder="0">
      <alignment/>
      <protection/>
    </xf>
    <xf numFmtId="177" fontId="4" fillId="0" borderId="1" applyFill="0" applyBorder="0">
      <alignment/>
      <protection/>
    </xf>
    <xf numFmtId="181" fontId="5" fillId="2" borderId="2">
      <alignment/>
      <protection/>
    </xf>
    <xf numFmtId="44" fontId="0" fillId="0" borderId="0" applyFont="0" applyFill="0" applyBorder="0" applyAlignment="0" applyProtection="0"/>
    <xf numFmtId="42" fontId="0" fillId="0" borderId="0" applyFont="0" applyFill="0" applyBorder="0" applyAlignment="0" applyProtection="0"/>
  </cellStyleXfs>
  <cellXfs count="281">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10" fillId="0" borderId="0" xfId="0" applyFont="1" applyBorder="1" applyAlignment="1" applyProtection="1">
      <alignment horizontal="left"/>
      <protection/>
    </xf>
    <xf numFmtId="37" fontId="9" fillId="0" borderId="3" xfId="0" applyNumberFormat="1" applyFont="1" applyFill="1" applyBorder="1" applyAlignment="1" applyProtection="1">
      <alignment vertical="center"/>
      <protection locked="0"/>
    </xf>
    <xf numFmtId="0" fontId="11" fillId="0" borderId="0" xfId="0" applyFont="1" applyBorder="1" applyAlignment="1" applyProtection="1">
      <alignment/>
      <protection/>
    </xf>
    <xf numFmtId="0" fontId="9" fillId="0" borderId="4" xfId="0" applyFont="1" applyBorder="1" applyAlignment="1" applyProtection="1">
      <alignment/>
      <protection/>
    </xf>
    <xf numFmtId="0" fontId="9" fillId="0" borderId="5"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6" fillId="0" borderId="0" xfId="0" applyFont="1" applyBorder="1" applyAlignment="1" applyProtection="1">
      <alignment/>
      <protection/>
    </xf>
    <xf numFmtId="0" fontId="9" fillId="0" borderId="6" xfId="0" applyFont="1" applyBorder="1" applyAlignment="1" applyProtection="1">
      <alignment/>
      <protection/>
    </xf>
    <xf numFmtId="0" fontId="9" fillId="0" borderId="0" xfId="0" applyFont="1" applyBorder="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protection/>
    </xf>
    <xf numFmtId="0" fontId="8" fillId="0" borderId="0" xfId="0" applyFont="1" applyBorder="1" applyAlignment="1" applyProtection="1">
      <alignment/>
      <protection/>
    </xf>
    <xf numFmtId="0" fontId="6" fillId="0" borderId="0" xfId="0" applyFont="1" applyFill="1" applyBorder="1" applyAlignment="1" applyProtection="1">
      <alignment/>
      <protection/>
    </xf>
    <xf numFmtId="0" fontId="8" fillId="0" borderId="7" xfId="0" applyFont="1" applyBorder="1" applyAlignment="1" applyProtection="1">
      <alignment/>
      <protection/>
    </xf>
    <xf numFmtId="0" fontId="8" fillId="0" borderId="4" xfId="0" applyFont="1" applyBorder="1" applyAlignment="1" applyProtection="1">
      <alignment/>
      <protection/>
    </xf>
    <xf numFmtId="0" fontId="9" fillId="0" borderId="6" xfId="0" applyFont="1" applyBorder="1" applyAlignment="1" applyProtection="1">
      <alignment/>
      <protection/>
    </xf>
    <xf numFmtId="0" fontId="9" fillId="0" borderId="8" xfId="0" applyFont="1" applyBorder="1" applyAlignment="1" applyProtection="1">
      <alignment/>
      <protection/>
    </xf>
    <xf numFmtId="0" fontId="8" fillId="0" borderId="0" xfId="0" applyFont="1" applyBorder="1" applyAlignment="1" applyProtection="1">
      <alignment/>
      <protection/>
    </xf>
    <xf numFmtId="0" fontId="9" fillId="0" borderId="9" xfId="0" applyFont="1" applyBorder="1" applyAlignment="1" applyProtection="1">
      <alignment horizontal="left" vertical="center"/>
      <protection/>
    </xf>
    <xf numFmtId="0" fontId="0" fillId="0" borderId="0" xfId="0" applyAlignment="1" applyProtection="1">
      <alignment/>
      <protection/>
    </xf>
    <xf numFmtId="37" fontId="9" fillId="0" borderId="10" xfId="0" applyNumberFormat="1" applyFont="1" applyFill="1" applyBorder="1" applyAlignment="1" applyProtection="1">
      <alignment vertical="center"/>
      <protection locked="0"/>
    </xf>
    <xf numFmtId="37" fontId="9" fillId="0" borderId="11" xfId="0" applyNumberFormat="1" applyFont="1" applyFill="1" applyBorder="1" applyAlignment="1" applyProtection="1">
      <alignment vertical="center"/>
      <protection locked="0"/>
    </xf>
    <xf numFmtId="37" fontId="9" fillId="0" borderId="12" xfId="0" applyNumberFormat="1" applyFont="1" applyFill="1" applyBorder="1" applyAlignment="1" applyProtection="1">
      <alignment vertical="center"/>
      <protection locked="0"/>
    </xf>
    <xf numFmtId="37" fontId="9" fillId="0" borderId="13" xfId="0" applyNumberFormat="1" applyFont="1" applyFill="1" applyBorder="1" applyAlignment="1" applyProtection="1">
      <alignment vertical="center"/>
      <protection locked="0"/>
    </xf>
    <xf numFmtId="37" fontId="9" fillId="0" borderId="14" xfId="0" applyNumberFormat="1" applyFont="1" applyFill="1" applyBorder="1" applyAlignment="1" applyProtection="1">
      <alignment horizontal="right" vertical="center"/>
      <protection locked="0"/>
    </xf>
    <xf numFmtId="37" fontId="9" fillId="0" borderId="0" xfId="0" applyNumberFormat="1" applyFont="1" applyFill="1" applyBorder="1" applyAlignment="1" applyProtection="1">
      <alignment vertical="center"/>
      <protection locked="0"/>
    </xf>
    <xf numFmtId="37" fontId="9" fillId="0" borderId="15" xfId="0" applyNumberFormat="1" applyFont="1" applyFill="1" applyBorder="1" applyAlignment="1" applyProtection="1">
      <alignment vertical="center"/>
      <protection locked="0"/>
    </xf>
    <xf numFmtId="37" fontId="9" fillId="0" borderId="16" xfId="0" applyNumberFormat="1" applyFont="1" applyFill="1" applyBorder="1" applyAlignment="1" applyProtection="1">
      <alignment vertical="center"/>
      <protection locked="0"/>
    </xf>
    <xf numFmtId="37" fontId="9" fillId="0" borderId="17" xfId="0" applyNumberFormat="1" applyFont="1" applyFill="1" applyBorder="1" applyAlignment="1" applyProtection="1">
      <alignment vertical="center"/>
      <protection locked="0"/>
    </xf>
    <xf numFmtId="37" fontId="9" fillId="0" borderId="6" xfId="0" applyNumberFormat="1" applyFont="1" applyFill="1" applyBorder="1" applyAlignment="1" applyProtection="1">
      <alignment vertical="center"/>
      <protection locked="0"/>
    </xf>
    <xf numFmtId="0" fontId="13" fillId="0" borderId="0" xfId="0" applyFont="1" applyBorder="1" applyAlignment="1" applyProtection="1">
      <alignment/>
      <protection/>
    </xf>
    <xf numFmtId="0" fontId="8" fillId="0" borderId="9" xfId="0" applyFont="1" applyBorder="1" applyAlignment="1" applyProtection="1">
      <alignment/>
      <protection/>
    </xf>
    <xf numFmtId="0" fontId="8" fillId="0" borderId="0" xfId="0" applyFont="1" applyBorder="1" applyAlignment="1" applyProtection="1">
      <alignment horizontal="left" vertical="top"/>
      <protection/>
    </xf>
    <xf numFmtId="0" fontId="9" fillId="0" borderId="0" xfId="0" applyFont="1" applyFill="1" applyAlignment="1" applyProtection="1">
      <alignment/>
      <protection/>
    </xf>
    <xf numFmtId="0" fontId="8" fillId="0" borderId="18" xfId="0" applyFont="1" applyFill="1" applyBorder="1" applyAlignment="1" applyProtection="1">
      <alignment/>
      <protection/>
    </xf>
    <xf numFmtId="0" fontId="8" fillId="0" borderId="19" xfId="0" applyFont="1" applyFill="1" applyBorder="1" applyAlignment="1" applyProtection="1">
      <alignment/>
      <protection/>
    </xf>
    <xf numFmtId="0" fontId="8" fillId="0" borderId="20" xfId="0" applyFont="1" applyFill="1" applyBorder="1" applyAlignment="1" applyProtection="1">
      <alignment/>
      <protection/>
    </xf>
    <xf numFmtId="0" fontId="9" fillId="0" borderId="18" xfId="0" applyFont="1" applyBorder="1" applyAlignment="1" applyProtection="1">
      <alignment/>
      <protection/>
    </xf>
    <xf numFmtId="0" fontId="9" fillId="0" borderId="0" xfId="0" applyFont="1" applyFill="1" applyBorder="1" applyAlignment="1" applyProtection="1">
      <alignment/>
      <protection/>
    </xf>
    <xf numFmtId="0" fontId="9" fillId="0" borderId="9" xfId="0" applyFont="1" applyBorder="1" applyAlignment="1" applyProtection="1">
      <alignment/>
      <protection/>
    </xf>
    <xf numFmtId="0" fontId="9" fillId="0" borderId="15" xfId="0" applyFont="1" applyBorder="1" applyAlignment="1" applyProtection="1">
      <alignment/>
      <protection/>
    </xf>
    <xf numFmtId="3" fontId="9" fillId="2" borderId="14" xfId="0" applyNumberFormat="1" applyFont="1" applyFill="1" applyBorder="1" applyAlignment="1" applyProtection="1">
      <alignment/>
      <protection/>
    </xf>
    <xf numFmtId="0" fontId="9" fillId="0" borderId="13" xfId="0" applyFont="1" applyFill="1" applyBorder="1" applyAlignment="1" applyProtection="1">
      <alignment/>
      <protection/>
    </xf>
    <xf numFmtId="0" fontId="9" fillId="0" borderId="13" xfId="0" applyFont="1" applyBorder="1" applyAlignment="1" applyProtection="1">
      <alignment/>
      <protection/>
    </xf>
    <xf numFmtId="0" fontId="9" fillId="0" borderId="3" xfId="0" applyFont="1" applyBorder="1" applyAlignment="1" applyProtection="1">
      <alignment/>
      <protection/>
    </xf>
    <xf numFmtId="3" fontId="9" fillId="2" borderId="13"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Border="1" applyAlignment="1" applyProtection="1">
      <alignment horizontal="left"/>
      <protection/>
    </xf>
    <xf numFmtId="0" fontId="9" fillId="0" borderId="12" xfId="0" applyFont="1" applyBorder="1" applyAlignment="1" applyProtection="1">
      <alignment/>
      <protection/>
    </xf>
    <xf numFmtId="0" fontId="9" fillId="2" borderId="21" xfId="0" applyFont="1" applyFill="1" applyBorder="1" applyAlignment="1" applyProtection="1">
      <alignment/>
      <protection/>
    </xf>
    <xf numFmtId="0" fontId="9" fillId="0" borderId="21" xfId="0" applyFon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37" fontId="9" fillId="0" borderId="2" xfId="0" applyNumberFormat="1" applyFont="1" applyFill="1" applyBorder="1" applyAlignment="1" applyProtection="1">
      <alignment vertical="center"/>
      <protection locked="0"/>
    </xf>
    <xf numFmtId="0" fontId="8" fillId="0" borderId="0" xfId="0" applyFont="1" applyAlignment="1" applyProtection="1">
      <alignment/>
      <protection/>
    </xf>
    <xf numFmtId="0" fontId="9" fillId="2" borderId="0" xfId="0" applyFont="1" applyFill="1" applyAlignment="1" applyProtection="1">
      <alignment/>
      <protection/>
    </xf>
    <xf numFmtId="0" fontId="8" fillId="0" borderId="0" xfId="0" applyFont="1" applyFill="1" applyBorder="1" applyAlignment="1" applyProtection="1">
      <alignment horizontal="right"/>
      <protection/>
    </xf>
    <xf numFmtId="166" fontId="9" fillId="0" borderId="0" xfId="17" applyNumberFormat="1" applyFont="1" applyBorder="1" applyAlignment="1" applyProtection="1">
      <alignment/>
      <protection/>
    </xf>
    <xf numFmtId="164" fontId="9" fillId="0" borderId="0" xfId="0" applyNumberFormat="1" applyFont="1" applyFill="1" applyBorder="1" applyAlignment="1" applyProtection="1">
      <alignment/>
      <protection/>
    </xf>
    <xf numFmtId="164" fontId="8" fillId="3" borderId="0" xfId="0" applyNumberFormat="1" applyFont="1" applyFill="1" applyBorder="1" applyAlignment="1" applyProtection="1">
      <alignment/>
      <protection/>
    </xf>
    <xf numFmtId="164" fontId="9" fillId="0" borderId="0" xfId="0" applyNumberFormat="1" applyFont="1" applyFill="1" applyBorder="1" applyAlignment="1" applyProtection="1">
      <alignment horizontal="left"/>
      <protection/>
    </xf>
    <xf numFmtId="49" fontId="9" fillId="0" borderId="0" xfId="0" applyNumberFormat="1" applyFont="1" applyBorder="1" applyAlignment="1" applyProtection="1">
      <alignment/>
      <protection/>
    </xf>
    <xf numFmtId="166" fontId="9" fillId="0" borderId="0" xfId="17" applyNumberFormat="1" applyFont="1" applyFill="1" applyBorder="1" applyAlignment="1" applyProtection="1">
      <alignment/>
      <protection/>
    </xf>
    <xf numFmtId="0" fontId="8" fillId="0" borderId="0" xfId="0" applyFont="1" applyFill="1" applyBorder="1" applyAlignment="1" applyProtection="1">
      <alignment/>
      <protection/>
    </xf>
    <xf numFmtId="166" fontId="9" fillId="0" borderId="0" xfId="0" applyNumberFormat="1" applyFont="1" applyFill="1" applyBorder="1" applyAlignment="1" applyProtection="1">
      <alignment/>
      <protection/>
    </xf>
    <xf numFmtId="166" fontId="9" fillId="0" borderId="0" xfId="0" applyNumberFormat="1" applyFont="1" applyBorder="1" applyAlignment="1" applyProtection="1">
      <alignment/>
      <protection/>
    </xf>
    <xf numFmtId="0" fontId="8" fillId="0" borderId="0" xfId="0" applyFont="1" applyAlignment="1" applyProtection="1">
      <alignment horizontal="left"/>
      <protection/>
    </xf>
    <xf numFmtId="49" fontId="9" fillId="0" borderId="0" xfId="0" applyNumberFormat="1" applyFont="1" applyFill="1" applyBorder="1" applyAlignment="1" applyProtection="1">
      <alignment/>
      <protection/>
    </xf>
    <xf numFmtId="0" fontId="9" fillId="0" borderId="13" xfId="0" applyFont="1" applyFill="1" applyBorder="1" applyAlignment="1" applyProtection="1">
      <alignment/>
      <protection locked="0"/>
    </xf>
    <xf numFmtId="0" fontId="8" fillId="2" borderId="2" xfId="0" applyFont="1" applyFill="1" applyBorder="1" applyAlignment="1" applyProtection="1">
      <alignment/>
      <protection/>
    </xf>
    <xf numFmtId="169" fontId="9" fillId="0" borderId="13" xfId="0" applyNumberFormat="1" applyFont="1" applyFill="1" applyBorder="1" applyAlignment="1" applyProtection="1">
      <alignment/>
      <protection locked="0"/>
    </xf>
    <xf numFmtId="169" fontId="9" fillId="0" borderId="3" xfId="0" applyNumberFormat="1" applyFont="1" applyFill="1" applyBorder="1" applyAlignment="1" applyProtection="1">
      <alignment/>
      <protection locked="0"/>
    </xf>
    <xf numFmtId="0" fontId="9" fillId="2" borderId="0" xfId="0" applyFont="1" applyFill="1" applyBorder="1" applyAlignment="1" applyProtection="1">
      <alignment/>
      <protection/>
    </xf>
    <xf numFmtId="166" fontId="8" fillId="0" borderId="0" xfId="17" applyNumberFormat="1" applyFont="1" applyBorder="1" applyAlignment="1" applyProtection="1">
      <alignment/>
      <protection/>
    </xf>
    <xf numFmtId="3" fontId="9" fillId="0" borderId="0" xfId="0" applyNumberFormat="1" applyFont="1" applyBorder="1" applyAlignment="1" applyProtection="1">
      <alignment/>
      <protection/>
    </xf>
    <xf numFmtId="2" fontId="9" fillId="0" borderId="0" xfId="0" applyNumberFormat="1" applyFont="1" applyBorder="1" applyAlignment="1" applyProtection="1">
      <alignment/>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9" fontId="9" fillId="0" borderId="0" xfId="19" applyFont="1" applyBorder="1" applyAlignment="1" applyProtection="1">
      <alignment/>
      <protection/>
    </xf>
    <xf numFmtId="1" fontId="9" fillId="0" borderId="0" xfId="0" applyNumberFormat="1" applyFont="1" applyBorder="1" applyAlignment="1" applyProtection="1">
      <alignment/>
      <protection/>
    </xf>
    <xf numFmtId="3" fontId="9" fillId="0" borderId="13" xfId="0" applyNumberFormat="1" applyFont="1" applyFill="1" applyBorder="1" applyAlignment="1" applyProtection="1">
      <alignment/>
      <protection/>
    </xf>
    <xf numFmtId="3" fontId="9" fillId="0" borderId="13" xfId="0" applyNumberFormat="1" applyFont="1" applyFill="1" applyBorder="1" applyAlignment="1" applyProtection="1">
      <alignment/>
      <protection locked="0"/>
    </xf>
    <xf numFmtId="0" fontId="8" fillId="0" borderId="13" xfId="0" applyFont="1" applyFill="1" applyBorder="1" applyAlignment="1" applyProtection="1">
      <alignment/>
      <protection/>
    </xf>
    <xf numFmtId="3" fontId="8" fillId="0" borderId="13" xfId="0" applyNumberFormat="1" applyFont="1" applyFill="1" applyBorder="1" applyAlignment="1" applyProtection="1">
      <alignment/>
      <protection/>
    </xf>
    <xf numFmtId="3" fontId="8" fillId="2" borderId="13" xfId="0" applyNumberFormat="1" applyFont="1" applyFill="1" applyBorder="1" applyAlignment="1" applyProtection="1">
      <alignment/>
      <protection/>
    </xf>
    <xf numFmtId="3" fontId="8" fillId="2" borderId="13" xfId="17" applyNumberFormat="1" applyFont="1" applyFill="1" applyBorder="1" applyAlignment="1" applyProtection="1">
      <alignment/>
      <protection/>
    </xf>
    <xf numFmtId="166" fontId="9" fillId="2" borderId="13" xfId="17" applyNumberFormat="1" applyFont="1" applyFill="1" applyBorder="1" applyAlignment="1" applyProtection="1">
      <alignment/>
      <protection/>
    </xf>
    <xf numFmtId="166" fontId="9" fillId="0" borderId="13" xfId="17" applyNumberFormat="1" applyFont="1" applyFill="1" applyBorder="1" applyAlignment="1" applyProtection="1">
      <alignment/>
      <protection/>
    </xf>
    <xf numFmtId="10" fontId="9" fillId="2" borderId="13" xfId="19" applyNumberFormat="1" applyFont="1" applyFill="1" applyBorder="1" applyAlignment="1" applyProtection="1">
      <alignment/>
      <protection/>
    </xf>
    <xf numFmtId="0" fontId="9" fillId="0" borderId="16" xfId="0" applyFont="1" applyBorder="1" applyAlignment="1" applyProtection="1">
      <alignment/>
      <protection/>
    </xf>
    <xf numFmtId="0" fontId="9" fillId="0" borderId="24" xfId="0" applyFont="1" applyBorder="1" applyAlignment="1" applyProtection="1">
      <alignment/>
      <protection/>
    </xf>
    <xf numFmtId="0" fontId="9" fillId="0" borderId="14" xfId="0" applyFont="1" applyFill="1" applyBorder="1" applyAlignment="1" applyProtection="1">
      <alignment/>
      <protection/>
    </xf>
    <xf numFmtId="0" fontId="9" fillId="0" borderId="9" xfId="0" applyFont="1" applyFill="1" applyBorder="1" applyAlignment="1" applyProtection="1">
      <alignment/>
      <protection/>
    </xf>
    <xf numFmtId="49" fontId="9" fillId="0" borderId="3" xfId="0" applyNumberFormat="1" applyFont="1" applyBorder="1" applyAlignment="1" applyProtection="1">
      <alignment horizontal="right"/>
      <protection/>
    </xf>
    <xf numFmtId="0" fontId="9" fillId="0" borderId="24" xfId="0" applyFont="1" applyFill="1" applyBorder="1" applyAlignment="1" applyProtection="1">
      <alignment/>
      <protection/>
    </xf>
    <xf numFmtId="166" fontId="9" fillId="0" borderId="24" xfId="17" applyNumberFormat="1" applyFont="1" applyBorder="1" applyAlignment="1" applyProtection="1">
      <alignment/>
      <protection/>
    </xf>
    <xf numFmtId="49" fontId="9" fillId="0" borderId="24" xfId="0" applyNumberFormat="1" applyFont="1" applyBorder="1" applyAlignment="1" applyProtection="1">
      <alignment/>
      <protection/>
    </xf>
    <xf numFmtId="166" fontId="9" fillId="0" borderId="6" xfId="17" applyNumberFormat="1" applyFont="1" applyBorder="1" applyAlignment="1" applyProtection="1">
      <alignment/>
      <protection/>
    </xf>
    <xf numFmtId="0" fontId="9" fillId="0" borderId="10" xfId="0" applyFont="1" applyBorder="1" applyAlignment="1" applyProtection="1">
      <alignment/>
      <protection/>
    </xf>
    <xf numFmtId="0" fontId="9" fillId="0" borderId="17" xfId="0" applyFont="1" applyBorder="1" applyAlignment="1" applyProtection="1">
      <alignment/>
      <protection/>
    </xf>
    <xf numFmtId="166" fontId="9" fillId="0" borderId="17" xfId="17" applyNumberFormat="1" applyFont="1" applyBorder="1" applyAlignment="1" applyProtection="1">
      <alignment/>
      <protection/>
    </xf>
    <xf numFmtId="166" fontId="9" fillId="0" borderId="11" xfId="17" applyNumberFormat="1" applyFont="1" applyBorder="1" applyAlignment="1" applyProtection="1">
      <alignment/>
      <protection/>
    </xf>
    <xf numFmtId="0" fontId="8" fillId="0" borderId="9" xfId="0" applyFont="1" applyFill="1" applyBorder="1" applyAlignment="1" applyProtection="1">
      <alignment/>
      <protection/>
    </xf>
    <xf numFmtId="0" fontId="9" fillId="0" borderId="11" xfId="0" applyFont="1" applyBorder="1" applyAlignment="1" applyProtection="1">
      <alignment/>
      <protection/>
    </xf>
    <xf numFmtId="0" fontId="9" fillId="0" borderId="21" xfId="0" applyFont="1" applyFill="1" applyBorder="1" applyAlignment="1" applyProtection="1">
      <alignment/>
      <protection/>
    </xf>
    <xf numFmtId="49" fontId="9" fillId="0" borderId="14" xfId="0" applyNumberFormat="1" applyFont="1" applyBorder="1" applyAlignment="1" applyProtection="1">
      <alignment horizontal="right"/>
      <protection/>
    </xf>
    <xf numFmtId="0" fontId="9" fillId="0" borderId="14" xfId="0" applyFont="1" applyFill="1" applyBorder="1" applyAlignment="1" applyProtection="1">
      <alignment horizontal="right"/>
      <protection/>
    </xf>
    <xf numFmtId="0" fontId="9" fillId="0" borderId="25" xfId="0" applyFont="1" applyBorder="1" applyAlignment="1" applyProtection="1">
      <alignment/>
      <protection/>
    </xf>
    <xf numFmtId="0" fontId="9" fillId="0" borderId="12" xfId="0" applyFont="1" applyBorder="1" applyAlignment="1" applyProtection="1">
      <alignment/>
      <protection/>
    </xf>
    <xf numFmtId="37" fontId="9" fillId="0" borderId="21" xfId="0" applyNumberFormat="1" applyFont="1" applyFill="1" applyBorder="1" applyAlignment="1" applyProtection="1">
      <alignment vertical="center"/>
      <protection/>
    </xf>
    <xf numFmtId="37" fontId="9" fillId="0" borderId="13" xfId="0" applyNumberFormat="1" applyFont="1" applyFill="1" applyBorder="1" applyAlignment="1" applyProtection="1">
      <alignment vertical="center"/>
      <protection/>
    </xf>
    <xf numFmtId="0" fontId="9" fillId="0" borderId="13" xfId="0" applyFont="1" applyBorder="1" applyAlignment="1" applyProtection="1">
      <alignment horizontal="left"/>
      <protection/>
    </xf>
    <xf numFmtId="0" fontId="8" fillId="0" borderId="0" xfId="0" applyFont="1" applyBorder="1" applyAlignment="1" applyProtection="1">
      <alignment horizontal="center" wrapText="1"/>
      <protection/>
    </xf>
    <xf numFmtId="0" fontId="9" fillId="0" borderId="11" xfId="0" applyFont="1" applyBorder="1" applyAlignment="1" applyProtection="1">
      <alignment vertical="center"/>
      <protection/>
    </xf>
    <xf numFmtId="0" fontId="9" fillId="0" borderId="13" xfId="0" applyFont="1" applyBorder="1" applyAlignment="1" applyProtection="1">
      <alignment/>
      <protection/>
    </xf>
    <xf numFmtId="0" fontId="9" fillId="0" borderId="21" xfId="0" applyFont="1" applyBorder="1" applyAlignment="1" applyProtection="1">
      <alignment/>
      <protection/>
    </xf>
    <xf numFmtId="0" fontId="9" fillId="0" borderId="14" xfId="0" applyFont="1" applyBorder="1" applyAlignment="1" applyProtection="1">
      <alignment/>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justify" vertical="top" wrapText="1"/>
      <protection/>
    </xf>
    <xf numFmtId="0" fontId="9" fillId="0" borderId="0" xfId="0" applyFont="1" applyBorder="1" applyAlignment="1" applyProtection="1">
      <alignment horizontal="justify" wrapText="1"/>
      <protection/>
    </xf>
    <xf numFmtId="0" fontId="9" fillId="0" borderId="26" xfId="0" applyFont="1" applyBorder="1" applyAlignment="1" applyProtection="1">
      <alignment horizontal="justify" vertical="top" wrapText="1"/>
      <protection/>
    </xf>
    <xf numFmtId="0" fontId="9" fillId="0" borderId="23" xfId="0" applyFont="1" applyBorder="1" applyAlignment="1" applyProtection="1">
      <alignment horizontal="justify" vertical="top" wrapText="1"/>
      <protection/>
    </xf>
    <xf numFmtId="0" fontId="13" fillId="4" borderId="23" xfId="0" applyFont="1" applyFill="1" applyBorder="1" applyAlignment="1" applyProtection="1">
      <alignment horizontal="justify" vertical="top" wrapText="1"/>
      <protection/>
    </xf>
    <xf numFmtId="0" fontId="9" fillId="0" borderId="27" xfId="0" applyFont="1" applyBorder="1" applyAlignment="1" applyProtection="1">
      <alignment horizontal="justify" vertical="top" wrapText="1"/>
      <protection/>
    </xf>
    <xf numFmtId="0" fontId="9" fillId="0" borderId="25" xfId="0" applyFont="1" applyBorder="1" applyAlignment="1" applyProtection="1">
      <alignment horizontal="justify" vertical="top" wrapText="1"/>
      <protection/>
    </xf>
    <xf numFmtId="0" fontId="8" fillId="0" borderId="28"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24" xfId="0" applyFont="1" applyFill="1" applyBorder="1" applyAlignment="1" applyProtection="1">
      <alignment horizontal="left"/>
      <protection/>
    </xf>
    <xf numFmtId="0" fontId="8" fillId="0" borderId="9" xfId="0" applyFont="1" applyBorder="1" applyAlignment="1" applyProtection="1">
      <alignment vertical="center"/>
      <protection/>
    </xf>
    <xf numFmtId="0" fontId="8" fillId="0" borderId="13" xfId="0" applyFont="1" applyBorder="1" applyAlignment="1" applyProtection="1">
      <alignment vertical="center"/>
      <protection/>
    </xf>
    <xf numFmtId="37" fontId="9" fillId="0" borderId="0" xfId="0" applyNumberFormat="1" applyFont="1" applyFill="1" applyBorder="1" applyAlignment="1" applyProtection="1">
      <alignment vertical="center"/>
      <protection/>
    </xf>
    <xf numFmtId="0" fontId="9" fillId="0" borderId="28" xfId="0" applyFont="1" applyBorder="1" applyAlignment="1" applyProtection="1">
      <alignment vertical="center"/>
      <protection/>
    </xf>
    <xf numFmtId="0" fontId="9" fillId="0" borderId="6" xfId="0" applyFont="1" applyBorder="1" applyAlignment="1" applyProtection="1">
      <alignment vertical="center"/>
      <protection/>
    </xf>
    <xf numFmtId="0" fontId="8" fillId="0" borderId="0" xfId="0" applyFont="1" applyFill="1" applyBorder="1" applyAlignment="1" applyProtection="1">
      <alignment horizontal="left"/>
      <protection/>
    </xf>
    <xf numFmtId="0" fontId="9" fillId="0" borderId="9"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1" xfId="0" applyFont="1" applyBorder="1" applyAlignment="1" applyProtection="1">
      <alignment horizontal="left" vertical="center"/>
      <protection/>
    </xf>
    <xf numFmtId="0" fontId="9" fillId="0" borderId="14" xfId="0" applyFont="1" applyBorder="1" applyAlignment="1" applyProtection="1">
      <alignment vertical="center"/>
      <protection/>
    </xf>
    <xf numFmtId="0" fontId="8" fillId="0" borderId="11" xfId="0" applyFont="1" applyBorder="1" applyAlignment="1" applyProtection="1">
      <alignment horizontal="left" vertical="center"/>
      <protection/>
    </xf>
    <xf numFmtId="0" fontId="8" fillId="0" borderId="21" xfId="0" applyFont="1" applyBorder="1" applyAlignment="1" applyProtection="1">
      <alignment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Alignment="1" applyProtection="1">
      <alignment vertical="top" wrapText="1"/>
      <protection/>
    </xf>
    <xf numFmtId="0" fontId="8" fillId="2" borderId="29" xfId="0" applyFont="1" applyFill="1" applyBorder="1" applyAlignment="1" applyProtection="1">
      <alignment horizontal="center"/>
      <protection/>
    </xf>
    <xf numFmtId="0" fontId="8" fillId="2" borderId="29" xfId="0" applyFont="1" applyFill="1" applyBorder="1" applyAlignment="1" applyProtection="1">
      <alignment/>
      <protection/>
    </xf>
    <xf numFmtId="0" fontId="8" fillId="2" borderId="1" xfId="0" applyFont="1" applyFill="1" applyBorder="1" applyAlignment="1" applyProtection="1">
      <alignment horizontal="center"/>
      <protection/>
    </xf>
    <xf numFmtId="0" fontId="8" fillId="2" borderId="30" xfId="0" applyFont="1" applyFill="1" applyBorder="1" applyAlignment="1" applyProtection="1">
      <alignment horizontal="center"/>
      <protection/>
    </xf>
    <xf numFmtId="0" fontId="9" fillId="0" borderId="0" xfId="0" applyFont="1" applyAlignment="1" applyProtection="1">
      <alignment horizontal="center"/>
      <protection/>
    </xf>
    <xf numFmtId="0" fontId="8" fillId="2" borderId="13" xfId="0" applyFont="1" applyFill="1" applyBorder="1" applyAlignment="1" applyProtection="1">
      <alignment horizontal="center"/>
      <protection/>
    </xf>
    <xf numFmtId="9" fontId="9" fillId="0" borderId="13" xfId="0" applyNumberFormat="1" applyFont="1" applyFill="1" applyBorder="1" applyAlignment="1" applyProtection="1">
      <alignment/>
      <protection/>
    </xf>
    <xf numFmtId="181" fontId="8" fillId="0" borderId="13" xfId="0" applyNumberFormat="1" applyFont="1" applyBorder="1" applyAlignment="1" applyProtection="1">
      <alignment/>
      <protection/>
    </xf>
    <xf numFmtId="0" fontId="8" fillId="2" borderId="9" xfId="0" applyFont="1" applyFill="1" applyBorder="1" applyAlignment="1" applyProtection="1">
      <alignment/>
      <protection/>
    </xf>
    <xf numFmtId="0" fontId="8" fillId="2" borderId="14" xfId="0" applyFont="1" applyFill="1" applyBorder="1" applyAlignment="1" applyProtection="1">
      <alignment/>
      <protection/>
    </xf>
    <xf numFmtId="0" fontId="8" fillId="2" borderId="13" xfId="0" applyFont="1" applyFill="1" applyBorder="1" applyAlignment="1" applyProtection="1">
      <alignment/>
      <protection/>
    </xf>
    <xf numFmtId="0" fontId="9" fillId="0" borderId="30" xfId="0" applyFont="1" applyFill="1" applyBorder="1" applyAlignment="1" applyProtection="1">
      <alignment/>
      <protection/>
    </xf>
    <xf numFmtId="0" fontId="9" fillId="0" borderId="13" xfId="0" applyFont="1" applyBorder="1" applyAlignment="1" applyProtection="1">
      <alignment horizontal="left" wrapText="1"/>
      <protection/>
    </xf>
    <xf numFmtId="169" fontId="9" fillId="2" borderId="13" xfId="0" applyNumberFormat="1" applyFont="1" applyFill="1" applyBorder="1" applyAlignment="1" applyProtection="1">
      <alignment/>
      <protection/>
    </xf>
    <xf numFmtId="0" fontId="9" fillId="0" borderId="0" xfId="0" applyFont="1" applyFill="1" applyBorder="1" applyAlignment="1" applyProtection="1">
      <alignment horizontal="left"/>
      <protection/>
    </xf>
    <xf numFmtId="0" fontId="8" fillId="0" borderId="16" xfId="0" applyFont="1" applyFill="1" applyBorder="1" applyAlignment="1" applyProtection="1">
      <alignment/>
      <protection/>
    </xf>
    <xf numFmtId="0" fontId="8" fillId="2" borderId="2" xfId="0" applyFont="1" applyFill="1" applyBorder="1" applyAlignment="1" applyProtection="1">
      <alignment horizontal="right"/>
      <protection/>
    </xf>
    <xf numFmtId="0" fontId="9" fillId="0" borderId="9" xfId="0" applyFont="1" applyBorder="1" applyAlignment="1" applyProtection="1">
      <alignment horizontal="justify" vertical="top" wrapText="1"/>
      <protection/>
    </xf>
    <xf numFmtId="0" fontId="8" fillId="0" borderId="14" xfId="0" applyFont="1" applyFill="1" applyBorder="1" applyAlignment="1" applyProtection="1">
      <alignment/>
      <protection/>
    </xf>
    <xf numFmtId="0" fontId="8" fillId="0" borderId="9" xfId="0" applyFont="1" applyFill="1" applyBorder="1" applyAlignment="1" applyProtection="1">
      <alignment horizontal="justify" vertical="top" wrapText="1"/>
      <protection/>
    </xf>
    <xf numFmtId="0" fontId="9" fillId="0" borderId="31" xfId="0" applyFont="1" applyFill="1" applyBorder="1" applyAlignment="1" applyProtection="1">
      <alignment/>
      <protection/>
    </xf>
    <xf numFmtId="0" fontId="9" fillId="5" borderId="0" xfId="0" applyFont="1" applyFill="1" applyAlignment="1" applyProtection="1">
      <alignment/>
      <protection/>
    </xf>
    <xf numFmtId="3" fontId="8" fillId="0" borderId="13" xfId="17" applyNumberFormat="1" applyFont="1" applyFill="1" applyBorder="1" applyAlignment="1" applyProtection="1">
      <alignment/>
      <protection/>
    </xf>
    <xf numFmtId="178" fontId="9" fillId="0" borderId="13" xfId="0" applyNumberFormat="1" applyFont="1" applyFill="1" applyBorder="1" applyAlignment="1" applyProtection="1">
      <alignment/>
      <protection/>
    </xf>
    <xf numFmtId="0" fontId="9" fillId="2" borderId="14" xfId="0" applyFont="1" applyFill="1" applyBorder="1" applyAlignment="1" applyProtection="1">
      <alignment/>
      <protection/>
    </xf>
    <xf numFmtId="0" fontId="9" fillId="0" borderId="26" xfId="0" applyFont="1" applyFill="1" applyBorder="1" applyAlignment="1" applyProtection="1">
      <alignment/>
      <protection/>
    </xf>
    <xf numFmtId="3" fontId="9" fillId="0" borderId="32" xfId="0" applyNumberFormat="1" applyFont="1" applyFill="1" applyBorder="1" applyAlignment="1" applyProtection="1">
      <alignment/>
      <protection/>
    </xf>
    <xf numFmtId="3" fontId="9" fillId="0" borderId="10" xfId="0" applyNumberFormat="1" applyFont="1" applyFill="1" applyBorder="1" applyAlignment="1" applyProtection="1">
      <alignment/>
      <protection/>
    </xf>
    <xf numFmtId="3" fontId="9" fillId="0" borderId="24" xfId="0" applyNumberFormat="1" applyFont="1" applyFill="1" applyBorder="1" applyAlignment="1" applyProtection="1">
      <alignment/>
      <protection/>
    </xf>
    <xf numFmtId="0" fontId="8" fillId="0" borderId="12" xfId="0" applyFont="1" applyBorder="1" applyAlignment="1" applyProtection="1">
      <alignment/>
      <protection/>
    </xf>
    <xf numFmtId="9" fontId="9" fillId="0" borderId="9" xfId="0" applyNumberFormat="1" applyFont="1" applyFill="1" applyBorder="1" applyAlignment="1" applyProtection="1">
      <alignment/>
      <protection/>
    </xf>
    <xf numFmtId="0" fontId="8" fillId="0" borderId="0" xfId="0" applyFont="1" applyBorder="1" applyAlignment="1" applyProtection="1">
      <alignment horizontal="center"/>
      <protection/>
    </xf>
    <xf numFmtId="0" fontId="8" fillId="2" borderId="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166" fontId="8" fillId="0" borderId="0" xfId="17" applyNumberFormat="1" applyFont="1" applyBorder="1" applyAlignment="1" applyProtection="1">
      <alignment horizontal="center"/>
      <protection/>
    </xf>
    <xf numFmtId="0" fontId="8" fillId="0" borderId="0" xfId="17" applyNumberFormat="1" applyFont="1" applyBorder="1" applyAlignment="1" applyProtection="1">
      <alignment horizontal="center"/>
      <protection/>
    </xf>
    <xf numFmtId="0" fontId="8" fillId="2" borderId="2" xfId="17" applyNumberFormat="1" applyFont="1" applyFill="1" applyBorder="1" applyAlignment="1" applyProtection="1">
      <alignment horizontal="center"/>
      <protection/>
    </xf>
    <xf numFmtId="3" fontId="9" fillId="0" borderId="13" xfId="17" applyNumberFormat="1" applyFont="1" applyFill="1" applyBorder="1" applyAlignment="1" applyProtection="1">
      <alignment/>
      <protection/>
    </xf>
    <xf numFmtId="3" fontId="8" fillId="2" borderId="9" xfId="0" applyNumberFormat="1" applyFont="1" applyFill="1" applyBorder="1" applyAlignment="1" applyProtection="1">
      <alignment/>
      <protection/>
    </xf>
    <xf numFmtId="168" fontId="9" fillId="0" borderId="13" xfId="0" applyNumberFormat="1" applyFont="1" applyFill="1" applyBorder="1" applyAlignment="1" applyProtection="1">
      <alignment vertical="center"/>
      <protection locked="0"/>
    </xf>
    <xf numFmtId="0" fontId="8" fillId="2" borderId="2" xfId="0" applyFont="1" applyFill="1" applyBorder="1" applyAlignment="1" applyProtection="1">
      <alignment vertical="top" wrapText="1"/>
      <protection/>
    </xf>
    <xf numFmtId="0" fontId="9" fillId="0" borderId="13" xfId="0" applyFont="1" applyBorder="1" applyAlignment="1" applyProtection="1">
      <alignment vertical="top" wrapText="1"/>
      <protection/>
    </xf>
    <xf numFmtId="0" fontId="9" fillId="0" borderId="13" xfId="0" applyFont="1" applyFill="1" applyBorder="1" applyAlignment="1" applyProtection="1">
      <alignment horizontal="center"/>
      <protection locked="0"/>
    </xf>
    <xf numFmtId="0" fontId="9" fillId="0" borderId="3" xfId="0" applyFont="1" applyBorder="1" applyAlignment="1" applyProtection="1">
      <alignment vertical="top" wrapText="1"/>
      <protection/>
    </xf>
    <xf numFmtId="0" fontId="9" fillId="0" borderId="3" xfId="0" applyFont="1" applyFill="1" applyBorder="1" applyAlignment="1" applyProtection="1">
      <alignment horizontal="center"/>
      <protection locked="0"/>
    </xf>
    <xf numFmtId="0" fontId="9" fillId="0" borderId="32" xfId="0" applyFont="1" applyBorder="1" applyAlignment="1" applyProtection="1">
      <alignment vertical="top" wrapText="1"/>
      <protection/>
    </xf>
    <xf numFmtId="0" fontId="9" fillId="0" borderId="24" xfId="0" applyFont="1" applyBorder="1" applyAlignment="1" applyProtection="1">
      <alignment vertical="top" wrapText="1"/>
      <protection/>
    </xf>
    <xf numFmtId="0" fontId="9" fillId="0" borderId="3" xfId="0" applyFont="1" applyBorder="1" applyAlignment="1" applyProtection="1">
      <alignment vertical="top"/>
      <protection/>
    </xf>
    <xf numFmtId="0" fontId="8" fillId="2" borderId="9" xfId="20" applyFont="1" applyFill="1" applyBorder="1" applyAlignment="1" applyProtection="1">
      <alignment horizontal="left" vertical="center"/>
      <protection/>
    </xf>
    <xf numFmtId="0" fontId="8" fillId="2" borderId="14" xfId="20" applyFont="1" applyFill="1" applyBorder="1" applyAlignment="1" applyProtection="1">
      <alignment horizontal="left" vertical="center"/>
      <protection/>
    </xf>
    <xf numFmtId="0" fontId="9" fillId="0" borderId="16" xfId="0" applyFont="1" applyFill="1" applyBorder="1" applyAlignment="1" applyProtection="1">
      <alignment/>
      <protection/>
    </xf>
    <xf numFmtId="166" fontId="9" fillId="0" borderId="16" xfId="17" applyNumberFormat="1" applyFont="1" applyFill="1" applyBorder="1" applyAlignment="1" applyProtection="1">
      <alignment/>
      <protection/>
    </xf>
    <xf numFmtId="0" fontId="8" fillId="2" borderId="13" xfId="0" applyFont="1" applyFill="1" applyBorder="1" applyAlignment="1" applyProtection="1">
      <alignment horizontal="left"/>
      <protection/>
    </xf>
    <xf numFmtId="0" fontId="8" fillId="2" borderId="33" xfId="0" applyFont="1" applyFill="1" applyBorder="1" applyAlignment="1" applyProtection="1">
      <alignment horizontal="center"/>
      <protection/>
    </xf>
    <xf numFmtId="0" fontId="8" fillId="2" borderId="9" xfId="0" applyFont="1" applyFill="1" applyBorder="1" applyAlignment="1" applyProtection="1">
      <alignment horizontal="justify" vertical="top" wrapText="1"/>
      <protection/>
    </xf>
    <xf numFmtId="0" fontId="8" fillId="2" borderId="13" xfId="0" applyFont="1" applyFill="1" applyBorder="1" applyAlignment="1" applyProtection="1">
      <alignment horizontal="left" vertical="top"/>
      <protection/>
    </xf>
    <xf numFmtId="0" fontId="9" fillId="0" borderId="0" xfId="0" applyFont="1" applyBorder="1" applyAlignment="1" applyProtection="1">
      <alignment horizontal="left" vertical="top"/>
      <protection/>
    </xf>
    <xf numFmtId="0" fontId="8" fillId="0" borderId="0" xfId="0" applyFont="1" applyAlignment="1" applyProtection="1">
      <alignment horizontal="left" vertical="top"/>
      <protection/>
    </xf>
    <xf numFmtId="0" fontId="9" fillId="0" borderId="0" xfId="0" applyNumberFormat="1" applyFont="1" applyAlignment="1" applyProtection="1">
      <alignment horizontal="left" vertical="top"/>
      <protection/>
    </xf>
    <xf numFmtId="0" fontId="9" fillId="0" borderId="0" xfId="0" applyFont="1" applyAlignment="1" applyProtection="1">
      <alignment horizontal="left" vertical="top"/>
      <protection/>
    </xf>
    <xf numFmtId="0" fontId="8" fillId="2" borderId="2" xfId="0" applyFont="1" applyFill="1" applyBorder="1" applyAlignment="1" applyProtection="1">
      <alignment horizontal="left" vertical="top"/>
      <protection/>
    </xf>
    <xf numFmtId="0" fontId="8" fillId="2" borderId="3" xfId="0" applyFont="1" applyFill="1" applyBorder="1" applyAlignment="1" applyProtection="1">
      <alignment horizontal="left" vertical="top"/>
      <protection/>
    </xf>
    <xf numFmtId="0" fontId="8" fillId="2" borderId="32" xfId="0" applyFont="1" applyFill="1" applyBorder="1" applyAlignment="1" applyProtection="1">
      <alignment horizontal="left" vertical="top"/>
      <protection/>
    </xf>
    <xf numFmtId="0" fontId="8" fillId="2" borderId="24" xfId="0" applyFont="1" applyFill="1" applyBorder="1" applyAlignment="1" applyProtection="1">
      <alignment horizontal="left" vertical="top"/>
      <protection/>
    </xf>
    <xf numFmtId="0" fontId="9" fillId="0" borderId="25" xfId="0" applyFont="1" applyFill="1" applyBorder="1" applyAlignment="1" applyProtection="1">
      <alignment/>
      <protection locked="0"/>
    </xf>
    <xf numFmtId="0" fontId="9" fillId="0" borderId="25" xfId="0" applyFont="1" applyFill="1" applyBorder="1" applyAlignment="1" applyProtection="1">
      <alignment vertical="top"/>
      <protection/>
    </xf>
    <xf numFmtId="37" fontId="9" fillId="0" borderId="3" xfId="0" applyNumberFormat="1" applyFont="1" applyFill="1" applyBorder="1" applyAlignment="1" applyProtection="1">
      <alignment vertical="center"/>
      <protection/>
    </xf>
    <xf numFmtId="0" fontId="16" fillId="0" borderId="0" xfId="0" applyFont="1" applyFill="1" applyAlignment="1" applyProtection="1">
      <alignment/>
      <protection/>
    </xf>
    <xf numFmtId="10" fontId="9" fillId="0" borderId="0" xfId="0" applyNumberFormat="1" applyFont="1" applyFill="1" applyBorder="1" applyAlignment="1" applyProtection="1">
      <alignment/>
      <protection/>
    </xf>
    <xf numFmtId="10" fontId="9" fillId="0" borderId="0" xfId="19" applyNumberFormat="1" applyFont="1" applyFill="1" applyBorder="1" applyAlignment="1" applyProtection="1">
      <alignment/>
      <protection/>
    </xf>
    <xf numFmtId="178" fontId="9" fillId="0" borderId="0" xfId="0" applyNumberFormat="1" applyFont="1" applyFill="1" applyBorder="1" applyAlignment="1" applyProtection="1">
      <alignment horizontal="left"/>
      <protection/>
    </xf>
    <xf numFmtId="3" fontId="9" fillId="4" borderId="13" xfId="0" applyNumberFormat="1" applyFont="1" applyFill="1" applyBorder="1" applyAlignment="1" applyProtection="1">
      <alignment/>
      <protection locked="0"/>
    </xf>
    <xf numFmtId="3" fontId="9" fillId="0" borderId="0" xfId="0" applyNumberFormat="1" applyFont="1" applyFill="1" applyBorder="1" applyAlignment="1" applyProtection="1">
      <alignment/>
      <protection/>
    </xf>
    <xf numFmtId="2" fontId="9" fillId="0" borderId="0" xfId="0" applyNumberFormat="1" applyFont="1" applyFill="1" applyBorder="1" applyAlignment="1" applyProtection="1">
      <alignment/>
      <protection/>
    </xf>
    <xf numFmtId="0" fontId="9" fillId="0" borderId="10" xfId="0" applyFont="1" applyBorder="1" applyAlignment="1" applyProtection="1">
      <alignment/>
      <protection/>
    </xf>
    <xf numFmtId="0" fontId="9" fillId="0" borderId="17" xfId="0" applyFont="1" applyFill="1" applyBorder="1" applyAlignment="1" applyProtection="1">
      <alignment horizontal="left"/>
      <protection locked="0"/>
    </xf>
    <xf numFmtId="0" fontId="9" fillId="5" borderId="9" xfId="0" applyFont="1" applyFill="1" applyBorder="1" applyAlignment="1" applyProtection="1">
      <alignment horizontal="left"/>
      <protection locked="0"/>
    </xf>
    <xf numFmtId="0" fontId="9" fillId="0" borderId="0" xfId="0" applyNumberFormat="1" applyFont="1" applyBorder="1" applyAlignment="1" applyProtection="1">
      <alignment horizontal="left"/>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0" fontId="17" fillId="0" borderId="0" xfId="0" applyFont="1" applyAlignment="1" applyProtection="1">
      <alignment/>
      <protection/>
    </xf>
    <xf numFmtId="37" fontId="17" fillId="0" borderId="0" xfId="0" applyNumberFormat="1" applyFont="1" applyFill="1" applyBorder="1" applyAlignment="1" applyProtection="1">
      <alignment vertical="center"/>
      <protection/>
    </xf>
    <xf numFmtId="0" fontId="18" fillId="0" borderId="0" xfId="0" applyFont="1" applyBorder="1" applyAlignment="1" applyProtection="1">
      <alignment/>
      <protection/>
    </xf>
    <xf numFmtId="0" fontId="15" fillId="0" borderId="0" xfId="0" applyFont="1" applyFill="1" applyAlignment="1" applyProtection="1">
      <alignment/>
      <protection/>
    </xf>
    <xf numFmtId="0" fontId="19" fillId="0" borderId="0" xfId="0" applyFont="1" applyFill="1" applyAlignment="1" applyProtection="1">
      <alignment/>
      <protection/>
    </xf>
    <xf numFmtId="0" fontId="20" fillId="0" borderId="0" xfId="0" applyFont="1" applyFill="1" applyAlignment="1" applyProtection="1">
      <alignment/>
      <protection/>
    </xf>
    <xf numFmtId="0" fontId="17" fillId="0" borderId="0" xfId="0" applyFont="1" applyFill="1" applyAlignment="1" applyProtection="1">
      <alignment/>
      <protection/>
    </xf>
    <xf numFmtId="0" fontId="21" fillId="0" borderId="0" xfId="0" applyFont="1" applyFill="1" applyAlignment="1" applyProtection="1">
      <alignment/>
      <protection/>
    </xf>
    <xf numFmtId="0" fontId="0" fillId="0" borderId="0" xfId="0" applyFill="1" applyAlignment="1" applyProtection="1">
      <alignment/>
      <protection/>
    </xf>
    <xf numFmtId="0" fontId="8" fillId="5" borderId="13" xfId="0" applyFont="1" applyFill="1" applyBorder="1" applyAlignment="1" applyProtection="1">
      <alignment horizontal="left"/>
      <protection locked="0"/>
    </xf>
    <xf numFmtId="169" fontId="8" fillId="5" borderId="13" xfId="0" applyNumberFormat="1"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0" fontId="8" fillId="5" borderId="6"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168" fontId="9" fillId="0" borderId="11" xfId="0" applyNumberFormat="1" applyFont="1" applyFill="1" applyBorder="1" applyAlignment="1" applyProtection="1">
      <alignment vertical="center"/>
      <protection locked="0"/>
    </xf>
    <xf numFmtId="0" fontId="9" fillId="0" borderId="0" xfId="0" applyFont="1" applyFill="1" applyBorder="1" applyAlignment="1" applyProtection="1">
      <alignment horizontal="left" wrapText="1"/>
      <protection/>
    </xf>
    <xf numFmtId="0" fontId="9" fillId="0" borderId="0" xfId="0" applyNumberFormat="1" applyFont="1" applyBorder="1" applyAlignment="1" applyProtection="1">
      <alignment horizontal="left" vertical="top" wrapText="1"/>
      <protection/>
    </xf>
    <xf numFmtId="0" fontId="13" fillId="0" borderId="0" xfId="0" applyFont="1" applyFill="1" applyAlignment="1" applyProtection="1">
      <alignment/>
      <protection hidden="1"/>
    </xf>
    <xf numFmtId="0" fontId="13" fillId="4" borderId="0" xfId="0" applyFont="1" applyFill="1" applyAlignment="1" applyProtection="1">
      <alignment/>
      <protection/>
    </xf>
    <xf numFmtId="168" fontId="9" fillId="0" borderId="3" xfId="0" applyNumberFormat="1" applyFont="1" applyFill="1" applyBorder="1" applyAlignment="1" applyProtection="1">
      <alignment vertical="center"/>
      <protection locked="0"/>
    </xf>
    <xf numFmtId="0" fontId="0" fillId="0" borderId="14" xfId="0" applyNumberFormat="1" applyBorder="1" applyAlignment="1">
      <alignment vertical="center"/>
    </xf>
    <xf numFmtId="0" fontId="8" fillId="0" borderId="0" xfId="0" applyFont="1" applyBorder="1" applyAlignment="1" applyProtection="1">
      <alignment vertical="center" wrapText="1"/>
      <protection/>
    </xf>
    <xf numFmtId="0" fontId="8" fillId="5" borderId="12" xfId="0" applyFont="1" applyFill="1" applyBorder="1" applyAlignment="1" applyProtection="1">
      <alignment horizontal="left"/>
      <protection locked="0"/>
    </xf>
    <xf numFmtId="0" fontId="8" fillId="5" borderId="11"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5" borderId="17" xfId="0" applyFont="1" applyFill="1" applyBorder="1" applyAlignment="1" applyProtection="1">
      <alignment horizontal="left"/>
      <protection locked="0"/>
    </xf>
    <xf numFmtId="37" fontId="9" fillId="0" borderId="9" xfId="0" applyNumberFormat="1" applyFont="1" applyFill="1" applyBorder="1" applyAlignment="1" applyProtection="1">
      <alignment vertical="center"/>
      <protection locked="0"/>
    </xf>
    <xf numFmtId="0" fontId="0" fillId="0" borderId="21" xfId="0" applyBorder="1" applyAlignment="1">
      <alignment vertical="center"/>
    </xf>
    <xf numFmtId="0" fontId="0" fillId="0" borderId="14" xfId="0" applyBorder="1" applyAlignment="1">
      <alignment vertical="center"/>
    </xf>
    <xf numFmtId="0" fontId="8" fillId="5" borderId="28" xfId="0" applyFont="1" applyFill="1" applyBorder="1" applyAlignment="1" applyProtection="1">
      <alignment horizontal="left"/>
      <protection locked="0"/>
    </xf>
    <xf numFmtId="0" fontId="8" fillId="5" borderId="16" xfId="0" applyFont="1" applyFill="1" applyBorder="1" applyAlignment="1" applyProtection="1">
      <alignment horizontal="left"/>
      <protection locked="0"/>
    </xf>
    <xf numFmtId="215" fontId="9" fillId="0" borderId="9" xfId="0" applyNumberFormat="1" applyFont="1" applyFill="1" applyBorder="1" applyAlignment="1" applyProtection="1">
      <alignment vertical="center"/>
      <protection locked="0"/>
    </xf>
    <xf numFmtId="215" fontId="0" fillId="0" borderId="21" xfId="0" applyNumberFormat="1" applyBorder="1" applyAlignment="1">
      <alignment vertical="center"/>
    </xf>
    <xf numFmtId="215" fontId="0" fillId="0" borderId="14" xfId="0" applyNumberFormat="1" applyBorder="1" applyAlignment="1">
      <alignment vertical="center"/>
    </xf>
    <xf numFmtId="0" fontId="9" fillId="0" borderId="9" xfId="0" applyNumberFormat="1" applyFont="1" applyFill="1" applyBorder="1" applyAlignment="1" applyProtection="1">
      <alignment vertical="center"/>
      <protection locked="0"/>
    </xf>
    <xf numFmtId="0" fontId="0" fillId="0" borderId="21" xfId="0" applyNumberFormat="1" applyBorder="1" applyAlignment="1">
      <alignment vertical="center"/>
    </xf>
    <xf numFmtId="0" fontId="9" fillId="0" borderId="0" xfId="0" applyFont="1" applyAlignment="1" applyProtection="1">
      <alignment/>
      <protection/>
    </xf>
    <xf numFmtId="0" fontId="9" fillId="0" borderId="22" xfId="0" applyFont="1" applyBorder="1" applyAlignment="1" applyProtection="1">
      <alignment wrapText="1"/>
      <protection/>
    </xf>
    <xf numFmtId="0" fontId="9" fillId="0" borderId="0" xfId="0" applyFont="1" applyBorder="1" applyAlignment="1" applyProtection="1">
      <alignment wrapText="1"/>
      <protection/>
    </xf>
    <xf numFmtId="0" fontId="0" fillId="0" borderId="26" xfId="0" applyBorder="1" applyAlignment="1" applyProtection="1">
      <alignment wrapText="1"/>
      <protection/>
    </xf>
    <xf numFmtId="0" fontId="0" fillId="0" borderId="22" xfId="0" applyBorder="1" applyAlignment="1" applyProtection="1">
      <alignment wrapText="1"/>
      <protection/>
    </xf>
    <xf numFmtId="0" fontId="0" fillId="0" borderId="0" xfId="0" applyBorder="1" applyAlignment="1" applyProtection="1">
      <alignment wrapText="1"/>
      <protection/>
    </xf>
    <xf numFmtId="0" fontId="9" fillId="0" borderId="0" xfId="0" applyFont="1" applyFill="1" applyAlignment="1" applyProtection="1">
      <alignment wrapText="1"/>
      <protection/>
    </xf>
    <xf numFmtId="0" fontId="0" fillId="0" borderId="0" xfId="0" applyAlignment="1">
      <alignment/>
    </xf>
    <xf numFmtId="0" fontId="9" fillId="0" borderId="0" xfId="0" applyFont="1" applyFill="1" applyBorder="1" applyAlignment="1" applyProtection="1">
      <alignment horizontal="left" wrapText="1"/>
      <protection/>
    </xf>
    <xf numFmtId="0" fontId="9" fillId="0" borderId="0" xfId="0" applyNumberFormat="1"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0" fillId="0" borderId="0" xfId="0" applyAlignment="1">
      <alignment wrapText="1"/>
    </xf>
    <xf numFmtId="0" fontId="0" fillId="0" borderId="23" xfId="0" applyBorder="1" applyAlignment="1">
      <alignment wrapText="1"/>
    </xf>
  </cellXfs>
  <cellStyles count="12">
    <cellStyle name="Normal" xfId="0"/>
    <cellStyle name="Followed Hyperlink" xfId="15"/>
    <cellStyle name="Hyperlink" xfId="16"/>
    <cellStyle name="Comma" xfId="17"/>
    <cellStyle name="Comma [0]" xfId="18"/>
    <cellStyle name="Percent" xfId="19"/>
    <cellStyle name="Standaard_Concept nac 2004 ent II" xfId="20"/>
    <cellStyle name="Tabelstandaard" xfId="21"/>
    <cellStyle name="Tabelstandaard negatief" xfId="22"/>
    <cellStyle name="Tabelstandaard Totaal" xfId="23"/>
    <cellStyle name="Currency" xfId="24"/>
    <cellStyle name="Currency [0]" xfId="25"/>
  </cellStyles>
  <dxfs count="2">
    <dxf>
      <fill>
        <patternFill>
          <bgColor rgb="FFD7DCEF"/>
        </patternFill>
      </fill>
      <border/>
    </dxf>
    <dxf>
      <font>
        <color rgb="FFE2DCD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0</xdr:row>
      <xdr:rowOff>19050</xdr:rowOff>
    </xdr:from>
    <xdr:to>
      <xdr:col>9</xdr:col>
      <xdr:colOff>2009775</xdr:colOff>
      <xdr:row>4</xdr:row>
      <xdr:rowOff>66675</xdr:rowOff>
    </xdr:to>
    <xdr:pic>
      <xdr:nvPicPr>
        <xdr:cNvPr id="1" name="Picture 7"/>
        <xdr:cNvPicPr preferRelativeResize="1">
          <a:picLocks noChangeAspect="1"/>
        </xdr:cNvPicPr>
      </xdr:nvPicPr>
      <xdr:blipFill>
        <a:blip r:embed="rId1"/>
        <a:stretch>
          <a:fillRect/>
        </a:stretch>
      </xdr:blipFill>
      <xdr:spPr>
        <a:xfrm>
          <a:off x="6991350" y="19050"/>
          <a:ext cx="1771650" cy="8286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jn%20Documenten\formulieren\Nacalculaties\010\2005\nacalculatieformulier%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itvoer"/>
      <sheetName val="Voorblad"/>
      <sheetName val="versiebeheer"/>
      <sheetName val="Inhoud"/>
      <sheetName val="instructie"/>
      <sheetName val="Prod.1.1."/>
      <sheetName val="Prod.1.2"/>
      <sheetName val="Prod.1.3"/>
      <sheetName val="Prod.1.4"/>
      <sheetName val="Prod.1.5"/>
      <sheetName val="Prod.1.6"/>
      <sheetName val="Opbrengsten"/>
      <sheetName val="Afschrijvingen"/>
      <sheetName val="WZV"/>
      <sheetName val="Instandhouding"/>
      <sheetName val="Afschr.inventaris"/>
      <sheetName val="Mutaties"/>
      <sheetName val="Rentecalc."/>
      <sheetName val="A-G"/>
      <sheetName val="H"/>
      <sheetName val="I-J"/>
      <sheetName val="vragen"/>
      <sheetName val="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69"/>
  <sheetViews>
    <sheetView showGridLines="0" showRowColHeaders="0" showZeros="0" tabSelected="1" showOutlineSymbols="0" zoomScaleSheetLayoutView="100" workbookViewId="0" topLeftCell="A1">
      <selection activeCell="B1" sqref="B1"/>
    </sheetView>
  </sheetViews>
  <sheetFormatPr defaultColWidth="9.140625" defaultRowHeight="12.75"/>
  <cols>
    <col min="1" max="1" width="5.140625" style="4" customWidth="1"/>
    <col min="2" max="2" width="9.140625" style="4" customWidth="1"/>
    <col min="3" max="3" width="13.00390625" style="4" customWidth="1"/>
    <col min="4" max="4" width="14.28125" style="4" customWidth="1"/>
    <col min="5" max="5" width="11.421875" style="4" customWidth="1"/>
    <col min="6" max="6" width="14.8515625" style="4" customWidth="1"/>
    <col min="7" max="7" width="7.7109375" style="4" customWidth="1"/>
    <col min="8" max="8" width="13.140625" style="4" customWidth="1"/>
    <col min="9" max="9" width="12.57421875" style="4" customWidth="1"/>
    <col min="10" max="10" width="38.00390625" style="4" customWidth="1"/>
    <col min="11" max="11" width="4.00390625" style="4" customWidth="1"/>
    <col min="12" max="12" width="14.7109375" style="4" bestFit="1" customWidth="1"/>
    <col min="13" max="15" width="9.140625" style="4" customWidth="1"/>
    <col min="16" max="16384" width="9.140625" style="1" customWidth="1"/>
  </cols>
  <sheetData>
    <row r="1" ht="15.75" customHeight="1">
      <c r="B1" s="4" t="s">
        <v>273</v>
      </c>
    </row>
    <row r="2" spans="1:15" s="2" customFormat="1" ht="18">
      <c r="A2" s="21"/>
      <c r="B2" s="6" t="s">
        <v>192</v>
      </c>
      <c r="C2" s="21"/>
      <c r="D2" s="6">
        <v>2008</v>
      </c>
      <c r="E2" s="4"/>
      <c r="F2" s="21"/>
      <c r="G2" s="21"/>
      <c r="H2" s="4"/>
      <c r="I2" s="4"/>
      <c r="J2" s="4"/>
      <c r="K2" s="21"/>
      <c r="L2" s="21"/>
      <c r="M2" s="21"/>
      <c r="N2" s="21"/>
      <c r="O2" s="21"/>
    </row>
    <row r="3" spans="2:10" ht="11.25" customHeight="1">
      <c r="B3" s="253" t="s">
        <v>191</v>
      </c>
      <c r="C3" s="268"/>
      <c r="D3" s="268"/>
      <c r="E3" s="268"/>
      <c r="F3" s="268"/>
      <c r="G3" s="268"/>
      <c r="H3" s="268"/>
      <c r="I3" s="268"/>
      <c r="J3" s="268"/>
    </row>
    <row r="4" spans="2:10" ht="16.5" customHeight="1">
      <c r="B4" s="7" t="str">
        <f>CONCATENATE("Inclusief verrekening exploitatie ",$D$2-2,"")</f>
        <v>Inclusief verrekening exploitatie 2006</v>
      </c>
      <c r="C4" s="56"/>
      <c r="D4" s="19"/>
      <c r="E4" s="14"/>
      <c r="F4" s="14"/>
      <c r="G4" s="14"/>
      <c r="H4" s="14"/>
      <c r="I4" s="20"/>
      <c r="J4" s="14"/>
    </row>
    <row r="5" spans="2:12" ht="12" customHeight="1">
      <c r="B5" s="57"/>
      <c r="C5" s="19"/>
      <c r="D5" s="19"/>
      <c r="E5" s="19"/>
      <c r="F5" s="19"/>
      <c r="G5" s="19"/>
      <c r="I5" s="164" t="s">
        <v>167</v>
      </c>
      <c r="J5" s="19"/>
      <c r="L5" s="8"/>
    </row>
    <row r="6" spans="2:12" ht="12" customHeight="1">
      <c r="B6" s="200" t="s">
        <v>168</v>
      </c>
      <c r="C6" s="58"/>
      <c r="D6" s="201"/>
      <c r="E6" s="118" t="s">
        <v>169</v>
      </c>
      <c r="F6" s="119" t="s">
        <v>170</v>
      </c>
      <c r="G6" s="19"/>
      <c r="I6" s="120" t="s">
        <v>171</v>
      </c>
      <c r="J6" s="123"/>
      <c r="L6" s="121"/>
    </row>
    <row r="7" spans="2:12" ht="12" customHeight="1">
      <c r="B7" s="122" t="s">
        <v>172</v>
      </c>
      <c r="C7" s="57"/>
      <c r="D7" s="117"/>
      <c r="E7" s="218">
        <v>70</v>
      </c>
      <c r="F7" s="9"/>
      <c r="G7" s="19"/>
      <c r="I7" s="120" t="s">
        <v>173</v>
      </c>
      <c r="J7" s="123"/>
      <c r="L7" s="121"/>
    </row>
    <row r="8" spans="2:12" ht="12" customHeight="1">
      <c r="B8" s="122" t="s">
        <v>252</v>
      </c>
      <c r="C8" s="117"/>
      <c r="D8" s="117"/>
      <c r="E8" s="226"/>
      <c r="F8" s="228"/>
      <c r="G8" s="227"/>
      <c r="I8" s="120"/>
      <c r="J8" s="123"/>
      <c r="L8" s="121"/>
    </row>
    <row r="9" spans="2:12" ht="12" customHeight="1">
      <c r="B9" s="40" t="s">
        <v>253</v>
      </c>
      <c r="C9" s="59"/>
      <c r="D9" s="124"/>
      <c r="E9" s="124"/>
      <c r="F9" s="125"/>
      <c r="G9" s="14"/>
      <c r="I9" s="120" t="s">
        <v>174</v>
      </c>
      <c r="J9" s="123" t="s">
        <v>203</v>
      </c>
      <c r="L9" s="121"/>
    </row>
    <row r="10" spans="2:12" ht="11.25" customHeight="1">
      <c r="B10" s="20"/>
      <c r="C10" s="13"/>
      <c r="D10" s="14"/>
      <c r="E10" s="14"/>
      <c r="F10" s="14"/>
      <c r="G10" s="14"/>
      <c r="H10" s="7"/>
      <c r="I10" s="14"/>
      <c r="J10" s="18"/>
      <c r="L10" s="121"/>
    </row>
    <row r="11" spans="2:12" ht="9" customHeight="1">
      <c r="B11" s="20"/>
      <c r="C11" s="14"/>
      <c r="D11" s="14"/>
      <c r="E11" s="14"/>
      <c r="F11" s="18"/>
      <c r="G11" s="14"/>
      <c r="H11" s="7"/>
      <c r="I11" s="14"/>
      <c r="J11" s="18"/>
      <c r="L11" s="121"/>
    </row>
    <row r="12" spans="1:12" ht="13.5" customHeight="1">
      <c r="A12" s="5"/>
      <c r="B12" s="22" t="s">
        <v>175</v>
      </c>
      <c r="C12" s="23"/>
      <c r="D12" s="23"/>
      <c r="E12" s="11"/>
      <c r="F12" s="11"/>
      <c r="G12" s="11"/>
      <c r="H12" s="11"/>
      <c r="I12" s="11"/>
      <c r="J12" s="12"/>
      <c r="K12" s="14"/>
      <c r="L12" s="14"/>
    </row>
    <row r="13" spans="1:12" ht="17.25" customHeight="1">
      <c r="A13" s="14"/>
      <c r="B13" s="269" t="s">
        <v>202</v>
      </c>
      <c r="C13" s="270"/>
      <c r="D13" s="270"/>
      <c r="E13" s="270"/>
      <c r="F13" s="270"/>
      <c r="G13" s="270"/>
      <c r="H13" s="270"/>
      <c r="I13" s="270"/>
      <c r="J13" s="271"/>
      <c r="K13" s="14"/>
      <c r="L13" s="14"/>
    </row>
    <row r="14" spans="1:12" ht="15.75" customHeight="1">
      <c r="A14" s="14"/>
      <c r="B14" s="269"/>
      <c r="C14" s="270"/>
      <c r="D14" s="270"/>
      <c r="E14" s="270"/>
      <c r="F14" s="270"/>
      <c r="G14" s="270"/>
      <c r="H14" s="270"/>
      <c r="I14" s="270"/>
      <c r="J14" s="271"/>
      <c r="K14" s="126"/>
      <c r="L14" s="126"/>
    </row>
    <row r="15" spans="1:12" ht="8.25" customHeight="1">
      <c r="A15" s="14"/>
      <c r="B15" s="269" t="s">
        <v>176</v>
      </c>
      <c r="C15" s="270"/>
      <c r="D15" s="270"/>
      <c r="E15" s="270"/>
      <c r="F15" s="270"/>
      <c r="G15" s="270"/>
      <c r="H15" s="270"/>
      <c r="I15" s="270"/>
      <c r="J15" s="271"/>
      <c r="K15" s="127"/>
      <c r="L15" s="128"/>
    </row>
    <row r="16" spans="1:12" ht="10.5" customHeight="1">
      <c r="A16" s="14"/>
      <c r="B16" s="269"/>
      <c r="C16" s="270"/>
      <c r="D16" s="270"/>
      <c r="E16" s="270"/>
      <c r="F16" s="270"/>
      <c r="G16" s="270"/>
      <c r="H16" s="270"/>
      <c r="I16" s="270"/>
      <c r="J16" s="271"/>
      <c r="K16" s="127"/>
      <c r="L16" s="128"/>
    </row>
    <row r="17" spans="1:12" ht="3" customHeight="1">
      <c r="A17" s="14"/>
      <c r="B17" s="272"/>
      <c r="C17" s="273"/>
      <c r="D17" s="273"/>
      <c r="E17" s="273"/>
      <c r="F17" s="273"/>
      <c r="G17" s="273"/>
      <c r="H17" s="273"/>
      <c r="I17" s="273"/>
      <c r="J17" s="271"/>
      <c r="K17" s="127"/>
      <c r="L17" s="128"/>
    </row>
    <row r="18" spans="1:12" ht="21.75" customHeight="1">
      <c r="A18" s="14"/>
      <c r="B18" s="269" t="s">
        <v>177</v>
      </c>
      <c r="C18" s="270"/>
      <c r="D18" s="270"/>
      <c r="E18" s="270"/>
      <c r="F18" s="270"/>
      <c r="G18" s="270"/>
      <c r="H18" s="270"/>
      <c r="I18" s="270"/>
      <c r="J18" s="271"/>
      <c r="K18" s="127"/>
      <c r="L18" s="128"/>
    </row>
    <row r="19" spans="1:12" ht="15.75" customHeight="1">
      <c r="A19" s="14"/>
      <c r="B19" s="60"/>
      <c r="C19" s="41" t="str">
        <f>IF(F20=TRUE,"      Invulvelden gearceerd","      Invulvelden niet gearceerd")</f>
        <v>      Invulvelden gearceerd</v>
      </c>
      <c r="D19" s="127"/>
      <c r="E19" s="127"/>
      <c r="F19" s="3"/>
      <c r="G19" s="3"/>
      <c r="H19" s="127"/>
      <c r="I19" s="127"/>
      <c r="J19" s="129"/>
      <c r="K19" s="127"/>
      <c r="L19" s="15"/>
    </row>
    <row r="20" spans="1:12" ht="12.75">
      <c r="A20" s="14"/>
      <c r="B20" s="25"/>
      <c r="C20" s="61"/>
      <c r="D20" s="130"/>
      <c r="E20" s="130"/>
      <c r="F20" s="131" t="b">
        <v>1</v>
      </c>
      <c r="G20" s="130"/>
      <c r="H20" s="130"/>
      <c r="I20" s="130"/>
      <c r="J20" s="132"/>
      <c r="K20" s="127"/>
      <c r="L20" s="15"/>
    </row>
    <row r="21" spans="1:12" ht="12.75">
      <c r="A21" s="14"/>
      <c r="B21" s="116"/>
      <c r="C21" s="133"/>
      <c r="D21" s="133"/>
      <c r="E21" s="133"/>
      <c r="F21" s="133"/>
      <c r="G21" s="127"/>
      <c r="H21" s="127"/>
      <c r="I21" s="127"/>
      <c r="J21" s="127"/>
      <c r="K21" s="127"/>
      <c r="L21" s="15"/>
    </row>
    <row r="22" spans="1:12" ht="12.75">
      <c r="A22" s="14"/>
      <c r="B22" s="134" t="s">
        <v>178</v>
      </c>
      <c r="C22" s="135"/>
      <c r="D22" s="258"/>
      <c r="E22" s="259"/>
      <c r="F22" s="260"/>
      <c r="G22" s="136"/>
      <c r="H22" s="137" t="s">
        <v>250</v>
      </c>
      <c r="I22" s="138"/>
      <c r="J22" s="32"/>
      <c r="K22" s="139"/>
      <c r="L22" s="15"/>
    </row>
    <row r="23" spans="1:12" ht="12.75">
      <c r="A23" s="14"/>
      <c r="B23" s="140" t="s">
        <v>179</v>
      </c>
      <c r="C23" s="141"/>
      <c r="D23" s="258"/>
      <c r="E23" s="259"/>
      <c r="F23" s="260"/>
      <c r="G23" s="142"/>
      <c r="H23" s="143" t="s">
        <v>180</v>
      </c>
      <c r="I23" s="144"/>
      <c r="J23" s="9"/>
      <c r="K23" s="139"/>
      <c r="L23" s="139"/>
    </row>
    <row r="24" spans="1:12" ht="12.75">
      <c r="A24" s="14"/>
      <c r="B24" s="137" t="s">
        <v>180</v>
      </c>
      <c r="C24" s="135"/>
      <c r="D24" s="258"/>
      <c r="E24" s="259"/>
      <c r="F24" s="260"/>
      <c r="G24" s="142"/>
      <c r="H24" s="145" t="s">
        <v>173</v>
      </c>
      <c r="I24" s="117"/>
      <c r="J24" s="251"/>
      <c r="K24" s="139"/>
      <c r="L24" s="139"/>
    </row>
    <row r="25" spans="1:12" ht="12.75">
      <c r="A25" s="14"/>
      <c r="B25" s="143" t="s">
        <v>181</v>
      </c>
      <c r="C25" s="146"/>
      <c r="D25" s="263"/>
      <c r="E25" s="264"/>
      <c r="F25" s="265"/>
      <c r="G25" s="142"/>
      <c r="H25" s="145" t="s">
        <v>182</v>
      </c>
      <c r="I25" s="117"/>
      <c r="J25" s="9"/>
      <c r="K25" s="139"/>
      <c r="L25" s="139"/>
    </row>
    <row r="26" spans="1:12" ht="12.75">
      <c r="A26" s="14"/>
      <c r="B26" s="143" t="s">
        <v>183</v>
      </c>
      <c r="C26" s="146"/>
      <c r="D26" s="263"/>
      <c r="E26" s="264"/>
      <c r="F26" s="265"/>
      <c r="G26" s="142"/>
      <c r="H26" s="147" t="s">
        <v>251</v>
      </c>
      <c r="I26" s="117"/>
      <c r="J26" s="9"/>
      <c r="K26" s="139"/>
      <c r="L26" s="139"/>
    </row>
    <row r="27" spans="1:12" ht="12.75">
      <c r="A27" s="14"/>
      <c r="B27" s="140" t="s">
        <v>184</v>
      </c>
      <c r="C27" s="146"/>
      <c r="D27" s="266"/>
      <c r="E27" s="267"/>
      <c r="F27" s="252"/>
      <c r="G27" s="142"/>
      <c r="H27" s="145" t="s">
        <v>180</v>
      </c>
      <c r="I27" s="117"/>
      <c r="J27" s="9"/>
      <c r="K27" s="139"/>
      <c r="L27" s="139"/>
    </row>
    <row r="28" spans="1:12" ht="12.75">
      <c r="A28" s="14"/>
      <c r="B28" s="137" t="s">
        <v>185</v>
      </c>
      <c r="C28" s="148"/>
      <c r="D28" s="149"/>
      <c r="E28" s="149"/>
      <c r="F28" s="146"/>
      <c r="G28" s="17"/>
      <c r="H28" s="145" t="s">
        <v>173</v>
      </c>
      <c r="I28" s="117"/>
      <c r="J28" s="251"/>
      <c r="K28" s="139"/>
      <c r="L28" s="139"/>
    </row>
    <row r="29" spans="1:12" ht="12.75">
      <c r="A29" s="24"/>
      <c r="B29" s="37"/>
      <c r="C29" s="36"/>
      <c r="D29" s="36"/>
      <c r="E29" s="36"/>
      <c r="F29" s="35"/>
      <c r="G29" s="142"/>
      <c r="H29" s="27" t="s">
        <v>182</v>
      </c>
      <c r="I29" s="125"/>
      <c r="J29" s="9"/>
      <c r="K29" s="139"/>
      <c r="L29" s="139"/>
    </row>
    <row r="30" spans="1:12" ht="12.75">
      <c r="A30" s="14"/>
      <c r="B30" s="37"/>
      <c r="C30" s="34"/>
      <c r="D30" s="34"/>
      <c r="E30" s="34"/>
      <c r="F30" s="38"/>
      <c r="G30" s="142"/>
      <c r="H30" s="13"/>
      <c r="I30" s="14"/>
      <c r="J30" s="14"/>
      <c r="K30" s="142"/>
      <c r="L30" s="15"/>
    </row>
    <row r="31" spans="1:12" ht="12.75">
      <c r="A31" s="14"/>
      <c r="B31" s="30" t="s">
        <v>186</v>
      </c>
      <c r="C31" s="31"/>
      <c r="D31" s="31"/>
      <c r="E31" s="31"/>
      <c r="F31" s="29" t="s">
        <v>187</v>
      </c>
      <c r="G31" s="14"/>
      <c r="H31" s="150"/>
      <c r="I31" s="14"/>
      <c r="J31" s="14"/>
      <c r="K31" s="142"/>
      <c r="L31" s="15"/>
    </row>
    <row r="32" spans="1:12" ht="12.75">
      <c r="A32" s="14"/>
      <c r="B32" s="246"/>
      <c r="C32" s="33" t="s">
        <v>188</v>
      </c>
      <c r="D32" s="30"/>
      <c r="E32" s="31"/>
      <c r="F32" s="29" t="s">
        <v>189</v>
      </c>
      <c r="G32" s="19"/>
      <c r="H32" s="150"/>
      <c r="I32" s="14"/>
      <c r="J32" s="14"/>
      <c r="K32" s="142"/>
      <c r="L32" s="15"/>
    </row>
    <row r="33" spans="1:12" ht="9.75" customHeight="1">
      <c r="A33" s="14"/>
      <c r="B33" s="14"/>
      <c r="C33" s="18"/>
      <c r="D33" s="41"/>
      <c r="E33" s="14"/>
      <c r="F33" s="139"/>
      <c r="G33" s="14"/>
      <c r="H33" s="14"/>
      <c r="I33" s="14"/>
      <c r="J33" s="14"/>
      <c r="K33" s="15"/>
      <c r="L33" s="15"/>
    </row>
    <row r="34" spans="2:12" ht="15">
      <c r="B34" s="42" t="str">
        <f>CONCATENATE("Partijen verzoeken op grond van artikel 50 lid 1 / 52 lid 2 van de WMG het tarief ",F38," te bepalen op")</f>
        <v>Partijen verzoeken op grond van artikel 50 lid 1 / 52 lid 2 van de WMG het tarief 2008 te bepalen op</v>
      </c>
      <c r="C34" s="42"/>
      <c r="D34" s="42"/>
      <c r="E34" s="42"/>
      <c r="F34" s="42"/>
      <c r="G34" s="42"/>
      <c r="H34" s="42"/>
      <c r="I34" s="19"/>
      <c r="J34" s="19"/>
      <c r="L34" s="10"/>
    </row>
    <row r="35" spans="2:11" ht="12.75">
      <c r="B35" s="43" t="s">
        <v>193</v>
      </c>
      <c r="C35" s="44"/>
      <c r="D35" s="45"/>
      <c r="E35" s="182">
        <f>'3. Kostenoverzicht 2006-2008'!E58</f>
      </c>
      <c r="F35" s="46" t="s">
        <v>36</v>
      </c>
      <c r="G35" s="45"/>
      <c r="H35" s="191"/>
      <c r="I35" s="19"/>
      <c r="J35" s="19"/>
      <c r="K35" s="15"/>
    </row>
    <row r="36" spans="2:11" ht="12.75">
      <c r="B36" s="26"/>
      <c r="C36" s="26"/>
      <c r="D36" s="26"/>
      <c r="E36" s="26"/>
      <c r="F36" s="26"/>
      <c r="G36" s="26"/>
      <c r="H36" s="26"/>
      <c r="I36" s="47"/>
      <c r="J36" s="47"/>
      <c r="K36" s="15"/>
    </row>
    <row r="37" spans="2:11" ht="12.75">
      <c r="B37" s="26" t="s">
        <v>43</v>
      </c>
      <c r="C37" s="26"/>
      <c r="D37" s="26"/>
      <c r="E37" s="26"/>
      <c r="F37" s="26"/>
      <c r="G37" s="26"/>
      <c r="H37" s="26"/>
      <c r="I37" s="47"/>
      <c r="J37" s="47"/>
      <c r="K37" s="21"/>
    </row>
    <row r="38" spans="2:10" ht="12.75">
      <c r="B38" s="181"/>
      <c r="C38" s="26"/>
      <c r="D38" s="168">
        <f>F38-2</f>
        <v>2006</v>
      </c>
      <c r="E38" s="168">
        <f>F38-1</f>
        <v>2007</v>
      </c>
      <c r="F38" s="168">
        <v>2008</v>
      </c>
      <c r="G38" s="19"/>
      <c r="H38" s="55" t="s">
        <v>39</v>
      </c>
      <c r="I38" s="19"/>
      <c r="J38" s="19"/>
    </row>
    <row r="39" spans="2:10" ht="12.75">
      <c r="B39" s="48" t="s">
        <v>44</v>
      </c>
      <c r="C39" s="49"/>
      <c r="D39" s="180">
        <f>'3. Kostenoverzicht 2006-2008'!C22</f>
        <v>0</v>
      </c>
      <c r="E39" s="179">
        <f>'3. Kostenoverzicht 2006-2008'!D22</f>
        <v>0</v>
      </c>
      <c r="F39" s="179">
        <f>'3. Kostenoverzicht 2006-2008'!E22</f>
        <v>0</v>
      </c>
      <c r="G39" s="19"/>
      <c r="H39" s="42" t="s">
        <v>40</v>
      </c>
      <c r="I39" s="19"/>
      <c r="J39" s="1"/>
    </row>
    <row r="40" spans="2:10" ht="12.75" customHeight="1">
      <c r="B40" s="51" t="s">
        <v>45</v>
      </c>
      <c r="C40" s="51"/>
      <c r="D40" s="178">
        <f>'3. Kostenoverzicht 2006-2008'!C24</f>
        <v>0</v>
      </c>
      <c r="E40" s="179">
        <f>'3. Kostenoverzicht 2006-2008'!D24</f>
        <v>0</v>
      </c>
      <c r="F40" s="179">
        <f>'3. Kostenoverzicht 2006-2008'!E24</f>
        <v>0</v>
      </c>
      <c r="G40" s="19"/>
      <c r="I40" s="19"/>
      <c r="J40" s="19"/>
    </row>
    <row r="41" spans="2:10" ht="12.75">
      <c r="B41" s="52" t="s">
        <v>46</v>
      </c>
      <c r="C41" s="53"/>
      <c r="D41" s="89">
        <f>'3. Kostenoverzicht 2006-2008'!C25</f>
        <v>0</v>
      </c>
      <c r="E41" s="179">
        <f>'3. Kostenoverzicht 2006-2008'!D25</f>
        <v>0</v>
      </c>
      <c r="F41" s="179">
        <f>'3. Kostenoverzicht 2006-2008'!E25</f>
        <v>0</v>
      </c>
      <c r="G41" s="19"/>
      <c r="H41" s="62"/>
      <c r="I41" s="1"/>
      <c r="J41" s="1"/>
    </row>
    <row r="42" spans="2:11" ht="12.75" customHeight="1">
      <c r="B42" s="13"/>
      <c r="C42" s="13"/>
      <c r="D42" s="13"/>
      <c r="E42" s="13"/>
      <c r="F42" s="13"/>
      <c r="G42" s="13"/>
      <c r="H42" s="13"/>
      <c r="I42" s="47"/>
      <c r="J42" s="47"/>
      <c r="K42" s="21"/>
    </row>
    <row r="43" spans="2:15" ht="12.75" customHeight="1">
      <c r="B43" s="276" t="str">
        <f>CONCATENATE("Partijen verzoeken u op grond van artikel 50 lid 1 van de WMG de aanvaardbare kosten ",F11-1," en ",F11," aan te passen met de kostenmutaties die resulteren op basis van de in het formulier aangegeven verrichtingen (blad 1 t/m 10)")</f>
        <v>Partijen verzoeken u op grond van artikel 50 lid 1 van de WMG de aanvaardbare kosten -1 en  aan te passen met de kostenmutaties die resulteren op basis van de in het formulier aangegeven verrichtingen (blad 1 t/m 10)</v>
      </c>
      <c r="C43" s="276"/>
      <c r="D43" s="276"/>
      <c r="E43" s="276"/>
      <c r="F43" s="276"/>
      <c r="G43" s="276"/>
      <c r="H43" s="276"/>
      <c r="I43" s="276"/>
      <c r="J43" s="276"/>
      <c r="K43" s="247"/>
      <c r="L43" s="247"/>
      <c r="M43" s="247"/>
      <c r="N43" s="247"/>
      <c r="O43" s="28"/>
    </row>
    <row r="44" spans="2:15" ht="12.75" customHeight="1">
      <c r="B44" s="276"/>
      <c r="C44" s="276"/>
      <c r="D44" s="276"/>
      <c r="E44" s="276"/>
      <c r="F44" s="276"/>
      <c r="G44" s="276"/>
      <c r="H44" s="276"/>
      <c r="I44" s="276"/>
      <c r="J44" s="276"/>
      <c r="K44" s="247"/>
      <c r="L44" s="247"/>
      <c r="M44" s="247"/>
      <c r="N44" s="247"/>
      <c r="O44" s="28"/>
    </row>
    <row r="45" spans="2:15" ht="24" customHeight="1">
      <c r="B45" s="277" t="s">
        <v>254</v>
      </c>
      <c r="C45" s="277"/>
      <c r="D45" s="277"/>
      <c r="E45" s="277"/>
      <c r="F45" s="277"/>
      <c r="G45" s="277"/>
      <c r="H45" s="277"/>
      <c r="I45" s="277"/>
      <c r="J45" s="277"/>
      <c r="K45" s="248"/>
      <c r="L45" s="248"/>
      <c r="M45" s="248"/>
      <c r="N45" s="248"/>
      <c r="O45" s="28"/>
    </row>
    <row r="46" spans="2:14" ht="45" customHeight="1">
      <c r="B46" s="277"/>
      <c r="C46" s="277"/>
      <c r="D46" s="277"/>
      <c r="E46" s="277"/>
      <c r="F46" s="277"/>
      <c r="G46" s="277"/>
      <c r="H46" s="277"/>
      <c r="I46" s="277"/>
      <c r="J46" s="277"/>
      <c r="K46" s="248"/>
      <c r="L46" s="248"/>
      <c r="M46" s="248"/>
      <c r="N46" s="248"/>
    </row>
    <row r="47" spans="1:15" s="2" customFormat="1" ht="1.5" customHeight="1">
      <c r="A47" s="21"/>
      <c r="B47" s="7"/>
      <c r="C47" s="229"/>
      <c r="D47" s="7"/>
      <c r="E47" s="13"/>
      <c r="F47" s="13"/>
      <c r="G47" s="13"/>
      <c r="H47" s="13"/>
      <c r="I47" s="13"/>
      <c r="J47" s="39" t="s">
        <v>72</v>
      </c>
      <c r="K47" s="7"/>
      <c r="L47" s="13"/>
      <c r="O47" s="21"/>
    </row>
    <row r="48" spans="2:12" ht="12.75">
      <c r="B48" s="7" t="s">
        <v>190</v>
      </c>
      <c r="C48" s="13"/>
      <c r="D48" s="7"/>
      <c r="E48" s="13"/>
      <c r="F48" s="13"/>
      <c r="G48" s="13"/>
      <c r="H48" s="13"/>
      <c r="I48" s="241"/>
      <c r="J48" s="39" t="s">
        <v>73</v>
      </c>
      <c r="K48" s="19"/>
      <c r="L48" s="19"/>
    </row>
    <row r="49" spans="2:14" ht="12.75">
      <c r="B49" s="230" t="s">
        <v>255</v>
      </c>
      <c r="C49" s="231"/>
      <c r="D49" s="230"/>
      <c r="E49" s="231"/>
      <c r="F49" s="231"/>
      <c r="G49" s="231"/>
      <c r="H49" s="231"/>
      <c r="I49" s="231"/>
      <c r="J49" s="231"/>
      <c r="K49" s="232"/>
      <c r="L49" s="232"/>
      <c r="M49" s="233"/>
      <c r="N49" s="234"/>
    </row>
    <row r="50" spans="2:14" ht="12.75">
      <c r="B50" s="7"/>
      <c r="C50" s="13"/>
      <c r="D50" s="7"/>
      <c r="E50" s="13"/>
      <c r="F50" s="13"/>
      <c r="G50" s="13"/>
      <c r="H50" s="13"/>
      <c r="I50" s="13"/>
      <c r="J50" s="13"/>
      <c r="K50" s="19"/>
      <c r="L50" s="19"/>
      <c r="M50" s="139"/>
      <c r="N50" s="39"/>
    </row>
    <row r="51" spans="2:14" ht="12.75">
      <c r="B51" s="26" t="s">
        <v>256</v>
      </c>
      <c r="C51" s="19"/>
      <c r="D51" s="7"/>
      <c r="E51" s="13"/>
      <c r="F51" s="19"/>
      <c r="G51" s="13"/>
      <c r="H51" s="13"/>
      <c r="I51" s="13"/>
      <c r="J51" s="13"/>
      <c r="K51" s="13"/>
      <c r="L51" s="13"/>
      <c r="M51" s="13"/>
      <c r="N51" s="19"/>
    </row>
    <row r="52" spans="2:14" ht="51.75" customHeight="1">
      <c r="B52" s="274" t="s">
        <v>257</v>
      </c>
      <c r="C52" s="275"/>
      <c r="D52" s="275"/>
      <c r="E52" s="275"/>
      <c r="F52" s="275"/>
      <c r="G52" s="275"/>
      <c r="H52" s="275"/>
      <c r="I52" s="275"/>
      <c r="J52" s="275"/>
      <c r="K52" s="28"/>
      <c r="L52" s="28"/>
      <c r="M52" s="28"/>
      <c r="N52" s="28"/>
    </row>
    <row r="53" spans="2:14" ht="12.75">
      <c r="B53" s="42"/>
      <c r="C53" s="42"/>
      <c r="D53" s="42"/>
      <c r="E53" s="42"/>
      <c r="F53" s="42"/>
      <c r="G53" s="42"/>
      <c r="H53" s="42"/>
      <c r="I53" s="42"/>
      <c r="J53" s="42"/>
      <c r="K53" s="42"/>
      <c r="L53" s="42"/>
      <c r="M53" s="42"/>
      <c r="N53" s="42"/>
    </row>
    <row r="54" spans="2:14" ht="12.75">
      <c r="B54" s="42" t="s">
        <v>258</v>
      </c>
      <c r="C54" s="235"/>
      <c r="D54" s="235"/>
      <c r="E54" s="235"/>
      <c r="F54" s="235"/>
      <c r="G54" s="235"/>
      <c r="H54" s="235"/>
      <c r="I54" s="242"/>
      <c r="J54" s="249" t="s">
        <v>265</v>
      </c>
      <c r="K54" s="42"/>
      <c r="L54" s="42"/>
      <c r="M54" s="1"/>
      <c r="N54" s="42"/>
    </row>
    <row r="55" spans="2:14" ht="12.75">
      <c r="B55" s="42" t="s">
        <v>259</v>
      </c>
      <c r="C55" s="42"/>
      <c r="D55" s="42"/>
      <c r="E55" s="42"/>
      <c r="F55" s="42"/>
      <c r="G55" s="42"/>
      <c r="H55" s="42"/>
      <c r="I55" s="241"/>
      <c r="J55" s="249" t="s">
        <v>266</v>
      </c>
      <c r="K55" s="42"/>
      <c r="L55" s="42"/>
      <c r="M55" s="1"/>
      <c r="N55" s="42"/>
    </row>
    <row r="56" spans="2:14" ht="12.75">
      <c r="B56" s="19"/>
      <c r="C56" s="42"/>
      <c r="D56" s="42"/>
      <c r="E56" s="42"/>
      <c r="F56" s="42"/>
      <c r="G56" s="235"/>
      <c r="H56" s="42"/>
      <c r="I56" s="42"/>
      <c r="J56" s="249" t="s">
        <v>267</v>
      </c>
      <c r="K56" s="42"/>
      <c r="L56" s="42"/>
      <c r="M56" s="42"/>
      <c r="N56" s="42"/>
    </row>
    <row r="57" spans="2:14" ht="12.75">
      <c r="B57" s="42" t="s">
        <v>260</v>
      </c>
      <c r="C57" s="42"/>
      <c r="D57" s="42"/>
      <c r="E57" s="42"/>
      <c r="F57" s="42"/>
      <c r="G57" s="42"/>
      <c r="H57" s="42"/>
      <c r="I57" s="42"/>
      <c r="J57" s="42"/>
      <c r="K57" s="42"/>
      <c r="L57" s="42"/>
      <c r="M57" s="42"/>
      <c r="N57" s="42"/>
    </row>
    <row r="58" spans="2:14" ht="12.75">
      <c r="B58" s="235"/>
      <c r="C58" s="42"/>
      <c r="D58" s="42"/>
      <c r="E58" s="42"/>
      <c r="F58" s="42"/>
      <c r="G58" s="42"/>
      <c r="H58" s="42"/>
      <c r="I58" s="42"/>
      <c r="J58" s="42"/>
      <c r="K58" s="42"/>
      <c r="L58" s="42"/>
      <c r="M58" s="42"/>
      <c r="N58" s="42"/>
    </row>
    <row r="59" spans="2:14" ht="12.75">
      <c r="B59" s="261"/>
      <c r="C59" s="262"/>
      <c r="D59" s="262"/>
      <c r="E59" s="262"/>
      <c r="F59" s="262"/>
      <c r="G59" s="262"/>
      <c r="H59" s="262"/>
      <c r="I59" s="262"/>
      <c r="J59" s="262"/>
      <c r="K59" s="262"/>
      <c r="L59" s="262"/>
      <c r="M59" s="262"/>
      <c r="N59" s="243"/>
    </row>
    <row r="60" spans="2:14" ht="12.75">
      <c r="B60" s="257"/>
      <c r="C60" s="256"/>
      <c r="D60" s="256"/>
      <c r="E60" s="256"/>
      <c r="F60" s="256"/>
      <c r="G60" s="256"/>
      <c r="H60" s="256"/>
      <c r="I60" s="256"/>
      <c r="J60" s="256"/>
      <c r="K60" s="256"/>
      <c r="L60" s="256"/>
      <c r="M60" s="256"/>
      <c r="N60" s="244"/>
    </row>
    <row r="61" spans="2:14" ht="12.75">
      <c r="B61" s="257"/>
      <c r="C61" s="256"/>
      <c r="D61" s="256"/>
      <c r="E61" s="256"/>
      <c r="F61" s="256"/>
      <c r="G61" s="256"/>
      <c r="H61" s="256"/>
      <c r="I61" s="256"/>
      <c r="J61" s="256"/>
      <c r="K61" s="256"/>
      <c r="L61" s="256"/>
      <c r="M61" s="256"/>
      <c r="N61" s="244"/>
    </row>
    <row r="62" spans="2:14" ht="12.75">
      <c r="B62" s="257"/>
      <c r="C62" s="256"/>
      <c r="D62" s="256"/>
      <c r="E62" s="256"/>
      <c r="F62" s="256"/>
      <c r="G62" s="256"/>
      <c r="H62" s="256"/>
      <c r="I62" s="256"/>
      <c r="J62" s="256"/>
      <c r="K62" s="256"/>
      <c r="L62" s="256"/>
      <c r="M62" s="256"/>
      <c r="N62" s="244"/>
    </row>
    <row r="63" spans="2:14" ht="12.75">
      <c r="B63" s="257"/>
      <c r="C63" s="256"/>
      <c r="D63" s="256"/>
      <c r="E63" s="256"/>
      <c r="F63" s="256"/>
      <c r="G63" s="256"/>
      <c r="H63" s="256"/>
      <c r="I63" s="256"/>
      <c r="J63" s="256"/>
      <c r="K63" s="256"/>
      <c r="L63" s="256"/>
      <c r="M63" s="256"/>
      <c r="N63" s="244"/>
    </row>
    <row r="64" spans="2:14" ht="12.75">
      <c r="B64" s="255"/>
      <c r="C64" s="254"/>
      <c r="D64" s="254"/>
      <c r="E64" s="254"/>
      <c r="F64" s="254"/>
      <c r="G64" s="254"/>
      <c r="H64" s="254"/>
      <c r="I64" s="254"/>
      <c r="J64" s="254"/>
      <c r="K64" s="254"/>
      <c r="L64" s="254"/>
      <c r="M64" s="254"/>
      <c r="N64" s="245"/>
    </row>
    <row r="65" spans="2:14" ht="12.75">
      <c r="B65" s="42"/>
      <c r="C65" s="42"/>
      <c r="D65" s="42"/>
      <c r="E65" s="42"/>
      <c r="F65" s="42"/>
      <c r="G65" s="42"/>
      <c r="H65" s="42"/>
      <c r="I65" s="42"/>
      <c r="J65" s="42"/>
      <c r="K65" s="42"/>
      <c r="L65" s="42"/>
      <c r="M65" s="42"/>
      <c r="N65" s="42"/>
    </row>
    <row r="66" spans="2:14" ht="12.75">
      <c r="B66" s="236" t="s">
        <v>261</v>
      </c>
      <c r="C66" s="236"/>
      <c r="D66" s="236"/>
      <c r="E66" s="236"/>
      <c r="F66" s="236"/>
      <c r="G66" s="236"/>
      <c r="H66" s="237"/>
      <c r="I66" s="237"/>
      <c r="J66" s="237"/>
      <c r="K66" s="237"/>
      <c r="L66" s="237"/>
      <c r="M66" s="237"/>
      <c r="N66" s="237"/>
    </row>
    <row r="67" spans="2:14" ht="12.75">
      <c r="B67" s="238" t="s">
        <v>262</v>
      </c>
      <c r="C67" s="238"/>
      <c r="D67" s="238"/>
      <c r="E67" s="238"/>
      <c r="F67" s="238"/>
      <c r="G67" s="238"/>
      <c r="H67" s="239"/>
      <c r="I67" s="239"/>
      <c r="J67" s="239"/>
      <c r="K67" s="239"/>
      <c r="L67" s="239"/>
      <c r="M67" s="239"/>
      <c r="N67" s="239"/>
    </row>
    <row r="68" spans="2:14" ht="12.75">
      <c r="B68" s="236" t="s">
        <v>263</v>
      </c>
      <c r="C68" s="236"/>
      <c r="D68" s="236"/>
      <c r="E68" s="236"/>
      <c r="F68" s="236"/>
      <c r="G68" s="236"/>
      <c r="H68" s="237"/>
      <c r="I68" s="237"/>
      <c r="J68" s="237"/>
      <c r="K68" s="237"/>
      <c r="L68" s="237"/>
      <c r="M68" s="237"/>
      <c r="N68" s="237"/>
    </row>
    <row r="69" spans="2:14" ht="12.75">
      <c r="B69" s="238" t="s">
        <v>264</v>
      </c>
      <c r="C69" s="238"/>
      <c r="D69" s="238"/>
      <c r="E69" s="238"/>
      <c r="F69" s="238"/>
      <c r="G69" s="238"/>
      <c r="H69" s="240"/>
      <c r="I69" s="240"/>
      <c r="J69" s="240"/>
      <c r="K69" s="240"/>
      <c r="L69" s="240"/>
      <c r="M69" s="240"/>
      <c r="N69" s="240"/>
    </row>
  </sheetData>
  <sheetProtection password="CA39" sheet="1" objects="1" scenarios="1"/>
  <mergeCells count="49">
    <mergeCell ref="J59:K59"/>
    <mergeCell ref="L59:M59"/>
    <mergeCell ref="B52:J52"/>
    <mergeCell ref="B43:J44"/>
    <mergeCell ref="B45:J46"/>
    <mergeCell ref="H59:I59"/>
    <mergeCell ref="B3:J3"/>
    <mergeCell ref="B13:J14"/>
    <mergeCell ref="B15:J17"/>
    <mergeCell ref="B18:J18"/>
    <mergeCell ref="D22:F22"/>
    <mergeCell ref="B59:C59"/>
    <mergeCell ref="D59:E59"/>
    <mergeCell ref="F59:G59"/>
    <mergeCell ref="D24:F24"/>
    <mergeCell ref="D25:F25"/>
    <mergeCell ref="D26:F26"/>
    <mergeCell ref="D27:F27"/>
    <mergeCell ref="D23:F23"/>
    <mergeCell ref="B60:C60"/>
    <mergeCell ref="D60:E60"/>
    <mergeCell ref="F60:G60"/>
    <mergeCell ref="H60:I60"/>
    <mergeCell ref="J62:K62"/>
    <mergeCell ref="L62:M62"/>
    <mergeCell ref="B61:C61"/>
    <mergeCell ref="D61:E61"/>
    <mergeCell ref="F61:G61"/>
    <mergeCell ref="H61:I61"/>
    <mergeCell ref="J60:K60"/>
    <mergeCell ref="L60:M60"/>
    <mergeCell ref="J61:K61"/>
    <mergeCell ref="L61:M61"/>
    <mergeCell ref="J63:K63"/>
    <mergeCell ref="L63:M63"/>
    <mergeCell ref="B62:C62"/>
    <mergeCell ref="D62:E62"/>
    <mergeCell ref="B63:C63"/>
    <mergeCell ref="D63:E63"/>
    <mergeCell ref="F63:G63"/>
    <mergeCell ref="H63:I63"/>
    <mergeCell ref="F62:G62"/>
    <mergeCell ref="H62:I62"/>
    <mergeCell ref="J64:K64"/>
    <mergeCell ref="L64:M64"/>
    <mergeCell ref="B64:C64"/>
    <mergeCell ref="D64:E64"/>
    <mergeCell ref="F64:G64"/>
    <mergeCell ref="H64:I64"/>
  </mergeCells>
  <conditionalFormatting sqref="I54:I55 I48 N59:N64 B59:B64 D59:D64 F59:F64 H59:H64 J59:J64 L59:L64 F8">
    <cfRule type="expression" priority="1" dxfId="0" stopIfTrue="1">
      <formula>$F$18=TRUE</formula>
    </cfRule>
  </conditionalFormatting>
  <conditionalFormatting sqref="H41 F7 J22:J29 B29:F32 H35 D22:D27">
    <cfRule type="expression" priority="2" dxfId="0" stopIfTrue="1">
      <formula>$F$20=TRUE</formula>
    </cfRule>
  </conditionalFormatting>
  <conditionalFormatting sqref="K30:K32 G29:G30 G22:G27">
    <cfRule type="expression" priority="3" dxfId="0" stopIfTrue="1">
      <formula>#REF!=TRUE</formula>
    </cfRule>
  </conditionalFormatting>
  <conditionalFormatting sqref="K22 K23:L29">
    <cfRule type="expression" priority="4" dxfId="0" stopIfTrue="1">
      <formula>#REF!=TRUE</formula>
    </cfRule>
  </conditionalFormatting>
  <conditionalFormatting sqref="C19">
    <cfRule type="expression" priority="5" dxfId="0" stopIfTrue="1">
      <formula>$C$44=TRUE</formula>
    </cfRule>
  </conditionalFormatting>
  <conditionalFormatting sqref="B6:D6">
    <cfRule type="expression" priority="6" dxfId="1" stopIfTrue="1">
      <formula>$F$7&gt;0</formula>
    </cfRule>
  </conditionalFormatting>
  <dataValidations count="3">
    <dataValidation type="list" allowBlank="1" showInputMessage="1" showErrorMessage="1" sqref="I55">
      <formula1>$J$54:$J$56</formula1>
    </dataValidation>
    <dataValidation type="list" allowBlank="1" showInputMessage="1" showErrorMessage="1" prompt="U kunt hier 'ja' selecteren indien u geen toestemming wenst te verlenen." errorTitle="Fout!" error="U moet hier een ja of nee opgeven" sqref="I48">
      <formula1>$J$47:$J$48</formula1>
    </dataValidation>
    <dataValidation allowBlank="1" showInputMessage="1" showErrorMessage="1" prompt="U kunt hier 'ja' selecteren indien u geen toestemming wenst te verlenen." errorTitle="Fout!" error="U moet hier een ja of nee opgeven" sqref="M49:M50"/>
  </dataValidations>
  <printOptions/>
  <pageMargins left="0.5905511811023623" right="0.5905511811023623" top="0.7874015748031497" bottom="0.7874015748031497" header="0.5118110236220472" footer="0.5118110236220472"/>
  <pageSetup horizontalDpi="600" verticalDpi="600" orientation="landscape" paperSize="9" scale="91" r:id="rId3"/>
  <rowBreaks count="1" manualBreakCount="1">
    <brk id="49" min="1" max="9" man="1"/>
  </rowBreaks>
  <colBreaks count="1" manualBreakCount="1">
    <brk id="11" max="62"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D41"/>
  <sheetViews>
    <sheetView showGridLines="0" showRowColHeaders="0" showZeros="0" showOutlineSymbols="0" zoomScaleSheetLayoutView="100" workbookViewId="0" topLeftCell="A1">
      <selection activeCell="B55" sqref="B55"/>
    </sheetView>
  </sheetViews>
  <sheetFormatPr defaultColWidth="9.140625" defaultRowHeight="12.75"/>
  <cols>
    <col min="1" max="1" width="5.140625" style="19" customWidth="1"/>
    <col min="2" max="2" width="57.7109375" style="19" customWidth="1"/>
    <col min="3" max="4" width="35.7109375" style="19" customWidth="1"/>
    <col min="5" max="16384" width="9.140625" style="19" customWidth="1"/>
  </cols>
  <sheetData>
    <row r="2" spans="1:4" ht="11.25">
      <c r="A2" s="13" t="str">
        <f>CONCATENATE("Begroting ",'1. Voorblad'!F38," / verrekening exploitatie ",'1. Voorblad'!F38-2," voor zelfstandige audiologische centra")</f>
        <v>Begroting 2008 / verrekening exploitatie 2006 voor zelfstandige audiologische centra</v>
      </c>
      <c r="B2" s="63"/>
      <c r="D2" s="19">
        <v>2</v>
      </c>
    </row>
    <row r="3" ht="11.25">
      <c r="B3" s="63"/>
    </row>
    <row r="4" s="13" customFormat="1" ht="11.25"/>
    <row r="5" ht="11.25">
      <c r="A5" s="63"/>
    </row>
    <row r="7" ht="11.25">
      <c r="A7" s="63" t="s">
        <v>47</v>
      </c>
    </row>
    <row r="8" ht="11.25">
      <c r="A8" s="19" t="str">
        <f>CONCATENATE("De aanvraag dient vergezeld te gaan van de jaarrekening ",'1. Voorblad'!$F$38-2,"; als deze ontbreekt kan de aanvraag niet in behandeling worden genomen.")</f>
        <v>De aanvraag dient vergezeld te gaan van de jaarrekening 2006; als deze ontbreekt kan de aanvraag niet in behandeling worden genomen.</v>
      </c>
    </row>
    <row r="10" spans="1:2" ht="11.25">
      <c r="A10" s="173" t="s">
        <v>197</v>
      </c>
      <c r="B10" s="173"/>
    </row>
    <row r="11" ht="11.25">
      <c r="A11" s="42" t="s">
        <v>198</v>
      </c>
    </row>
    <row r="12" spans="1:2" ht="11.25">
      <c r="A12" s="64" t="s">
        <v>199</v>
      </c>
      <c r="B12" s="64"/>
    </row>
    <row r="13" spans="1:2" ht="11.25">
      <c r="A13" s="219"/>
      <c r="B13" s="219"/>
    </row>
    <row r="15" spans="1:3" ht="11.25">
      <c r="A15" s="63" t="s">
        <v>122</v>
      </c>
      <c r="C15" s="63" t="s">
        <v>243</v>
      </c>
    </row>
    <row r="16" ht="11.25">
      <c r="C16" s="75"/>
    </row>
    <row r="17" spans="1:3" ht="11.25">
      <c r="A17" s="19" t="s">
        <v>141</v>
      </c>
      <c r="C17" s="75"/>
    </row>
    <row r="18" ht="11.25">
      <c r="C18" s="75"/>
    </row>
    <row r="19" spans="1:3" ht="11.25">
      <c r="A19" s="19" t="s">
        <v>143</v>
      </c>
      <c r="C19" s="75">
        <f>D2</f>
        <v>2</v>
      </c>
    </row>
    <row r="20" ht="11.25">
      <c r="C20" s="75"/>
    </row>
    <row r="21" spans="1:3" ht="11.25">
      <c r="A21" s="42" t="str">
        <f>CONCATENATE("3. Kostenoverzicht ",'1. Voorblad'!F38-2,"-",'1. Voorblad'!F38," en tariefberekening")</f>
        <v>3. Kostenoverzicht 2006-2008 en tariefberekening</v>
      </c>
      <c r="C21" s="75">
        <f>'3. Kostenoverzicht 2006-2008'!E2</f>
        <v>3</v>
      </c>
    </row>
    <row r="22" ht="11.25">
      <c r="C22" s="75"/>
    </row>
    <row r="23" spans="1:3" ht="11.25">
      <c r="A23" s="19" t="s">
        <v>50</v>
      </c>
      <c r="C23" s="75">
        <f>'4. Specificatie kosten'!F2</f>
        <v>5</v>
      </c>
    </row>
    <row r="24" ht="11.25">
      <c r="C24" s="75"/>
    </row>
    <row r="25" spans="1:3" ht="11.25">
      <c r="A25" s="19" t="s">
        <v>63</v>
      </c>
      <c r="C25" s="75">
        <f>'5. Afschrijvingen'!I2</f>
        <v>6</v>
      </c>
    </row>
    <row r="26" ht="11.25">
      <c r="C26" s="75"/>
    </row>
    <row r="27" spans="1:3" ht="11.25">
      <c r="A27" s="19" t="s">
        <v>64</v>
      </c>
      <c r="C27" s="75">
        <f>'6. Rente'!D2</f>
        <v>7</v>
      </c>
    </row>
    <row r="28" ht="11.25">
      <c r="C28" s="75"/>
    </row>
    <row r="29" ht="11.25">
      <c r="C29" s="75"/>
    </row>
    <row r="30" ht="11.25">
      <c r="A30" s="19" t="s">
        <v>139</v>
      </c>
    </row>
    <row r="31" ht="11.25">
      <c r="A31" s="19" t="s">
        <v>140</v>
      </c>
    </row>
    <row r="32" ht="11.25">
      <c r="A32" s="19" t="s">
        <v>142</v>
      </c>
    </row>
    <row r="41" ht="11.25">
      <c r="A41" s="42"/>
    </row>
  </sheetData>
  <sheetProtection password="CA39" sheet="1" objects="1" scenarios="1"/>
  <printOptions/>
  <pageMargins left="0.75" right="0.75" top="1" bottom="1" header="0.5" footer="0.5"/>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2:X74"/>
  <sheetViews>
    <sheetView showGridLines="0" showRowColHeaders="0" showZeros="0" showOutlineSymbols="0" zoomScaleSheetLayoutView="100" workbookViewId="0" topLeftCell="A1">
      <selection activeCell="C9" sqref="C9"/>
    </sheetView>
  </sheetViews>
  <sheetFormatPr defaultColWidth="9.140625" defaultRowHeight="12.75"/>
  <cols>
    <col min="1" max="1" width="5.140625" style="13" customWidth="1"/>
    <col min="2" max="2" width="65.00390625" style="13" customWidth="1"/>
    <col min="3" max="3" width="18.8515625" style="13" customWidth="1"/>
    <col min="4" max="4" width="23.57421875" style="13" customWidth="1"/>
    <col min="5" max="5" width="20.7109375" style="13" customWidth="1"/>
    <col min="6" max="6" width="13.140625" style="13" hidden="1" customWidth="1"/>
    <col min="7" max="7" width="14.7109375" style="13" bestFit="1" customWidth="1"/>
    <col min="8" max="9" width="9.140625" style="13" customWidth="1"/>
    <col min="10" max="10" width="13.00390625" style="13" customWidth="1"/>
    <col min="11" max="11" width="16.57421875" style="13" customWidth="1"/>
    <col min="12" max="12" width="13.28125" style="13" customWidth="1"/>
    <col min="13" max="13" width="10.00390625" style="13" bestFit="1" customWidth="1"/>
    <col min="14" max="15" width="16.00390625" style="13" bestFit="1" customWidth="1"/>
    <col min="16" max="16384" width="9.140625" style="13" customWidth="1"/>
  </cols>
  <sheetData>
    <row r="1" ht="12.75" customHeight="1"/>
    <row r="2" spans="1:5" ht="12.75" customHeight="1">
      <c r="A2" s="13" t="str">
        <f>CONCATENATE("Begroting ",'1. Voorblad'!F38," / verrekening exploitatie ",'1. Voorblad'!F38-2," voor zelfstandige audiologische centra")</f>
        <v>Begroting 2008 / verrekening exploitatie 2006 voor zelfstandige audiologische centra</v>
      </c>
      <c r="B2" s="26"/>
      <c r="E2" s="13">
        <v>3</v>
      </c>
    </row>
    <row r="3" ht="12.75" customHeight="1">
      <c r="E3" s="39" t="b">
        <f>'1. Voorblad'!F20</f>
        <v>1</v>
      </c>
    </row>
    <row r="4" spans="2:3" ht="12.75" customHeight="1" hidden="1">
      <c r="B4" s="72" t="s">
        <v>39</v>
      </c>
      <c r="C4" s="81">
        <f>'1. Voorblad'!H41</f>
        <v>0</v>
      </c>
    </row>
    <row r="5" spans="2:3" ht="12.75" customHeight="1" hidden="1">
      <c r="B5" s="47" t="s">
        <v>40</v>
      </c>
      <c r="C5" s="47"/>
    </row>
    <row r="6" spans="1:21" s="26" customFormat="1" ht="12.75" customHeight="1">
      <c r="A6" s="56">
        <v>1</v>
      </c>
      <c r="B6" s="72" t="s">
        <v>52</v>
      </c>
      <c r="C6" s="184" t="str">
        <f>CONCATENATE("exploitatie ",'1. Voorblad'!F38-2)</f>
        <v>exploitatie 2006</v>
      </c>
      <c r="D6" s="184" t="str">
        <f>CONCATENATE("bijgestelde begr. ",'1. Voorblad'!F38-1)</f>
        <v>bijgestelde begr. 2007</v>
      </c>
      <c r="E6" s="184" t="str">
        <f>CONCATENATE("begroting ",'1. Voorblad'!F38)</f>
        <v>begroting 2008</v>
      </c>
      <c r="J6" s="26" t="s">
        <v>35</v>
      </c>
      <c r="O6" s="26" t="s">
        <v>160</v>
      </c>
      <c r="R6" s="26" t="s">
        <v>244</v>
      </c>
      <c r="U6" s="26" t="s">
        <v>245</v>
      </c>
    </row>
    <row r="7" spans="1:5" s="26" customFormat="1" ht="12.75" customHeight="1">
      <c r="A7" s="56"/>
      <c r="B7" s="72"/>
      <c r="C7" s="183"/>
      <c r="D7" s="183"/>
      <c r="E7" s="183"/>
    </row>
    <row r="8" spans="1:22" ht="12.75" customHeight="1">
      <c r="A8" s="162">
        <f>E2*100+1</f>
        <v>301</v>
      </c>
      <c r="B8" s="51" t="s">
        <v>124</v>
      </c>
      <c r="C8" s="89">
        <f>'4. Specificatie kosten'!D17</f>
        <v>0</v>
      </c>
      <c r="D8" s="89">
        <f>'4. Specificatie kosten'!E17</f>
        <v>0</v>
      </c>
      <c r="E8" s="89">
        <f>'4. Specificatie kosten'!F17</f>
        <v>0</v>
      </c>
      <c r="J8" s="26" t="s">
        <v>0</v>
      </c>
      <c r="K8" s="26"/>
      <c r="L8" s="82" t="s">
        <v>2</v>
      </c>
      <c r="M8" s="82"/>
      <c r="N8" s="26"/>
      <c r="O8" s="26" t="s">
        <v>7</v>
      </c>
      <c r="P8" s="26"/>
      <c r="Q8" s="26"/>
      <c r="R8" s="26" t="s">
        <v>165</v>
      </c>
      <c r="S8" s="26"/>
      <c r="T8" s="26"/>
      <c r="U8" s="26" t="s">
        <v>246</v>
      </c>
      <c r="V8" s="26"/>
    </row>
    <row r="9" spans="1:22" ht="12.75" customHeight="1">
      <c r="A9" s="162">
        <f>A8+1</f>
        <v>302</v>
      </c>
      <c r="B9" s="51" t="s">
        <v>13</v>
      </c>
      <c r="C9" s="90"/>
      <c r="D9" s="90"/>
      <c r="E9" s="90"/>
      <c r="L9" s="66" t="s">
        <v>1</v>
      </c>
      <c r="M9" s="66" t="s">
        <v>3</v>
      </c>
      <c r="O9" s="13" t="s">
        <v>1</v>
      </c>
      <c r="P9" s="13" t="s">
        <v>3</v>
      </c>
      <c r="R9" s="13" t="s">
        <v>1</v>
      </c>
      <c r="S9" s="13" t="s">
        <v>3</v>
      </c>
      <c r="U9" s="13" t="s">
        <v>1</v>
      </c>
      <c r="V9" s="13" t="s">
        <v>3</v>
      </c>
    </row>
    <row r="10" spans="1:23" ht="12.75" customHeight="1">
      <c r="A10" s="162">
        <f aca="true" t="shared" si="0" ref="A10:A27">A9+1</f>
        <v>303</v>
      </c>
      <c r="B10" s="51" t="s">
        <v>14</v>
      </c>
      <c r="C10" s="90"/>
      <c r="D10" s="90"/>
      <c r="E10" s="90"/>
      <c r="K10" s="13">
        <v>500</v>
      </c>
      <c r="L10" s="47">
        <v>27900</v>
      </c>
      <c r="M10" s="47">
        <v>227.9</v>
      </c>
      <c r="N10" s="47">
        <v>227.9</v>
      </c>
      <c r="O10" s="83">
        <f aca="true" t="shared" si="1" ref="O10:O15">ROUND(L10/100*1.0084,0)*100</f>
        <v>28100</v>
      </c>
      <c r="P10" s="84">
        <f aca="true" t="shared" si="2" ref="P10:Q16">ROUND(M10*1.0084,2)</f>
        <v>229.81</v>
      </c>
      <c r="Q10" s="84">
        <f aca="true" t="shared" si="3" ref="Q10:Q15">ROUND(N10*1.0084,2)</f>
        <v>229.81</v>
      </c>
      <c r="R10" s="83">
        <f aca="true" t="shared" si="4" ref="R10:R15">ROUND(O10/100*1.0242,0)*100</f>
        <v>28800</v>
      </c>
      <c r="S10" s="84">
        <f aca="true" t="shared" si="5" ref="S10:T15">ROUND(P10*1.0242,2)</f>
        <v>235.37</v>
      </c>
      <c r="T10" s="84">
        <f t="shared" si="5"/>
        <v>235.37</v>
      </c>
      <c r="U10" s="83">
        <f aca="true" t="shared" si="6" ref="U10:U15">ROUND(R10/100*1.033,0)*100</f>
        <v>29800</v>
      </c>
      <c r="V10" s="84">
        <f aca="true" t="shared" si="7" ref="V10:W15">ROUND(S10*1.033,2)</f>
        <v>243.14</v>
      </c>
      <c r="W10" s="84">
        <f t="shared" si="7"/>
        <v>243.14</v>
      </c>
    </row>
    <row r="11" spans="1:23" ht="12.75" customHeight="1">
      <c r="A11" s="162">
        <f t="shared" si="0"/>
        <v>304</v>
      </c>
      <c r="B11" s="51" t="s">
        <v>15</v>
      </c>
      <c r="C11" s="90"/>
      <c r="D11" s="90"/>
      <c r="E11" s="90"/>
      <c r="J11" s="13">
        <v>500</v>
      </c>
      <c r="K11" s="13">
        <v>1000</v>
      </c>
      <c r="L11" s="47">
        <v>27900</v>
      </c>
      <c r="M11" s="47">
        <v>227.9</v>
      </c>
      <c r="N11" s="47">
        <v>218.59</v>
      </c>
      <c r="O11" s="83">
        <f t="shared" si="1"/>
        <v>28100</v>
      </c>
      <c r="P11" s="84">
        <f t="shared" si="2"/>
        <v>229.81</v>
      </c>
      <c r="Q11" s="84">
        <f t="shared" si="3"/>
        <v>220.43</v>
      </c>
      <c r="R11" s="83">
        <f t="shared" si="4"/>
        <v>28800</v>
      </c>
      <c r="S11" s="84">
        <f t="shared" si="5"/>
        <v>235.37</v>
      </c>
      <c r="T11" s="84">
        <f t="shared" si="5"/>
        <v>225.76</v>
      </c>
      <c r="U11" s="83">
        <f t="shared" si="6"/>
        <v>29800</v>
      </c>
      <c r="V11" s="84">
        <f t="shared" si="7"/>
        <v>243.14</v>
      </c>
      <c r="W11" s="84">
        <f t="shared" si="7"/>
        <v>233.21</v>
      </c>
    </row>
    <row r="12" spans="1:23" ht="12.75" customHeight="1">
      <c r="A12" s="162">
        <f t="shared" si="0"/>
        <v>305</v>
      </c>
      <c r="B12" s="51" t="s">
        <v>16</v>
      </c>
      <c r="C12" s="90"/>
      <c r="D12" s="90"/>
      <c r="E12" s="90"/>
      <c r="J12" s="13">
        <v>1000</v>
      </c>
      <c r="K12" s="13">
        <v>2000</v>
      </c>
      <c r="L12" s="47">
        <v>30300</v>
      </c>
      <c r="M12" s="47">
        <v>219.65</v>
      </c>
      <c r="N12" s="47">
        <v>200.86</v>
      </c>
      <c r="O12" s="83">
        <f t="shared" si="1"/>
        <v>30600</v>
      </c>
      <c r="P12" s="84">
        <f t="shared" si="2"/>
        <v>221.5</v>
      </c>
      <c r="Q12" s="84">
        <f t="shared" si="3"/>
        <v>202.55</v>
      </c>
      <c r="R12" s="83">
        <f t="shared" si="4"/>
        <v>31300</v>
      </c>
      <c r="S12" s="84">
        <f t="shared" si="5"/>
        <v>226.86</v>
      </c>
      <c r="T12" s="84">
        <f t="shared" si="5"/>
        <v>207.45</v>
      </c>
      <c r="U12" s="83">
        <f t="shared" si="6"/>
        <v>32300</v>
      </c>
      <c r="V12" s="84">
        <f t="shared" si="7"/>
        <v>234.35</v>
      </c>
      <c r="W12" s="84">
        <f t="shared" si="7"/>
        <v>214.3</v>
      </c>
    </row>
    <row r="13" spans="1:23" ht="12.75" customHeight="1">
      <c r="A13" s="162">
        <f t="shared" si="0"/>
        <v>306</v>
      </c>
      <c r="B13" s="51" t="s">
        <v>125</v>
      </c>
      <c r="C13" s="89">
        <f>'4. Specificatie kosten'!D23</f>
        <v>0</v>
      </c>
      <c r="D13" s="89">
        <f>'4. Specificatie kosten'!E23</f>
        <v>0</v>
      </c>
      <c r="E13" s="89">
        <f>'4. Specificatie kosten'!F23</f>
        <v>0</v>
      </c>
      <c r="J13" s="13">
        <v>2000</v>
      </c>
      <c r="K13" s="13">
        <v>3500</v>
      </c>
      <c r="L13" s="47">
        <v>32700</v>
      </c>
      <c r="M13" s="47">
        <v>201.99</v>
      </c>
      <c r="N13" s="47">
        <v>173.82</v>
      </c>
      <c r="O13" s="83">
        <f t="shared" si="1"/>
        <v>33000</v>
      </c>
      <c r="P13" s="84">
        <f t="shared" si="2"/>
        <v>203.69</v>
      </c>
      <c r="Q13" s="84">
        <f t="shared" si="3"/>
        <v>175.28</v>
      </c>
      <c r="R13" s="83">
        <f t="shared" si="4"/>
        <v>33800</v>
      </c>
      <c r="S13" s="84">
        <f t="shared" si="5"/>
        <v>208.62</v>
      </c>
      <c r="T13" s="84">
        <f t="shared" si="5"/>
        <v>179.52</v>
      </c>
      <c r="U13" s="83">
        <f t="shared" si="6"/>
        <v>34900</v>
      </c>
      <c r="V13" s="84">
        <f t="shared" si="7"/>
        <v>215.5</v>
      </c>
      <c r="W13" s="84">
        <f t="shared" si="7"/>
        <v>185.44</v>
      </c>
    </row>
    <row r="14" spans="1:23" ht="12.75" customHeight="1">
      <c r="A14" s="162">
        <f t="shared" si="0"/>
        <v>307</v>
      </c>
      <c r="B14" s="51" t="s">
        <v>18</v>
      </c>
      <c r="C14" s="90"/>
      <c r="D14" s="90"/>
      <c r="E14" s="90"/>
      <c r="J14" s="13">
        <v>3500</v>
      </c>
      <c r="K14" s="13">
        <v>5800</v>
      </c>
      <c r="L14" s="47">
        <v>32700</v>
      </c>
      <c r="M14" s="47">
        <v>173.82</v>
      </c>
      <c r="N14" s="47">
        <v>173.82</v>
      </c>
      <c r="O14" s="83">
        <f t="shared" si="1"/>
        <v>33000</v>
      </c>
      <c r="P14" s="84">
        <f t="shared" si="2"/>
        <v>175.28</v>
      </c>
      <c r="Q14" s="84">
        <f t="shared" si="3"/>
        <v>175.28</v>
      </c>
      <c r="R14" s="83">
        <f t="shared" si="4"/>
        <v>33800</v>
      </c>
      <c r="S14" s="84">
        <f t="shared" si="5"/>
        <v>179.52</v>
      </c>
      <c r="T14" s="84">
        <f t="shared" si="5"/>
        <v>179.52</v>
      </c>
      <c r="U14" s="83">
        <f t="shared" si="6"/>
        <v>34900</v>
      </c>
      <c r="V14" s="84">
        <f t="shared" si="7"/>
        <v>185.44</v>
      </c>
      <c r="W14" s="84">
        <f t="shared" si="7"/>
        <v>185.44</v>
      </c>
    </row>
    <row r="15" spans="1:23" ht="12.75" customHeight="1">
      <c r="A15" s="162">
        <f t="shared" si="0"/>
        <v>308</v>
      </c>
      <c r="B15" s="51" t="s">
        <v>19</v>
      </c>
      <c r="C15" s="90"/>
      <c r="D15" s="90"/>
      <c r="E15" s="90"/>
      <c r="J15" s="13">
        <v>5800</v>
      </c>
      <c r="L15" s="47">
        <v>32700</v>
      </c>
      <c r="M15" s="47">
        <v>159.6</v>
      </c>
      <c r="N15" s="47">
        <v>159.6</v>
      </c>
      <c r="O15" s="83">
        <f t="shared" si="1"/>
        <v>33000</v>
      </c>
      <c r="P15" s="84">
        <f t="shared" si="2"/>
        <v>160.94</v>
      </c>
      <c r="Q15" s="84">
        <f t="shared" si="3"/>
        <v>160.94</v>
      </c>
      <c r="R15" s="83">
        <f t="shared" si="4"/>
        <v>33800</v>
      </c>
      <c r="S15" s="84">
        <f t="shared" si="5"/>
        <v>164.83</v>
      </c>
      <c r="T15" s="84">
        <f t="shared" si="5"/>
        <v>164.83</v>
      </c>
      <c r="U15" s="83">
        <f t="shared" si="6"/>
        <v>34900</v>
      </c>
      <c r="V15" s="84">
        <f t="shared" si="7"/>
        <v>170.27</v>
      </c>
      <c r="W15" s="84">
        <f t="shared" si="7"/>
        <v>170.27</v>
      </c>
    </row>
    <row r="16" spans="1:24" ht="12.75" customHeight="1">
      <c r="A16" s="162">
        <f t="shared" si="0"/>
        <v>309</v>
      </c>
      <c r="B16" s="51" t="s">
        <v>126</v>
      </c>
      <c r="C16" s="89">
        <f>'4. Specificatie kosten'!D33</f>
        <v>0</v>
      </c>
      <c r="D16" s="89">
        <f>'4. Specificatie kosten'!E33</f>
        <v>0</v>
      </c>
      <c r="E16" s="89">
        <f>'4. Specificatie kosten'!F33</f>
        <v>0</v>
      </c>
      <c r="L16" s="47">
        <v>19181</v>
      </c>
      <c r="M16" s="47">
        <v>611.28</v>
      </c>
      <c r="N16" s="47">
        <v>611.28</v>
      </c>
      <c r="O16" s="224">
        <f>ROUND(L16*1.0084,0)</f>
        <v>19342</v>
      </c>
      <c r="P16" s="225">
        <f t="shared" si="2"/>
        <v>616.41</v>
      </c>
      <c r="Q16" s="225">
        <f t="shared" si="2"/>
        <v>616.41</v>
      </c>
      <c r="R16" s="224">
        <f>ROUND(O16*1.0242,0)</f>
        <v>19810</v>
      </c>
      <c r="S16" s="225">
        <f>ROUND(P16*1.0242,2)</f>
        <v>631.33</v>
      </c>
      <c r="T16" s="225">
        <f>ROUND(Q16*1.0242,2)</f>
        <v>631.33</v>
      </c>
      <c r="U16" s="224">
        <f>ROUND(R16*1.033,0)</f>
        <v>20464</v>
      </c>
      <c r="V16" s="225">
        <f>ROUND(S16*1.033,2)</f>
        <v>652.16</v>
      </c>
      <c r="W16" s="225">
        <f>ROUND(T16*1.033,2)</f>
        <v>652.16</v>
      </c>
      <c r="X16" s="47" t="s">
        <v>42</v>
      </c>
    </row>
    <row r="17" spans="1:22" ht="12.75" customHeight="1">
      <c r="A17" s="162">
        <f t="shared" si="0"/>
        <v>310</v>
      </c>
      <c r="B17" s="51" t="s">
        <v>127</v>
      </c>
      <c r="C17" s="89">
        <f>'4. Specificatie kosten'!D40</f>
        <v>0</v>
      </c>
      <c r="D17" s="89">
        <f>'4. Specificatie kosten'!E40</f>
        <v>0</v>
      </c>
      <c r="E17" s="89">
        <f>'4. Specificatie kosten'!F40</f>
        <v>0</v>
      </c>
      <c r="L17" s="66"/>
      <c r="M17" s="66"/>
      <c r="O17" s="81">
        <f>IF(C$38&lt;=1000,O11,IF(C$38&lt;=2000,O12,O13))</f>
        <v>28100</v>
      </c>
      <c r="P17" s="81">
        <f>ROUND(IF(C$38&lt;=500,C$38*P11,IF(C$38&lt;=1000,((Q11-P11)/500*(C$38-500)+P11)*C$38,IF(C$38&lt;=2000,((Q12-P12)/1000*(C$38-1000)+P12)*C$38,IF(C$38&lt;=3500,((Q13-P13)/1500*(C$38-2000)+P13)*C$38,IF(C$38&lt;=5800,P14*C$38,P14*5800+P15*(C$38-5800)))))),0)</f>
        <v>0</v>
      </c>
      <c r="U17" s="81">
        <f>IF(E38&lt;=1000,U11,IF(E38&lt;=2000,U12,U13))</f>
        <v>29800</v>
      </c>
      <c r="V17" s="81">
        <f>ROUND(IF(E$38&lt;=500,E$38*V11,IF(E$38&lt;=1000,((W11-V11)/500*(E$38-500)+V11)*E$38,IF(E$38&lt;=2000,((W12-V12)/1000*(E$38-1000)+V12)*E$38,IF(E$38&lt;=3500,((W13-V13)/1500*(E$38-2000)+V13)*E$38,IF(E$38&lt;=5800,V14*E$38,ALSV14*5800+V15*(E$38-5800)))))),0)</f>
        <v>0</v>
      </c>
    </row>
    <row r="18" spans="1:21" ht="12.75" customHeight="1">
      <c r="A18" s="162">
        <f t="shared" si="0"/>
        <v>311</v>
      </c>
      <c r="B18" s="51" t="s">
        <v>128</v>
      </c>
      <c r="C18" s="89">
        <f>'4. Specificatie kosten'!D51</f>
        <v>0</v>
      </c>
      <c r="D18" s="89">
        <f>'4. Specificatie kosten'!E51</f>
        <v>0</v>
      </c>
      <c r="E18" s="89">
        <f>'4. Specificatie kosten'!F51</f>
        <v>0</v>
      </c>
      <c r="O18" s="81">
        <f>O17+P17</f>
        <v>28100</v>
      </c>
      <c r="U18" s="81">
        <f>U17+V17</f>
        <v>29800</v>
      </c>
    </row>
    <row r="19" spans="1:22" ht="12.75" customHeight="1">
      <c r="A19" s="162">
        <f t="shared" si="0"/>
        <v>312</v>
      </c>
      <c r="B19" s="51" t="s">
        <v>23</v>
      </c>
      <c r="C19" s="90"/>
      <c r="D19" s="90"/>
      <c r="E19" s="90"/>
      <c r="J19" s="26" t="s">
        <v>0</v>
      </c>
      <c r="K19" s="26"/>
      <c r="L19" s="82" t="s">
        <v>4</v>
      </c>
      <c r="M19" s="82"/>
      <c r="N19" s="26"/>
      <c r="O19" s="26" t="s">
        <v>8</v>
      </c>
      <c r="P19" s="26"/>
      <c r="Q19" s="26"/>
      <c r="R19" s="26" t="s">
        <v>166</v>
      </c>
      <c r="S19" s="85"/>
      <c r="T19" s="85"/>
      <c r="U19" s="26" t="s">
        <v>247</v>
      </c>
      <c r="V19" s="26"/>
    </row>
    <row r="20" spans="1:22" ht="12.75" customHeight="1">
      <c r="A20" s="162">
        <f t="shared" si="0"/>
        <v>313</v>
      </c>
      <c r="B20" s="51" t="s">
        <v>24</v>
      </c>
      <c r="C20" s="90"/>
      <c r="D20" s="90"/>
      <c r="E20" s="90"/>
      <c r="L20" s="66" t="s">
        <v>1</v>
      </c>
      <c r="M20" s="66" t="s">
        <v>3</v>
      </c>
      <c r="O20" s="13" t="s">
        <v>1</v>
      </c>
      <c r="P20" s="13" t="s">
        <v>3</v>
      </c>
      <c r="R20" s="86" t="s">
        <v>1</v>
      </c>
      <c r="S20" s="86" t="s">
        <v>3</v>
      </c>
      <c r="T20" s="86"/>
      <c r="U20" s="13" t="s">
        <v>1</v>
      </c>
      <c r="V20" s="13" t="s">
        <v>3</v>
      </c>
    </row>
    <row r="21" spans="1:23" ht="12.75" customHeight="1">
      <c r="A21" s="162">
        <f t="shared" si="0"/>
        <v>314</v>
      </c>
      <c r="B21" s="51" t="s">
        <v>25</v>
      </c>
      <c r="C21" s="90">
        <v>0</v>
      </c>
      <c r="D21" s="90">
        <v>0</v>
      </c>
      <c r="E21" s="90">
        <v>0</v>
      </c>
      <c r="K21" s="13">
        <v>500</v>
      </c>
      <c r="L21" s="83">
        <v>27300</v>
      </c>
      <c r="M21" s="13">
        <v>223.61</v>
      </c>
      <c r="N21" s="13">
        <v>223.61</v>
      </c>
      <c r="O21" s="83">
        <f aca="true" t="shared" si="8" ref="O21:O26">ROUND(L21/100*1.0084,0)*100</f>
        <v>27500</v>
      </c>
      <c r="P21" s="84">
        <f aca="true" t="shared" si="9" ref="P21:Q27">ROUND(M21*1.0084,2)</f>
        <v>225.49</v>
      </c>
      <c r="Q21" s="84">
        <f aca="true" t="shared" si="10" ref="Q21:Q26">ROUND(N21*1.0084,2)</f>
        <v>225.49</v>
      </c>
      <c r="R21" s="83">
        <f aca="true" t="shared" si="11" ref="R21:R26">ROUND(O21/100*1.0242,0)*100</f>
        <v>28200</v>
      </c>
      <c r="S21" s="84">
        <f aca="true" t="shared" si="12" ref="S21:T26">ROUND(P21*1.0242,2)</f>
        <v>230.95</v>
      </c>
      <c r="T21" s="84">
        <f t="shared" si="12"/>
        <v>230.95</v>
      </c>
      <c r="U21" s="83">
        <f aca="true" t="shared" si="13" ref="U21:U26">ROUND(R21/100*1.033,0)*100</f>
        <v>29100</v>
      </c>
      <c r="V21" s="84">
        <f aca="true" t="shared" si="14" ref="V21:W26">ROUND(S21*1.033,2)</f>
        <v>238.57</v>
      </c>
      <c r="W21" s="84">
        <f t="shared" si="14"/>
        <v>238.57</v>
      </c>
    </row>
    <row r="22" spans="1:23" ht="12.75" customHeight="1">
      <c r="A22" s="162">
        <f t="shared" si="0"/>
        <v>315</v>
      </c>
      <c r="B22" s="91" t="s">
        <v>26</v>
      </c>
      <c r="C22" s="92">
        <f>SUM(C8:C20)-C21</f>
        <v>0</v>
      </c>
      <c r="D22" s="92">
        <f>SUM(D8:D20)-D21</f>
        <v>0</v>
      </c>
      <c r="E22" s="92">
        <f>SUM(E8:E20)-E21</f>
        <v>0</v>
      </c>
      <c r="J22" s="13">
        <v>500</v>
      </c>
      <c r="K22" s="13">
        <v>1000</v>
      </c>
      <c r="L22" s="83">
        <v>27300</v>
      </c>
      <c r="M22" s="13">
        <v>223.61</v>
      </c>
      <c r="N22" s="13">
        <v>214.48</v>
      </c>
      <c r="O22" s="83">
        <f t="shared" si="8"/>
        <v>27500</v>
      </c>
      <c r="P22" s="84">
        <f t="shared" si="9"/>
        <v>225.49</v>
      </c>
      <c r="Q22" s="84">
        <f t="shared" si="10"/>
        <v>216.28</v>
      </c>
      <c r="R22" s="83">
        <f t="shared" si="11"/>
        <v>28200</v>
      </c>
      <c r="S22" s="84">
        <f t="shared" si="12"/>
        <v>230.95</v>
      </c>
      <c r="T22" s="84">
        <f t="shared" si="12"/>
        <v>221.51</v>
      </c>
      <c r="U22" s="83">
        <f t="shared" si="13"/>
        <v>29100</v>
      </c>
      <c r="V22" s="84">
        <f t="shared" si="14"/>
        <v>238.57</v>
      </c>
      <c r="W22" s="84">
        <f t="shared" si="14"/>
        <v>228.82</v>
      </c>
    </row>
    <row r="23" spans="1:23" ht="12.75" customHeight="1">
      <c r="A23" s="162">
        <f t="shared" si="0"/>
        <v>316</v>
      </c>
      <c r="B23" s="51" t="s">
        <v>10</v>
      </c>
      <c r="C23" s="90"/>
      <c r="D23" s="90"/>
      <c r="E23" s="90"/>
      <c r="J23" s="13">
        <v>1000</v>
      </c>
      <c r="K23" s="13">
        <v>2000</v>
      </c>
      <c r="L23" s="83">
        <v>29700</v>
      </c>
      <c r="M23" s="13">
        <v>215.48</v>
      </c>
      <c r="N23" s="13">
        <v>197.08</v>
      </c>
      <c r="O23" s="83">
        <f t="shared" si="8"/>
        <v>29900</v>
      </c>
      <c r="P23" s="84">
        <f t="shared" si="9"/>
        <v>217.29</v>
      </c>
      <c r="Q23" s="84">
        <f t="shared" si="10"/>
        <v>198.74</v>
      </c>
      <c r="R23" s="83">
        <f t="shared" si="11"/>
        <v>30600</v>
      </c>
      <c r="S23" s="84">
        <f t="shared" si="12"/>
        <v>222.55</v>
      </c>
      <c r="T23" s="84">
        <f t="shared" si="12"/>
        <v>203.55</v>
      </c>
      <c r="U23" s="83">
        <f t="shared" si="13"/>
        <v>31600</v>
      </c>
      <c r="V23" s="84">
        <f t="shared" si="14"/>
        <v>229.89</v>
      </c>
      <c r="W23" s="84">
        <f t="shared" si="14"/>
        <v>210.27</v>
      </c>
    </row>
    <row r="24" spans="1:23" ht="12.75" customHeight="1">
      <c r="A24" s="162">
        <f t="shared" si="0"/>
        <v>317</v>
      </c>
      <c r="B24" s="51" t="s">
        <v>11</v>
      </c>
      <c r="C24" s="90"/>
      <c r="D24" s="90"/>
      <c r="E24" s="90"/>
      <c r="J24" s="13">
        <v>2000</v>
      </c>
      <c r="K24" s="13">
        <v>3500</v>
      </c>
      <c r="L24" s="83">
        <v>32100</v>
      </c>
      <c r="M24" s="13">
        <v>198.17</v>
      </c>
      <c r="N24" s="13">
        <v>170.48</v>
      </c>
      <c r="O24" s="83">
        <f t="shared" si="8"/>
        <v>32400</v>
      </c>
      <c r="P24" s="84">
        <f t="shared" si="9"/>
        <v>199.83</v>
      </c>
      <c r="Q24" s="84">
        <f t="shared" si="10"/>
        <v>171.91</v>
      </c>
      <c r="R24" s="83">
        <f t="shared" si="11"/>
        <v>33200</v>
      </c>
      <c r="S24" s="84">
        <f t="shared" si="12"/>
        <v>204.67</v>
      </c>
      <c r="T24" s="84">
        <f t="shared" si="12"/>
        <v>176.07</v>
      </c>
      <c r="U24" s="83">
        <f t="shared" si="13"/>
        <v>34300</v>
      </c>
      <c r="V24" s="84">
        <f t="shared" si="14"/>
        <v>211.42</v>
      </c>
      <c r="W24" s="84">
        <f t="shared" si="14"/>
        <v>181.88</v>
      </c>
    </row>
    <row r="25" spans="1:23" ht="12.75" customHeight="1">
      <c r="A25" s="162">
        <f t="shared" si="0"/>
        <v>318</v>
      </c>
      <c r="B25" s="162" t="s">
        <v>27</v>
      </c>
      <c r="C25" s="93">
        <f>C24-(C23+C22)</f>
        <v>0</v>
      </c>
      <c r="D25" s="93">
        <f>D24-(D23+D22)</f>
        <v>0</v>
      </c>
      <c r="E25" s="93">
        <f>E24-(E23+E22)</f>
        <v>0</v>
      </c>
      <c r="J25" s="13">
        <v>3500</v>
      </c>
      <c r="K25" s="13">
        <v>5800</v>
      </c>
      <c r="L25" s="83">
        <v>32100</v>
      </c>
      <c r="M25" s="13">
        <v>170.48</v>
      </c>
      <c r="N25" s="13">
        <v>170.48</v>
      </c>
      <c r="O25" s="83">
        <f t="shared" si="8"/>
        <v>32400</v>
      </c>
      <c r="P25" s="84">
        <f t="shared" si="9"/>
        <v>171.91</v>
      </c>
      <c r="Q25" s="84">
        <f t="shared" si="10"/>
        <v>171.91</v>
      </c>
      <c r="R25" s="83">
        <f t="shared" si="11"/>
        <v>33200</v>
      </c>
      <c r="S25" s="84">
        <f t="shared" si="12"/>
        <v>176.07</v>
      </c>
      <c r="T25" s="84">
        <f t="shared" si="12"/>
        <v>176.07</v>
      </c>
      <c r="U25" s="83">
        <f t="shared" si="13"/>
        <v>34300</v>
      </c>
      <c r="V25" s="84">
        <f t="shared" si="14"/>
        <v>181.88</v>
      </c>
      <c r="W25" s="84">
        <f t="shared" si="14"/>
        <v>181.88</v>
      </c>
    </row>
    <row r="26" spans="1:23" ht="12.75" customHeight="1">
      <c r="A26" s="162">
        <f t="shared" si="0"/>
        <v>319</v>
      </c>
      <c r="B26" s="51" t="s">
        <v>48</v>
      </c>
      <c r="C26" s="89">
        <f>'4. Specificatie kosten'!D20+'4. Specificatie kosten'!D21</f>
        <v>0</v>
      </c>
      <c r="D26" s="89">
        <f>'4. Specificatie kosten'!E20+'4. Specificatie kosten'!E21</f>
        <v>0</v>
      </c>
      <c r="E26" s="89">
        <f>'4. Specificatie kosten'!F20+'4. Specificatie kosten'!F21</f>
        <v>0</v>
      </c>
      <c r="J26" s="13">
        <v>5800</v>
      </c>
      <c r="L26" s="83">
        <v>32100</v>
      </c>
      <c r="M26" s="13">
        <v>156.61</v>
      </c>
      <c r="N26" s="13">
        <v>156.61</v>
      </c>
      <c r="O26" s="83">
        <f t="shared" si="8"/>
        <v>32400</v>
      </c>
      <c r="P26" s="84">
        <f t="shared" si="9"/>
        <v>157.93</v>
      </c>
      <c r="Q26" s="84">
        <f t="shared" si="10"/>
        <v>157.93</v>
      </c>
      <c r="R26" s="83">
        <f t="shared" si="11"/>
        <v>33200</v>
      </c>
      <c r="S26" s="84">
        <f t="shared" si="12"/>
        <v>161.75</v>
      </c>
      <c r="T26" s="84">
        <f t="shared" si="12"/>
        <v>161.75</v>
      </c>
      <c r="U26" s="83">
        <f t="shared" si="13"/>
        <v>34300</v>
      </c>
      <c r="V26" s="84">
        <f t="shared" si="14"/>
        <v>167.09</v>
      </c>
      <c r="W26" s="84">
        <f t="shared" si="14"/>
        <v>167.09</v>
      </c>
    </row>
    <row r="27" spans="1:24" ht="12.75" customHeight="1">
      <c r="A27" s="162">
        <f t="shared" si="0"/>
        <v>320</v>
      </c>
      <c r="B27" s="162" t="s">
        <v>49</v>
      </c>
      <c r="C27" s="54">
        <f>C8+C9+C10+C13+C14+-C26</f>
        <v>0</v>
      </c>
      <c r="D27" s="54">
        <f>D8+D9+D10+D13+D14+-D26</f>
        <v>0</v>
      </c>
      <c r="E27" s="54">
        <f>E8+E9+E10+E13+E14+-E26</f>
        <v>0</v>
      </c>
      <c r="L27" s="47">
        <v>19181</v>
      </c>
      <c r="M27" s="47">
        <v>611.28</v>
      </c>
      <c r="N27" s="47">
        <v>611.28</v>
      </c>
      <c r="O27" s="224">
        <f>ROUND(L27*1.0084,0)</f>
        <v>19342</v>
      </c>
      <c r="P27" s="225">
        <f t="shared" si="9"/>
        <v>616.41</v>
      </c>
      <c r="Q27" s="225">
        <f t="shared" si="9"/>
        <v>616.41</v>
      </c>
      <c r="R27" s="224">
        <f>ROUND(O27*1.0242,0)</f>
        <v>19810</v>
      </c>
      <c r="S27" s="225">
        <f>ROUND(P27*1.0242,2)</f>
        <v>631.33</v>
      </c>
      <c r="T27" s="225">
        <f>ROUND(Q27*1.0242,2)</f>
        <v>631.33</v>
      </c>
      <c r="U27" s="224">
        <f>ROUND(R27*1.033,0)</f>
        <v>20464</v>
      </c>
      <c r="V27" s="225">
        <f>ROUND(S27*1.033,2)</f>
        <v>652.16</v>
      </c>
      <c r="W27" s="225">
        <f>ROUND(T27*1.033,2)</f>
        <v>652.16</v>
      </c>
      <c r="X27" s="13" t="s">
        <v>42</v>
      </c>
    </row>
    <row r="28" spans="1:22" ht="12.75" customHeight="1">
      <c r="A28" s="167"/>
      <c r="O28" s="81">
        <f>IF(C$38&lt;=1000,O22,IF(C$38&lt;=2000,O23,O24))</f>
        <v>27500</v>
      </c>
      <c r="P28" s="81">
        <f>ROUND(IF(C$38&lt;=500,C$38*P22,IF(C$38&lt;=1000,((Q22-P22)/500*(C$38-500)+P22)*C$38,IF(C$38&lt;=2000,((Q23-P23)/1000*(C$38-1000)+P23)*C$38,IF(C$38&lt;=3500,((Q24-P24)/1500*(C$38-2000)+P24)*C$38,IF(C$38&lt;=5800,P25*C$38,ALS P25*5800+P26*(C$38-5800)))))),0)</f>
        <v>0</v>
      </c>
      <c r="U28" s="81">
        <f>IF(E38&lt;=1000,U22,IF(E38&lt;=2000,U23,U24))</f>
        <v>29100</v>
      </c>
      <c r="V28" s="81">
        <f>ROUND(IF(E$38&lt;=500,E$38*V22,IF(E$38&lt;=1000,((W22-V22)/500*(E$38-500)+V22)*E$38,IF(E$38&lt;=2000,((W23-V23)/1000*(E$38-1000)+V23)*E$38,IF(E$38&lt;=3500,((W24-V24)/1500*(E$38-2000)+V24)*E$38,IF(E$38&lt;=5800,V25*E$38,ALS V25*5800+V26*(E$38-5800)))))),0)</f>
        <v>0</v>
      </c>
    </row>
    <row r="29" spans="1:21" ht="12.75" customHeight="1">
      <c r="A29" s="56">
        <v>2</v>
      </c>
      <c r="B29" s="26" t="s">
        <v>28</v>
      </c>
      <c r="C29" s="184">
        <f>'1. Voorblad'!D38</f>
        <v>2006</v>
      </c>
      <c r="D29" s="184">
        <f>'1. Voorblad'!E38</f>
        <v>2007</v>
      </c>
      <c r="E29" s="184">
        <f>'1. Voorblad'!F38</f>
        <v>2008</v>
      </c>
      <c r="F29" s="65"/>
      <c r="O29" s="81">
        <f>O28+P28</f>
        <v>27500</v>
      </c>
      <c r="U29" s="81">
        <f>U28+V28</f>
        <v>29100</v>
      </c>
    </row>
    <row r="30" spans="2:7" ht="12.75" customHeight="1">
      <c r="B30" s="26"/>
      <c r="C30" s="185"/>
      <c r="D30" s="185"/>
      <c r="E30" s="185"/>
      <c r="F30" s="65"/>
      <c r="G30" s="26"/>
    </row>
    <row r="31" spans="1:7" ht="12.75" customHeight="1">
      <c r="A31" s="162">
        <f>A27+1</f>
        <v>321</v>
      </c>
      <c r="B31" s="51" t="s">
        <v>29</v>
      </c>
      <c r="C31" s="90"/>
      <c r="D31" s="90"/>
      <c r="E31" s="90"/>
      <c r="F31" s="65"/>
      <c r="G31" s="26"/>
    </row>
    <row r="32" spans="1:7" ht="12.75" customHeight="1">
      <c r="A32" s="162">
        <f>A31+1</f>
        <v>322</v>
      </c>
      <c r="B32" s="51" t="s">
        <v>30</v>
      </c>
      <c r="C32" s="90"/>
      <c r="D32" s="90"/>
      <c r="E32" s="90"/>
      <c r="F32" s="67"/>
      <c r="G32" s="67"/>
    </row>
    <row r="33" spans="1:7" ht="12.75" customHeight="1">
      <c r="A33" s="162">
        <f aca="true" t="shared" si="15" ref="A33:A39">A32+1</f>
        <v>323</v>
      </c>
      <c r="B33" s="51" t="s">
        <v>31</v>
      </c>
      <c r="C33" s="90"/>
      <c r="D33" s="90"/>
      <c r="E33" s="90"/>
      <c r="F33" s="67"/>
      <c r="G33" s="67"/>
    </row>
    <row r="34" spans="1:7" ht="12.75" customHeight="1">
      <c r="A34" s="162">
        <f t="shared" si="15"/>
        <v>324</v>
      </c>
      <c r="B34" s="51" t="s">
        <v>32</v>
      </c>
      <c r="C34" s="90"/>
      <c r="D34" s="90"/>
      <c r="E34" s="90"/>
      <c r="F34" s="67"/>
      <c r="G34" s="67"/>
    </row>
    <row r="35" spans="1:7" ht="12.75" customHeight="1">
      <c r="A35" s="162">
        <f t="shared" si="15"/>
        <v>325</v>
      </c>
      <c r="B35" s="51" t="s">
        <v>33</v>
      </c>
      <c r="C35" s="90"/>
      <c r="D35" s="90"/>
      <c r="E35" s="90"/>
      <c r="F35" s="67"/>
      <c r="G35" s="67"/>
    </row>
    <row r="36" spans="1:7" ht="12.75" customHeight="1">
      <c r="A36" s="162">
        <f t="shared" si="15"/>
        <v>326</v>
      </c>
      <c r="B36" s="51" t="s">
        <v>34</v>
      </c>
      <c r="C36" s="90"/>
      <c r="D36" s="90"/>
      <c r="E36" s="90"/>
      <c r="F36" s="67"/>
      <c r="G36" s="67"/>
    </row>
    <row r="37" spans="1:7" ht="12.75" customHeight="1">
      <c r="A37" s="162">
        <f t="shared" si="15"/>
        <v>327</v>
      </c>
      <c r="B37" s="162" t="s">
        <v>37</v>
      </c>
      <c r="C37" s="94">
        <f>SUM(C31:C36)</f>
        <v>0</v>
      </c>
      <c r="D37" s="94">
        <f>SUM(D31:D36)</f>
        <v>0</v>
      </c>
      <c r="E37" s="94">
        <f>SUM(E31:E36)</f>
        <v>0</v>
      </c>
      <c r="F37" s="67"/>
      <c r="G37" s="67"/>
    </row>
    <row r="38" spans="1:6" ht="12.75" customHeight="1">
      <c r="A38" s="162">
        <f t="shared" si="15"/>
        <v>328</v>
      </c>
      <c r="B38" s="91" t="s">
        <v>5</v>
      </c>
      <c r="C38" s="174">
        <f>C31+0.5*C32+0.5*C33+1.5*C34+0.75*C35+0.75*C36</f>
        <v>0</v>
      </c>
      <c r="D38" s="174">
        <f>D31+0.5*D32+0.5*D33+1.5*D34+0.75*D35+0.75*D36</f>
        <v>0</v>
      </c>
      <c r="E38" s="174">
        <f>E31+0.5*E32+0.5*E33+1.5*E34+0.75*E35+0.75*E36</f>
        <v>0</v>
      </c>
      <c r="F38" s="68">
        <v>1</v>
      </c>
    </row>
    <row r="39" spans="1:6" ht="12.75" customHeight="1">
      <c r="A39" s="162">
        <f t="shared" si="15"/>
        <v>329</v>
      </c>
      <c r="B39" s="111" t="s">
        <v>38</v>
      </c>
      <c r="C39" s="90"/>
      <c r="D39" s="223"/>
      <c r="E39" s="90"/>
      <c r="F39" s="69"/>
    </row>
    <row r="40" spans="1:6" s="47" customFormat="1" ht="12.75" customHeight="1">
      <c r="A40" s="167"/>
      <c r="B40" s="167"/>
      <c r="C40" s="202"/>
      <c r="D40" s="203"/>
      <c r="E40" s="203"/>
      <c r="F40" s="69"/>
    </row>
    <row r="41" spans="1:6" s="47" customFormat="1" ht="12.75" customHeight="1">
      <c r="A41" s="72"/>
      <c r="B41" s="72"/>
      <c r="D41" s="71"/>
      <c r="E41" s="71"/>
      <c r="F41" s="69"/>
    </row>
    <row r="42" spans="1:5" ht="12.75" customHeight="1">
      <c r="A42" s="13" t="str">
        <f>CONCATENATE("Begroting ",'1. Voorblad'!F75," / verrekening exploitatie ",'1. Voorblad'!F75," voor zelfstandige audiologische centra")</f>
        <v>Begroting  / verrekening exploitatie  voor zelfstandige audiologische centra</v>
      </c>
      <c r="B42" s="26"/>
      <c r="E42" s="13">
        <f>E2+1</f>
        <v>4</v>
      </c>
    </row>
    <row r="43" spans="1:6" s="47" customFormat="1" ht="12.75" customHeight="1">
      <c r="A43" s="72"/>
      <c r="B43" s="72"/>
      <c r="D43" s="71"/>
      <c r="E43" s="71"/>
      <c r="F43" s="69"/>
    </row>
    <row r="44" spans="1:7" ht="12.75" customHeight="1">
      <c r="A44" s="56">
        <v>3</v>
      </c>
      <c r="B44" s="72" t="s">
        <v>6</v>
      </c>
      <c r="C44" s="184">
        <f>C29</f>
        <v>2006</v>
      </c>
      <c r="D44" s="184">
        <f>'1. Voorblad'!E38</f>
        <v>2007</v>
      </c>
      <c r="E44" s="188">
        <f>E29</f>
        <v>2008</v>
      </c>
      <c r="F44" s="69"/>
      <c r="G44" s="70"/>
    </row>
    <row r="45" spans="2:5" ht="12.75" customHeight="1">
      <c r="B45" s="72"/>
      <c r="C45" s="183"/>
      <c r="D45" s="186"/>
      <c r="E45" s="187"/>
    </row>
    <row r="46" spans="1:5" ht="12.75" customHeight="1">
      <c r="A46" s="162">
        <f>E42*100+1</f>
        <v>401</v>
      </c>
      <c r="B46" s="51" t="s">
        <v>129</v>
      </c>
      <c r="C46" s="96">
        <f>C27</f>
        <v>0</v>
      </c>
      <c r="D46" s="103"/>
      <c r="E46" s="96">
        <f>E27</f>
        <v>0</v>
      </c>
    </row>
    <row r="47" spans="1:8" ht="12.75" customHeight="1">
      <c r="A47" s="162">
        <f>A46+1</f>
        <v>402</v>
      </c>
      <c r="B47" s="51" t="s">
        <v>194</v>
      </c>
      <c r="C47" s="90"/>
      <c r="D47" s="103"/>
      <c r="E47" s="90">
        <v>0</v>
      </c>
      <c r="F47" s="47"/>
      <c r="G47" s="47"/>
      <c r="H47" s="47"/>
    </row>
    <row r="48" spans="1:8" ht="12.75" customHeight="1">
      <c r="A48" s="162">
        <f aca="true" t="shared" si="16" ref="A48:A53">A47+1</f>
        <v>403</v>
      </c>
      <c r="B48" s="51" t="s">
        <v>196</v>
      </c>
      <c r="C48" s="90"/>
      <c r="D48" s="103"/>
      <c r="E48" s="189">
        <f>IF(E39&gt;0,(E39*W16)+U16,0)</f>
        <v>0</v>
      </c>
      <c r="F48" s="47"/>
      <c r="G48" s="47"/>
      <c r="H48" s="47"/>
    </row>
    <row r="49" spans="1:8" ht="12.75" customHeight="1">
      <c r="A49" s="162">
        <f t="shared" si="16"/>
        <v>404</v>
      </c>
      <c r="B49" s="51" t="s">
        <v>195</v>
      </c>
      <c r="C49" s="96">
        <f>IF(C4=0,O18,O29)</f>
        <v>28100</v>
      </c>
      <c r="D49" s="103"/>
      <c r="E49" s="96">
        <f>IF(C4=0,U18,U29)</f>
        <v>29800</v>
      </c>
      <c r="F49" s="47"/>
      <c r="G49" s="47"/>
      <c r="H49" s="47"/>
    </row>
    <row r="50" spans="1:8" ht="12.75" customHeight="1">
      <c r="A50" s="162">
        <f t="shared" si="16"/>
        <v>405</v>
      </c>
      <c r="B50" s="51" t="s">
        <v>130</v>
      </c>
      <c r="C50" s="96">
        <f>IF(C46-C47&gt;C49,C49,C46-C47)</f>
        <v>0</v>
      </c>
      <c r="D50" s="103"/>
      <c r="E50" s="96">
        <f>IF((E46-E47)&gt;(E48+E49),(E48+E49),(E46-E47))</f>
        <v>0</v>
      </c>
      <c r="F50" s="47"/>
      <c r="G50" s="47"/>
      <c r="H50" s="47"/>
    </row>
    <row r="51" spans="1:8" ht="12.75" customHeight="1">
      <c r="A51" s="162">
        <f t="shared" si="16"/>
        <v>406</v>
      </c>
      <c r="B51" s="52"/>
      <c r="C51" s="90"/>
      <c r="D51" s="99"/>
      <c r="E51" s="90"/>
      <c r="F51" s="47"/>
      <c r="G51" s="47"/>
      <c r="H51" s="47"/>
    </row>
    <row r="52" spans="1:5" ht="12.75" customHeight="1">
      <c r="A52" s="162">
        <f t="shared" si="16"/>
        <v>407</v>
      </c>
      <c r="B52" s="51" t="s">
        <v>131</v>
      </c>
      <c r="C52" s="96">
        <f>C11+C12+SUM(C15:C20)-(C21-C47)+C26</f>
        <v>0</v>
      </c>
      <c r="D52" s="103"/>
      <c r="E52" s="96">
        <f>E11+E12+SUM(E15:E20)-(E21-E47)+E26</f>
        <v>0</v>
      </c>
    </row>
    <row r="53" spans="1:8" ht="12.75" customHeight="1">
      <c r="A53" s="162">
        <f t="shared" si="16"/>
        <v>408</v>
      </c>
      <c r="B53" s="162" t="s">
        <v>132</v>
      </c>
      <c r="C53" s="95">
        <f>C50+C52</f>
        <v>0</v>
      </c>
      <c r="D53" s="102" t="s">
        <v>162</v>
      </c>
      <c r="E53" s="95">
        <f>E50+E52</f>
        <v>0</v>
      </c>
      <c r="F53" s="73"/>
      <c r="G53" s="74"/>
      <c r="H53" s="74"/>
    </row>
    <row r="54" spans="1:2" ht="12.75" customHeight="1">
      <c r="A54" s="98"/>
      <c r="B54" s="49" t="s">
        <v>249</v>
      </c>
    </row>
    <row r="55" spans="5:7" ht="12.75" customHeight="1">
      <c r="E55" s="71"/>
      <c r="F55" s="70" t="s">
        <v>162</v>
      </c>
      <c r="G55" s="70"/>
    </row>
    <row r="56" spans="1:5" ht="12.75" customHeight="1">
      <c r="A56" s="56">
        <v>4</v>
      </c>
      <c r="B56" s="26" t="s">
        <v>123</v>
      </c>
      <c r="D56" s="57"/>
      <c r="E56" s="71"/>
    </row>
    <row r="57" spans="1:5" ht="12.75" customHeight="1">
      <c r="A57" s="162">
        <f>A53+1</f>
        <v>409</v>
      </c>
      <c r="B57" s="51" t="s">
        <v>248</v>
      </c>
      <c r="C57" s="48"/>
      <c r="D57" s="114" t="s">
        <v>41</v>
      </c>
      <c r="E57" s="90"/>
    </row>
    <row r="58" spans="1:6" ht="12.75" customHeight="1">
      <c r="A58" s="162">
        <f>A57+1</f>
        <v>410</v>
      </c>
      <c r="B58" s="101" t="s">
        <v>161</v>
      </c>
      <c r="C58" s="113"/>
      <c r="D58" s="115" t="s">
        <v>163</v>
      </c>
      <c r="E58" s="97">
        <f>IF(E57="","",(E53-E57)/E57)</f>
      </c>
      <c r="F58" s="70" t="s">
        <v>41</v>
      </c>
    </row>
    <row r="59" spans="1:6" ht="12.75" customHeight="1">
      <c r="A59" s="98"/>
      <c r="D59" s="66"/>
      <c r="E59" s="87"/>
      <c r="F59" s="76"/>
    </row>
    <row r="60" spans="2:7" ht="12.75" customHeight="1">
      <c r="B60" s="72" t="s">
        <v>138</v>
      </c>
      <c r="D60" s="66"/>
      <c r="E60" s="66"/>
      <c r="F60" s="74"/>
      <c r="G60" s="74"/>
    </row>
    <row r="61" spans="1:7" ht="12.75" customHeight="1">
      <c r="A61" s="162">
        <v>412</v>
      </c>
      <c r="B61" s="51" t="s">
        <v>133</v>
      </c>
      <c r="C61" s="96">
        <f>C24-C23</f>
        <v>0</v>
      </c>
      <c r="D61" s="109"/>
      <c r="E61" s="106"/>
      <c r="F61" s="74"/>
      <c r="G61" s="74"/>
    </row>
    <row r="62" spans="1:5" ht="12.75" customHeight="1">
      <c r="A62" s="162">
        <f aca="true" t="shared" si="17" ref="A62:A67">A61+1</f>
        <v>413</v>
      </c>
      <c r="B62" s="51" t="s">
        <v>134</v>
      </c>
      <c r="C62" s="96">
        <f>C53</f>
        <v>0</v>
      </c>
      <c r="D62" s="110"/>
      <c r="E62" s="106"/>
    </row>
    <row r="63" spans="1:5" ht="12.75" customHeight="1">
      <c r="A63" s="162">
        <f t="shared" si="17"/>
        <v>414</v>
      </c>
      <c r="B63" s="51" t="s">
        <v>159</v>
      </c>
      <c r="C63" s="90"/>
      <c r="D63" s="90"/>
      <c r="E63" s="104"/>
    </row>
    <row r="64" spans="1:5" ht="12.75" customHeight="1">
      <c r="A64" s="162">
        <f t="shared" si="17"/>
        <v>415</v>
      </c>
      <c r="B64" s="162" t="s">
        <v>135</v>
      </c>
      <c r="C64" s="95">
        <f>C62+C63-C61</f>
        <v>0</v>
      </c>
      <c r="D64" s="95">
        <f>D63</f>
        <v>0</v>
      </c>
      <c r="E64" s="105"/>
    </row>
    <row r="65" spans="1:5" ht="12.75" customHeight="1">
      <c r="A65" s="162">
        <f t="shared" si="17"/>
        <v>416</v>
      </c>
      <c r="B65" s="51" t="s">
        <v>136</v>
      </c>
      <c r="C65" s="175">
        <f>IF('1. Voorblad'!K35="","",'1. Voorblad'!K35)</f>
      </c>
      <c r="D65" s="108"/>
      <c r="E65" s="16"/>
    </row>
    <row r="66" spans="1:5" ht="12.75" customHeight="1">
      <c r="A66" s="162">
        <f t="shared" si="17"/>
        <v>417</v>
      </c>
      <c r="B66" s="51" t="s">
        <v>137</v>
      </c>
      <c r="C66" s="90"/>
      <c r="D66" s="112"/>
      <c r="E66" s="107"/>
    </row>
    <row r="67" spans="1:5" ht="12.75" customHeight="1">
      <c r="A67" s="162">
        <f t="shared" si="17"/>
        <v>418</v>
      </c>
      <c r="B67" s="160" t="s">
        <v>164</v>
      </c>
      <c r="C67" s="58"/>
      <c r="D67" s="176"/>
      <c r="E67" s="97">
        <f>IF(C65="","",IF(E57="","",((C64+D64)/E57)/((C66-C65)/365)))</f>
      </c>
    </row>
    <row r="68" spans="1:6" ht="12.75" customHeight="1">
      <c r="A68" s="47" t="s">
        <v>158</v>
      </c>
      <c r="F68" s="88"/>
    </row>
    <row r="69" ht="12.75" customHeight="1">
      <c r="F69" s="88"/>
    </row>
    <row r="70" s="47" customFormat="1" ht="12.75" customHeight="1"/>
    <row r="71" s="47" customFormat="1" ht="12.75" customHeight="1">
      <c r="E71" s="220"/>
    </row>
    <row r="72" s="47" customFormat="1" ht="12.75" customHeight="1">
      <c r="E72" s="221"/>
    </row>
    <row r="73" spans="2:3" s="47" customFormat="1" ht="12.75" customHeight="1">
      <c r="B73" s="222"/>
      <c r="C73" s="220"/>
    </row>
    <row r="74" spans="2:3" s="47" customFormat="1" ht="12.75" customHeight="1">
      <c r="B74" s="222"/>
      <c r="C74" s="220"/>
    </row>
    <row r="75" s="47" customFormat="1" ht="12.75" customHeight="1"/>
    <row r="76" s="47" customFormat="1" ht="12.75" customHeight="1"/>
    <row r="77" s="47" customFormat="1"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password="CA39" sheet="1" objects="1" scenarios="1"/>
  <conditionalFormatting sqref="C66 C63:D63 E57 E47 C23:E24 C31:E36 C47:C48 C51 C19:E21 E51 C9:E12 C14:E15 C39:E39">
    <cfRule type="expression" priority="1" dxfId="0" stopIfTrue="1">
      <formula>$E$3=TRUE</formula>
    </cfRule>
  </conditionalFormatting>
  <printOptions/>
  <pageMargins left="0.75" right="0.75" top="1" bottom="1" header="0.5" footer="0.5"/>
  <pageSetup fitToHeight="3" horizontalDpi="600" verticalDpi="600" orientation="landscape" paperSize="9" scale="89" r:id="rId4"/>
  <rowBreaks count="2" manualBreakCount="2">
    <brk id="40" max="5" man="1"/>
    <brk id="69" max="5" man="1"/>
  </rowBreaks>
  <legacyDrawing r:id="rId3"/>
  <oleObjects>
    <oleObject progId="MSPhotoEd.3" shapeId="1291058" r:id="rId1"/>
    <oleObject progId="MSPhotoEd.3" shapeId="803209" r:id="rId2"/>
  </oleObjects>
</worksheet>
</file>

<file path=xl/worksheets/sheet4.xml><?xml version="1.0" encoding="utf-8"?>
<worksheet xmlns="http://schemas.openxmlformats.org/spreadsheetml/2006/main" xmlns:r="http://schemas.openxmlformats.org/officeDocument/2006/relationships">
  <dimension ref="A1:F51"/>
  <sheetViews>
    <sheetView showGridLines="0" showRowColHeaders="0" showZeros="0" showOutlineSymbols="0" zoomScaleSheetLayoutView="100" workbookViewId="0" topLeftCell="A1">
      <selection activeCell="A43" sqref="A43"/>
    </sheetView>
  </sheetViews>
  <sheetFormatPr defaultColWidth="9.140625" defaultRowHeight="12.75"/>
  <cols>
    <col min="1" max="1" width="5.140625" style="7" customWidth="1"/>
    <col min="2" max="2" width="36.28125" style="13" customWidth="1"/>
    <col min="3" max="6" width="21.8515625" style="13" customWidth="1"/>
    <col min="7" max="16384" width="9.140625" style="13" customWidth="1"/>
  </cols>
  <sheetData>
    <row r="1" ht="6" customHeight="1">
      <c r="A1" s="13"/>
    </row>
    <row r="2" spans="1:6" ht="11.25">
      <c r="A2" s="13" t="str">
        <f>CONCATENATE("Begroting ",'1. Voorblad'!F38," / verrekening exploitatie ",'1. Voorblad'!F38-2," voor zelfstandige audiologische centra")</f>
        <v>Begroting 2008 / verrekening exploitatie 2006 voor zelfstandige audiologische centra</v>
      </c>
      <c r="B2" s="26"/>
      <c r="F2" s="13">
        <f>'3. Kostenoverzicht 2006-2008'!E42+1</f>
        <v>5</v>
      </c>
    </row>
    <row r="3" ht="8.25" customHeight="1">
      <c r="A3" s="56"/>
    </row>
    <row r="4" spans="1:5" ht="11.25">
      <c r="A4" s="56">
        <v>5</v>
      </c>
      <c r="B4" s="26" t="s">
        <v>234</v>
      </c>
      <c r="E4" s="39" t="b">
        <f>'1. Voorblad'!F20</f>
        <v>1</v>
      </c>
    </row>
    <row r="5" ht="6.75" customHeight="1"/>
    <row r="6" spans="1:6" ht="11.25">
      <c r="A6" s="56" t="s">
        <v>268</v>
      </c>
      <c r="B6" s="26" t="s">
        <v>12</v>
      </c>
      <c r="C6" s="184" t="s">
        <v>51</v>
      </c>
      <c r="D6" s="205" t="str">
        <f>'3. Kostenoverzicht 2006-2008'!C6</f>
        <v>exploitatie 2006</v>
      </c>
      <c r="E6" s="205" t="str">
        <f>'3. Kostenoverzicht 2006-2008'!D6</f>
        <v>bijgestelde begr. 2007</v>
      </c>
      <c r="F6" s="205" t="str">
        <f>'3. Kostenoverzicht 2006-2008'!E6</f>
        <v>begroting 2008</v>
      </c>
    </row>
    <row r="7" spans="1:6" ht="11.25">
      <c r="A7" s="204">
        <f>F2*100+1</f>
        <v>501</v>
      </c>
      <c r="B7" s="164" t="s">
        <v>204</v>
      </c>
      <c r="C7" s="80"/>
      <c r="D7" s="80"/>
      <c r="E7" s="80"/>
      <c r="F7" s="80"/>
    </row>
    <row r="8" spans="1:6" ht="11.25">
      <c r="A8" s="204">
        <f>A7+1</f>
        <v>502</v>
      </c>
      <c r="B8" s="164" t="s">
        <v>205</v>
      </c>
      <c r="C8" s="79"/>
      <c r="D8" s="79"/>
      <c r="E8" s="79"/>
      <c r="F8" s="79"/>
    </row>
    <row r="9" spans="1:6" ht="11.25">
      <c r="A9" s="204">
        <f aca="true" t="shared" si="0" ref="A9:A17">A8+1</f>
        <v>503</v>
      </c>
      <c r="B9" s="164" t="s">
        <v>206</v>
      </c>
      <c r="C9" s="79"/>
      <c r="D9" s="79"/>
      <c r="E9" s="79"/>
      <c r="F9" s="79"/>
    </row>
    <row r="10" spans="1:6" ht="11.25">
      <c r="A10" s="204">
        <f t="shared" si="0"/>
        <v>504</v>
      </c>
      <c r="B10" s="164" t="s">
        <v>207</v>
      </c>
      <c r="C10" s="79"/>
      <c r="D10" s="79"/>
      <c r="E10" s="79"/>
      <c r="F10" s="79"/>
    </row>
    <row r="11" spans="1:6" ht="11.25">
      <c r="A11" s="204">
        <f t="shared" si="0"/>
        <v>505</v>
      </c>
      <c r="B11" s="164" t="s">
        <v>208</v>
      </c>
      <c r="C11" s="79"/>
      <c r="D11" s="79"/>
      <c r="E11" s="79"/>
      <c r="F11" s="79"/>
    </row>
    <row r="12" spans="1:6" ht="11.25">
      <c r="A12" s="204">
        <f t="shared" si="0"/>
        <v>506</v>
      </c>
      <c r="B12" s="164" t="s">
        <v>209</v>
      </c>
      <c r="C12" s="79"/>
      <c r="D12" s="79"/>
      <c r="E12" s="79"/>
      <c r="F12" s="79"/>
    </row>
    <row r="13" spans="1:6" ht="11.25">
      <c r="A13" s="204">
        <f t="shared" si="0"/>
        <v>507</v>
      </c>
      <c r="B13" s="164" t="s">
        <v>210</v>
      </c>
      <c r="C13" s="79"/>
      <c r="D13" s="79"/>
      <c r="E13" s="79"/>
      <c r="F13" s="79"/>
    </row>
    <row r="14" spans="1:6" ht="11.25">
      <c r="A14" s="204">
        <f t="shared" si="0"/>
        <v>508</v>
      </c>
      <c r="B14" s="164" t="s">
        <v>211</v>
      </c>
      <c r="C14" s="79"/>
      <c r="D14" s="79"/>
      <c r="E14" s="79"/>
      <c r="F14" s="79"/>
    </row>
    <row r="15" spans="1:6" ht="11.25">
      <c r="A15" s="204">
        <f t="shared" si="0"/>
        <v>509</v>
      </c>
      <c r="B15" s="164" t="s">
        <v>212</v>
      </c>
      <c r="C15" s="79"/>
      <c r="D15" s="79"/>
      <c r="E15" s="79"/>
      <c r="F15" s="79"/>
    </row>
    <row r="16" spans="1:6" ht="11.25">
      <c r="A16" s="204">
        <f t="shared" si="0"/>
        <v>510</v>
      </c>
      <c r="B16" s="164" t="s">
        <v>213</v>
      </c>
      <c r="C16" s="79"/>
      <c r="D16" s="79"/>
      <c r="E16" s="79"/>
      <c r="F16" s="79"/>
    </row>
    <row r="17" spans="1:6" ht="11.25">
      <c r="A17" s="204">
        <f t="shared" si="0"/>
        <v>511</v>
      </c>
      <c r="B17" s="162" t="s">
        <v>231</v>
      </c>
      <c r="C17" s="165">
        <f>SUM(C7:C16)</f>
        <v>0</v>
      </c>
      <c r="D17" s="54">
        <f>SUM(D7:D16)</f>
        <v>0</v>
      </c>
      <c r="E17" s="54">
        <f>SUM(E7:E16)</f>
        <v>0</v>
      </c>
      <c r="F17" s="54">
        <f>SUM(F7:F16)</f>
        <v>0</v>
      </c>
    </row>
    <row r="18" spans="1:5" s="47" customFormat="1" ht="7.5" customHeight="1">
      <c r="A18" s="166"/>
      <c r="B18" s="72"/>
      <c r="C18" s="72"/>
      <c r="D18" s="167"/>
      <c r="E18" s="72"/>
    </row>
    <row r="19" spans="1:6" ht="11.25">
      <c r="A19" s="142" t="s">
        <v>269</v>
      </c>
      <c r="B19" s="72" t="s">
        <v>17</v>
      </c>
      <c r="C19" s="177"/>
      <c r="D19" s="205" t="str">
        <f>D6</f>
        <v>exploitatie 2006</v>
      </c>
      <c r="E19" s="205" t="str">
        <f>E6</f>
        <v>bijgestelde begr. 2007</v>
      </c>
      <c r="F19" s="205" t="str">
        <f>F6</f>
        <v>begroting 2008</v>
      </c>
    </row>
    <row r="20" spans="1:6" ht="11.25">
      <c r="A20" s="204">
        <f>A17+1</f>
        <v>512</v>
      </c>
      <c r="B20" s="169" t="s">
        <v>206</v>
      </c>
      <c r="C20" s="100"/>
      <c r="D20" s="80"/>
      <c r="E20" s="80"/>
      <c r="F20" s="80"/>
    </row>
    <row r="21" spans="1:6" ht="11.25">
      <c r="A21" s="204">
        <f>A20+1</f>
        <v>513</v>
      </c>
      <c r="B21" s="169" t="s">
        <v>211</v>
      </c>
      <c r="C21" s="100"/>
      <c r="D21" s="79"/>
      <c r="E21" s="79"/>
      <c r="F21" s="79"/>
    </row>
    <row r="22" spans="1:6" ht="11.25">
      <c r="A22" s="204">
        <f>A21+1</f>
        <v>514</v>
      </c>
      <c r="B22" s="169" t="s">
        <v>213</v>
      </c>
      <c r="C22" s="170"/>
      <c r="D22" s="79"/>
      <c r="E22" s="79"/>
      <c r="F22" s="79"/>
    </row>
    <row r="23" spans="1:6" ht="11.25">
      <c r="A23" s="204">
        <f>A22+1</f>
        <v>515</v>
      </c>
      <c r="B23" s="206" t="s">
        <v>233</v>
      </c>
      <c r="C23" s="176"/>
      <c r="D23" s="54">
        <f>SUM(D20:D22)</f>
        <v>0</v>
      </c>
      <c r="E23" s="54">
        <f>SUM(E20:E22)</f>
        <v>0</v>
      </c>
      <c r="F23" s="54">
        <f>SUM(F20:F22)</f>
        <v>0</v>
      </c>
    </row>
    <row r="24" spans="1:5" s="47" customFormat="1" ht="7.5" customHeight="1">
      <c r="A24" s="166"/>
      <c r="E24" s="172"/>
    </row>
    <row r="25" spans="1:6" ht="11.25">
      <c r="A25" s="142" t="s">
        <v>270</v>
      </c>
      <c r="B25" s="72" t="s">
        <v>20</v>
      </c>
      <c r="C25" s="47"/>
      <c r="D25" s="184" t="str">
        <f>D6</f>
        <v>exploitatie 2006</v>
      </c>
      <c r="E25" s="184" t="str">
        <f>E6</f>
        <v>bijgestelde begr. 2007</v>
      </c>
      <c r="F25" s="205" t="str">
        <f>F6</f>
        <v>begroting 2008</v>
      </c>
    </row>
    <row r="26" spans="1:6" ht="11.25">
      <c r="A26" s="204">
        <f>A23+1</f>
        <v>516</v>
      </c>
      <c r="B26" s="169" t="s">
        <v>214</v>
      </c>
      <c r="C26" s="100"/>
      <c r="D26" s="80"/>
      <c r="E26" s="80"/>
      <c r="F26" s="80"/>
    </row>
    <row r="27" spans="1:6" ht="11.25">
      <c r="A27" s="204">
        <f>A26+1</f>
        <v>517</v>
      </c>
      <c r="B27" s="169" t="s">
        <v>215</v>
      </c>
      <c r="C27" s="100"/>
      <c r="D27" s="79"/>
      <c r="E27" s="79"/>
      <c r="F27" s="79"/>
    </row>
    <row r="28" spans="1:6" ht="11.25">
      <c r="A28" s="204">
        <f aca="true" t="shared" si="1" ref="A28:A33">A27+1</f>
        <v>518</v>
      </c>
      <c r="B28" s="169" t="s">
        <v>216</v>
      </c>
      <c r="C28" s="170"/>
      <c r="D28" s="79"/>
      <c r="E28" s="79"/>
      <c r="F28" s="79"/>
    </row>
    <row r="29" spans="1:6" ht="11.25">
      <c r="A29" s="204">
        <f t="shared" si="1"/>
        <v>519</v>
      </c>
      <c r="B29" s="169" t="s">
        <v>217</v>
      </c>
      <c r="C29" s="170"/>
      <c r="D29" s="79"/>
      <c r="E29" s="79"/>
      <c r="F29" s="79"/>
    </row>
    <row r="30" spans="1:6" ht="11.25">
      <c r="A30" s="204">
        <f t="shared" si="1"/>
        <v>520</v>
      </c>
      <c r="B30" s="169" t="s">
        <v>218</v>
      </c>
      <c r="C30" s="170"/>
      <c r="D30" s="79"/>
      <c r="E30" s="79"/>
      <c r="F30" s="79"/>
    </row>
    <row r="31" spans="1:6" ht="11.25">
      <c r="A31" s="204">
        <f t="shared" si="1"/>
        <v>521</v>
      </c>
      <c r="B31" s="169" t="s">
        <v>219</v>
      </c>
      <c r="C31" s="170"/>
      <c r="D31" s="79"/>
      <c r="E31" s="79"/>
      <c r="F31" s="79"/>
    </row>
    <row r="32" spans="1:6" ht="11.25">
      <c r="A32" s="204">
        <f t="shared" si="1"/>
        <v>522</v>
      </c>
      <c r="B32" s="169" t="s">
        <v>220</v>
      </c>
      <c r="C32" s="170"/>
      <c r="D32" s="79"/>
      <c r="E32" s="79"/>
      <c r="F32" s="79"/>
    </row>
    <row r="33" spans="1:6" ht="11.25">
      <c r="A33" s="204">
        <f t="shared" si="1"/>
        <v>523</v>
      </c>
      <c r="B33" s="190" t="s">
        <v>230</v>
      </c>
      <c r="C33" s="50"/>
      <c r="D33" s="54">
        <f>SUM(D26:D32)</f>
        <v>0</v>
      </c>
      <c r="E33" s="54">
        <f>SUM(E26:E32)</f>
        <v>0</v>
      </c>
      <c r="F33" s="54">
        <f>SUM(F26:F32)</f>
        <v>0</v>
      </c>
    </row>
    <row r="34" spans="2:6" ht="6" customHeight="1">
      <c r="B34" s="47"/>
      <c r="C34" s="47"/>
      <c r="D34" s="47"/>
      <c r="E34" s="47"/>
      <c r="F34" s="47"/>
    </row>
    <row r="35" spans="1:6" ht="11.25">
      <c r="A35" s="142" t="s">
        <v>271</v>
      </c>
      <c r="B35" s="72" t="s">
        <v>21</v>
      </c>
      <c r="C35" s="72"/>
      <c r="D35" s="184" t="str">
        <f>D6</f>
        <v>exploitatie 2006</v>
      </c>
      <c r="E35" s="205" t="str">
        <f>E6</f>
        <v>bijgestelde begr. 2007</v>
      </c>
      <c r="F35" s="205" t="str">
        <f>F6</f>
        <v>begroting 2008</v>
      </c>
    </row>
    <row r="36" spans="1:6" ht="11.25">
      <c r="A36" s="204">
        <f>A33+1</f>
        <v>524</v>
      </c>
      <c r="B36" s="169" t="s">
        <v>221</v>
      </c>
      <c r="C36" s="100"/>
      <c r="D36" s="80"/>
      <c r="E36" s="80"/>
      <c r="F36" s="80"/>
    </row>
    <row r="37" spans="1:6" ht="11.25">
      <c r="A37" s="204">
        <f>A36+1</f>
        <v>525</v>
      </c>
      <c r="B37" s="169" t="s">
        <v>222</v>
      </c>
      <c r="C37" s="100"/>
      <c r="D37" s="79"/>
      <c r="E37" s="79"/>
      <c r="F37" s="79"/>
    </row>
    <row r="38" spans="1:6" ht="11.25">
      <c r="A38" s="204">
        <f>A37+1</f>
        <v>526</v>
      </c>
      <c r="B38" s="169" t="s">
        <v>223</v>
      </c>
      <c r="C38" s="100"/>
      <c r="D38" s="79"/>
      <c r="E38" s="79"/>
      <c r="F38" s="79"/>
    </row>
    <row r="39" spans="1:6" ht="11.25">
      <c r="A39" s="204">
        <f>A38+1</f>
        <v>527</v>
      </c>
      <c r="B39" s="169" t="s">
        <v>220</v>
      </c>
      <c r="C39" s="170"/>
      <c r="D39" s="79"/>
      <c r="E39" s="79"/>
      <c r="F39" s="79"/>
    </row>
    <row r="40" spans="1:6" ht="11.25">
      <c r="A40" s="204">
        <f>A39+1</f>
        <v>528</v>
      </c>
      <c r="B40" s="171" t="s">
        <v>232</v>
      </c>
      <c r="C40" s="100"/>
      <c r="D40" s="54">
        <f>SUM(D36:D39)</f>
        <v>0</v>
      </c>
      <c r="E40" s="54">
        <f>SUM(E36:E39)</f>
        <v>0</v>
      </c>
      <c r="F40" s="54">
        <f>SUM(F36:F39)</f>
        <v>0</v>
      </c>
    </row>
    <row r="41" ht="9.75" customHeight="1"/>
    <row r="42" spans="1:6" ht="11.25">
      <c r="A42" s="142" t="s">
        <v>272</v>
      </c>
      <c r="B42" s="72" t="s">
        <v>22</v>
      </c>
      <c r="C42" s="72"/>
      <c r="D42" s="184" t="str">
        <f>D6</f>
        <v>exploitatie 2006</v>
      </c>
      <c r="E42" s="205" t="str">
        <f>E6</f>
        <v>bijgestelde begr. 2007</v>
      </c>
      <c r="F42" s="205" t="str">
        <f>F6</f>
        <v>begroting 2008</v>
      </c>
    </row>
    <row r="43" spans="1:6" ht="11.25">
      <c r="A43" s="204">
        <f>A40+1</f>
        <v>529</v>
      </c>
      <c r="B43" s="169" t="s">
        <v>224</v>
      </c>
      <c r="C43" s="100"/>
      <c r="D43" s="80"/>
      <c r="E43" s="80"/>
      <c r="F43" s="80"/>
    </row>
    <row r="44" spans="1:6" ht="11.25">
      <c r="A44" s="204">
        <f>A43+1</f>
        <v>530</v>
      </c>
      <c r="B44" s="169" t="s">
        <v>225</v>
      </c>
      <c r="C44" s="100"/>
      <c r="D44" s="79"/>
      <c r="E44" s="79"/>
      <c r="F44" s="79"/>
    </row>
    <row r="45" spans="1:6" ht="11.25">
      <c r="A45" s="204">
        <f aca="true" t="shared" si="2" ref="A45:A51">A44+1</f>
        <v>531</v>
      </c>
      <c r="B45" s="169" t="s">
        <v>181</v>
      </c>
      <c r="C45" s="170"/>
      <c r="D45" s="79"/>
      <c r="E45" s="79"/>
      <c r="F45" s="79"/>
    </row>
    <row r="46" spans="1:6" ht="11.25">
      <c r="A46" s="204">
        <f t="shared" si="2"/>
        <v>532</v>
      </c>
      <c r="B46" s="169" t="s">
        <v>226</v>
      </c>
      <c r="C46" s="170"/>
      <c r="D46" s="79"/>
      <c r="E46" s="79"/>
      <c r="F46" s="79"/>
    </row>
    <row r="47" spans="1:6" ht="11.25">
      <c r="A47" s="204">
        <f t="shared" si="2"/>
        <v>533</v>
      </c>
      <c r="B47" s="169" t="s">
        <v>227</v>
      </c>
      <c r="C47" s="170"/>
      <c r="D47" s="79"/>
      <c r="E47" s="79"/>
      <c r="F47" s="79"/>
    </row>
    <row r="48" spans="1:6" ht="11.25">
      <c r="A48" s="204">
        <f t="shared" si="2"/>
        <v>534</v>
      </c>
      <c r="B48" s="169" t="s">
        <v>235</v>
      </c>
      <c r="C48" s="170"/>
      <c r="D48" s="79"/>
      <c r="E48" s="79"/>
      <c r="F48" s="79"/>
    </row>
    <row r="49" spans="1:6" ht="11.25">
      <c r="A49" s="204">
        <f t="shared" si="2"/>
        <v>535</v>
      </c>
      <c r="B49" s="169" t="s">
        <v>228</v>
      </c>
      <c r="C49" s="170"/>
      <c r="D49" s="79"/>
      <c r="E49" s="79"/>
      <c r="F49" s="79"/>
    </row>
    <row r="50" spans="1:6" ht="11.25">
      <c r="A50" s="204">
        <f t="shared" si="2"/>
        <v>536</v>
      </c>
      <c r="B50" s="169" t="s">
        <v>220</v>
      </c>
      <c r="C50" s="100"/>
      <c r="D50" s="79"/>
      <c r="E50" s="79"/>
      <c r="F50" s="79"/>
    </row>
    <row r="51" spans="1:6" ht="11.25">
      <c r="A51" s="204">
        <f t="shared" si="2"/>
        <v>537</v>
      </c>
      <c r="B51" s="190" t="s">
        <v>229</v>
      </c>
      <c r="C51" s="50"/>
      <c r="D51" s="54">
        <f>SUM(D43:D50)</f>
        <v>0</v>
      </c>
      <c r="E51" s="54">
        <f>SUM(E43:E50)</f>
        <v>0</v>
      </c>
      <c r="F51" s="54">
        <f>SUM(F43:F50)</f>
        <v>0</v>
      </c>
    </row>
  </sheetData>
  <sheetProtection password="CA39" sheet="1" objects="1" scenarios="1"/>
  <conditionalFormatting sqref="D43:F50 D36:F39 D26:F32 D20:F22 C7:F16">
    <cfRule type="expression" priority="1" dxfId="0" stopIfTrue="1">
      <formula>$E$4=TRUE</formula>
    </cfRule>
  </conditionalFormatting>
  <printOptions/>
  <pageMargins left="0.7874015748031497" right="0.7874015748031497" top="0.3937007874015748" bottom="0.3937007874015748" header="0.5118110236220472" footer="0.5118110236220472"/>
  <pageSetup fitToHeight="2" horizontalDpi="600" verticalDpi="600" orientation="landscape" paperSize="9" r:id="rId3"/>
  <legacyDrawing r:id="rId2"/>
  <oleObjects>
    <oleObject progId="MSPhotoEd.3" shapeId="1290197" r:id="rId1"/>
  </oleObjects>
</worksheet>
</file>

<file path=xl/worksheets/sheet5.xml><?xml version="1.0" encoding="utf-8"?>
<worksheet xmlns="http://schemas.openxmlformats.org/spreadsheetml/2006/main" xmlns:r="http://schemas.openxmlformats.org/officeDocument/2006/relationships">
  <dimension ref="A2:I60"/>
  <sheetViews>
    <sheetView showGridLines="0" showRowColHeaders="0" showZeros="0" showOutlineSymbols="0" zoomScaleSheetLayoutView="100" workbookViewId="0" topLeftCell="A1">
      <selection activeCell="A7" sqref="A7"/>
    </sheetView>
  </sheetViews>
  <sheetFormatPr defaultColWidth="9.140625" defaultRowHeight="12.75"/>
  <cols>
    <col min="1" max="1" width="5.140625" style="19" customWidth="1"/>
    <col min="2" max="2" width="33.421875" style="19" bestFit="1" customWidth="1"/>
    <col min="3" max="3" width="12.8515625" style="19" customWidth="1"/>
    <col min="4" max="9" width="13.7109375" style="19" customWidth="1"/>
    <col min="10" max="16384" width="9.140625" style="19" customWidth="1"/>
  </cols>
  <sheetData>
    <row r="2" spans="1:9" ht="11.25">
      <c r="A2" s="13" t="str">
        <f>CONCATENATE("Begroting ",'1. Voorblad'!F38," / verrekening exploitatie ",'1. Voorblad'!F38-2," voor zelfstandige audiologische centra")</f>
        <v>Begroting 2008 / verrekening exploitatie 2006 voor zelfstandige audiologische centra</v>
      </c>
      <c r="B2" s="63"/>
      <c r="I2" s="19">
        <f>'4. Specificatie kosten'!F2+1</f>
        <v>6</v>
      </c>
    </row>
    <row r="3" ht="11.25">
      <c r="B3" s="63"/>
    </row>
    <row r="4" s="13" customFormat="1" ht="11.25">
      <c r="E4" s="39" t="b">
        <f>'1. Voorblad'!F20</f>
        <v>1</v>
      </c>
    </row>
    <row r="5" ht="11.25">
      <c r="A5" s="75"/>
    </row>
    <row r="6" spans="1:2" ht="11.25">
      <c r="A6" s="75">
        <v>6</v>
      </c>
      <c r="B6" s="19" t="s">
        <v>53</v>
      </c>
    </row>
    <row r="8" spans="3:9" ht="11.25">
      <c r="C8" s="152" t="s">
        <v>144</v>
      </c>
      <c r="D8" s="152" t="s">
        <v>156</v>
      </c>
      <c r="E8" s="152" t="s">
        <v>145</v>
      </c>
      <c r="F8" s="152" t="s">
        <v>146</v>
      </c>
      <c r="G8" s="152" t="s">
        <v>147</v>
      </c>
      <c r="H8" s="153" t="s">
        <v>53</v>
      </c>
      <c r="I8" s="152" t="s">
        <v>156</v>
      </c>
    </row>
    <row r="9" spans="3:9" ht="11.25">
      <c r="C9" s="154" t="s">
        <v>148</v>
      </c>
      <c r="D9" s="154" t="str">
        <f>CONCATENATE("1-1-",'1. Voorblad'!F38-1)</f>
        <v>1-1-2007</v>
      </c>
      <c r="E9" s="154">
        <f>'1. Voorblad'!F38-1</f>
        <v>2007</v>
      </c>
      <c r="F9" s="154" t="s">
        <v>149</v>
      </c>
      <c r="G9" s="154" t="s">
        <v>150</v>
      </c>
      <c r="H9" s="154">
        <f>F10</f>
        <v>0</v>
      </c>
      <c r="I9" s="154" t="str">
        <f>CONCATENATE("1-1-",'1. Voorblad'!F38)</f>
        <v>1-1-2008</v>
      </c>
    </row>
    <row r="10" spans="3:9" ht="11.25">
      <c r="C10" s="155"/>
      <c r="D10" s="155">
        <f>'[1]Voorblad'!B24</f>
        <v>0</v>
      </c>
      <c r="E10" s="155"/>
      <c r="F10" s="155">
        <f>'[1]Voorblad'!D24</f>
        <v>0</v>
      </c>
      <c r="G10" s="155" t="str">
        <f>CONCATENATE("of vrijval ",'[1]Voorblad'!D24)</f>
        <v>of vrijval </v>
      </c>
      <c r="H10" s="155"/>
      <c r="I10" s="155">
        <f>'[1]Voorblad'!G24</f>
        <v>0</v>
      </c>
    </row>
    <row r="11" spans="3:8" ht="11.25">
      <c r="C11" s="42"/>
      <c r="D11" s="156"/>
      <c r="E11" s="156"/>
      <c r="F11" s="156"/>
      <c r="G11" s="156"/>
      <c r="H11" s="156"/>
    </row>
    <row r="12" spans="1:9" ht="11.25">
      <c r="A12" s="157">
        <f>I2*100+1</f>
        <v>601</v>
      </c>
      <c r="B12" s="48" t="s">
        <v>151</v>
      </c>
      <c r="C12" s="158">
        <v>0.02</v>
      </c>
      <c r="D12" s="77"/>
      <c r="E12" s="77"/>
      <c r="F12" s="77"/>
      <c r="G12" s="77"/>
      <c r="H12" s="159">
        <f>E12+F12-G12</f>
        <v>0</v>
      </c>
      <c r="I12" s="159">
        <f>D12-H12</f>
        <v>0</v>
      </c>
    </row>
    <row r="13" spans="1:9" ht="11.25">
      <c r="A13" s="157">
        <f aca="true" t="shared" si="0" ref="A13:A19">A12+1</f>
        <v>602</v>
      </c>
      <c r="B13" s="48" t="s">
        <v>152</v>
      </c>
      <c r="C13" s="158">
        <v>0.05</v>
      </c>
      <c r="D13" s="77"/>
      <c r="E13" s="77"/>
      <c r="F13" s="77"/>
      <c r="G13" s="77"/>
      <c r="H13" s="159">
        <f>E13+F13-G13</f>
        <v>0</v>
      </c>
      <c r="I13" s="159">
        <f>D13-H13</f>
        <v>0</v>
      </c>
    </row>
    <row r="14" spans="1:9" ht="11.25">
      <c r="A14" s="157">
        <f t="shared" si="0"/>
        <v>603</v>
      </c>
      <c r="B14" s="48" t="s">
        <v>54</v>
      </c>
      <c r="C14" s="158">
        <v>0.1</v>
      </c>
      <c r="D14" s="77"/>
      <c r="E14" s="77"/>
      <c r="F14" s="77"/>
      <c r="G14" s="77"/>
      <c r="H14" s="159">
        <f>E14+F14-G14</f>
        <v>0</v>
      </c>
      <c r="I14" s="159">
        <f>D14-H14</f>
        <v>0</v>
      </c>
    </row>
    <row r="15" spans="1:9" ht="11.25">
      <c r="A15" s="157">
        <f t="shared" si="0"/>
        <v>604</v>
      </c>
      <c r="B15" s="48" t="s">
        <v>55</v>
      </c>
      <c r="C15" s="158">
        <v>0.1</v>
      </c>
      <c r="D15" s="77"/>
      <c r="E15" s="77"/>
      <c r="F15" s="77"/>
      <c r="G15" s="77"/>
      <c r="H15" s="159">
        <f>E15+F15-G15</f>
        <v>0</v>
      </c>
      <c r="I15" s="159">
        <f>D15-H15</f>
        <v>0</v>
      </c>
    </row>
    <row r="16" spans="1:9" ht="11.25">
      <c r="A16" s="157">
        <f t="shared" si="0"/>
        <v>605</v>
      </c>
      <c r="B16" s="48" t="s">
        <v>56</v>
      </c>
      <c r="C16" s="158">
        <v>0.2</v>
      </c>
      <c r="D16" s="77"/>
      <c r="E16" s="77"/>
      <c r="F16" s="77"/>
      <c r="G16" s="77"/>
      <c r="H16" s="159">
        <f>E16+F16-G16</f>
        <v>0</v>
      </c>
      <c r="I16" s="159">
        <f>D16-H16</f>
        <v>0</v>
      </c>
    </row>
    <row r="17" spans="1:9" ht="11.25">
      <c r="A17" s="157">
        <f t="shared" si="0"/>
        <v>606</v>
      </c>
      <c r="B17" s="160" t="s">
        <v>153</v>
      </c>
      <c r="C17" s="161"/>
      <c r="D17" s="162">
        <f aca="true" t="shared" si="1" ref="D17:I17">SUM(D12:D16)</f>
        <v>0</v>
      </c>
      <c r="E17" s="162">
        <f t="shared" si="1"/>
        <v>0</v>
      </c>
      <c r="F17" s="162">
        <f t="shared" si="1"/>
        <v>0</v>
      </c>
      <c r="G17" s="162">
        <f t="shared" si="1"/>
        <v>0</v>
      </c>
      <c r="H17" s="162">
        <f t="shared" si="1"/>
        <v>0</v>
      </c>
      <c r="I17" s="162">
        <f t="shared" si="1"/>
        <v>0</v>
      </c>
    </row>
    <row r="18" spans="1:9" ht="11.25">
      <c r="A18" s="157">
        <f t="shared" si="0"/>
        <v>607</v>
      </c>
      <c r="B18" s="48" t="s">
        <v>154</v>
      </c>
      <c r="C18" s="158"/>
      <c r="D18" s="77"/>
      <c r="E18" s="77"/>
      <c r="F18" s="77"/>
      <c r="G18" s="77"/>
      <c r="H18" s="159">
        <f>E18+F18-G18</f>
        <v>0</v>
      </c>
      <c r="I18" s="159">
        <f>D18-H18</f>
        <v>0</v>
      </c>
    </row>
    <row r="19" spans="1:9" ht="11.25">
      <c r="A19" s="157">
        <f t="shared" si="0"/>
        <v>608</v>
      </c>
      <c r="B19" s="160" t="s">
        <v>155</v>
      </c>
      <c r="C19" s="161"/>
      <c r="D19" s="162">
        <f aca="true" t="shared" si="2" ref="D19:I19">SUM(D17:D18)</f>
        <v>0</v>
      </c>
      <c r="E19" s="162">
        <f t="shared" si="2"/>
        <v>0</v>
      </c>
      <c r="F19" s="162">
        <f t="shared" si="2"/>
        <v>0</v>
      </c>
      <c r="G19" s="162">
        <f t="shared" si="2"/>
        <v>0</v>
      </c>
      <c r="H19" s="162">
        <f t="shared" si="2"/>
        <v>0</v>
      </c>
      <c r="I19" s="162">
        <f t="shared" si="2"/>
        <v>0</v>
      </c>
    </row>
    <row r="21" ht="11.25">
      <c r="A21" s="19" t="s">
        <v>157</v>
      </c>
    </row>
    <row r="24" spans="3:5" ht="11.25">
      <c r="C24" s="42"/>
      <c r="D24" s="42"/>
      <c r="E24" s="42"/>
    </row>
    <row r="25" spans="3:5" ht="11.25">
      <c r="C25" s="42"/>
      <c r="D25" s="42"/>
      <c r="E25" s="42"/>
    </row>
    <row r="60" ht="11.25">
      <c r="E60" s="163"/>
    </row>
  </sheetData>
  <sheetProtection password="CA39" sheet="1" objects="1" scenarios="1"/>
  <conditionalFormatting sqref="E60 D12:G16 D18:G18">
    <cfRule type="expression" priority="1" dxfId="0" stopIfTrue="1">
      <formula>$E$4=TRUE</formula>
    </cfRule>
  </conditionalFormatting>
  <printOptions/>
  <pageMargins left="0.75" right="0.75" top="1" bottom="1" header="0.5" footer="0.5"/>
  <pageSetup horizontalDpi="600" verticalDpi="600" orientation="landscape" paperSize="9" r:id="rId3"/>
  <ignoredErrors>
    <ignoredError sqref="H17:I17" formula="1"/>
  </ignoredErrors>
  <legacyDrawing r:id="rId2"/>
  <oleObjects>
    <oleObject progId="MSPhotoEd.3" shapeId="1293639" r:id="rId1"/>
  </oleObjects>
</worksheet>
</file>

<file path=xl/worksheets/sheet6.xml><?xml version="1.0" encoding="utf-8"?>
<worksheet xmlns="http://schemas.openxmlformats.org/spreadsheetml/2006/main" xmlns:r="http://schemas.openxmlformats.org/officeDocument/2006/relationships">
  <dimension ref="A2:G427"/>
  <sheetViews>
    <sheetView showGridLines="0" showRowColHeaders="0" showZeros="0" showOutlineSymbols="0" zoomScaleSheetLayoutView="100" workbookViewId="0" topLeftCell="A1">
      <selection activeCell="G14" sqref="G14"/>
    </sheetView>
  </sheetViews>
  <sheetFormatPr defaultColWidth="9.140625" defaultRowHeight="12.75"/>
  <cols>
    <col min="1" max="1" width="4.8515625" style="211" customWidth="1"/>
    <col min="2" max="2" width="79.00390625" style="19" customWidth="1"/>
    <col min="3" max="3" width="13.00390625" style="19" customWidth="1"/>
    <col min="4" max="4" width="38.00390625" style="19" customWidth="1"/>
    <col min="5" max="5" width="3.7109375" style="19" customWidth="1"/>
    <col min="6" max="16384" width="9.140625" style="19" customWidth="1"/>
  </cols>
  <sheetData>
    <row r="1" ht="12.75" customHeight="1"/>
    <row r="2" spans="1:4" ht="12.75" customHeight="1">
      <c r="A2" s="208" t="str">
        <f>CONCATENATE("Begroting ",'1. Voorblad'!F38," / verrekening exploitatie ",'1. Voorblad'!F38-2," voor zelfstandige audiologische centra")</f>
        <v>Begroting 2008 / verrekening exploitatie 2006 voor zelfstandige audiologische centra</v>
      </c>
      <c r="B2" s="63"/>
      <c r="D2" s="19">
        <f>'5. Afschrijvingen'!I2+1</f>
        <v>7</v>
      </c>
    </row>
    <row r="3" spans="1:4" s="13" customFormat="1" ht="12.75" customHeight="1">
      <c r="A3" s="208"/>
      <c r="D3" s="39" t="b">
        <f>'1. Voorblad'!F20</f>
        <v>1</v>
      </c>
    </row>
    <row r="4" spans="1:2" ht="12.75" customHeight="1">
      <c r="A4" s="209">
        <v>7</v>
      </c>
      <c r="B4" s="209" t="str">
        <f>CONCATENATE("Onderdeel rente in verband met afrekening exploitatie ",'1. Voorblad'!F38-2)</f>
        <v>Onderdeel rente in verband met afrekening exploitatie 2006</v>
      </c>
    </row>
    <row r="5" ht="12.75" customHeight="1">
      <c r="A5" s="210" t="s">
        <v>57</v>
      </c>
    </row>
    <row r="6" ht="12.75" customHeight="1">
      <c r="A6" s="211" t="s">
        <v>58</v>
      </c>
    </row>
    <row r="7" ht="12.75" customHeight="1">
      <c r="A7" s="211" t="str">
        <f>CONCATENATE("Wij raden u aan om van deze circulaires kennis te nemen, alvorens u het onderdeel rente van de afrekening ",'1. Voorblad'!F38-2," invult.")</f>
        <v>Wij raden u aan om van deze circulaires kennis te nemen, alvorens u het onderdeel rente van de afrekening 2006 invult.</v>
      </c>
    </row>
    <row r="8" ht="12.75" customHeight="1">
      <c r="C8" s="42"/>
    </row>
    <row r="9" spans="1:6" ht="12.75" customHeight="1">
      <c r="A9" s="209" t="s">
        <v>59</v>
      </c>
      <c r="B9" s="63"/>
      <c r="C9" s="55"/>
      <c r="D9" s="63"/>
      <c r="E9" s="63"/>
      <c r="F9" s="63"/>
    </row>
    <row r="10" spans="1:7" ht="12.75" customHeight="1">
      <c r="A10" s="207">
        <f>D2*100+1</f>
        <v>701</v>
      </c>
      <c r="B10" s="52" t="s">
        <v>200</v>
      </c>
      <c r="C10" s="194"/>
      <c r="D10" s="42" t="s">
        <v>69</v>
      </c>
      <c r="G10" s="42"/>
    </row>
    <row r="11" spans="1:4" ht="12.75" customHeight="1">
      <c r="A11" s="207">
        <f>A10+1</f>
        <v>702</v>
      </c>
      <c r="B11" s="52" t="s">
        <v>241</v>
      </c>
      <c r="C11" s="194"/>
      <c r="D11" s="42" t="s">
        <v>70</v>
      </c>
    </row>
    <row r="12" spans="1:4" ht="12.75" customHeight="1">
      <c r="A12" s="207">
        <f aca="true" t="shared" si="0" ref="A12:A18">A11+1</f>
        <v>703</v>
      </c>
      <c r="B12" s="52" t="s">
        <v>201</v>
      </c>
      <c r="C12" s="194"/>
      <c r="D12" s="42" t="s">
        <v>71</v>
      </c>
    </row>
    <row r="13" spans="1:7" ht="12.75" customHeight="1">
      <c r="A13" s="207">
        <f t="shared" si="0"/>
        <v>704</v>
      </c>
      <c r="B13" s="52" t="s">
        <v>65</v>
      </c>
      <c r="C13" s="194"/>
      <c r="D13" s="42" t="s">
        <v>60</v>
      </c>
      <c r="G13" s="42"/>
    </row>
    <row r="14" spans="1:7" ht="12.75" customHeight="1">
      <c r="A14" s="207">
        <f t="shared" si="0"/>
        <v>705</v>
      </c>
      <c r="B14" s="52" t="s">
        <v>66</v>
      </c>
      <c r="C14" s="194"/>
      <c r="D14" s="42"/>
      <c r="G14" s="42"/>
    </row>
    <row r="15" spans="1:7" ht="12.75" customHeight="1">
      <c r="A15" s="207">
        <f t="shared" si="0"/>
        <v>706</v>
      </c>
      <c r="B15" s="52" t="s">
        <v>67</v>
      </c>
      <c r="C15" s="194"/>
      <c r="D15" s="42"/>
      <c r="G15" s="42"/>
    </row>
    <row r="16" spans="1:7" ht="12.75" customHeight="1">
      <c r="A16" s="207">
        <f t="shared" si="0"/>
        <v>707</v>
      </c>
      <c r="B16" s="52" t="s">
        <v>61</v>
      </c>
      <c r="C16" s="194"/>
      <c r="G16" s="42"/>
    </row>
    <row r="17" spans="1:7" ht="12.75" customHeight="1">
      <c r="A17" s="207">
        <f t="shared" si="0"/>
        <v>708</v>
      </c>
      <c r="B17" s="52" t="s">
        <v>68</v>
      </c>
      <c r="C17" s="194"/>
      <c r="G17" s="42"/>
    </row>
    <row r="18" spans="1:7" ht="12.75" customHeight="1">
      <c r="A18" s="207">
        <f t="shared" si="0"/>
        <v>709</v>
      </c>
      <c r="B18" s="52" t="s">
        <v>62</v>
      </c>
      <c r="C18" s="194"/>
      <c r="G18" s="42"/>
    </row>
    <row r="19" spans="3:7" ht="12.75" customHeight="1">
      <c r="C19" s="42"/>
      <c r="G19" s="42"/>
    </row>
    <row r="20" spans="1:4" ht="12.75" customHeight="1">
      <c r="A20" s="278" t="s">
        <v>240</v>
      </c>
      <c r="B20" s="279"/>
      <c r="C20" s="279"/>
      <c r="D20" s="279"/>
    </row>
    <row r="21" spans="1:4" ht="12.75" customHeight="1">
      <c r="A21" s="280"/>
      <c r="B21" s="280"/>
      <c r="C21" s="280"/>
      <c r="D21" s="280"/>
    </row>
    <row r="22" spans="1:6" ht="12.75" customHeight="1">
      <c r="A22" s="212" t="s">
        <v>9</v>
      </c>
      <c r="B22" s="192" t="s">
        <v>76</v>
      </c>
      <c r="C22" s="184" t="s">
        <v>242</v>
      </c>
      <c r="D22" s="78" t="s">
        <v>75</v>
      </c>
      <c r="F22" s="250" t="s">
        <v>72</v>
      </c>
    </row>
    <row r="23" spans="1:6" ht="12.75" customHeight="1">
      <c r="A23" s="213">
        <f>A18+1</f>
        <v>710</v>
      </c>
      <c r="B23" s="195" t="s">
        <v>77</v>
      </c>
      <c r="C23" s="196"/>
      <c r="D23" s="194"/>
      <c r="F23" s="250" t="s">
        <v>73</v>
      </c>
    </row>
    <row r="24" spans="1:6" ht="12.75" customHeight="1">
      <c r="A24" s="207">
        <f>A23+1</f>
        <v>711</v>
      </c>
      <c r="B24" s="193" t="s">
        <v>119</v>
      </c>
      <c r="C24" s="196"/>
      <c r="D24" s="194"/>
      <c r="F24" s="250" t="s">
        <v>74</v>
      </c>
    </row>
    <row r="25" spans="1:4" ht="12.75" customHeight="1">
      <c r="A25" s="207">
        <f>A24+1</f>
        <v>712</v>
      </c>
      <c r="B25" s="193" t="s">
        <v>78</v>
      </c>
      <c r="C25" s="196"/>
      <c r="D25" s="194"/>
    </row>
    <row r="26" spans="1:4" ht="12.75" customHeight="1">
      <c r="A26" s="207">
        <f>A25+1</f>
        <v>713</v>
      </c>
      <c r="B26" s="197" t="s">
        <v>79</v>
      </c>
      <c r="C26" s="196"/>
      <c r="D26" s="194"/>
    </row>
    <row r="27" spans="1:4" ht="12.75" customHeight="1">
      <c r="A27" s="212" t="s">
        <v>80</v>
      </c>
      <c r="B27" s="192" t="s">
        <v>81</v>
      </c>
      <c r="C27" s="184" t="s">
        <v>242</v>
      </c>
      <c r="D27" s="78" t="s">
        <v>75</v>
      </c>
    </row>
    <row r="28" spans="1:4" ht="12.75" customHeight="1">
      <c r="A28" s="213">
        <f>A26+1</f>
        <v>714</v>
      </c>
      <c r="B28" s="195" t="s">
        <v>120</v>
      </c>
      <c r="C28" s="196"/>
      <c r="D28" s="194"/>
    </row>
    <row r="29" spans="1:4" ht="12.75" customHeight="1">
      <c r="A29" s="214">
        <f>A28+1</f>
        <v>715</v>
      </c>
      <c r="B29" s="197" t="s">
        <v>82</v>
      </c>
      <c r="C29" s="196"/>
      <c r="D29" s="194"/>
    </row>
    <row r="30" spans="1:4" ht="12.75" customHeight="1">
      <c r="A30" s="212" t="s">
        <v>83</v>
      </c>
      <c r="B30" s="192" t="s">
        <v>84</v>
      </c>
      <c r="C30" s="184" t="s">
        <v>242</v>
      </c>
      <c r="D30" s="78" t="s">
        <v>75</v>
      </c>
    </row>
    <row r="31" spans="1:4" ht="12.75" customHeight="1">
      <c r="A31" s="215">
        <f>A29+1</f>
        <v>716</v>
      </c>
      <c r="B31" s="198" t="s">
        <v>121</v>
      </c>
      <c r="C31" s="196"/>
      <c r="D31" s="194"/>
    </row>
    <row r="32" spans="1:4" ht="12.75" customHeight="1">
      <c r="A32" s="212" t="s">
        <v>85</v>
      </c>
      <c r="B32" s="192" t="s">
        <v>86</v>
      </c>
      <c r="C32" s="184" t="s">
        <v>242</v>
      </c>
      <c r="D32" s="78" t="s">
        <v>75</v>
      </c>
    </row>
    <row r="33" spans="1:4" ht="12.75" customHeight="1">
      <c r="A33" s="213">
        <f>A31+1</f>
        <v>717</v>
      </c>
      <c r="B33" s="195" t="s">
        <v>87</v>
      </c>
      <c r="C33" s="196"/>
      <c r="D33" s="194"/>
    </row>
    <row r="34" spans="1:4" ht="12.75" customHeight="1">
      <c r="A34" s="207">
        <f>A33+1</f>
        <v>718</v>
      </c>
      <c r="B34" s="193" t="s">
        <v>88</v>
      </c>
      <c r="C34" s="196"/>
      <c r="D34" s="194"/>
    </row>
    <row r="35" spans="1:4" ht="12.75" customHeight="1">
      <c r="A35" s="214">
        <f>A34+1</f>
        <v>719</v>
      </c>
      <c r="B35" s="197" t="s">
        <v>89</v>
      </c>
      <c r="C35" s="196"/>
      <c r="D35" s="194"/>
    </row>
    <row r="36" spans="1:4" ht="12.75" customHeight="1">
      <c r="A36" s="212" t="s">
        <v>90</v>
      </c>
      <c r="B36" s="192" t="s">
        <v>91</v>
      </c>
      <c r="C36" s="184" t="s">
        <v>242</v>
      </c>
      <c r="D36" s="78" t="s">
        <v>75</v>
      </c>
    </row>
    <row r="37" spans="1:4" ht="12.75" customHeight="1">
      <c r="A37" s="217" t="s">
        <v>236</v>
      </c>
      <c r="B37" s="18"/>
      <c r="C37" s="216"/>
      <c r="D37" s="216"/>
    </row>
    <row r="38" spans="1:4" ht="12.75" customHeight="1">
      <c r="A38" s="213">
        <f>A35+1</f>
        <v>720</v>
      </c>
      <c r="B38" s="193" t="s">
        <v>237</v>
      </c>
      <c r="C38" s="196"/>
      <c r="D38" s="194"/>
    </row>
    <row r="39" spans="1:4" ht="12.75" customHeight="1">
      <c r="A39" s="207">
        <f>A38+1</f>
        <v>721</v>
      </c>
      <c r="B39" s="193" t="s">
        <v>238</v>
      </c>
      <c r="C39" s="196"/>
      <c r="D39" s="194"/>
    </row>
    <row r="40" spans="1:4" ht="12.75" customHeight="1">
      <c r="A40" s="207">
        <f>A39+1</f>
        <v>722</v>
      </c>
      <c r="B40" s="193" t="s">
        <v>239</v>
      </c>
      <c r="C40" s="196"/>
      <c r="D40" s="194"/>
    </row>
    <row r="41" ht="12.75" customHeight="1"/>
    <row r="42" spans="1:4" ht="12.75" customHeight="1">
      <c r="A42" s="208" t="str">
        <f>CONCATENATE("Begroting ",'1. Voorblad'!F77," / verrekening exploitatie ",'1. Voorblad'!F77-2," voor zelfstandige audiologische centra")</f>
        <v>Begroting  / verrekening exploitatie -2 voor zelfstandige audiologische centra</v>
      </c>
      <c r="B42" s="63"/>
      <c r="D42" s="19">
        <f>D2+1</f>
        <v>8</v>
      </c>
    </row>
    <row r="43" spans="1:4" s="13" customFormat="1" ht="12.75" customHeight="1">
      <c r="A43" s="208"/>
      <c r="D43" s="13">
        <f>'1. Voorblad'!F59</f>
        <v>0</v>
      </c>
    </row>
    <row r="44" spans="1:4" ht="12.75" customHeight="1">
      <c r="A44" s="212" t="s">
        <v>92</v>
      </c>
      <c r="B44" s="192" t="s">
        <v>93</v>
      </c>
      <c r="C44" s="184" t="s">
        <v>242</v>
      </c>
      <c r="D44" s="78" t="s">
        <v>75</v>
      </c>
    </row>
    <row r="45" spans="1:4" ht="12.75" customHeight="1">
      <c r="A45" s="213">
        <f>D42*100+1</f>
        <v>801</v>
      </c>
      <c r="B45" s="195" t="s">
        <v>114</v>
      </c>
      <c r="C45" s="196"/>
      <c r="D45" s="194"/>
    </row>
    <row r="46" spans="1:4" ht="12.75" customHeight="1">
      <c r="A46" s="207">
        <f>A45+1</f>
        <v>802</v>
      </c>
      <c r="B46" s="193" t="s">
        <v>113</v>
      </c>
      <c r="C46" s="196"/>
      <c r="D46" s="194"/>
    </row>
    <row r="47" spans="1:4" ht="12.75" customHeight="1">
      <c r="A47" s="214">
        <f>A46+1</f>
        <v>803</v>
      </c>
      <c r="B47" s="197" t="s">
        <v>94</v>
      </c>
      <c r="C47" s="196"/>
      <c r="D47" s="194"/>
    </row>
    <row r="48" spans="1:4" ht="12.75" customHeight="1">
      <c r="A48" s="212" t="s">
        <v>95</v>
      </c>
      <c r="B48" s="192" t="s">
        <v>96</v>
      </c>
      <c r="C48" s="184" t="s">
        <v>242</v>
      </c>
      <c r="D48" s="78" t="s">
        <v>75</v>
      </c>
    </row>
    <row r="49" spans="1:4" ht="12.75" customHeight="1">
      <c r="A49" s="213">
        <f>A47+1</f>
        <v>804</v>
      </c>
      <c r="B49" s="195" t="s">
        <v>97</v>
      </c>
      <c r="C49" s="196"/>
      <c r="D49" s="194"/>
    </row>
    <row r="50" spans="1:4" ht="12.75" customHeight="1">
      <c r="A50" s="207">
        <f aca="true" t="shared" si="1" ref="A50:A55">A49+1</f>
        <v>805</v>
      </c>
      <c r="B50" s="193" t="s">
        <v>98</v>
      </c>
      <c r="C50" s="196"/>
      <c r="D50" s="194"/>
    </row>
    <row r="51" spans="1:4" ht="12.75" customHeight="1">
      <c r="A51" s="207">
        <f t="shared" si="1"/>
        <v>806</v>
      </c>
      <c r="B51" s="193" t="s">
        <v>99</v>
      </c>
      <c r="C51" s="196"/>
      <c r="D51" s="194"/>
    </row>
    <row r="52" spans="1:4" ht="12.75" customHeight="1">
      <c r="A52" s="207">
        <f t="shared" si="1"/>
        <v>807</v>
      </c>
      <c r="B52" s="193" t="s">
        <v>112</v>
      </c>
      <c r="C52" s="196"/>
      <c r="D52" s="194"/>
    </row>
    <row r="53" spans="1:4" ht="12.75" customHeight="1">
      <c r="A53" s="207">
        <f t="shared" si="1"/>
        <v>808</v>
      </c>
      <c r="B53" s="193" t="s">
        <v>100</v>
      </c>
      <c r="C53" s="196"/>
      <c r="D53" s="194"/>
    </row>
    <row r="54" spans="1:4" ht="12.75" customHeight="1">
      <c r="A54" s="207">
        <f t="shared" si="1"/>
        <v>809</v>
      </c>
      <c r="B54" s="193" t="s">
        <v>101</v>
      </c>
      <c r="C54" s="196"/>
      <c r="D54" s="194"/>
    </row>
    <row r="55" spans="1:4" ht="12.75" customHeight="1">
      <c r="A55" s="214">
        <f t="shared" si="1"/>
        <v>810</v>
      </c>
      <c r="B55" s="197" t="s">
        <v>102</v>
      </c>
      <c r="C55" s="196"/>
      <c r="D55" s="194"/>
    </row>
    <row r="56" spans="1:4" ht="12.75" customHeight="1">
      <c r="A56" s="212" t="s">
        <v>103</v>
      </c>
      <c r="B56" s="192" t="s">
        <v>104</v>
      </c>
      <c r="C56" s="184" t="s">
        <v>242</v>
      </c>
      <c r="D56" s="78" t="s">
        <v>75</v>
      </c>
    </row>
    <row r="57" spans="1:4" ht="12.75" customHeight="1">
      <c r="A57" s="213">
        <f>A55+1</f>
        <v>811</v>
      </c>
      <c r="B57" s="195" t="s">
        <v>105</v>
      </c>
      <c r="C57" s="196"/>
      <c r="D57" s="194"/>
    </row>
    <row r="58" spans="1:4" ht="12.75" customHeight="1">
      <c r="A58" s="207">
        <f>A57+1</f>
        <v>812</v>
      </c>
      <c r="B58" s="193" t="s">
        <v>106</v>
      </c>
      <c r="C58" s="196"/>
      <c r="D58" s="194"/>
    </row>
    <row r="59" spans="1:4" ht="12.75" customHeight="1">
      <c r="A59" s="207">
        <f>A58+1</f>
        <v>813</v>
      </c>
      <c r="B59" s="193" t="s">
        <v>110</v>
      </c>
      <c r="C59" s="196"/>
      <c r="D59" s="194"/>
    </row>
    <row r="60" spans="1:4" ht="12.75" customHeight="1">
      <c r="A60" s="214">
        <f>A59+1</f>
        <v>814</v>
      </c>
      <c r="B60" s="197" t="s">
        <v>111</v>
      </c>
      <c r="C60" s="196"/>
      <c r="D60" s="194"/>
    </row>
    <row r="61" spans="1:4" ht="12.75" customHeight="1">
      <c r="A61" s="212" t="s">
        <v>107</v>
      </c>
      <c r="B61" s="192" t="s">
        <v>108</v>
      </c>
      <c r="C61" s="184" t="s">
        <v>242</v>
      </c>
      <c r="D61" s="78" t="s">
        <v>75</v>
      </c>
    </row>
    <row r="62" spans="1:4" ht="12.75" customHeight="1">
      <c r="A62" s="199" t="s">
        <v>109</v>
      </c>
      <c r="C62" s="216"/>
      <c r="D62" s="216"/>
    </row>
    <row r="63" spans="1:4" ht="12.75" customHeight="1">
      <c r="A63" s="207">
        <f>A60+1</f>
        <v>815</v>
      </c>
      <c r="B63" s="193" t="s">
        <v>115</v>
      </c>
      <c r="C63" s="196"/>
      <c r="D63" s="194"/>
    </row>
    <row r="64" spans="1:4" ht="12.75" customHeight="1">
      <c r="A64" s="207">
        <f>A63+1</f>
        <v>816</v>
      </c>
      <c r="B64" s="193" t="s">
        <v>116</v>
      </c>
      <c r="C64" s="196"/>
      <c r="D64" s="194"/>
    </row>
    <row r="65" spans="1:4" ht="12.75" customHeight="1">
      <c r="A65" s="207">
        <f>A64+1</f>
        <v>817</v>
      </c>
      <c r="B65" s="193" t="s">
        <v>117</v>
      </c>
      <c r="C65" s="196"/>
      <c r="D65" s="194"/>
    </row>
    <row r="66" spans="1:4" ht="12.75" customHeight="1">
      <c r="A66" s="207">
        <f>A65+1</f>
        <v>818</v>
      </c>
      <c r="B66" s="193" t="s">
        <v>118</v>
      </c>
      <c r="C66" s="196"/>
      <c r="D66" s="194"/>
    </row>
    <row r="67" ht="12.75" customHeight="1">
      <c r="B67" s="151"/>
    </row>
    <row r="68" ht="12.75" customHeight="1">
      <c r="B68" s="151"/>
    </row>
    <row r="69" ht="12.75" customHeight="1">
      <c r="B69" s="151"/>
    </row>
    <row r="70" ht="12.75" customHeight="1">
      <c r="B70" s="151"/>
    </row>
    <row r="71" ht="12.75" customHeight="1">
      <c r="B71" s="151"/>
    </row>
    <row r="72" ht="12.75" customHeight="1">
      <c r="B72" s="151"/>
    </row>
    <row r="73" ht="12.75" customHeight="1">
      <c r="B73" s="151"/>
    </row>
    <row r="74" ht="12.75" customHeight="1">
      <c r="B74" s="151"/>
    </row>
    <row r="75" ht="12.75" customHeight="1">
      <c r="B75" s="151"/>
    </row>
    <row r="76" ht="12.75" customHeight="1">
      <c r="B76" s="151"/>
    </row>
    <row r="77" ht="12.75" customHeight="1">
      <c r="B77" s="151"/>
    </row>
    <row r="78" ht="12.75" customHeight="1">
      <c r="B78" s="151"/>
    </row>
    <row r="79" ht="12.75" customHeight="1">
      <c r="B79" s="151"/>
    </row>
    <row r="80" ht="12.75" customHeight="1">
      <c r="B80" s="151"/>
    </row>
    <row r="81" ht="12.75" customHeight="1">
      <c r="B81" s="151"/>
    </row>
    <row r="82" ht="12.75" customHeight="1">
      <c r="B82" s="151"/>
    </row>
    <row r="83" ht="12.75" customHeight="1">
      <c r="B83" s="151"/>
    </row>
    <row r="84" ht="12.75" customHeight="1">
      <c r="B84" s="151"/>
    </row>
    <row r="85" ht="12.75" customHeight="1">
      <c r="B85" s="151"/>
    </row>
    <row r="86" ht="12.75" customHeight="1">
      <c r="B86" s="151"/>
    </row>
    <row r="87" ht="12.75" customHeight="1">
      <c r="B87" s="151"/>
    </row>
    <row r="88" ht="12.75" customHeight="1">
      <c r="B88" s="151"/>
    </row>
    <row r="89" ht="12.75" customHeight="1">
      <c r="B89" s="151"/>
    </row>
    <row r="90" ht="12.75" customHeight="1">
      <c r="B90" s="151"/>
    </row>
    <row r="91" ht="12.75" customHeight="1">
      <c r="B91" s="151"/>
    </row>
    <row r="92" ht="12.75" customHeight="1">
      <c r="B92" s="151"/>
    </row>
    <row r="93" ht="12.75" customHeight="1">
      <c r="B93" s="151"/>
    </row>
    <row r="94" ht="12.75" customHeight="1">
      <c r="B94" s="151"/>
    </row>
    <row r="95" ht="12.75" customHeight="1">
      <c r="B95" s="151"/>
    </row>
    <row r="96" ht="12.75" customHeight="1">
      <c r="B96" s="151"/>
    </row>
    <row r="97" ht="12.75" customHeight="1">
      <c r="B97" s="151"/>
    </row>
    <row r="98" ht="12.75" customHeight="1">
      <c r="B98" s="151"/>
    </row>
    <row r="99" ht="12.75" customHeight="1">
      <c r="B99" s="151"/>
    </row>
    <row r="100" ht="12.75" customHeight="1">
      <c r="B100" s="151"/>
    </row>
    <row r="101" ht="12.75" customHeight="1">
      <c r="B101" s="151"/>
    </row>
    <row r="102" ht="12.75" customHeight="1">
      <c r="B102" s="151"/>
    </row>
    <row r="103" ht="12.75" customHeight="1">
      <c r="B103" s="151"/>
    </row>
    <row r="104" ht="12.75" customHeight="1">
      <c r="B104" s="151"/>
    </row>
    <row r="105" ht="12.75" customHeight="1">
      <c r="B105" s="151"/>
    </row>
    <row r="106" ht="12.75" customHeight="1">
      <c r="B106" s="151"/>
    </row>
    <row r="107" ht="12.75" customHeight="1">
      <c r="B107" s="151"/>
    </row>
    <row r="108" ht="12.75" customHeight="1">
      <c r="B108" s="151"/>
    </row>
    <row r="109" ht="12.75" customHeight="1">
      <c r="B109" s="151"/>
    </row>
    <row r="110" ht="12.75" customHeight="1">
      <c r="B110" s="151"/>
    </row>
    <row r="111" ht="12.75" customHeight="1">
      <c r="B111" s="151"/>
    </row>
    <row r="112" ht="12.75" customHeight="1">
      <c r="B112" s="151"/>
    </row>
    <row r="113" ht="12.75" customHeight="1">
      <c r="B113" s="151"/>
    </row>
    <row r="114" ht="12.75" customHeight="1">
      <c r="B114" s="151"/>
    </row>
    <row r="115" ht="12.75" customHeight="1">
      <c r="B115" s="151"/>
    </row>
    <row r="116" ht="12.75" customHeight="1">
      <c r="B116" s="151"/>
    </row>
    <row r="117" ht="12.75" customHeight="1">
      <c r="B117" s="151"/>
    </row>
    <row r="118" ht="12.75" customHeight="1">
      <c r="B118" s="151"/>
    </row>
    <row r="119" ht="12.75" customHeight="1">
      <c r="B119" s="151"/>
    </row>
    <row r="120" ht="12.75" customHeight="1">
      <c r="B120" s="151"/>
    </row>
    <row r="121" ht="12.75" customHeight="1">
      <c r="B121" s="151"/>
    </row>
    <row r="122" ht="12.75" customHeight="1">
      <c r="B122" s="151"/>
    </row>
    <row r="123" ht="12.75" customHeight="1">
      <c r="B123" s="151"/>
    </row>
    <row r="124" ht="12.75" customHeight="1">
      <c r="B124" s="151"/>
    </row>
    <row r="125" ht="12.75" customHeight="1">
      <c r="B125" s="151"/>
    </row>
    <row r="126" ht="12.75" customHeight="1">
      <c r="B126" s="151"/>
    </row>
    <row r="127" ht="12.75" customHeight="1">
      <c r="B127" s="151"/>
    </row>
    <row r="128" ht="12.75" customHeight="1">
      <c r="B128" s="151"/>
    </row>
    <row r="129" ht="12.75" customHeight="1">
      <c r="B129" s="151"/>
    </row>
    <row r="130" ht="12.75" customHeight="1">
      <c r="B130" s="151"/>
    </row>
    <row r="131" ht="12.75" customHeight="1">
      <c r="B131" s="151"/>
    </row>
    <row r="132" ht="12.75" customHeight="1">
      <c r="B132" s="151"/>
    </row>
    <row r="133" ht="12.75" customHeight="1">
      <c r="B133" s="151"/>
    </row>
    <row r="134" ht="12.75" customHeight="1">
      <c r="B134" s="151"/>
    </row>
    <row r="135" ht="12.75" customHeight="1">
      <c r="B135" s="151"/>
    </row>
    <row r="136" ht="12.75" customHeight="1">
      <c r="B136" s="151"/>
    </row>
    <row r="137" ht="12.75" customHeight="1">
      <c r="B137" s="151"/>
    </row>
    <row r="138" ht="12.75" customHeight="1">
      <c r="B138" s="151"/>
    </row>
    <row r="139" ht="12.75" customHeight="1">
      <c r="B139" s="151"/>
    </row>
    <row r="140" ht="12.75" customHeight="1">
      <c r="B140" s="151"/>
    </row>
    <row r="141" ht="12.75" customHeight="1">
      <c r="B141" s="151"/>
    </row>
    <row r="142" ht="12.75" customHeight="1">
      <c r="B142" s="151"/>
    </row>
    <row r="143" ht="12.75" customHeight="1">
      <c r="B143" s="151"/>
    </row>
    <row r="144" ht="12.75" customHeight="1">
      <c r="B144" s="151"/>
    </row>
    <row r="145" ht="12.75" customHeight="1">
      <c r="B145" s="151"/>
    </row>
    <row r="146" ht="12.75" customHeight="1">
      <c r="B146" s="151"/>
    </row>
    <row r="147" ht="12.75" customHeight="1">
      <c r="B147" s="151"/>
    </row>
    <row r="148" ht="12.75" customHeight="1">
      <c r="B148" s="151"/>
    </row>
    <row r="149" ht="12.75" customHeight="1">
      <c r="B149" s="151"/>
    </row>
    <row r="150" ht="12.75" customHeight="1">
      <c r="B150" s="151"/>
    </row>
    <row r="151" ht="12.75" customHeight="1">
      <c r="B151" s="151"/>
    </row>
    <row r="152" ht="12.75" customHeight="1">
      <c r="B152" s="151"/>
    </row>
    <row r="153" ht="12.75" customHeight="1">
      <c r="B153" s="151"/>
    </row>
    <row r="154" ht="12.75" customHeight="1">
      <c r="B154" s="151"/>
    </row>
    <row r="155" ht="12.75" customHeight="1">
      <c r="B155" s="151"/>
    </row>
    <row r="156" ht="12.75" customHeight="1">
      <c r="B156" s="151"/>
    </row>
    <row r="157" ht="12.75" customHeight="1">
      <c r="B157" s="151"/>
    </row>
    <row r="158" ht="12.75" customHeight="1">
      <c r="B158" s="151"/>
    </row>
    <row r="159" ht="12.75" customHeight="1">
      <c r="B159" s="151"/>
    </row>
    <row r="160" ht="12.75" customHeight="1">
      <c r="B160" s="151"/>
    </row>
    <row r="161" ht="12.75" customHeight="1">
      <c r="B161" s="151"/>
    </row>
    <row r="162" ht="12.75" customHeight="1">
      <c r="B162" s="151"/>
    </row>
    <row r="163" ht="12.75" customHeight="1">
      <c r="B163" s="151"/>
    </row>
    <row r="164" ht="12.75" customHeight="1">
      <c r="B164" s="151"/>
    </row>
    <row r="165" ht="12.75" customHeight="1">
      <c r="B165" s="151"/>
    </row>
    <row r="166" ht="12.75" customHeight="1">
      <c r="B166" s="151"/>
    </row>
    <row r="167" ht="12.75" customHeight="1">
      <c r="B167" s="151"/>
    </row>
    <row r="168" ht="12.75" customHeight="1">
      <c r="B168" s="151"/>
    </row>
    <row r="169" ht="11.25">
      <c r="B169" s="151"/>
    </row>
    <row r="170" ht="11.25">
      <c r="B170" s="151"/>
    </row>
    <row r="171" ht="11.25">
      <c r="B171" s="151"/>
    </row>
    <row r="172" ht="11.25">
      <c r="B172" s="151"/>
    </row>
    <row r="173" ht="11.25">
      <c r="B173" s="151"/>
    </row>
    <row r="174" ht="11.25">
      <c r="B174" s="151"/>
    </row>
    <row r="175" ht="11.25">
      <c r="B175" s="151"/>
    </row>
    <row r="176" ht="11.25">
      <c r="B176" s="151"/>
    </row>
    <row r="177" ht="11.25">
      <c r="B177" s="151"/>
    </row>
    <row r="178" ht="11.25">
      <c r="B178" s="151"/>
    </row>
    <row r="179" ht="11.25">
      <c r="B179" s="151"/>
    </row>
    <row r="180" ht="11.25">
      <c r="B180" s="151"/>
    </row>
    <row r="181" ht="11.25">
      <c r="B181" s="151"/>
    </row>
    <row r="182" ht="11.25">
      <c r="B182" s="151"/>
    </row>
    <row r="183" ht="11.25">
      <c r="B183" s="151"/>
    </row>
    <row r="184" ht="11.25">
      <c r="B184" s="151"/>
    </row>
    <row r="185" ht="11.25">
      <c r="B185" s="151"/>
    </row>
    <row r="186" ht="11.25">
      <c r="B186" s="151"/>
    </row>
    <row r="187" ht="11.25">
      <c r="B187" s="151"/>
    </row>
    <row r="188" ht="11.25">
      <c r="B188" s="151"/>
    </row>
    <row r="189" ht="11.25">
      <c r="B189" s="151"/>
    </row>
    <row r="190" ht="11.25">
      <c r="B190" s="151"/>
    </row>
    <row r="191" ht="11.25">
      <c r="B191" s="151"/>
    </row>
    <row r="192" ht="11.25">
      <c r="B192" s="151"/>
    </row>
    <row r="193" ht="11.25">
      <c r="B193" s="151"/>
    </row>
    <row r="194" ht="11.25">
      <c r="B194" s="151"/>
    </row>
    <row r="195" ht="11.25">
      <c r="B195" s="151"/>
    </row>
    <row r="196" ht="11.25">
      <c r="B196" s="151"/>
    </row>
    <row r="197" ht="11.25">
      <c r="B197" s="151"/>
    </row>
    <row r="198" ht="11.25">
      <c r="B198" s="151"/>
    </row>
    <row r="199" ht="11.25">
      <c r="B199" s="151"/>
    </row>
    <row r="200" ht="11.25">
      <c r="B200" s="151"/>
    </row>
    <row r="201" ht="11.25">
      <c r="B201" s="151"/>
    </row>
    <row r="202" ht="11.25">
      <c r="B202" s="151"/>
    </row>
    <row r="203" ht="11.25">
      <c r="B203" s="151"/>
    </row>
    <row r="204" ht="11.25">
      <c r="B204" s="151"/>
    </row>
    <row r="205" ht="11.25">
      <c r="B205" s="151"/>
    </row>
    <row r="206" ht="11.25">
      <c r="B206" s="151"/>
    </row>
    <row r="207" ht="11.25">
      <c r="B207" s="151"/>
    </row>
    <row r="208" ht="11.25">
      <c r="B208" s="151"/>
    </row>
    <row r="209" ht="11.25">
      <c r="B209" s="151"/>
    </row>
    <row r="210" ht="11.25">
      <c r="B210" s="151"/>
    </row>
    <row r="211" ht="11.25">
      <c r="B211" s="151"/>
    </row>
    <row r="212" ht="11.25">
      <c r="B212" s="151"/>
    </row>
    <row r="213" ht="11.25">
      <c r="B213" s="151"/>
    </row>
    <row r="214" ht="11.25">
      <c r="B214" s="151"/>
    </row>
    <row r="215" ht="11.25">
      <c r="B215" s="151"/>
    </row>
    <row r="216" ht="11.25">
      <c r="B216" s="151"/>
    </row>
    <row r="217" ht="11.25">
      <c r="B217" s="151"/>
    </row>
    <row r="218" ht="11.25">
      <c r="B218" s="151"/>
    </row>
    <row r="219" ht="11.25">
      <c r="B219" s="151"/>
    </row>
    <row r="220" ht="11.25">
      <c r="B220" s="151"/>
    </row>
    <row r="221" ht="11.25">
      <c r="B221" s="151"/>
    </row>
    <row r="222" ht="11.25">
      <c r="B222" s="151"/>
    </row>
    <row r="223" ht="11.25">
      <c r="B223" s="151"/>
    </row>
    <row r="224" ht="11.25">
      <c r="B224" s="151"/>
    </row>
    <row r="225" ht="11.25">
      <c r="B225" s="151"/>
    </row>
    <row r="226" ht="11.25">
      <c r="B226" s="151"/>
    </row>
    <row r="227" ht="11.25">
      <c r="B227" s="151"/>
    </row>
    <row r="228" ht="11.25">
      <c r="B228" s="151"/>
    </row>
    <row r="229" ht="11.25">
      <c r="B229" s="151"/>
    </row>
    <row r="230" ht="11.25">
      <c r="B230" s="151"/>
    </row>
    <row r="231" ht="11.25">
      <c r="B231" s="151"/>
    </row>
    <row r="232" ht="11.25">
      <c r="B232" s="151"/>
    </row>
    <row r="233" ht="11.25">
      <c r="B233" s="151"/>
    </row>
    <row r="234" ht="11.25">
      <c r="B234" s="151"/>
    </row>
    <row r="235" ht="11.25">
      <c r="B235" s="151"/>
    </row>
    <row r="236" ht="11.25">
      <c r="B236" s="151"/>
    </row>
    <row r="237" ht="11.25">
      <c r="B237" s="151"/>
    </row>
    <row r="238" ht="11.25">
      <c r="B238" s="151"/>
    </row>
    <row r="239" ht="11.25">
      <c r="B239" s="151"/>
    </row>
    <row r="240" ht="11.25">
      <c r="B240" s="151"/>
    </row>
    <row r="241" ht="11.25">
      <c r="B241" s="151"/>
    </row>
    <row r="242" ht="11.25">
      <c r="B242" s="151"/>
    </row>
    <row r="243" ht="11.25">
      <c r="B243" s="151"/>
    </row>
    <row r="244" ht="11.25">
      <c r="B244" s="151"/>
    </row>
    <row r="245" ht="11.25">
      <c r="B245" s="151"/>
    </row>
    <row r="246" ht="11.25">
      <c r="B246" s="151"/>
    </row>
    <row r="247" ht="11.25">
      <c r="B247" s="151"/>
    </row>
    <row r="248" ht="11.25">
      <c r="B248" s="151"/>
    </row>
    <row r="249" ht="11.25">
      <c r="B249" s="151"/>
    </row>
    <row r="250" ht="11.25">
      <c r="B250" s="151"/>
    </row>
    <row r="251" ht="11.25">
      <c r="B251" s="151"/>
    </row>
    <row r="252" ht="11.25">
      <c r="B252" s="151"/>
    </row>
    <row r="253" ht="11.25">
      <c r="B253" s="151"/>
    </row>
    <row r="254" ht="11.25">
      <c r="B254" s="151"/>
    </row>
    <row r="255" ht="11.25">
      <c r="B255" s="151"/>
    </row>
    <row r="256" ht="11.25">
      <c r="B256" s="151"/>
    </row>
    <row r="257" ht="11.25">
      <c r="B257" s="151"/>
    </row>
    <row r="258" ht="11.25">
      <c r="B258" s="151"/>
    </row>
    <row r="259" ht="11.25">
      <c r="B259" s="151"/>
    </row>
    <row r="260" ht="11.25">
      <c r="B260" s="151"/>
    </row>
    <row r="261" ht="11.25">
      <c r="B261" s="151"/>
    </row>
    <row r="262" ht="11.25">
      <c r="B262" s="151"/>
    </row>
    <row r="263" ht="11.25">
      <c r="B263" s="151"/>
    </row>
    <row r="264" ht="11.25">
      <c r="B264" s="151"/>
    </row>
    <row r="265" ht="11.25">
      <c r="B265" s="151"/>
    </row>
    <row r="266" ht="11.25">
      <c r="B266" s="151"/>
    </row>
    <row r="267" ht="11.25">
      <c r="B267" s="151"/>
    </row>
    <row r="268" ht="11.25">
      <c r="B268" s="151"/>
    </row>
    <row r="269" ht="11.25">
      <c r="B269" s="151"/>
    </row>
    <row r="270" ht="11.25">
      <c r="B270" s="151"/>
    </row>
    <row r="271" ht="11.25">
      <c r="B271" s="151"/>
    </row>
    <row r="272" ht="11.25">
      <c r="B272" s="151"/>
    </row>
    <row r="273" ht="11.25">
      <c r="B273" s="151"/>
    </row>
    <row r="274" ht="11.25">
      <c r="B274" s="151"/>
    </row>
    <row r="275" ht="11.25">
      <c r="B275" s="151"/>
    </row>
    <row r="276" ht="11.25">
      <c r="B276" s="151"/>
    </row>
    <row r="277" ht="11.25">
      <c r="B277" s="151"/>
    </row>
    <row r="278" ht="11.25">
      <c r="B278" s="151"/>
    </row>
    <row r="279" ht="11.25">
      <c r="B279" s="151"/>
    </row>
    <row r="280" ht="11.25">
      <c r="B280" s="151"/>
    </row>
    <row r="281" ht="11.25">
      <c r="B281" s="151"/>
    </row>
    <row r="282" ht="11.25">
      <c r="B282" s="151"/>
    </row>
    <row r="283" ht="11.25">
      <c r="B283" s="151"/>
    </row>
    <row r="284" ht="11.25">
      <c r="B284" s="151"/>
    </row>
    <row r="285" ht="11.25">
      <c r="B285" s="151"/>
    </row>
    <row r="286" ht="11.25">
      <c r="B286" s="151"/>
    </row>
    <row r="287" ht="11.25">
      <c r="B287" s="151"/>
    </row>
    <row r="288" ht="11.25">
      <c r="B288" s="151"/>
    </row>
    <row r="289" ht="11.25">
      <c r="B289" s="151"/>
    </row>
    <row r="290" ht="11.25">
      <c r="B290" s="151"/>
    </row>
    <row r="291" ht="11.25">
      <c r="B291" s="151"/>
    </row>
    <row r="292" ht="11.25">
      <c r="B292" s="151"/>
    </row>
    <row r="293" ht="11.25">
      <c r="B293" s="151"/>
    </row>
    <row r="294" ht="11.25">
      <c r="B294" s="151"/>
    </row>
    <row r="295" ht="11.25">
      <c r="B295" s="151"/>
    </row>
    <row r="296" ht="11.25">
      <c r="B296" s="151"/>
    </row>
    <row r="297" ht="11.25">
      <c r="B297" s="151"/>
    </row>
    <row r="298" ht="11.25">
      <c r="B298" s="151"/>
    </row>
    <row r="299" ht="11.25">
      <c r="B299" s="151"/>
    </row>
    <row r="300" ht="11.25">
      <c r="B300" s="151"/>
    </row>
    <row r="301" ht="11.25">
      <c r="B301" s="151"/>
    </row>
    <row r="302" ht="11.25">
      <c r="B302" s="151"/>
    </row>
    <row r="303" ht="11.25">
      <c r="B303" s="151"/>
    </row>
    <row r="304" ht="11.25">
      <c r="B304" s="151"/>
    </row>
    <row r="305" ht="11.25">
      <c r="B305" s="151"/>
    </row>
    <row r="306" ht="11.25">
      <c r="B306" s="151"/>
    </row>
    <row r="307" ht="11.25">
      <c r="B307" s="151"/>
    </row>
    <row r="308" ht="11.25">
      <c r="B308" s="151"/>
    </row>
    <row r="309" ht="11.25">
      <c r="B309" s="151"/>
    </row>
    <row r="310" ht="11.25">
      <c r="B310" s="151"/>
    </row>
    <row r="311" ht="11.25">
      <c r="B311" s="151"/>
    </row>
    <row r="312" ht="11.25">
      <c r="B312" s="151"/>
    </row>
    <row r="313" ht="11.25">
      <c r="B313" s="151"/>
    </row>
    <row r="314" ht="11.25">
      <c r="B314" s="151"/>
    </row>
    <row r="315" ht="11.25">
      <c r="B315" s="151"/>
    </row>
    <row r="316" ht="11.25">
      <c r="B316" s="151"/>
    </row>
    <row r="317" ht="11.25">
      <c r="B317" s="151"/>
    </row>
    <row r="318" ht="11.25">
      <c r="B318" s="151"/>
    </row>
    <row r="319" ht="11.25">
      <c r="B319" s="151"/>
    </row>
    <row r="320" ht="11.25">
      <c r="B320" s="151"/>
    </row>
    <row r="321" ht="11.25">
      <c r="B321" s="151"/>
    </row>
    <row r="322" ht="11.25">
      <c r="B322" s="151"/>
    </row>
    <row r="323" ht="11.25">
      <c r="B323" s="151"/>
    </row>
    <row r="324" ht="11.25">
      <c r="B324" s="151"/>
    </row>
    <row r="325" ht="11.25">
      <c r="B325" s="151"/>
    </row>
    <row r="326" ht="11.25">
      <c r="B326" s="151"/>
    </row>
    <row r="327" ht="11.25">
      <c r="B327" s="151"/>
    </row>
    <row r="328" ht="11.25">
      <c r="B328" s="151"/>
    </row>
    <row r="329" ht="11.25">
      <c r="B329" s="151"/>
    </row>
    <row r="330" ht="11.25">
      <c r="B330" s="151"/>
    </row>
    <row r="331" ht="11.25">
      <c r="B331" s="151"/>
    </row>
    <row r="332" ht="11.25">
      <c r="B332" s="151"/>
    </row>
    <row r="333" ht="11.25">
      <c r="B333" s="151"/>
    </row>
    <row r="334" ht="11.25">
      <c r="B334" s="151"/>
    </row>
    <row r="335" ht="11.25">
      <c r="B335" s="151"/>
    </row>
    <row r="336" ht="11.25">
      <c r="B336" s="151"/>
    </row>
    <row r="337" ht="11.25">
      <c r="B337" s="151"/>
    </row>
    <row r="338" ht="11.25">
      <c r="B338" s="151"/>
    </row>
    <row r="339" ht="11.25">
      <c r="B339" s="151"/>
    </row>
    <row r="340" ht="11.25">
      <c r="B340" s="151"/>
    </row>
    <row r="341" ht="11.25">
      <c r="B341" s="151"/>
    </row>
    <row r="342" ht="11.25">
      <c r="B342" s="151"/>
    </row>
    <row r="343" ht="11.25">
      <c r="B343" s="151"/>
    </row>
    <row r="344" ht="11.25">
      <c r="B344" s="151"/>
    </row>
    <row r="345" ht="11.25">
      <c r="B345" s="151"/>
    </row>
    <row r="346" ht="11.25">
      <c r="B346" s="151"/>
    </row>
    <row r="347" ht="11.25">
      <c r="B347" s="151"/>
    </row>
    <row r="348" ht="11.25">
      <c r="B348" s="151"/>
    </row>
    <row r="349" ht="11.25">
      <c r="B349" s="151"/>
    </row>
    <row r="350" ht="11.25">
      <c r="B350" s="151"/>
    </row>
    <row r="351" ht="11.25">
      <c r="B351" s="151"/>
    </row>
    <row r="352" ht="11.25">
      <c r="B352" s="151"/>
    </row>
    <row r="353" ht="11.25">
      <c r="B353" s="151"/>
    </row>
    <row r="354" ht="11.25">
      <c r="B354" s="151"/>
    </row>
    <row r="355" ht="11.25">
      <c r="B355" s="151"/>
    </row>
    <row r="356" ht="11.25">
      <c r="B356" s="151"/>
    </row>
    <row r="357" ht="11.25">
      <c r="B357" s="151"/>
    </row>
    <row r="358" ht="11.25">
      <c r="B358" s="151"/>
    </row>
    <row r="359" ht="11.25">
      <c r="B359" s="151"/>
    </row>
    <row r="360" ht="11.25">
      <c r="B360" s="151"/>
    </row>
    <row r="361" ht="11.25">
      <c r="B361" s="151"/>
    </row>
    <row r="362" ht="11.25">
      <c r="B362" s="151"/>
    </row>
    <row r="363" ht="11.25">
      <c r="B363" s="151"/>
    </row>
    <row r="364" ht="11.25">
      <c r="B364" s="151"/>
    </row>
    <row r="365" ht="11.25">
      <c r="B365" s="151"/>
    </row>
    <row r="366" ht="11.25">
      <c r="B366" s="151"/>
    </row>
    <row r="367" ht="11.25">
      <c r="B367" s="151"/>
    </row>
    <row r="368" ht="11.25">
      <c r="B368" s="151"/>
    </row>
    <row r="369" ht="11.25">
      <c r="B369" s="151"/>
    </row>
    <row r="370" ht="11.25">
      <c r="B370" s="151"/>
    </row>
    <row r="371" ht="11.25">
      <c r="B371" s="151"/>
    </row>
    <row r="372" ht="11.25">
      <c r="B372" s="151"/>
    </row>
    <row r="373" ht="11.25">
      <c r="B373" s="151"/>
    </row>
    <row r="374" ht="11.25">
      <c r="B374" s="151"/>
    </row>
    <row r="375" ht="11.25">
      <c r="B375" s="151"/>
    </row>
    <row r="376" ht="11.25">
      <c r="B376" s="151"/>
    </row>
    <row r="377" ht="11.25">
      <c r="B377" s="151"/>
    </row>
    <row r="378" ht="11.25">
      <c r="B378" s="151"/>
    </row>
    <row r="379" ht="11.25">
      <c r="B379" s="151"/>
    </row>
    <row r="380" ht="11.25">
      <c r="B380" s="151"/>
    </row>
    <row r="381" ht="11.25">
      <c r="B381" s="151"/>
    </row>
    <row r="382" ht="11.25">
      <c r="B382" s="151"/>
    </row>
    <row r="383" ht="11.25">
      <c r="B383" s="151"/>
    </row>
    <row r="384" ht="11.25">
      <c r="B384" s="151"/>
    </row>
    <row r="385" ht="11.25">
      <c r="B385" s="151"/>
    </row>
    <row r="386" ht="11.25">
      <c r="B386" s="151"/>
    </row>
    <row r="387" ht="11.25">
      <c r="B387" s="151"/>
    </row>
    <row r="388" ht="11.25">
      <c r="B388" s="151"/>
    </row>
    <row r="389" ht="11.25">
      <c r="B389" s="151"/>
    </row>
    <row r="390" ht="11.25">
      <c r="B390" s="151"/>
    </row>
    <row r="391" ht="11.25">
      <c r="B391" s="151"/>
    </row>
    <row r="392" ht="11.25">
      <c r="B392" s="151"/>
    </row>
    <row r="393" ht="11.25">
      <c r="B393" s="151"/>
    </row>
    <row r="394" ht="11.25">
      <c r="B394" s="151"/>
    </row>
    <row r="395" ht="11.25">
      <c r="B395" s="151"/>
    </row>
    <row r="396" ht="11.25">
      <c r="B396" s="151"/>
    </row>
    <row r="397" ht="11.25">
      <c r="B397" s="151"/>
    </row>
    <row r="398" ht="11.25">
      <c r="B398" s="151"/>
    </row>
    <row r="399" ht="11.25">
      <c r="B399" s="151"/>
    </row>
    <row r="400" ht="11.25">
      <c r="B400" s="151"/>
    </row>
    <row r="401" ht="11.25">
      <c r="B401" s="151"/>
    </row>
    <row r="402" ht="11.25">
      <c r="B402" s="151"/>
    </row>
    <row r="403" ht="11.25">
      <c r="B403" s="151"/>
    </row>
    <row r="404" ht="11.25">
      <c r="B404" s="151"/>
    </row>
    <row r="405" ht="11.25">
      <c r="B405" s="151"/>
    </row>
    <row r="406" ht="11.25">
      <c r="B406" s="151"/>
    </row>
    <row r="407" ht="11.25">
      <c r="B407" s="151"/>
    </row>
    <row r="408" ht="11.25">
      <c r="B408" s="151"/>
    </row>
    <row r="409" ht="11.25">
      <c r="B409" s="151"/>
    </row>
    <row r="410" ht="11.25">
      <c r="B410" s="151"/>
    </row>
    <row r="411" ht="11.25">
      <c r="B411" s="151"/>
    </row>
    <row r="412" ht="11.25">
      <c r="B412" s="151"/>
    </row>
    <row r="413" ht="11.25">
      <c r="B413" s="151"/>
    </row>
    <row r="414" ht="11.25">
      <c r="B414" s="151"/>
    </row>
    <row r="415" ht="11.25">
      <c r="B415" s="151"/>
    </row>
    <row r="416" ht="11.25">
      <c r="B416" s="151"/>
    </row>
    <row r="417" ht="11.25">
      <c r="B417" s="151"/>
    </row>
    <row r="418" ht="11.25">
      <c r="B418" s="151"/>
    </row>
    <row r="419" ht="11.25">
      <c r="B419" s="151"/>
    </row>
    <row r="420" ht="11.25">
      <c r="B420" s="151"/>
    </row>
    <row r="421" ht="11.25">
      <c r="B421" s="151"/>
    </row>
    <row r="422" ht="11.25">
      <c r="B422" s="151"/>
    </row>
    <row r="423" ht="11.25">
      <c r="B423" s="151"/>
    </row>
    <row r="424" ht="11.25">
      <c r="B424" s="151"/>
    </row>
    <row r="425" ht="11.25">
      <c r="B425" s="151"/>
    </row>
    <row r="426" ht="11.25">
      <c r="B426" s="151"/>
    </row>
    <row r="427" ht="11.25">
      <c r="B427" s="151"/>
    </row>
  </sheetData>
  <sheetProtection password="CA39" sheet="1" objects="1" scenarios="1"/>
  <mergeCells count="1">
    <mergeCell ref="A20:D21"/>
  </mergeCells>
  <conditionalFormatting sqref="C63:D66 C45:D47 C49:D55 C57:D60 C10:C18 C23:D26 C28:D29 C31:D31 C33:D35 C38:D40">
    <cfRule type="expression" priority="1" dxfId="0" stopIfTrue="1">
      <formula>$D$3=TRUE</formula>
    </cfRule>
  </conditionalFormatting>
  <dataValidations count="1">
    <dataValidation type="list" allowBlank="1" showInputMessage="1" showErrorMessage="1" sqref="C57:C60 C23:C26 C28:C29 C31 C33:C35 C38:C40 C49:C55 C45:C47 C63:C66">
      <formula1>$F$22:$F$24</formula1>
    </dataValidation>
  </dataValidations>
  <printOptions/>
  <pageMargins left="0.5905511811023623" right="0.5905511811023623" top="0.5905511811023623" bottom="0.5905511811023623" header="0.5118110236220472" footer="0.5118110236220472"/>
  <pageSetup fitToHeight="3" horizontalDpi="600" verticalDpi="600" orientation="landscape" paperSize="9" r:id="rId4"/>
  <rowBreaks count="1" manualBreakCount="1">
    <brk id="40" max="3" man="1"/>
  </rowBreaks>
  <legacyDrawing r:id="rId3"/>
  <oleObjects>
    <oleObject progId="MSPhotoEd.3" shapeId="678820" r:id="rId1"/>
    <oleObject progId="MSPhotoEd.3" shapeId="146916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Jeen van Hijum</dc:creator>
  <cp:keywords/>
  <dc:description/>
  <cp:lastModifiedBy>Esther Griek</cp:lastModifiedBy>
  <cp:lastPrinted>2008-01-22T09:51:05Z</cp:lastPrinted>
  <dcterms:created xsi:type="dcterms:W3CDTF">2005-05-04T14:20:46Z</dcterms:created>
  <dcterms:modified xsi:type="dcterms:W3CDTF">2008-02-07T09:52:30Z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THRFR6N5WDQ4-17-3113</vt:lpwstr>
  </property>
  <property fmtid="{D5CDD505-2E9C-101B-9397-08002B2CF9AE}" pid="4" name="_dlc_DocIdItemGu">
    <vt:lpwstr>f47ff8a3-e486-4196-9e71-d32bf6076bd6</vt:lpwstr>
  </property>
  <property fmtid="{D5CDD505-2E9C-101B-9397-08002B2CF9AE}" pid="5" name="_dlc_DocIdU">
    <vt:lpwstr>http://kennisnet.nza.nl/publicaties/Aanleveren/_layouts/DocIdRedir.aspx?ID=THRFR6N5WDQ4-17-3113, THRFR6N5WDQ4-17-3113</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