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8835" tabRatio="706" activeTab="0"/>
  </bookViews>
  <sheets>
    <sheet name="voorblad" sheetId="1" r:id="rId1"/>
    <sheet name="toelichting" sheetId="2" r:id="rId2"/>
    <sheet name="inhoudsopgave" sheetId="3" r:id="rId3"/>
    <sheet name="verblijf met behandeling" sheetId="4" r:id="rId4"/>
    <sheet name="verblijf zonder behandeling" sheetId="5" r:id="rId5"/>
    <sheet name="zg afspraak" sheetId="6" r:id="rId6"/>
    <sheet name="deconcentratie" sheetId="7" r:id="rId7"/>
    <sheet name="Invulblad KW" sheetId="8" r:id="rId8"/>
    <sheet name="ZZP 2009" sheetId="9" r:id="rId9"/>
    <sheet name="ZZP logeren" sheetId="10" r:id="rId10"/>
    <sheet name="Berekening KW" sheetId="11" r:id="rId11"/>
    <sheet name="recapitulatie" sheetId="12" r:id="rId12"/>
    <sheet name="doorrekening" sheetId="13" r:id="rId13"/>
    <sheet name="KW zb" sheetId="14" r:id="rId14"/>
    <sheet name="KW mb" sheetId="15" r:id="rId15"/>
    <sheet name="KW nieuw" sheetId="16"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123Graph_C" localSheetId="10" hidden="1">'[3]I_03007'!#REF!</definedName>
    <definedName name="__123Graph_C" localSheetId="7" hidden="1">'[3]I_03007'!#REF!</definedName>
    <definedName name="__123Graph_C" localSheetId="14" hidden="1">'[3]I_03007'!#REF!</definedName>
    <definedName name="__123Graph_C" localSheetId="13" hidden="1">'[3]I_03007'!#REF!</definedName>
    <definedName name="__123Graph_C" hidden="1">'[1]I_03007'!#REF!</definedName>
    <definedName name="__123Graph_D" localSheetId="10" hidden="1">'[3]I_03007'!#REF!</definedName>
    <definedName name="__123Graph_D" localSheetId="7" hidden="1">'[3]I_03007'!#REF!</definedName>
    <definedName name="__123Graph_D" localSheetId="14" hidden="1">'[3]I_03007'!#REF!</definedName>
    <definedName name="__123Graph_D" localSheetId="13" hidden="1">'[3]I_03007'!#REF!</definedName>
    <definedName name="__123Graph_D" hidden="1">'[1]I_03007'!#REF!</definedName>
    <definedName name="__123Graph_E" localSheetId="10" hidden="1">'[3]I_03007'!#REF!</definedName>
    <definedName name="__123Graph_E" localSheetId="7" hidden="1">'[3]I_03007'!#REF!</definedName>
    <definedName name="__123Graph_E" localSheetId="14" hidden="1">'[3]I_03007'!#REF!</definedName>
    <definedName name="__123Graph_E" localSheetId="13" hidden="1">'[3]I_03007'!#REF!</definedName>
    <definedName name="__123Graph_E" hidden="1">'[1]I_03007'!#REF!</definedName>
    <definedName name="__123Graph_Z" localSheetId="10" hidden="1">'[3]I_03007'!#REF!</definedName>
    <definedName name="__123Graph_Z" localSheetId="7" hidden="1">'[3]I_03007'!#REF!</definedName>
    <definedName name="__123Graph_Z" localSheetId="14" hidden="1">'[3]I_03007'!#REF!</definedName>
    <definedName name="__123Graph_Z" localSheetId="13" hidden="1">'[3]I_03007'!#REF!</definedName>
    <definedName name="__123Graph_Z" hidden="1">'[1]I_03007'!#REF!</definedName>
    <definedName name="_Fill" localSheetId="0" hidden="1">#REF!</definedName>
    <definedName name="_Fill" hidden="1">#REF!</definedName>
    <definedName name="_Order1" hidden="1">255</definedName>
    <definedName name="_Order2" hidden="1">255</definedName>
    <definedName name="_xlnm.Print_Area" localSheetId="10">'Berekening KW'!$A$1:$H$36</definedName>
    <definedName name="_xlnm.Print_Area" localSheetId="12">'doorrekening'!$A$1:$M$290</definedName>
    <definedName name="_xlnm.Print_Area" localSheetId="7">'Invulblad KW'!$A$1:$K$82</definedName>
    <definedName name="_xlnm.Print_Area" localSheetId="14">'KW mb'!$A$1</definedName>
    <definedName name="_xlnm.Print_Area" localSheetId="15">'KW nieuw'!$A$1</definedName>
    <definedName name="_xlnm.Print_Area" localSheetId="13">'KW zb'!$A$1</definedName>
    <definedName name="_xlnm.Print_Area" localSheetId="1">'toelichting'!$A$1:$I$93</definedName>
    <definedName name="_xlnm.Print_Area" localSheetId="0">'voorblad'!$A$16:$W$59</definedName>
    <definedName name="_xlnm.Print_Area" localSheetId="8">'ZZP 2009'!$B$1:$N$144</definedName>
    <definedName name="_xlnm.Print_Area" localSheetId="9">'ZZP logeren'!$A$1:$L$54</definedName>
    <definedName name="Afdruktitels_MI" localSheetId="10">'[3]I_03007'!$1:$5</definedName>
    <definedName name="Afdruktitels_MI" localSheetId="7">'[3]I_03007'!$1:$5</definedName>
    <definedName name="Afdruktitels_MI">'[1]I_03007'!$1:$5</definedName>
    <definedName name="Expl_" localSheetId="10">'[3]I_03007'!#REF!</definedName>
    <definedName name="Expl_" localSheetId="7">'[3]I_03007'!#REF!</definedName>
    <definedName name="Expl_">'[1]I_03007'!#REF!</definedName>
    <definedName name="Expl_522" localSheetId="10">'[3]I_03007'!#REF!</definedName>
    <definedName name="Expl_522" localSheetId="7">'[3]I_03007'!#REF!</definedName>
    <definedName name="Expl_522">'[1]I_03007'!#REF!</definedName>
    <definedName name="Expl_523" localSheetId="10">'[3]I_03007'!#REF!</definedName>
    <definedName name="Expl_523" localSheetId="7">'[3]I_03007'!#REF!</definedName>
    <definedName name="Expl_523">'[1]I_03007'!#REF!</definedName>
    <definedName name="Expl_524" localSheetId="10">'[3]I_03007'!#REF!</definedName>
    <definedName name="Expl_524" localSheetId="7">'[3]I_03007'!#REF!</definedName>
    <definedName name="Expl_524">'[1]I_03007'!#REF!</definedName>
    <definedName name="Expl_525" localSheetId="10">'[3]I_03007'!#REF!</definedName>
    <definedName name="Expl_525" localSheetId="7">'[3]I_03007'!#REF!</definedName>
    <definedName name="Expl_525">'[1]I_03007'!#REF!</definedName>
    <definedName name="Expl_526" localSheetId="10">'[3]I_03007'!#REF!</definedName>
    <definedName name="Expl_526" localSheetId="7">'[3]I_03007'!#REF!</definedName>
    <definedName name="Expl_526">'[1]I_03007'!#REF!</definedName>
    <definedName name="getal">#REF!</definedName>
    <definedName name="getal_data" localSheetId="10">#REF!</definedName>
    <definedName name="getal_data" localSheetId="7">#REF!</definedName>
    <definedName name="getal_data">#REF!</definedName>
    <definedName name="INGHZbu1">'[8]doorrekening regulier'!#REF!</definedName>
    <definedName name="INGHZnac1">'[8]doorrekening regulier'!#REF!</definedName>
    <definedName name="INGHZnac2">'[8]doorrekening regulier'!#REF!</definedName>
    <definedName name="INGHZzzp1">'[8]doorrekening regulier'!#REF!</definedName>
    <definedName name="kolom">#REF!</definedName>
    <definedName name="kolom_data" localSheetId="10">#REF!</definedName>
    <definedName name="kolom_data" localSheetId="7">#REF!</definedName>
    <definedName name="kolom_data">#REF!</definedName>
    <definedName name="MACRO051H">'[4]MACRO-1'!$13:$14</definedName>
    <definedName name="MACRO1">'[4]MACRO-1'!$15:$501</definedName>
    <definedName name="naam" localSheetId="0">#REF!</definedName>
    <definedName name="naam">#REF!</definedName>
    <definedName name="naamconflict_VPH_01_._Fill" hidden="1">#REF!</definedName>
    <definedName name="naamconflict_VPH_02_.naam">#REF!</definedName>
    <definedName name="naamconflict_VPH_03_.tabblad">#REF!</definedName>
    <definedName name="naamconflict_VZH_01_._Fill" hidden="1">#REF!</definedName>
    <definedName name="naamconflict_VZH_02_.naam">#REF!</definedName>
    <definedName name="naamconflict_VZH_03_.tabblad">#REF!</definedName>
    <definedName name="raarietswataangepastmoetworden">#REF!</definedName>
    <definedName name="RIJDATA06KSW">'[5]1'!$B$10:$B$311</definedName>
    <definedName name="tabblad" localSheetId="0">#REF!</definedName>
    <definedName name="tabblad">#REF!</definedName>
    <definedName name="totaal1996" localSheetId="10">'[3]I_03007'!$A$4:$D$43</definedName>
    <definedName name="totaal1996" localSheetId="7">'[3]I_03007'!$A$4:$D$43</definedName>
    <definedName name="totaal1996">'[1]I_03007'!$A$4:$D$43</definedName>
    <definedName name="totaal1997" localSheetId="10">'[3]I_03007'!$A$46:$D$85</definedName>
    <definedName name="totaal1997" localSheetId="7">'[3]I_03007'!$A$46:$D$85</definedName>
    <definedName name="totaal1997">'[1]I_03007'!$A$46:$D$85</definedName>
    <definedName name="totaal1998" localSheetId="10">'[3]I_03007'!$A$88:$D$127</definedName>
    <definedName name="totaal1998" localSheetId="7">'[3]I_03007'!$A$88:$D$127</definedName>
    <definedName name="totaal1998">'[1]I_03007'!$A$88:$D$127</definedName>
    <definedName name="totaal1999" localSheetId="10">'[3]I_03007'!$A$130:$D$169</definedName>
    <definedName name="totaal1999" localSheetId="7">'[3]I_03007'!$A$130:$D$169</definedName>
    <definedName name="totaal1999">'[1]I_03007'!$A$130:$D$169</definedName>
    <definedName name="totaal2000" localSheetId="10">'[3]I_03007'!$A$172:$D$211</definedName>
    <definedName name="totaal2000" localSheetId="7">'[3]I_03007'!$A$172:$D$211</definedName>
    <definedName name="totaal2000">'[1]I_03007'!$A$172:$D$211</definedName>
    <definedName name="vb1">#REF!</definedName>
    <definedName name="VVNAC01">'[11]Nac. geleverde productie 2007'!$C$494:$IV$494</definedName>
    <definedName name="VVNAC02">'[11]Nac. geleverde productie 2007'!$B$501:$IV$501</definedName>
    <definedName name="VVNACNR">'[11]Nac. geleverde productie 2007'!$B$494</definedName>
    <definedName name="waarde" hidden="1">#REF!</definedName>
    <definedName name="Z_1D69294C_2F34_4970_A2A8_B2D52FC3B2D5_.wvu.Cols" localSheetId="8" hidden="1">'ZZP 2009'!$A:$A</definedName>
    <definedName name="Z_1D69294C_2F34_4970_A2A8_B2D52FC3B2D5_.wvu.PrintArea" localSheetId="8" hidden="1">'ZZP 2009'!$B$1:$N$148</definedName>
    <definedName name="Z_60683068_AF12_11D4_9642_08005ACCD915_.wvu.PrintTitles" localSheetId="14" hidden="1">'KW mb'!$2:$2</definedName>
    <definedName name="Z_60683068_AF12_11D4_9642_08005ACCD915_.wvu.PrintTitles" localSheetId="13" hidden="1">'KW zb'!$2:$2</definedName>
    <definedName name="Z_60683068_AF12_11D4_9642_08005ACCD915_.wvu.Rows" localSheetId="14" hidden="1">'KW mb'!#REF!,'KW mb'!#REF!,'KW mb'!#REF!</definedName>
    <definedName name="Z_60683068_AF12_11D4_9642_08005ACCD915_.wvu.Rows" localSheetId="13" hidden="1">'KW zb'!#REF!,'KW zb'!#REF!,'KW zb'!#REF!</definedName>
    <definedName name="Z_EC2D3128_39A1_4F05_82EA_B604DA1F7675_.wvu.Cols" localSheetId="8" hidden="1">'ZZP 2009'!$A:$A</definedName>
    <definedName name="Z_EC2D3128_39A1_4F05_82EA_B604DA1F7675_.wvu.PrintArea" localSheetId="8" hidden="1">'ZZP 2009'!$B$1:$N$148</definedName>
  </definedNames>
  <calcPr fullCalcOnLoad="1"/>
</workbook>
</file>

<file path=xl/comments14.xml><?xml version="1.0" encoding="utf-8"?>
<comments xmlns="http://schemas.openxmlformats.org/spreadsheetml/2006/main">
  <authors>
    <author>hwih</author>
  </authors>
  <commentList>
    <comment ref="E22" authorId="0">
      <text>
        <r>
          <rPr>
            <b/>
            <sz val="8"/>
            <rFont val="Tahoma"/>
            <family val="0"/>
          </rPr>
          <t>hwih:</t>
        </r>
        <r>
          <rPr>
            <sz val="8"/>
            <rFont val="Tahoma"/>
            <family val="0"/>
          </rPr>
          <t xml:space="preserve">
beleidsregel CA-88</t>
        </r>
      </text>
    </comment>
    <comment ref="E41" authorId="0">
      <text>
        <r>
          <rPr>
            <b/>
            <sz val="8"/>
            <rFont val="Tahoma"/>
            <family val="0"/>
          </rPr>
          <t>hwih:</t>
        </r>
        <r>
          <rPr>
            <sz val="8"/>
            <rFont val="Tahoma"/>
            <family val="0"/>
          </rPr>
          <t xml:space="preserve">
beleidsregel CA-88</t>
        </r>
      </text>
    </comment>
  </commentList>
</comments>
</file>

<file path=xl/comments15.xml><?xml version="1.0" encoding="utf-8"?>
<comments xmlns="http://schemas.openxmlformats.org/spreadsheetml/2006/main">
  <authors>
    <author>hwih</author>
  </authors>
  <commentList>
    <comment ref="G10" authorId="0">
      <text>
        <r>
          <rPr>
            <b/>
            <sz val="8"/>
            <rFont val="Tahoma"/>
            <family val="0"/>
          </rPr>
          <t>hwih:</t>
        </r>
        <r>
          <rPr>
            <sz val="8"/>
            <rFont val="Tahoma"/>
            <family val="0"/>
          </rPr>
          <t xml:space="preserve">
beleidsregel CA-73 tabel 2.2.1
</t>
        </r>
      </text>
    </comment>
    <comment ref="G19" authorId="0">
      <text>
        <r>
          <rPr>
            <b/>
            <sz val="8"/>
            <rFont val="Tahoma"/>
            <family val="0"/>
          </rPr>
          <t>hwih:</t>
        </r>
        <r>
          <rPr>
            <sz val="8"/>
            <rFont val="Tahoma"/>
            <family val="0"/>
          </rPr>
          <t xml:space="preserve">
beleidsregel CA-73 tabel 2.2.1
</t>
        </r>
      </text>
    </comment>
    <comment ref="G18" authorId="0">
      <text>
        <r>
          <rPr>
            <b/>
            <sz val="8"/>
            <rFont val="Tahoma"/>
            <family val="0"/>
          </rPr>
          <t>hwih:</t>
        </r>
        <r>
          <rPr>
            <sz val="8"/>
            <rFont val="Tahoma"/>
            <family val="0"/>
          </rPr>
          <t xml:space="preserve">
beleidsregel ca-83 PGN 2
</t>
        </r>
      </text>
    </comment>
    <comment ref="G13" authorId="0">
      <text>
        <r>
          <rPr>
            <b/>
            <sz val="8"/>
            <rFont val="Tahoma"/>
            <family val="0"/>
          </rPr>
          <t>hwih:</t>
        </r>
        <r>
          <rPr>
            <sz val="8"/>
            <rFont val="Tahoma"/>
            <family val="0"/>
          </rPr>
          <t xml:space="preserve">
beleidsregel CA-79 pgn 2
</t>
        </r>
      </text>
    </comment>
    <comment ref="G15" authorId="0">
      <text>
        <r>
          <rPr>
            <b/>
            <sz val="8"/>
            <rFont val="Tahoma"/>
            <family val="0"/>
          </rPr>
          <t>hwih:</t>
        </r>
        <r>
          <rPr>
            <sz val="8"/>
            <rFont val="Tahoma"/>
            <family val="0"/>
          </rPr>
          <t xml:space="preserve">
beleidsregel CA-81</t>
        </r>
      </text>
    </comment>
    <comment ref="G20" authorId="0">
      <text>
        <r>
          <rPr>
            <b/>
            <sz val="8"/>
            <rFont val="Tahoma"/>
            <family val="0"/>
          </rPr>
          <t>hwih:</t>
        </r>
        <r>
          <rPr>
            <sz val="8"/>
            <rFont val="Tahoma"/>
            <family val="0"/>
          </rPr>
          <t xml:space="preserve">
beleidsregel CA-86 pgn 4
</t>
        </r>
      </text>
    </comment>
    <comment ref="G12" authorId="0">
      <text>
        <r>
          <rPr>
            <b/>
            <sz val="8"/>
            <rFont val="Tahoma"/>
            <family val="0"/>
          </rPr>
          <t>hwih:</t>
        </r>
        <r>
          <rPr>
            <sz val="8"/>
            <rFont val="Tahoma"/>
            <family val="0"/>
          </rPr>
          <t xml:space="preserve">
beleidsregel CA-78 pgn 4</t>
        </r>
      </text>
    </comment>
    <comment ref="G14" authorId="0">
      <text>
        <r>
          <rPr>
            <b/>
            <sz val="8"/>
            <rFont val="Tahoma"/>
            <family val="0"/>
          </rPr>
          <t>hwih:</t>
        </r>
        <r>
          <rPr>
            <sz val="8"/>
            <rFont val="Tahoma"/>
            <family val="0"/>
          </rPr>
          <t xml:space="preserve">
beleidsregel CA-80 pgn 3</t>
        </r>
      </text>
    </comment>
  </commentList>
</comments>
</file>

<file path=xl/sharedStrings.xml><?xml version="1.0" encoding="utf-8"?>
<sst xmlns="http://schemas.openxmlformats.org/spreadsheetml/2006/main" count="2006" uniqueCount="1302">
  <si>
    <t>Toelichting op het mutatieformulier capaciteitswijziging 2006</t>
  </si>
  <si>
    <t>Index loonkosten</t>
  </si>
  <si>
    <t>Index materiele kosten</t>
  </si>
  <si>
    <t>4 - 6</t>
  </si>
  <si>
    <t>7 - 8</t>
  </si>
  <si>
    <t>Capaciteitswijziging functie verblijf met behandeling</t>
  </si>
  <si>
    <t>gespecificeerd naar leeftijd, niveau en groepsgrootte VG categorie</t>
  </si>
  <si>
    <t>Capaciteitswijziging functie verblijf zonder behandeling</t>
  </si>
  <si>
    <t xml:space="preserve">Capaciteitswijziging visueel gehandicapten </t>
  </si>
  <si>
    <t>Capaciteitswijziging auditief gehandicapten</t>
  </si>
  <si>
    <t>definitief</t>
  </si>
  <si>
    <t>voorlopig</t>
  </si>
  <si>
    <t>Inhoudsopgave mutatieformulier capaciteitswijziging gehandicaptenzorg 2006</t>
  </si>
  <si>
    <t>Totaal (moet gelijk zijn aan regel 509)</t>
  </si>
  <si>
    <t xml:space="preserve">Mutaties als gevolg van capaciteitswijzigingen 2006 </t>
  </si>
  <si>
    <t>Huisvestingskosten kleinschalig wonen</t>
  </si>
  <si>
    <t>Kleinschalige woonvoorziening</t>
  </si>
  <si>
    <t>Norm</t>
  </si>
  <si>
    <t>Kapitaalslasten</t>
  </si>
  <si>
    <t>Inventaris</t>
  </si>
  <si>
    <t>Energie e.d.</t>
  </si>
  <si>
    <t>Individueel verblijf licht</t>
  </si>
  <si>
    <t>Kleinschalig groepsverblijf licht</t>
  </si>
  <si>
    <t>Kleinschalig verblijf zwaar</t>
  </si>
  <si>
    <t>Toeslag categorie 1</t>
  </si>
  <si>
    <t>Toeslag categorie 2</t>
  </si>
  <si>
    <t>Toeslag categorie 3</t>
  </si>
  <si>
    <t>Aantal plaatsen VG-sector</t>
  </si>
  <si>
    <t>Aantal plaatsen MvG-sector</t>
  </si>
  <si>
    <t>Aantal plaatsen ZG-sector</t>
  </si>
  <si>
    <t>Aantal plaatsen LG-sector</t>
  </si>
  <si>
    <t>Huisvestingskosten verblijf zonder behandeling</t>
  </si>
  <si>
    <t>Budget  energie, onderhoud en overige huisvestingskosten</t>
  </si>
  <si>
    <t>Totaal budget energie, onderhoud en overige huisvestingskosten</t>
  </si>
  <si>
    <t xml:space="preserve"> - waarvan eigendom</t>
  </si>
  <si>
    <t xml:space="preserve"> - waarvan huur</t>
  </si>
  <si>
    <t>Aantal plaatsen JLVG-sector</t>
  </si>
  <si>
    <t>Invulblad</t>
  </si>
  <si>
    <t>Toegelaten plaatsen</t>
  </si>
  <si>
    <t>Waarvan met toeslag</t>
  </si>
  <si>
    <t>Totaal aantal plaatsen eigendom</t>
  </si>
  <si>
    <t>Totaal aantal plaatsen huur</t>
  </si>
  <si>
    <t xml:space="preserve"> -waarvan visueel</t>
  </si>
  <si>
    <t>B. Bedrag Kleinschalig wonen</t>
  </si>
  <si>
    <t>Invulblad kleinschalig wonen</t>
  </si>
  <si>
    <t>Huisvestingskosten verblijf met behandeling</t>
  </si>
  <si>
    <t>Specificatie kleinschalig wonen exclusief behandeling</t>
  </si>
  <si>
    <t>Specificatie kleinschalig wonen inclusief behandeling</t>
  </si>
  <si>
    <t>Totaal correctie</t>
  </si>
  <si>
    <t>Berekening nieuw budget</t>
  </si>
  <si>
    <t xml:space="preserve"> Kolom E</t>
  </si>
  <si>
    <t xml:space="preserve"> Beleidsregelbedrag</t>
  </si>
  <si>
    <t xml:space="preserve"> ond. 2.0 en 3.0</t>
  </si>
  <si>
    <t>P</t>
  </si>
  <si>
    <t>Q</t>
  </si>
  <si>
    <t>R=(P*Q)</t>
  </si>
  <si>
    <t>Aantal plaatsen VG-sector*</t>
  </si>
  <si>
    <t>Budget kapitaalslasten inventaris en instandhouding</t>
  </si>
  <si>
    <t>S</t>
  </si>
  <si>
    <t>T</t>
  </si>
  <si>
    <t>U=(T*S)</t>
  </si>
  <si>
    <t>Budget kapitaalslasten inventaris</t>
  </si>
  <si>
    <t>Budget kapitaalslasten instandhouding</t>
  </si>
  <si>
    <t>REGIOTOESLAGEN</t>
  </si>
  <si>
    <t>Berekening kapitaalslasten overige activa</t>
  </si>
  <si>
    <t>Postcode (alleen de cijfers) nieuw pand</t>
  </si>
  <si>
    <t>Postcode</t>
  </si>
  <si>
    <t>toeslag %</t>
  </si>
  <si>
    <t>Regiotoeslagbouw</t>
  </si>
  <si>
    <t>tot en met</t>
  </si>
  <si>
    <t>bouw</t>
  </si>
  <si>
    <t>Globale aanduiding plaatsen</t>
  </si>
  <si>
    <t>Regiotoeslag grond</t>
  </si>
  <si>
    <t>V</t>
  </si>
  <si>
    <t>W</t>
  </si>
  <si>
    <t>X=(W*V)</t>
  </si>
  <si>
    <t>Amsterdam, Volendam, Amstelveen</t>
  </si>
  <si>
    <t>Kapitaalslasten overige activa VG*</t>
  </si>
  <si>
    <t>Hilversum</t>
  </si>
  <si>
    <t>Kapitaalslasten overige activa MvG</t>
  </si>
  <si>
    <t>Laren, Huizen</t>
  </si>
  <si>
    <t>Kapitaalslasten overige activa ZG</t>
  </si>
  <si>
    <t>Alemere</t>
  </si>
  <si>
    <t>Kapitaalslasten overige activa LG</t>
  </si>
  <si>
    <t>Weesp</t>
  </si>
  <si>
    <t>Totaal kapitaalslasten overige activa</t>
  </si>
  <si>
    <t>Bussum, Uithoorn, Purmerend</t>
  </si>
  <si>
    <t>Zaandam, Wormerveer, Enkhuizen, Hoorn</t>
  </si>
  <si>
    <t>Enkhuizen, Hoorn</t>
  </si>
  <si>
    <t>Heerhugowaard, Schagen, Den Helder, Alkmaar</t>
  </si>
  <si>
    <t>Castricum, Beverwijk, Ymuiden</t>
  </si>
  <si>
    <t>Haarlem</t>
  </si>
  <si>
    <t>Heemstede, Hoofddorp, Lisse, Noordwijk</t>
  </si>
  <si>
    <t>Katwijk, Wassenaar, Voorschoten, Leidschendam</t>
  </si>
  <si>
    <t>Voorburg, Rijswijk, Leiden, Alphen a/d Rijn</t>
  </si>
  <si>
    <t>Den Haag</t>
  </si>
  <si>
    <t>Delft, Naaldwijk, Monster, Zoetermeer</t>
  </si>
  <si>
    <t>Waddinxveen</t>
  </si>
  <si>
    <t>Gouda</t>
  </si>
  <si>
    <t>Capelle, Krimpen</t>
  </si>
  <si>
    <t>Alblasserdam, Ridderkerk</t>
  </si>
  <si>
    <t>Schiedan, Vlaardingen, Maassluis, Hoogvliet, Spijkenisse, Hellevoetsluis</t>
  </si>
  <si>
    <t>Middelharnis</t>
  </si>
  <si>
    <t>Oud-Beijerland, Dordrecht, Zwijndrecht, Papendrecht</t>
  </si>
  <si>
    <t>Ysselstein, Nieuwegein, Woerden</t>
  </si>
  <si>
    <t>Maarssen</t>
  </si>
  <si>
    <t>Zeist, Bilthoven, Baarn, Soest</t>
  </si>
  <si>
    <t>Barneveld</t>
  </si>
  <si>
    <t>Amersfoort</t>
  </si>
  <si>
    <t>Harderwijk, Nijkerk</t>
  </si>
  <si>
    <t>Veenendaal, Doorn, Driebergen</t>
  </si>
  <si>
    <t xml:space="preserve">           bedrag</t>
  </si>
  <si>
    <t>Houten</t>
  </si>
  <si>
    <t>grond</t>
  </si>
  <si>
    <t>Tiel, Culemborg</t>
  </si>
  <si>
    <t>Leerdam</t>
  </si>
  <si>
    <t>Gorinchem</t>
  </si>
  <si>
    <t>Zierikzee</t>
  </si>
  <si>
    <t>Middelburg, Vlissingen</t>
  </si>
  <si>
    <t>Goes</t>
  </si>
  <si>
    <t>Oostburg, Terneuzen, Hulst</t>
  </si>
  <si>
    <t>Bergen op Zoom, Roosendaal</t>
  </si>
  <si>
    <t>Breda</t>
  </si>
  <si>
    <t>Breda, Oosterhout</t>
  </si>
  <si>
    <t>Tilburg</t>
  </si>
  <si>
    <t>Tilburg, Waalwijk</t>
  </si>
  <si>
    <t>Den Bosch</t>
  </si>
  <si>
    <t>Eindhoven</t>
  </si>
  <si>
    <t>Eindhoven, Helmond, Deurne</t>
  </si>
  <si>
    <t>Venray</t>
  </si>
  <si>
    <t>Venlo</t>
  </si>
  <si>
    <t>Weert</t>
  </si>
  <si>
    <t>Roermond</t>
  </si>
  <si>
    <t>Sitterd, Geleen</t>
  </si>
  <si>
    <t>Maatricht</t>
  </si>
  <si>
    <t>Maastricht, Heerlen</t>
  </si>
  <si>
    <t>Brunssum, Kerkrade</t>
  </si>
  <si>
    <t>Wychen, Elst, Ede, Wageningen</t>
  </si>
  <si>
    <t>Arnhem, Velp</t>
  </si>
  <si>
    <t>Zevenaar, Dieren, Doetinchem, Winterswijk, Lichtenvoorde, Zutphen</t>
  </si>
  <si>
    <t>Apeldoorn</t>
  </si>
  <si>
    <t>Deventer</t>
  </si>
  <si>
    <t>Nijverdal, Goor</t>
  </si>
  <si>
    <t>Enschede, Hengelo, Oldenzaal, Alemelo</t>
  </si>
  <si>
    <t>Vriezenveen, Dedemsvaart, Coevorden</t>
  </si>
  <si>
    <t>Emmen</t>
  </si>
  <si>
    <t>Emmen, Hoogeveen, Meppel</t>
  </si>
  <si>
    <t>Nunspeet, Raalte, Epe</t>
  </si>
  <si>
    <t>Lelystad</t>
  </si>
  <si>
    <t>Kampen, Emmeloord, Steenwijk, Gorredijk</t>
  </si>
  <si>
    <t>Heerenveen, Joure, Sneek, Bolsward, Franeker</t>
  </si>
  <si>
    <t>Leeuwarden</t>
  </si>
  <si>
    <t>Leeuwarden, Dokkum, Drachten, Bergum</t>
  </si>
  <si>
    <t>Roden, Assen</t>
  </si>
  <si>
    <t>Assen, Stadskanaal, Hoogezand, Veendam, Winschoten</t>
  </si>
  <si>
    <t>Groningen, Appingedam, Winsum</t>
  </si>
  <si>
    <t>Beleidsregelbedrag 2005</t>
  </si>
  <si>
    <t xml:space="preserve">Aantal </t>
  </si>
  <si>
    <t xml:space="preserve"> (niveau 2005)</t>
  </si>
  <si>
    <t>kolom c</t>
  </si>
  <si>
    <t>aantal plaatsen</t>
  </si>
  <si>
    <t>sector</t>
  </si>
  <si>
    <t>Controletelling</t>
  </si>
  <si>
    <t>LG</t>
  </si>
  <si>
    <t>ZG</t>
  </si>
  <si>
    <t>totaal</t>
  </si>
  <si>
    <t>- waarvan auditief</t>
  </si>
  <si>
    <t>Verdeling kleinschalig wonen</t>
  </si>
  <si>
    <t>regio bouw</t>
  </si>
  <si>
    <t>regio grond</t>
  </si>
  <si>
    <t xml:space="preserve">VG </t>
  </si>
  <si>
    <t xml:space="preserve">ZG </t>
  </si>
  <si>
    <t>bouw vg</t>
  </si>
  <si>
    <t>bouw mvg</t>
  </si>
  <si>
    <t>bouw zg</t>
  </si>
  <si>
    <t>bouw lg</t>
  </si>
  <si>
    <t>grond vg</t>
  </si>
  <si>
    <t>grond mvg</t>
  </si>
  <si>
    <t>grond zg</t>
  </si>
  <si>
    <t>grond lg</t>
  </si>
  <si>
    <t>verschil</t>
  </si>
  <si>
    <t>Invulblad mutaties kleinschalig wonen 2006</t>
  </si>
  <si>
    <t>Mutaties kleinschalig wonen 2006</t>
  </si>
  <si>
    <t>In rekenstaat op te nemen bedrag</t>
  </si>
  <si>
    <t>Herallocatiebedrag</t>
  </si>
  <si>
    <t>Totale mutatie kleinschalig</t>
  </si>
  <si>
    <t>Correctie rente op individueel verblijf licht</t>
  </si>
  <si>
    <t>Correctie rente op kleinschalig groepsverblijf licht</t>
  </si>
  <si>
    <t>Correctie rente op kleinschalig verblijf zwaar</t>
  </si>
  <si>
    <t>rente in norm 2005</t>
  </si>
  <si>
    <t>exclusief</t>
  </si>
  <si>
    <t>inclusief</t>
  </si>
  <si>
    <t>behandeling</t>
  </si>
  <si>
    <t>Werkelijke kapitaalslasten kleinschalige panden</t>
  </si>
  <si>
    <t>Kapitaalslasten kleinschalig wonen</t>
  </si>
  <si>
    <t>Inventaris, onderhoud en energie kleinschalig wonen</t>
  </si>
  <si>
    <t>Totaal plaatsen</t>
  </si>
  <si>
    <t>Totaal genormeerde kapitaalslasten 2006</t>
  </si>
  <si>
    <t>Werkelijke kapitaalslasten 2006</t>
  </si>
  <si>
    <t>Verschil nieuwe norm - beleidsregelbedrag 2005 (herallocatie)</t>
  </si>
  <si>
    <t>Totaal KW inclusief behandeling</t>
  </si>
  <si>
    <t>Totaal KW exclusief behandeling</t>
  </si>
  <si>
    <t>r 1310-1319</t>
  </si>
  <si>
    <t>kswvoa</t>
  </si>
  <si>
    <t>Totale kapitaalslasten</t>
  </si>
  <si>
    <t>krente</t>
  </si>
  <si>
    <t>postcode (alleen de cijfers)</t>
  </si>
  <si>
    <t>Aantal</t>
  </si>
  <si>
    <t>Beleidsre-</t>
  </si>
  <si>
    <t>plaatsen</t>
  </si>
  <si>
    <t>gelbedrag</t>
  </si>
  <si>
    <t>G</t>
  </si>
  <si>
    <t>H</t>
  </si>
  <si>
    <t>I=(G*H)</t>
  </si>
  <si>
    <t>Instandhoudingsinvesteringen</t>
  </si>
  <si>
    <t>J</t>
  </si>
  <si>
    <t>K</t>
  </si>
  <si>
    <t>L=(J*K)</t>
  </si>
  <si>
    <t>Totaal budget instandhouding</t>
  </si>
  <si>
    <t>Budget  kapitaalslasten inventaris</t>
  </si>
  <si>
    <t>M</t>
  </si>
  <si>
    <t>N</t>
  </si>
  <si>
    <t>O=(M*N)</t>
  </si>
  <si>
    <t>Totaal kapitaalslasten inventaris</t>
  </si>
  <si>
    <t>Totaal (oude) genormeerde huisvestingskosten</t>
  </si>
  <si>
    <t>Oude budgetcompensatie verblijf incl. behandeling</t>
  </si>
  <si>
    <t>Budget energie, onderhoud en overige huisvestingskosten</t>
  </si>
  <si>
    <t>Energie &amp; overige huisvestingskosten</t>
  </si>
  <si>
    <t xml:space="preserve"> - Aantal plaatsen VG-sector    (Loon)</t>
  </si>
  <si>
    <t>(Mat.kost.)</t>
  </si>
  <si>
    <t xml:space="preserve"> - Aantal plaatsen JLVG-sector (loon)</t>
  </si>
  <si>
    <t xml:space="preserve"> - Aantal plaatsen ZG-sector</t>
  </si>
  <si>
    <t xml:space="preserve">     - waarvan auditief                   (loon)</t>
  </si>
  <si>
    <t xml:space="preserve">     - waarvan visueel                  (totaal)</t>
  </si>
  <si>
    <t xml:space="preserve"> - Aantal plaatsen LG-sector      (loon)</t>
  </si>
  <si>
    <t>Budget  instandhoudingsinvesteringen</t>
  </si>
  <si>
    <t>Budget  inventarissen</t>
  </si>
  <si>
    <t xml:space="preserve"> - waarvan auditief</t>
  </si>
  <si>
    <t xml:space="preserve"> - waarvan visueel</t>
  </si>
  <si>
    <t>Totaal budget  inventaris</t>
  </si>
  <si>
    <t>Totaal oude (genormeerde) huisvestingskosten</t>
  </si>
  <si>
    <t>Overige afschrijvingskosten</t>
  </si>
  <si>
    <t>Rentekosten</t>
  </si>
  <si>
    <t>Kosten huur en erfpacht geïndexeerd</t>
  </si>
  <si>
    <t>Kosten huur en erfpacht niet geïndexeerd</t>
  </si>
  <si>
    <t>ONDERSTAANDE TABEL ALLEEN INVULLEN BIJ OMZETTINGEN</t>
  </si>
  <si>
    <t>component</t>
  </si>
  <si>
    <t>In de rekenstaat opgenomen kapitaalslasten (op jaarbasis)</t>
  </si>
  <si>
    <t>kosten</t>
  </si>
  <si>
    <t>Mutaties plaatsen</t>
  </si>
  <si>
    <t>PIVLKW</t>
  </si>
  <si>
    <t>PGLKW</t>
  </si>
  <si>
    <t>PVZKW</t>
  </si>
  <si>
    <t>PTC1KW</t>
  </si>
  <si>
    <t>PTC2KW</t>
  </si>
  <si>
    <t>PTC3KW</t>
  </si>
  <si>
    <t>Mutaties oppervlakte</t>
  </si>
  <si>
    <t>PKIN1</t>
  </si>
  <si>
    <t>PKIN2</t>
  </si>
  <si>
    <t>PKIN3</t>
  </si>
  <si>
    <t>PKIN4</t>
  </si>
  <si>
    <t>PKIV2</t>
  </si>
  <si>
    <t>PKIV3</t>
  </si>
  <si>
    <t>KIM1/KIM6 (VG)</t>
  </si>
  <si>
    <t>KIM1/KIM6 (JLVG)</t>
  </si>
  <si>
    <t>KIM1/KIM6 (ZG)</t>
  </si>
  <si>
    <t>KM2VG</t>
  </si>
  <si>
    <t>KM2JLV</t>
  </si>
  <si>
    <t>KM2ZGA</t>
  </si>
  <si>
    <t>KM2ZGV</t>
  </si>
  <si>
    <t>KM2LG</t>
  </si>
  <si>
    <t>Mutaties kapitaalslasten, loonkosten en materiële kosten</t>
  </si>
  <si>
    <t>KRENTE</t>
  </si>
  <si>
    <t>KAFOV</t>
  </si>
  <si>
    <t>KHUERF</t>
  </si>
  <si>
    <t>KHUNIN</t>
  </si>
  <si>
    <t>MKLVG</t>
  </si>
  <si>
    <t>MKLMG</t>
  </si>
  <si>
    <t>MKLZG</t>
  </si>
  <si>
    <t>MKLLG</t>
  </si>
  <si>
    <t>MEKVB</t>
  </si>
  <si>
    <t>MCOKW</t>
  </si>
  <si>
    <t>KIM1LG/KIM3LG/KIM4LG/KIM5LG</t>
  </si>
  <si>
    <t>- waarvan SGLVG behandel en PIJ/TBS plaatsen</t>
  </si>
  <si>
    <t>- waarvan plaatsen achtervang</t>
  </si>
  <si>
    <r>
      <t xml:space="preserve">Mutatieformulier capaciteitswijziging gehandicaptenzorg 2006 </t>
    </r>
    <r>
      <rPr>
        <sz val="10"/>
        <rFont val="Arial"/>
        <family val="2"/>
      </rPr>
      <t>- inclusief ZZP's 2009</t>
    </r>
  </si>
  <si>
    <t>r 1320-1348</t>
  </si>
  <si>
    <t>Controle of het invulblad KW correct is ingevuld. Indien niet correct dient u dit eerst te corrigeren, anders kan de NZa dit niet verwerken</t>
  </si>
  <si>
    <t>Genormeerde huisvestingskosten, worden tegengeboekt in de rekenstaat</t>
  </si>
  <si>
    <t>(waarbij de grootschalige panden worden afgestoten)</t>
  </si>
  <si>
    <t>VAN GROOTSCHALIGE NAAR KLEINSCHALIGE PANDEN</t>
  </si>
  <si>
    <t>Door te voeren mutaties rekenstaat (bedoeld voor NZa-medewerker, deze pagina graag meezenden)</t>
  </si>
  <si>
    <t>Berekening KW</t>
  </si>
  <si>
    <t>Invulblad KW</t>
  </si>
  <si>
    <t>14 - 15</t>
  </si>
  <si>
    <t>Huisvestingskosten totaal</t>
  </si>
  <si>
    <t>KW nieuw</t>
  </si>
  <si>
    <t>KW mb</t>
  </si>
  <si>
    <t>KW zb</t>
  </si>
  <si>
    <t>HERKW6</t>
  </si>
  <si>
    <t>In rekenstaat op te nemen bedrag (regel 1510, tenzij regel 1511 hoger is; in dat geval regel 1511 tot een maximum van regel 1512)</t>
  </si>
  <si>
    <t>LCOKW</t>
  </si>
  <si>
    <t>van groot- naar kleinschalig wonen)</t>
  </si>
  <si>
    <r>
      <t xml:space="preserve">(betreft afschrijving, rente of huur voor </t>
    </r>
    <r>
      <rPr>
        <b/>
        <sz val="10"/>
        <rFont val="Arial"/>
        <family val="2"/>
      </rPr>
      <t>nieuwe</t>
    </r>
    <r>
      <rPr>
        <sz val="10"/>
        <rFont val="Arial"/>
        <family val="2"/>
      </rPr>
      <t xml:space="preserve"> adressen, of omzetting</t>
    </r>
  </si>
  <si>
    <t>Betreft het een omzetting van groot- naar kleinschalige plaatsen?</t>
  </si>
  <si>
    <t>nee</t>
  </si>
  <si>
    <t>max</t>
  </si>
  <si>
    <t>min</t>
  </si>
  <si>
    <t>MET BEHANDELING</t>
  </si>
  <si>
    <t>ZONDER BEHANDELING</t>
  </si>
  <si>
    <t>6.1</t>
  </si>
  <si>
    <t>Verpleging en verzorging</t>
  </si>
  <si>
    <t>Aantal ZZP-dagen 2009</t>
  </si>
  <si>
    <t>Excl. dag-besteding</t>
  </si>
  <si>
    <t>Incl. dag-besteding</t>
  </si>
  <si>
    <t>1 VV</t>
  </si>
  <si>
    <t>Beschut wonen met enige begeleiding</t>
  </si>
  <si>
    <t>ZPQ13</t>
  </si>
  <si>
    <t>ZPQ11</t>
  </si>
  <si>
    <t>n.v.t.</t>
  </si>
  <si>
    <t>2 VV</t>
  </si>
  <si>
    <t>Beschut wonen met begeleiding en verzorging</t>
  </si>
  <si>
    <t>ZPQ23</t>
  </si>
  <si>
    <t>ZPQ21</t>
  </si>
  <si>
    <t>3 VV</t>
  </si>
  <si>
    <t>Beschut wonen met begeleiding en intensieve verzorging</t>
  </si>
  <si>
    <t>ZPQ33</t>
  </si>
  <si>
    <t>ZPQ31</t>
  </si>
  <si>
    <t>4 VV</t>
  </si>
  <si>
    <t>Beschut wonen met intens. begel. en uitgebreide verzorging</t>
  </si>
  <si>
    <t>ZPQ43</t>
  </si>
  <si>
    <t>ZPQ41</t>
  </si>
  <si>
    <t>5 VV</t>
  </si>
  <si>
    <t>Beschermd wonen met intensieve dementiezorg</t>
  </si>
  <si>
    <t>ZPQ53</t>
  </si>
  <si>
    <t>ZPQ51</t>
  </si>
  <si>
    <t>6 VV</t>
  </si>
  <si>
    <t>Beschermd wonen met intensieve verzorging en verpleging</t>
  </si>
  <si>
    <t>ZPQ63</t>
  </si>
  <si>
    <t>ZPQ61</t>
  </si>
  <si>
    <t>7 VV</t>
  </si>
  <si>
    <t>Beschermd wonen zeer intens. zorg, specif. aandoeningen, nadruk op begeleiding</t>
  </si>
  <si>
    <t>ZPQ73</t>
  </si>
  <si>
    <t>ZPQ71</t>
  </si>
  <si>
    <t>8 VV</t>
  </si>
  <si>
    <t>Beschermd wonen zeer intens. zorg, specif. aandoeningen, nadruk op verzorg./verpl.</t>
  </si>
  <si>
    <t>ZPQ83</t>
  </si>
  <si>
    <t>ZPQ81</t>
  </si>
  <si>
    <t>9 VV</t>
  </si>
  <si>
    <t>Herstelgerichte verpleging en verzorging</t>
  </si>
  <si>
    <t>ZPQ93</t>
  </si>
  <si>
    <t>ZPQ91</t>
  </si>
  <si>
    <t>10 VV</t>
  </si>
  <si>
    <t>Beschermd verblijf met intensieve palliatief-terminale zorg</t>
  </si>
  <si>
    <t>ZPQ103</t>
  </si>
  <si>
    <t>ZPQ101</t>
  </si>
  <si>
    <t>Totaal V&amp;V</t>
  </si>
  <si>
    <t>B-groep</t>
  </si>
  <si>
    <t>C-groep</t>
  </si>
  <si>
    <t>6.2</t>
  </si>
  <si>
    <t>1B GGZ</t>
  </si>
  <si>
    <t xml:space="preserve">Voortgezet verblijf met begeleiding </t>
  </si>
  <si>
    <t>ZPQ212</t>
  </si>
  <si>
    <t>ZPQ213</t>
  </si>
  <si>
    <t>2B GGZ</t>
  </si>
  <si>
    <t>Voortgezet verblijf met structuur en uitgebreide begeleiding</t>
  </si>
  <si>
    <t>ZPQ222</t>
  </si>
  <si>
    <t>ZPQ223</t>
  </si>
  <si>
    <t>3B GGZ</t>
  </si>
  <si>
    <t>Voortgezet verblijf met intensieve begeleiding</t>
  </si>
  <si>
    <t>ZPQ232</t>
  </si>
  <si>
    <t>ZPQ233</t>
  </si>
  <si>
    <t>4B GGZ</t>
  </si>
  <si>
    <t>Voortgezet verblijf met intensieve begeleiding en verzorging</t>
  </si>
  <si>
    <t>ZPQ242</t>
  </si>
  <si>
    <t>ZPQ243</t>
  </si>
  <si>
    <t>5B GGZ</t>
  </si>
  <si>
    <t>Voortgezet verblijf met intens. begeleiding en gedragsregulering</t>
  </si>
  <si>
    <t>ZPQ252</t>
  </si>
  <si>
    <t>ZPQ253</t>
  </si>
  <si>
    <t>6B GGZ</t>
  </si>
  <si>
    <t>Voortg. verblijf met intens. begeleiding, verpleging en verzorging</t>
  </si>
  <si>
    <t>ZPQ262</t>
  </si>
  <si>
    <t>ZPQ263</t>
  </si>
  <si>
    <t>7B GGZ</t>
  </si>
  <si>
    <t>Beveiligd voortgezet verblijf, extreme gedragsprobl. met zeer intens. begeleiding</t>
  </si>
  <si>
    <t>ZPQ272</t>
  </si>
  <si>
    <t>ZPQ273</t>
  </si>
  <si>
    <t>1C GGZ</t>
  </si>
  <si>
    <t>Beschermd wonen met begeleiding</t>
  </si>
  <si>
    <t>ZPQ310</t>
  </si>
  <si>
    <t>ZPQ311</t>
  </si>
  <si>
    <t>2C GGZ</t>
  </si>
  <si>
    <t xml:space="preserve">Gestructureerd beschermd wonen met uitgebreide begeleiding </t>
  </si>
  <si>
    <t>ZPQ320</t>
  </si>
  <si>
    <t>ZPQ321</t>
  </si>
  <si>
    <t>3C GGZ</t>
  </si>
  <si>
    <t>Beschermd wonen met intensieve begeleiding</t>
  </si>
  <si>
    <t>ZPQ330</t>
  </si>
  <si>
    <t>ZPQ331</t>
  </si>
  <si>
    <t>4C GGZ</t>
  </si>
  <si>
    <t>Gestruct. beschermd wonen met intens. begeleiding en verzorging</t>
  </si>
  <si>
    <t>ZPQ340</t>
  </si>
  <si>
    <t>ZPQ341</t>
  </si>
  <si>
    <t>5C GGZ</t>
  </si>
  <si>
    <t>Beschermd wonen met intens. begeleiding en gedragsregulering</t>
  </si>
  <si>
    <t>ZPQ350</t>
  </si>
  <si>
    <t>ZPQ351</t>
  </si>
  <si>
    <t>6C GGZ</t>
  </si>
  <si>
    <t>Beschermd wonen met intens. begeleiding, verpleging en verz.</t>
  </si>
  <si>
    <t>ZPQ360</t>
  </si>
  <si>
    <t>ZPQ361</t>
  </si>
  <si>
    <t>Totaal GGZ</t>
  </si>
  <si>
    <t>1) De B-groep is bedoeld voor cliënten die langer dan één jaar verblijven vanwege de behandeling. Cliënten die verblijven vanwege</t>
  </si>
  <si>
    <t>de ondersteunende begeleiding vallen onder de C-groep</t>
  </si>
  <si>
    <t>6.3</t>
  </si>
  <si>
    <t>Gehandicaptenzorg</t>
  </si>
  <si>
    <t>1 VG</t>
  </si>
  <si>
    <t>Wonen met enige begeleiding</t>
  </si>
  <si>
    <t>ZPQ412</t>
  </si>
  <si>
    <t>ZPQ413</t>
  </si>
  <si>
    <t>ZPQ410</t>
  </si>
  <si>
    <t>ZPQ411</t>
  </si>
  <si>
    <t>2 VG</t>
  </si>
  <si>
    <t>Wonen met begeleiding</t>
  </si>
  <si>
    <t>ZPQ422</t>
  </si>
  <si>
    <t>ZPQ423</t>
  </si>
  <si>
    <t>ZPQ420</t>
  </si>
  <si>
    <t>ZPQ421</t>
  </si>
  <si>
    <t>3 VG</t>
  </si>
  <si>
    <t>Wonen met begeleiding en verzorging</t>
  </si>
  <si>
    <t>ZPQ432</t>
  </si>
  <si>
    <t>ZPQ433</t>
  </si>
  <si>
    <t>ZPQ430</t>
  </si>
  <si>
    <t>ZPQ431</t>
  </si>
  <si>
    <t>4 VG</t>
  </si>
  <si>
    <t>Wonen met begeleiding en intensieve verzorging</t>
  </si>
  <si>
    <t>ZPQ442</t>
  </si>
  <si>
    <t>ZPQ443</t>
  </si>
  <si>
    <t>ZPQ440</t>
  </si>
  <si>
    <t>ZPQ441</t>
  </si>
  <si>
    <t>5 VG</t>
  </si>
  <si>
    <t>Wonen met begeleiding en zeer intensieve verzorging</t>
  </si>
  <si>
    <t>ZPQ452</t>
  </si>
  <si>
    <t>ZPQ453</t>
  </si>
  <si>
    <t>ZPQ450</t>
  </si>
  <si>
    <t>ZPQ451</t>
  </si>
  <si>
    <t>6 VG</t>
  </si>
  <si>
    <t>Wonen met intens. begeleiding, verzorg. en gedragsregulering</t>
  </si>
  <si>
    <t>ZPQ462</t>
  </si>
  <si>
    <t>ZPQ463</t>
  </si>
  <si>
    <t>ZPQ460</t>
  </si>
  <si>
    <t>ZPQ461</t>
  </si>
  <si>
    <t>7 VG</t>
  </si>
  <si>
    <t>Besloten wonen met zeer intens. begel., verzorg. en gedr.reg.</t>
  </si>
  <si>
    <t>ZPQ472</t>
  </si>
  <si>
    <t>ZPQ473</t>
  </si>
  <si>
    <t>ZPQ470</t>
  </si>
  <si>
    <t>ZPQ471</t>
  </si>
  <si>
    <t>Totaal VG</t>
  </si>
  <si>
    <t>1 LVG</t>
  </si>
  <si>
    <t>Wonen met enige behandeling en begeleiding</t>
  </si>
  <si>
    <t>ZPQ513</t>
  </si>
  <si>
    <t>2 LVG</t>
  </si>
  <si>
    <t>Wonen met behandeling en begeleiding</t>
  </si>
  <si>
    <t>ZPQ523</t>
  </si>
  <si>
    <t>3 LVG</t>
  </si>
  <si>
    <t>Wonen met intensieve behand. en begeleiding, kleine groep</t>
  </si>
  <si>
    <t>ZPQ533</t>
  </si>
  <si>
    <t>4 LVG</t>
  </si>
  <si>
    <t>Wonen met zeer intensieve behandeling en begeleiding</t>
  </si>
  <si>
    <t>ZPQ543</t>
  </si>
  <si>
    <t>5 LVG</t>
  </si>
  <si>
    <t>Besloten wonen met zeer intens. behandeling en begeleiding</t>
  </si>
  <si>
    <t>ZPQ553</t>
  </si>
  <si>
    <t>Totaal LVG</t>
  </si>
  <si>
    <t>SGLVG</t>
  </si>
  <si>
    <t>1 SGLVG</t>
  </si>
  <si>
    <t>Behandeling in een SGLVG behandelcentrum</t>
  </si>
  <si>
    <t>ZPQ573</t>
  </si>
  <si>
    <t>1 LG</t>
  </si>
  <si>
    <t>Wonen met enige begeleiding en enige verzorging</t>
  </si>
  <si>
    <t>ZPQ612</t>
  </si>
  <si>
    <t>ZPQ613</t>
  </si>
  <si>
    <t>ZPQ610</t>
  </si>
  <si>
    <t>ZPQ611</t>
  </si>
  <si>
    <t>2 LG</t>
  </si>
  <si>
    <t>Wonen met begeleiding en enige verzorging</t>
  </si>
  <si>
    <t>ZPQ622</t>
  </si>
  <si>
    <t>ZPQ623</t>
  </si>
  <si>
    <t>ZPQ620</t>
  </si>
  <si>
    <t>ZPQ621</t>
  </si>
  <si>
    <t>3 LG</t>
  </si>
  <si>
    <t>Wonen met enige begeleiding en verzorging</t>
  </si>
  <si>
    <t>ZPQ632</t>
  </si>
  <si>
    <t>ZPQ633</t>
  </si>
  <si>
    <t>ZPQ630</t>
  </si>
  <si>
    <t>ZPQ631</t>
  </si>
  <si>
    <t>4 LG</t>
  </si>
  <si>
    <t>ZPQ642</t>
  </si>
  <si>
    <t>ZPQ643</t>
  </si>
  <si>
    <t>ZPQ640</t>
  </si>
  <si>
    <t>ZPQ641</t>
  </si>
  <si>
    <t>5 LG</t>
  </si>
  <si>
    <t>ZPQ652</t>
  </si>
  <si>
    <t>ZPQ653</t>
  </si>
  <si>
    <t>ZPQ650</t>
  </si>
  <si>
    <t>ZPQ651</t>
  </si>
  <si>
    <t>6 LG</t>
  </si>
  <si>
    <t>Wonen met intensieve begeleiding en intensieve verzorging</t>
  </si>
  <si>
    <t>ZPQ662</t>
  </si>
  <si>
    <t>ZPQ663</t>
  </si>
  <si>
    <t>ZPQ660</t>
  </si>
  <si>
    <t>ZPQ661</t>
  </si>
  <si>
    <t>7 LG</t>
  </si>
  <si>
    <t>Wonen met zeer intens. begeleiding en zeer intens. verzorging</t>
  </si>
  <si>
    <t>ZPQ672</t>
  </si>
  <si>
    <t>ZPQ673</t>
  </si>
  <si>
    <t>ZPQ670</t>
  </si>
  <si>
    <t>ZPQ671</t>
  </si>
  <si>
    <t>Gehandicaptenzorg (vervolg)</t>
  </si>
  <si>
    <t>ZG - auditief en communicatief</t>
  </si>
  <si>
    <t>1 ZGaud</t>
  </si>
  <si>
    <t>ZPQ712</t>
  </si>
  <si>
    <t>ZPQ713</t>
  </si>
  <si>
    <t>ZPQ710</t>
  </si>
  <si>
    <t>ZPQ711</t>
  </si>
  <si>
    <t>2 ZGaud</t>
  </si>
  <si>
    <t>Wonen met intensieve begeleiding en verzorging</t>
  </si>
  <si>
    <t>ZPQ722</t>
  </si>
  <si>
    <t>ZPQ723</t>
  </si>
  <si>
    <t>ZPQ720</t>
  </si>
  <si>
    <t>ZPQ721</t>
  </si>
  <si>
    <t>3 ZGaud</t>
  </si>
  <si>
    <t>ZPQ732</t>
  </si>
  <si>
    <t>ZPQ733</t>
  </si>
  <si>
    <t>ZPQ730</t>
  </si>
  <si>
    <t>ZPQ731</t>
  </si>
  <si>
    <t>4 ZGaud</t>
  </si>
  <si>
    <t>Wonen met intensieve begeleiding en enige verzorging</t>
  </si>
  <si>
    <t>ZPQ742</t>
  </si>
  <si>
    <t>ZPQ743</t>
  </si>
  <si>
    <t>ZPQ740</t>
  </si>
  <si>
    <t>ZPQ741</t>
  </si>
  <si>
    <t>Deze uitvraag is alleen bedoeld om de contracteerruimteberekening 2010 correct en volledig uit te voeren. De uitvraag heeft géén</t>
  </si>
  <si>
    <t xml:space="preserve">invloed op de berekende herallocatie naar ZZP's. Voor de toelichting op ZZP's verwijzen wij u naar de toelichting in het </t>
  </si>
  <si>
    <t xml:space="preserve">budgetformulier, zie </t>
  </si>
  <si>
    <t>http://www.nza.nl/2163/10531/82665/Budgetformulier_GHZ_2009_ma1.xls</t>
  </si>
  <si>
    <t>Totaal ZG - auditief en communicatief</t>
  </si>
  <si>
    <t>ZG - visueel</t>
  </si>
  <si>
    <t>1 ZGvis</t>
  </si>
  <si>
    <t>ZPQ812</t>
  </si>
  <si>
    <t>ZPQ813</t>
  </si>
  <si>
    <t>ZPQ810</t>
  </si>
  <si>
    <t>ZPQ811</t>
  </si>
  <si>
    <t>2 ZGvis</t>
  </si>
  <si>
    <t>ZPQ822</t>
  </si>
  <si>
    <t>ZPQ823</t>
  </si>
  <si>
    <t>ZPQ820</t>
  </si>
  <si>
    <t>ZPQ821</t>
  </si>
  <si>
    <t>3 ZGvis</t>
  </si>
  <si>
    <t>ZPQ832</t>
  </si>
  <si>
    <t>ZPQ833</t>
  </si>
  <si>
    <t>ZPQ830</t>
  </si>
  <si>
    <t>ZPQ831</t>
  </si>
  <si>
    <t>4 ZGvis</t>
  </si>
  <si>
    <t>ZPQ842</t>
  </si>
  <si>
    <t>ZPQ843</t>
  </si>
  <si>
    <t>ZPQ840</t>
  </si>
  <si>
    <t>ZPQ841</t>
  </si>
  <si>
    <t>5 ZGvis</t>
  </si>
  <si>
    <t>ZPQ852</t>
  </si>
  <si>
    <t>ZPQ853</t>
  </si>
  <si>
    <t>ZPQ850</t>
  </si>
  <si>
    <t>ZPQ851</t>
  </si>
  <si>
    <t>Totaal ZG - visueel</t>
  </si>
  <si>
    <t>6.4</t>
  </si>
  <si>
    <t>Noodzakelijk intramuraal verblijf door reistijd</t>
  </si>
  <si>
    <t>Nr vb</t>
  </si>
  <si>
    <t>Interval verblijf (logeerdagen) V&amp;V</t>
  </si>
  <si>
    <t>ZPQ991</t>
  </si>
  <si>
    <t>Interval verblijf (logeerdagen) GGZ</t>
  </si>
  <si>
    <t>ZPQ992</t>
  </si>
  <si>
    <t>Loo Erf</t>
  </si>
  <si>
    <t>Interval verblijf (logeerdagen) GHZ VG - LG</t>
  </si>
  <si>
    <t>ZPQ993</t>
  </si>
  <si>
    <t>Interval verblijf (logeerdagen) GHZ ZG</t>
  </si>
  <si>
    <t>ZPQ994</t>
  </si>
  <si>
    <t>Totaal verblijfscomponent</t>
  </si>
  <si>
    <t>2) Indien cliënten wel aanspraak hebben op AWBZ-zorg maar niet geïndiceerd zijn in een ZZP, kan bij verblijf in een intramurale</t>
  </si>
  <si>
    <t>instelling de prestatie verblijfscomponent worden afgesproken. Hierbij is de grondslag van de indicatie van de cliënt leidend voor de sector (V&amp;V,</t>
  </si>
  <si>
    <t>GHZ, GGZ) waarin de verblijfscomponent afgesproken kan worden.</t>
  </si>
  <si>
    <t>6.5</t>
  </si>
  <si>
    <t>Toeslagen en overige prestaties</t>
  </si>
  <si>
    <t>Toeslag MFC</t>
  </si>
  <si>
    <t>Toeslag Observatie</t>
  </si>
  <si>
    <t xml:space="preserve">Totaal toeslagen </t>
  </si>
  <si>
    <t>6.6</t>
  </si>
  <si>
    <t>Aansluiting dagen per ZZP en dagen huidige bekostigingsparameters</t>
  </si>
  <si>
    <t>ZZP: aantal dagen voor 2009</t>
  </si>
  <si>
    <t>ZZP's V&amp;V</t>
  </si>
  <si>
    <t>ZZP's GGZ</t>
  </si>
  <si>
    <t>ZZP's</t>
  </si>
  <si>
    <t>GHZ</t>
  </si>
  <si>
    <t>ZG-aud</t>
  </si>
  <si>
    <t>ZG-vis</t>
  </si>
  <si>
    <t>Totaal Verblijfscomponent</t>
  </si>
  <si>
    <t>Totaal dagen ZZP</t>
  </si>
  <si>
    <t>Verwijzing regelnummers</t>
  </si>
  <si>
    <t xml:space="preserve">Om een goede mutatie contracteerruimte te kunnen berekenen is het nodig in kaart te brengen </t>
  </si>
  <si>
    <t>Huidige bekostigingsparameters</t>
  </si>
  <si>
    <t>Verpleegdagen met behandeling</t>
  </si>
  <si>
    <t>Verpleegdagen met behandeling ZG</t>
  </si>
  <si>
    <t>Bezettingsdagen zonder behandeling</t>
  </si>
  <si>
    <t>Totaal afgesproken dagen</t>
  </si>
  <si>
    <r>
      <t xml:space="preserve">Geestelijke gezondheidszorg </t>
    </r>
    <r>
      <rPr>
        <b/>
        <vertAlign val="superscript"/>
        <sz val="8"/>
        <rFont val="Verdana"/>
        <family val="2"/>
      </rPr>
      <t>1)</t>
    </r>
  </si>
  <si>
    <r>
      <t>Verblijfscomponent</t>
    </r>
    <r>
      <rPr>
        <b/>
        <vertAlign val="superscript"/>
        <sz val="8"/>
        <rFont val="Verdana"/>
        <family val="2"/>
      </rPr>
      <t xml:space="preserve"> 2)</t>
    </r>
  </si>
  <si>
    <t>RUBRIEK 6: DAGEN PER ZORGZWAARTEPAKKET (ZZP) 2009 ALS GEVOLG VAN CAPACITEITSMUTATIE 2006</t>
  </si>
  <si>
    <t>regel 319</t>
  </si>
  <si>
    <t>606,614,621,710,718,723</t>
  </si>
  <si>
    <t>600 /</t>
  </si>
  <si>
    <t>regel 501 en 510</t>
  </si>
  <si>
    <t>6.7</t>
  </si>
  <si>
    <t>Opgave logeren bij verblijfscomponent</t>
  </si>
  <si>
    <t>welke extramurale prestaties geleverd worden aan logeercliënten. U hoeft dit alleen in te vullen als u kortdurend</t>
  </si>
  <si>
    <t>verblijf ZZP's hebt afgesproken.</t>
  </si>
  <si>
    <t>Afgesproken logeerdagen ZZP</t>
  </si>
  <si>
    <t>6.6 Prestaties te leveren aan een individuele cliënt in uren</t>
  </si>
  <si>
    <t>Eenheid</t>
  </si>
  <si>
    <t>Afspr.</t>
  </si>
  <si>
    <t>Beleidsregelwaarden</t>
  </si>
  <si>
    <t>Prestaties gekoppeld aan de functie Persoonlijke verzorging</t>
  </si>
  <si>
    <t>per</t>
  </si>
  <si>
    <t xml:space="preserve">mogelijk </t>
  </si>
  <si>
    <t>aantal</t>
  </si>
  <si>
    <t>prijs (€)</t>
  </si>
  <si>
    <t>financieel (€)</t>
  </si>
  <si>
    <t>H126</t>
  </si>
  <si>
    <t>Persoonlijke verzorging</t>
  </si>
  <si>
    <t>uur</t>
  </si>
  <si>
    <t>H127</t>
  </si>
  <si>
    <t>Persoonlijke verzorging extra</t>
  </si>
  <si>
    <t>H120</t>
  </si>
  <si>
    <t>Persoonlijke verzorging speciaal</t>
  </si>
  <si>
    <t>Prestaties gekoppeld aan de functie Verpleging</t>
  </si>
  <si>
    <t>H104</t>
  </si>
  <si>
    <t>Verpleging</t>
  </si>
  <si>
    <t>H128</t>
  </si>
  <si>
    <t>Verpleging extra</t>
  </si>
  <si>
    <t>H106</t>
  </si>
  <si>
    <t>Gespecialiseerde verpleging</t>
  </si>
  <si>
    <t>H114</t>
  </si>
  <si>
    <t>Verpleging: AIV</t>
  </si>
  <si>
    <t>Prestaties gekoppeld aan de functie Begeleiding</t>
  </si>
  <si>
    <t>H149</t>
  </si>
  <si>
    <t>Begeleiding</t>
  </si>
  <si>
    <t>H150</t>
  </si>
  <si>
    <t>Begeleiding extra</t>
  </si>
  <si>
    <t>H152</t>
  </si>
  <si>
    <t>Begeleiding speciaal 1 (nah)</t>
  </si>
  <si>
    <t>H144</t>
  </si>
  <si>
    <t>Begeleiding speciaal 2 (zg)</t>
  </si>
  <si>
    <t>H153</t>
  </si>
  <si>
    <t>Gespecialiseerde begeleiding (psy)</t>
  </si>
  <si>
    <t>H156</t>
  </si>
  <si>
    <t>Begeleiding thuiszorg</t>
  </si>
  <si>
    <t>H157</t>
  </si>
  <si>
    <t>Begeleiding (j(l)vg)</t>
  </si>
  <si>
    <t>H170</t>
  </si>
  <si>
    <t>Begeleiding (zg)</t>
  </si>
  <si>
    <t>Totaal prestaties Persoonlijke verzorging t/m Begeleiding t.b.v. logeren</t>
  </si>
  <si>
    <t>Prestaties gekoppeld aan de functie Behandeling</t>
  </si>
  <si>
    <t>H328</t>
  </si>
  <si>
    <t>Behandeling basis som, pg, vg, lg</t>
  </si>
  <si>
    <t>H329</t>
  </si>
  <si>
    <t>Behandeling gedragswetenschapper</t>
  </si>
  <si>
    <t>H330</t>
  </si>
  <si>
    <t>Behandeling paramedisch</t>
  </si>
  <si>
    <t>H324</t>
  </si>
  <si>
    <t>Behandeling basis zg</t>
  </si>
  <si>
    <t>H325</t>
  </si>
  <si>
    <t>Behandeling basis jlvg</t>
  </si>
  <si>
    <t>H326</t>
  </si>
  <si>
    <t>Behandeling basis sglvg-traject</t>
  </si>
  <si>
    <t>H327</t>
  </si>
  <si>
    <t>Behandeling basis sglvg deeltijd</t>
  </si>
  <si>
    <t>H331</t>
  </si>
  <si>
    <t>Behandeling Families First (j)lvg</t>
  </si>
  <si>
    <t>Totaal prestaties Behandeling t.b.v. logeren</t>
  </si>
  <si>
    <t>Totale extramurale zorg t.b.v. logeren</t>
  </si>
  <si>
    <t>Per plaats t.b.v. de achtervangf.</t>
  </si>
  <si>
    <t>Veplgdhn Gedragsgestoord</t>
  </si>
  <si>
    <t>regio invullen</t>
  </si>
  <si>
    <t>Toeslag p.toegelaten plaats</t>
  </si>
  <si>
    <t>Loon- en materiële kosten verblijf met behandeling 2006: VG</t>
  </si>
  <si>
    <t>Loon- en materiële kosten verblijf met behandeling 2006: JLVG</t>
  </si>
  <si>
    <t>Loon- en materiële kosten verblijf met behandeling 2006: LG</t>
  </si>
  <si>
    <t>Loon- en materiële kosten verblijf met behandeling 2006: ZG</t>
  </si>
  <si>
    <t>Loon- en materiële kosten verblijf zonder behandeling 2006: GVT VG</t>
  </si>
  <si>
    <t>Loon- en materiële kosten verblijf zonder behandeling 2006: GVT MG</t>
  </si>
  <si>
    <t>Loon- en materiële kosten verblijf zonder behandeling 2006: GVT LG</t>
  </si>
  <si>
    <t>Loon- en materiële kosten verblijf zonder behandeling 2006: GVT ZG</t>
  </si>
  <si>
    <t>Loon- en materiële kosten verblijf zonder behandeling 2006: KGVT VG</t>
  </si>
  <si>
    <t>Loon- en materiële kosten verblijf zonder behandeling 2006: KGVT LG</t>
  </si>
  <si>
    <t>Civiele dienst</t>
  </si>
  <si>
    <t>Overig plaatsen dag</t>
  </si>
  <si>
    <t>Verzorgingsfunctie</t>
  </si>
  <si>
    <t>Gedragsgest. Dag</t>
  </si>
  <si>
    <t>Overig/dag</t>
  </si>
  <si>
    <t>Behandelf. Dag</t>
  </si>
  <si>
    <t>Achtervangfunctie/dag</t>
  </si>
  <si>
    <t>Overig personeel/dag (excl.achtervangf)</t>
  </si>
  <si>
    <t>Toeslag achtervangf. Besl.opv/dag</t>
  </si>
  <si>
    <t>MFC per verpleegdag</t>
  </si>
  <si>
    <t>Achtervang Besl.Opvang</t>
  </si>
  <si>
    <t>Behandelfunctie %</t>
  </si>
  <si>
    <t>in %</t>
  </si>
  <si>
    <t>Grenzen behandelfuncties:</t>
  </si>
  <si>
    <t>Totaal VG dagen</t>
  </si>
  <si>
    <t>De instelling valt onder richtlijn:</t>
  </si>
  <si>
    <t>groepsgrootte 9-12</t>
  </si>
  <si>
    <t>x</t>
  </si>
  <si>
    <t>Extra dagbesteding</t>
  </si>
  <si>
    <t>Partijen verzoeken door middel van dit budgetformulier de in dit verzoek overeengekomen vaste tarieven en bijbehorende prestaties (volume- en prijsafspraken) goed te keuren.</t>
  </si>
  <si>
    <t xml:space="preserve">middelen om ontwikkelingen in de gezondheidszorg in kaart te brengen. Daarom heeft CTG/ZAio met onder andere het CBS afspraken gemaakt over het niet vaker dan één </t>
  </si>
  <si>
    <t xml:space="preserve">Het CTG/ZAio wil een bijdrage leveren aan het verminderen van de administratieve lasten bij instellingen. CTG/ZAio streeft tevens naar een zo efficiënt mogelijke aanwending van </t>
  </si>
  <si>
    <t xml:space="preserve">Het CTG/ZAio wil de door u op dit formulier ingevulde gegevens betrekken bij de hierboven genoemde gegevensuitwisseling. Bij toestemming levert u een bijdrage aan het verminderen </t>
  </si>
  <si>
    <t>Richtlijn A of B</t>
  </si>
  <si>
    <t>Observatie dagen</t>
  </si>
  <si>
    <t>SGLVG Verblijfdagen</t>
  </si>
  <si>
    <t>directie en administratie</t>
  </si>
  <si>
    <t>Grenzen</t>
  </si>
  <si>
    <t>bedragen</t>
  </si>
  <si>
    <t>per bed</t>
  </si>
  <si>
    <t>&lt; 75</t>
  </si>
  <si>
    <t>75=&lt;150</t>
  </si>
  <si>
    <t>150=&lt;350</t>
  </si>
  <si>
    <t>&gt; 350</t>
  </si>
  <si>
    <t>Beh.functies/dag</t>
  </si>
  <si>
    <t>Extra dagb./dag (e/zevg)</t>
  </si>
  <si>
    <t>Civiele dienst:</t>
  </si>
  <si>
    <t>overig/dag&lt; 350 plaatsen</t>
  </si>
  <si>
    <t>overig/dag&gt;350 plaatsen</t>
  </si>
  <si>
    <t>Dagen</t>
  </si>
  <si>
    <t>&gt; 50</t>
  </si>
  <si>
    <t>LVG</t>
  </si>
  <si>
    <t>MVG</t>
  </si>
  <si>
    <t>EVG</t>
  </si>
  <si>
    <t>ZEVG</t>
  </si>
  <si>
    <t>20-50</t>
  </si>
  <si>
    <t>&lt; 20 gr 6-8</t>
  </si>
  <si>
    <t>&lt; 20 gr 9-12</t>
  </si>
  <si>
    <t>&lt; 20 gr &gt; 12</t>
  </si>
  <si>
    <t>Behandelfuncties</t>
  </si>
  <si>
    <t>toesl p observatiedag</t>
  </si>
  <si>
    <t>Toeslag obsverpldag</t>
  </si>
  <si>
    <t>SGLVG/forensisch-dag &lt; 350 plaatsen</t>
  </si>
  <si>
    <t>SGLVG/forensisch-dag &gt; 350 plaatsen</t>
  </si>
  <si>
    <t>van</t>
  </si>
  <si>
    <t>tot</t>
  </si>
  <si>
    <t xml:space="preserve">van </t>
  </si>
  <si>
    <t>&gt;</t>
  </si>
  <si>
    <t>* Indien voor het project toestemming is verleend, kan hier tevens het nummer van de brief/beschikking van VWS vermeld worden.</t>
  </si>
  <si>
    <t>Onderhoud</t>
  </si>
  <si>
    <t>Materiele kosten:</t>
  </si>
  <si>
    <t>Per verpleegdag</t>
  </si>
  <si>
    <t>Instellingen voor LG</t>
  </si>
  <si>
    <t>Loonkosten:</t>
  </si>
  <si>
    <t>Materiele kosten</t>
  </si>
  <si>
    <t>A</t>
  </si>
  <si>
    <t>Overige personeelscat.</t>
  </si>
  <si>
    <t>Observatieplaats</t>
  </si>
  <si>
    <t>SGEVG problematiek</t>
  </si>
  <si>
    <t>SGLVG-forensisch</t>
  </si>
  <si>
    <t>Zonder SGLVG-forensisch</t>
  </si>
  <si>
    <t>Vervoerskosten/plaats</t>
  </si>
  <si>
    <t>SGLVG verblijfplaatsen</t>
  </si>
  <si>
    <t>SGLVG-Behandelplaatsen</t>
  </si>
  <si>
    <t>MFC-Plaatsen</t>
  </si>
  <si>
    <t>Eerder opgegeven plaatsen</t>
  </si>
  <si>
    <t>Totaal gemuteerde plaatsen</t>
  </si>
  <si>
    <t>Percentage behandelfunctie JLVG (zie rekenstaat regel 604)</t>
  </si>
  <si>
    <t>MFC-plaats</t>
  </si>
  <si>
    <t>zonder SGLVG-forensisch</t>
  </si>
  <si>
    <t>loonlkosten dep</t>
  </si>
  <si>
    <t>Bezetting</t>
  </si>
  <si>
    <t>Laatste</t>
  </si>
  <si>
    <t>Totaal directie en administratie nieuwe capaciteit</t>
  </si>
  <si>
    <t>Totaal directie en administratie bestaande capaciteit</t>
  </si>
  <si>
    <t>Bestaande capaciteit</t>
  </si>
  <si>
    <t>Capaciteitswijziging</t>
  </si>
  <si>
    <t>(nieuwe capaciteit)</t>
  </si>
  <si>
    <t>(bestaande capaciteit)</t>
  </si>
  <si>
    <t>Utrecht</t>
  </si>
  <si>
    <t>Kennemerland</t>
  </si>
  <si>
    <t>Amsterdam</t>
  </si>
  <si>
    <t>Toeslag bedden observatie</t>
  </si>
  <si>
    <t>B</t>
  </si>
  <si>
    <t>De conform Beleidsregel III-901 te hanteren criteria zijn:</t>
  </si>
  <si>
    <t>2006 (jb)</t>
  </si>
  <si>
    <t xml:space="preserve">   - waarvan achtervang besloten opvang</t>
  </si>
  <si>
    <t>Overig</t>
  </si>
  <si>
    <t>Toeslag SGLVG verblijf</t>
  </si>
  <si>
    <t>Toeslag SGLVG behandel</t>
  </si>
  <si>
    <t>Per plaats</t>
  </si>
  <si>
    <t>Materiele kosten per dag</t>
  </si>
  <si>
    <t>bedragen per plaats</t>
  </si>
  <si>
    <t>Groningen</t>
  </si>
  <si>
    <t>Friesland</t>
  </si>
  <si>
    <t>Drenthe</t>
  </si>
  <si>
    <t>Zwolle</t>
  </si>
  <si>
    <t>Twente</t>
  </si>
  <si>
    <t>Arnhem</t>
  </si>
  <si>
    <t>Nijmegen</t>
  </si>
  <si>
    <t>Flevoland</t>
  </si>
  <si>
    <t>Zeeland</t>
  </si>
  <si>
    <t>Noord-Limburg</t>
  </si>
  <si>
    <t>Zuid-Limburg</t>
  </si>
  <si>
    <t>Per toegelaten plaats</t>
  </si>
  <si>
    <t>Bedden</t>
  </si>
  <si>
    <t>Ademh.onderst &lt; 20 uur</t>
  </si>
  <si>
    <t>Ademh. Onderst 20-24 u</t>
  </si>
  <si>
    <t>&lt; 20 uur beademing per etmaal</t>
  </si>
  <si>
    <t>20-24 uur beademing per etmaal</t>
  </si>
  <si>
    <t xml:space="preserve">Materiele kosten </t>
  </si>
  <si>
    <t>per toegelaten plaats</t>
  </si>
  <si>
    <t>3.</t>
  </si>
  <si>
    <t>De plaatsen zijn in 1996 of later gerealiseerd.</t>
  </si>
  <si>
    <t>Plaatsen excl. dependance huur</t>
  </si>
  <si>
    <t>Plaatsen dependance eigendom</t>
  </si>
  <si>
    <t>Plaatsen dependance huur</t>
  </si>
  <si>
    <t>Bezettingsdagen excl.dependance</t>
  </si>
  <si>
    <t>Bezettingsdagen dependance</t>
  </si>
  <si>
    <t>Afspraak</t>
  </si>
  <si>
    <t>Totaal</t>
  </si>
  <si>
    <t>Mutatie</t>
  </si>
  <si>
    <t xml:space="preserve"> </t>
  </si>
  <si>
    <t>zg afspraak</t>
  </si>
  <si>
    <t>Loonkosten deconcentratie</t>
  </si>
  <si>
    <r>
      <t>I</t>
    </r>
    <r>
      <rPr>
        <b/>
        <sz val="8"/>
        <rFont val="Arial"/>
        <family val="2"/>
      </rPr>
      <t>nstellingen voor ZG</t>
    </r>
  </si>
  <si>
    <t>Verplegend, Opvoedkundig en Verzorgend Personeel:</t>
  </si>
  <si>
    <t>Richtl. A</t>
  </si>
  <si>
    <t>Richtl. B</t>
  </si>
  <si>
    <t>Bedrag</t>
  </si>
  <si>
    <t>2.</t>
  </si>
  <si>
    <t>Plaats</t>
  </si>
  <si>
    <t>ja</t>
  </si>
  <si>
    <t>PIJ-plaatsen</t>
  </si>
  <si>
    <t>waarvan:</t>
  </si>
  <si>
    <t>Van 50 jaar en ouder</t>
  </si>
  <si>
    <t>licht gehandicapt</t>
  </si>
  <si>
    <t>matig gehandicapt</t>
  </si>
  <si>
    <t>ernstig gehandicapt</t>
  </si>
  <si>
    <t>zeer ernstig gehandicapt</t>
  </si>
  <si>
    <t>Deconcentratie (VG en JLVG)</t>
  </si>
  <si>
    <t>1.</t>
  </si>
  <si>
    <t>De intramurale instelling dient met transformatie-/deconcentratieprocessen bezig te zijn;</t>
  </si>
  <si>
    <t>Straat</t>
  </si>
  <si>
    <t>711 GVT-VG</t>
  </si>
  <si>
    <t>Plaatsen excl. dep.eigendom</t>
  </si>
  <si>
    <t>Aantal fulltime thuiszitters</t>
  </si>
  <si>
    <t>50 + dagen</t>
  </si>
  <si>
    <t>715 KGVT-VG</t>
  </si>
  <si>
    <t>Plaatsen eigendom</t>
  </si>
  <si>
    <t>Plaatsen huur</t>
  </si>
  <si>
    <t>Bezettingsdagen</t>
  </si>
  <si>
    <t>712 GVT-LG</t>
  </si>
  <si>
    <t>Aantal beademden &lt; 20 uur</t>
  </si>
  <si>
    <t>Aantal beademden 20-24 uur</t>
  </si>
  <si>
    <t>716 KGVT-LG</t>
  </si>
  <si>
    <t>714 GVT-MG</t>
  </si>
  <si>
    <t>713 GVT-zintuiglijk</t>
  </si>
  <si>
    <t>Achtervang (open)</t>
  </si>
  <si>
    <t>Verpleegdagen</t>
  </si>
  <si>
    <t>Bezette plaatsen</t>
  </si>
  <si>
    <t>Blinden en slechtzienden</t>
  </si>
  <si>
    <t>Normaal blinden</t>
  </si>
  <si>
    <t>Meervoudig gehandicapten</t>
  </si>
  <si>
    <t>Jeugdigen</t>
  </si>
  <si>
    <t>Normaal slechtziend</t>
  </si>
  <si>
    <t xml:space="preserve">Totaal </t>
  </si>
  <si>
    <t>10 jaar of ouder normaal begaafd</t>
  </si>
  <si>
    <t>Jonger dan 7 normaal begaafd</t>
  </si>
  <si>
    <t>7 jaar en ouder normaal begaafd</t>
  </si>
  <si>
    <t>Observatie</t>
  </si>
  <si>
    <t>Jonger dan 20 jaar                                        groepsprootte 6-8</t>
  </si>
  <si>
    <t>Rekenstaat</t>
  </si>
  <si>
    <t>Achtervang open</t>
  </si>
  <si>
    <t>SGLVG behandel</t>
  </si>
  <si>
    <t>SGLVG verblijf</t>
  </si>
  <si>
    <t>Ademhalingsondersteuning &lt; 20 uur per plaats</t>
  </si>
  <si>
    <t>Ademhalingsondersteuning 20-24 uur per plaats</t>
  </si>
  <si>
    <t>Meervoudig gehandicapten (blinden)</t>
  </si>
  <si>
    <t>(in dagen op jaarbasis)</t>
  </si>
  <si>
    <t xml:space="preserve">Totaal JLVG </t>
  </si>
  <si>
    <t>Totaal LG</t>
  </si>
  <si>
    <t xml:space="preserve">MFC plaatsen </t>
  </si>
  <si>
    <t>TBS dagen (t.b.v. forensische psychiatrie)</t>
  </si>
  <si>
    <t>Aantal dagen doof/blind</t>
  </si>
  <si>
    <t>Kortverblijfdagen</t>
  </si>
  <si>
    <t xml:space="preserve">F 1.3 Forensische psychiatrie long stay (basis) FPK </t>
  </si>
  <si>
    <t>F 1.5 Forensische psychiatrie resocialisatie FPK</t>
  </si>
  <si>
    <t>F 1.6 Forensische psychiatrie behandeling FPK</t>
  </si>
  <si>
    <t>Meervoudig gehandicapten (slechtzienden)</t>
  </si>
  <si>
    <t>Van 20 tot 50 jaar</t>
  </si>
  <si>
    <t>De plaatsen dienen ter vervanging van plaatsen op de hoofdlocatie;</t>
  </si>
  <si>
    <t>Jonger dan 10 jaar normaal begaafd</t>
  </si>
  <si>
    <t>Totaal aantal declarabele dagen</t>
  </si>
  <si>
    <t>groepsgrootte 6-8</t>
  </si>
  <si>
    <t>groepsgrootte &gt;12</t>
  </si>
  <si>
    <t>Aantal plaatsen</t>
  </si>
  <si>
    <t>Bij bezwaar tegen genoemde gegevensuitwisseling verzoeken wij u in het vakje hieronder "NEE" aan te klikken.</t>
  </si>
  <si>
    <t>van uw eigen administratieve lasten en ondersteunt u de lange termijn doelstellingen van de overheid.</t>
  </si>
  <si>
    <t>Eveneens verzoeken partijen het vaste tarieven tarief per jaar, dat de resultante is van de aanvaardbare kosten onder aftrek van de opbrengst van de overeengekomen vaste tarieven,</t>
  </si>
  <si>
    <t>goed te keuren. Dit naar aanleiding van de in de productieafspraken overeengekomen capaciteiten en volumeafspraken, respectievelijk de voorlopige nacalculatie. Voormelde tarieven kunnen</t>
  </si>
  <si>
    <t>door de instelling aan alle ziektekostenverzekeraars en alle (niet-) verzekerden in rekening worden gebracht, met inachtneming van eventueel geldende declaratievoorschriften.</t>
  </si>
  <si>
    <r>
      <t>1)</t>
    </r>
    <r>
      <rPr>
        <sz val="8"/>
        <rFont val="Arial"/>
        <family val="2"/>
      </rPr>
      <t xml:space="preserve"> Op basis van Regeling algemene bepalingen informatieverstrekking op grond van artikel 30a WTG</t>
    </r>
  </si>
  <si>
    <t>Omschrijving project*</t>
  </si>
  <si>
    <t>Uiteindelijk komen alleen die plaatsen in aanmerking die gerealiseerd zijn in door het Ministerie van VWS goedgekeurde huisvesting.</t>
  </si>
  <si>
    <t>verminderd met het aantal plaatsen op de hoofdlocatie. Onder hoofdlocatie wordt verstaan de locatie met het grootste aantal plaatsen.</t>
  </si>
  <si>
    <t>Het maximaal aantal plaatsen dat voor de toeslag in aanmerking komt kan nooit meer zijn dan het aantal toegelaten plaatsen</t>
  </si>
  <si>
    <t>Toelating</t>
  </si>
  <si>
    <t>afspraken m.b.t. plaatsen</t>
  </si>
  <si>
    <t>afspraken m.b.t. dagen</t>
  </si>
  <si>
    <t>per dag</t>
  </si>
  <si>
    <t>Plaatsen</t>
  </si>
  <si>
    <t>Afspraken</t>
  </si>
  <si>
    <t>Behandelfuncties intramuraal</t>
  </si>
  <si>
    <t>Intramurale capaciteit</t>
  </si>
  <si>
    <r>
      <t xml:space="preserve">Bezette plaatsen </t>
    </r>
    <r>
      <rPr>
        <vertAlign val="superscript"/>
        <sz val="10"/>
        <rFont val="Arial"/>
        <family val="2"/>
      </rPr>
      <t>1)</t>
    </r>
  </si>
  <si>
    <t>Overige verpleegdagen</t>
  </si>
  <si>
    <t>Doven</t>
  </si>
  <si>
    <t>Slechthorenden</t>
  </si>
  <si>
    <r>
      <t>1)</t>
    </r>
    <r>
      <rPr>
        <sz val="10"/>
        <rFont val="Arial"/>
        <family val="2"/>
      </rPr>
      <t xml:space="preserve"> Maximaal het aantal afgesproken verpleegdagen gedeeld door 365)</t>
    </r>
  </si>
  <si>
    <t>index loonkosten</t>
  </si>
  <si>
    <t>index materiele kosten</t>
  </si>
  <si>
    <t>Registratienummer CTG/Zaio</t>
  </si>
  <si>
    <t>Onderbouwing bewonersverdeling pagina 8:</t>
  </si>
  <si>
    <t>Controletelling specificatie bewonersverdeling (moet 0 zijn)</t>
  </si>
  <si>
    <t>In rekenstaat opgenomen plaatsen deconcentratie</t>
  </si>
  <si>
    <t>9 - 10</t>
  </si>
  <si>
    <t>VOV-Personeel groepsleiding (inclusief hoofd groepsleiding)</t>
  </si>
  <si>
    <t>Paramedisch en medisch hulppersoneel</t>
  </si>
  <si>
    <t>Medische en sociaal wetenschappelijke staf</t>
  </si>
  <si>
    <t/>
  </si>
  <si>
    <t>Bewonersverdeling dagen</t>
  </si>
  <si>
    <t>Afspraken m.b.t. deconcentratie</t>
  </si>
  <si>
    <t>Afspraken m.b.t. plaatselijk overleg</t>
  </si>
  <si>
    <t>Berekeningpagina's (bedoeld voor CTG/ZAio medewerkers)</t>
  </si>
  <si>
    <t>doorrekening</t>
  </si>
  <si>
    <t>Apeldoorn, Zutphen e.o.</t>
  </si>
  <si>
    <t>Noord-Holland Noord</t>
  </si>
  <si>
    <t>Zuid-Holland Noord</t>
  </si>
  <si>
    <t>Haaglanden</t>
  </si>
  <si>
    <t>Delft Westland Oostland</t>
  </si>
  <si>
    <t>Midden-Holland</t>
  </si>
  <si>
    <t>Rotterdam</t>
  </si>
  <si>
    <t>Nieuwe Waterweg-Noord</t>
  </si>
  <si>
    <t>Waardenland</t>
  </si>
  <si>
    <t>West-Brabant</t>
  </si>
  <si>
    <t>Midden-Brabant</t>
  </si>
  <si>
    <t>Noordoost-Brabant</t>
  </si>
  <si>
    <t>Zuidoost-Brabant</t>
  </si>
  <si>
    <t>Zuid-Hollandse Eilanden</t>
  </si>
  <si>
    <t>'t Gooi</t>
  </si>
  <si>
    <t>Specificatie aantal nieuwe (= nog niet eerder opgegeven) of vervallen gedeconcentreerde plaatsen (op volgorde van datum van realisatie)</t>
  </si>
  <si>
    <t>Plaatsen visueel excl. Dep. eigendom</t>
  </si>
  <si>
    <t>Plaatsen visueel dependance eigendom</t>
  </si>
  <si>
    <t>Plaatsen visueel excl. Dep. Huur</t>
  </si>
  <si>
    <t>Plaatsen visueel dependance huur</t>
  </si>
  <si>
    <t>Plaatsen auditief excl. Dep. Eigendom</t>
  </si>
  <si>
    <t>Plaatsen auditief dependance eigendom</t>
  </si>
  <si>
    <t>Plaatsen auditief excl. Dep. Huur</t>
  </si>
  <si>
    <t>Plaatsen auditief dependance huur</t>
  </si>
  <si>
    <t>Directie en administratie:</t>
  </si>
  <si>
    <t>(t.b.v. achtervangf. Beslot.Opv.)</t>
  </si>
  <si>
    <t>Plaatsen visueel dep</t>
  </si>
  <si>
    <t>Plaatsen visueel excl. Dep</t>
  </si>
  <si>
    <t>Plaatsen auditief dep</t>
  </si>
  <si>
    <t>Plaatsen auditief excl. Dep</t>
  </si>
  <si>
    <t>mutatie</t>
  </si>
  <si>
    <t>Realisatie (dd/mm/jj)</t>
  </si>
  <si>
    <t>Thuiszitters</t>
  </si>
  <si>
    <t>Eigendom Visueel dep</t>
  </si>
  <si>
    <t>Eigendom visueel excl. Dep</t>
  </si>
  <si>
    <t>Huur visueel dep.</t>
  </si>
  <si>
    <t>Huur visueel excl. Dep</t>
  </si>
  <si>
    <t>Eigendom auditief dep</t>
  </si>
  <si>
    <t>Eigendom auditief excl. Dep</t>
  </si>
  <si>
    <t>Huur auditief dep</t>
  </si>
  <si>
    <t>Huur auditief excl. Dep</t>
  </si>
  <si>
    <t>Loonkosten zg excl.dep</t>
  </si>
  <si>
    <t>Loonkosten zg dep</t>
  </si>
  <si>
    <t>Werkblad</t>
  </si>
  <si>
    <t>verblijf met behandeling</t>
  </si>
  <si>
    <t>verblijf zonder behandeling</t>
  </si>
  <si>
    <t>deconcentratie</t>
  </si>
  <si>
    <t>plaatselijk overleg</t>
  </si>
  <si>
    <t>Pagina</t>
  </si>
  <si>
    <t>Totaal VG plaatsen</t>
  </si>
  <si>
    <t>Totaal JLVG plaatsen</t>
  </si>
  <si>
    <t>Totaal LG plaatsen</t>
  </si>
  <si>
    <t>bedrag</t>
  </si>
  <si>
    <t xml:space="preserve">waarvan MFC dagen </t>
  </si>
  <si>
    <t>waarvan verpleegdagen besloten opvang</t>
  </si>
  <si>
    <t>waarvan verpleegdgn besl.opvang</t>
  </si>
  <si>
    <t>Recapitulatie</t>
  </si>
  <si>
    <t>Graad van verzorg. behoefte (0,50-0,90)</t>
  </si>
  <si>
    <t>VG-volwassenen</t>
  </si>
  <si>
    <t>Eigendom</t>
  </si>
  <si>
    <t>Huur</t>
  </si>
  <si>
    <t>excl.depend</t>
  </si>
  <si>
    <t>Loonkosten p. plaats (ook hoofdvest)</t>
  </si>
  <si>
    <t>dependance</t>
  </si>
  <si>
    <t>Loonkosten p. plaats dependance</t>
  </si>
  <si>
    <t>Eigendom/plaats</t>
  </si>
  <si>
    <t>Huur/plaats</t>
  </si>
  <si>
    <t>Toslag 50+ dagen</t>
  </si>
  <si>
    <t>Toeslag fulltime thuiszitter</t>
  </si>
  <si>
    <t>Controleprotocol</t>
  </si>
  <si>
    <t>loonkosten</t>
  </si>
  <si>
    <t>50+ dagen</t>
  </si>
  <si>
    <t>Dependance</t>
  </si>
  <si>
    <t>Mat.kosten</t>
  </si>
  <si>
    <t>LG-Volwassenen:</t>
  </si>
  <si>
    <t>Loonkosten per plaats</t>
  </si>
  <si>
    <t>beademd.&lt; 20 uur/etmaal</t>
  </si>
  <si>
    <t>beademd.20-24 uur/etmaal</t>
  </si>
  <si>
    <t>Graad v. verzorgingsbehoefte</t>
  </si>
  <si>
    <t xml:space="preserve">loonkosten </t>
  </si>
  <si>
    <t>ZG (Visueel en Auditief)</t>
  </si>
  <si>
    <t>MG</t>
  </si>
  <si>
    <t>loonlkosten per plaats</t>
  </si>
  <si>
    <t>Bezettingdagen</t>
  </si>
  <si>
    <t>Materiele kosten eigendom</t>
  </si>
  <si>
    <t>Toeslag 50+ dagen</t>
  </si>
  <si>
    <t>AWBZ-instelling</t>
  </si>
  <si>
    <t>Toelichting bij elektronisch formulier:</t>
  </si>
  <si>
    <t>U kunt hieronder aangeven of de arcering van de invulvelden aan of uit moet staan.</t>
  </si>
  <si>
    <t>cat.</t>
  </si>
  <si>
    <t>nr.</t>
  </si>
  <si>
    <t>Aanvraag</t>
  </si>
  <si>
    <t>Datum</t>
  </si>
  <si>
    <t>Medewerker</t>
  </si>
  <si>
    <t>Versie</t>
  </si>
  <si>
    <t xml:space="preserve">keer stellen van dezelfde vragen aan instellingen. Genoemde partijen zijn in dat kader overeengekomen de door de instellingen aangeleverde gegevens uit te wisselen. Daarbij is </t>
  </si>
  <si>
    <t xml:space="preserve">bepaald dat deze gegevens bij publicatie niet herleidbaar zijn op het niveau van de individuele instelling en dat de uitgewisselde gegevens niet verder aan andere personen of  </t>
  </si>
  <si>
    <t>organisaties zullen worden doorgeleverd.</t>
  </si>
  <si>
    <t xml:space="preserve">Midden-IJssel </t>
  </si>
  <si>
    <t>Akkoord met doorlevering van gegevens aan CBS/Prismant/SCP</t>
  </si>
  <si>
    <t xml:space="preserve">Instelling </t>
  </si>
  <si>
    <t>Zorgkantoor</t>
  </si>
  <si>
    <t>Contactpersoon</t>
  </si>
  <si>
    <t>Zaanstreek/Waterland</t>
  </si>
  <si>
    <t>Telefoon</t>
  </si>
  <si>
    <t>Fax</t>
  </si>
  <si>
    <t>Amstelland en Meerlanden</t>
  </si>
  <si>
    <t>E-mail</t>
  </si>
  <si>
    <t>Ondertekening namens het orgaan voor de gezondheidszorg:</t>
  </si>
  <si>
    <t>Ondertekening namens het zorgkantoor:</t>
  </si>
  <si>
    <t>(handtekening)</t>
  </si>
  <si>
    <t>(datum)</t>
  </si>
  <si>
    <t>(naam)</t>
  </si>
  <si>
    <t>Materiele kosten huur</t>
  </si>
  <si>
    <t>VG-Kinderen</t>
  </si>
  <si>
    <t>KVGT Eigendom</t>
  </si>
  <si>
    <t>KVGT Huur</t>
  </si>
  <si>
    <t>LG-Kinderen</t>
  </si>
  <si>
    <t>Toeslag beademd&lt;20 uur</t>
  </si>
  <si>
    <t>Loonkosten per plaats (cap&gt;100 kind)</t>
  </si>
  <si>
    <t>Toeslag beademd 20-24 u</t>
  </si>
  <si>
    <t>Loonkosten per plaats (cap&lt;100 kind)</t>
  </si>
  <si>
    <t>Eigendom/plaats cap&gt;100</t>
  </si>
  <si>
    <t>Huur/plaats cap&gt;100</t>
  </si>
  <si>
    <t>Eigendom/plaats cap &lt;100</t>
  </si>
  <si>
    <t>Huur/plaats cap&lt;100</t>
  </si>
  <si>
    <t>Visueel</t>
  </si>
  <si>
    <t>Overig personeelscateg/instelling</t>
  </si>
  <si>
    <t>Directie en administratie/dag</t>
  </si>
  <si>
    <t>Civiele dienst/dag</t>
  </si>
  <si>
    <t>Overig personeelscat./dag</t>
  </si>
  <si>
    <t>Civiele Dienst per bezette plaats</t>
  </si>
  <si>
    <t>Mat.kosten/dag</t>
  </si>
  <si>
    <t>Groepsleiding Blinden:</t>
  </si>
  <si>
    <t>normaal blind/dag</t>
  </si>
  <si>
    <t>normaal blind/plaats</t>
  </si>
  <si>
    <t>meervoudig gehan./dag</t>
  </si>
  <si>
    <t>meervoudig gehand./plaats</t>
  </si>
  <si>
    <t>jeugdigen/dag</t>
  </si>
  <si>
    <t>jeugdigen/plaats</t>
  </si>
  <si>
    <t>Groepsleid.slechtzienden</t>
  </si>
  <si>
    <t>Normaal slechtz./dag</t>
  </si>
  <si>
    <t>Normaal slechtz./plaats</t>
  </si>
  <si>
    <t>Meerv.gehandicapten/dag</t>
  </si>
  <si>
    <t>Meerv.gehandicapten/plaats</t>
  </si>
  <si>
    <t>Param.Personeel en M.Hulppers:</t>
  </si>
  <si>
    <t>&gt;10 jr.normaal begaafd/dag</t>
  </si>
  <si>
    <t>&gt;10 jr.normaal begaafd/plaats</t>
  </si>
  <si>
    <t>&lt; 10 jr.normaal begaafd/dag</t>
  </si>
  <si>
    <t>&lt; 10 jr.normaal begaafd/plaats</t>
  </si>
  <si>
    <t>thuiszitter</t>
  </si>
  <si>
    <t>Med. En Sociaal Wetensch.staf</t>
  </si>
  <si>
    <t>Toeslag werkdrukm meerv.geh/dag</t>
  </si>
  <si>
    <t>Mat.kosten per bezet bed</t>
  </si>
  <si>
    <t>Verrpleegdagen:</t>
  </si>
  <si>
    <t>Overigpersoneelscat./plaats</t>
  </si>
  <si>
    <t>Administratie/plaats</t>
  </si>
  <si>
    <t>Administratie/dag</t>
  </si>
  <si>
    <t>Civiele diens/plaats</t>
  </si>
  <si>
    <t>Civiele diens/dag</t>
  </si>
  <si>
    <t>Onderhoud/plaats</t>
  </si>
  <si>
    <t>Materiele kosten/dag</t>
  </si>
  <si>
    <t>instellingen voor doven</t>
  </si>
  <si>
    <t>&lt; 7jr.normaal begaafd/dag</t>
  </si>
  <si>
    <t>&gt; 7 jr. normaal begaafd/dag</t>
  </si>
  <si>
    <t>meerv. Gehandic./dag</t>
  </si>
  <si>
    <t>instellingen voor slechthorenden</t>
  </si>
  <si>
    <t>Per bezette plaats</t>
  </si>
  <si>
    <t>Bezettingsdagen visueel</t>
  </si>
  <si>
    <t>Bezettingsdagen auditief</t>
  </si>
  <si>
    <t>Dagen gedragsgestoorden</t>
  </si>
  <si>
    <t>Verpleegdagen t.b.v. achtervang</t>
  </si>
  <si>
    <t>Overige JLVG-dagen</t>
  </si>
  <si>
    <t>Onderbouwing bewonersverdeling:</t>
  </si>
  <si>
    <t>Overige JLVG plaatsen</t>
  </si>
  <si>
    <t>Instellingen voor JLVG</t>
  </si>
  <si>
    <t>waarvan MFC</t>
  </si>
  <si>
    <t>waarvan achterv.besloten</t>
  </si>
  <si>
    <t>Verpleegdgn.Overig</t>
  </si>
  <si>
    <t>Voorlopige indexen 2006</t>
  </si>
  <si>
    <t>VG</t>
  </si>
  <si>
    <t>grenzen per bed</t>
  </si>
  <si>
    <t>VOV personeel A/B</t>
  </si>
  <si>
    <t>Doof/blind A/B</t>
  </si>
  <si>
    <t>Bedden observatie A/B</t>
  </si>
  <si>
    <t>Observ.verpl.dag A/B</t>
  </si>
  <si>
    <t>SGLVG Behandeldagen</t>
  </si>
  <si>
    <t>Loonkosten</t>
  </si>
  <si>
    <t>Capaciteit:</t>
  </si>
  <si>
    <t>Verpleegdagen:</t>
  </si>
  <si>
    <t>Totaal loon- en materiele kosten JLVG:</t>
  </si>
  <si>
    <t>Totaal loon- en materiele kosten LG:</t>
  </si>
  <si>
    <t xml:space="preserve">SGLVG verblijf </t>
  </si>
  <si>
    <t>Toeslag.observatieplaats</t>
  </si>
  <si>
    <t>SGLVG-Verblijfplaats</t>
  </si>
  <si>
    <t>SGLVG Behandel</t>
  </si>
  <si>
    <t>Totaal loonkosten</t>
  </si>
  <si>
    <t>Totaal materiele kosten</t>
  </si>
  <si>
    <t>loonkosten:</t>
  </si>
  <si>
    <t>GVT</t>
  </si>
  <si>
    <t>doof mvg</t>
  </si>
  <si>
    <t xml:space="preserve">Mutatie verpleegdagen JLVG </t>
  </si>
  <si>
    <t xml:space="preserve">Mutatie bedden VG </t>
  </si>
  <si>
    <t>Mutatie verpleegdagen VG</t>
  </si>
  <si>
    <t>grenzen per verpleegdag</t>
  </si>
  <si>
    <t>Per dag loonkosten</t>
  </si>
  <si>
    <t>Toeslag beademden 20-24 uur/etmaal</t>
  </si>
  <si>
    <t>Toeslag beademden &lt; 20 uur/etmaal</t>
  </si>
  <si>
    <t xml:space="preserve">loonkosten: </t>
  </si>
  <si>
    <t>Loonkosten visueel</t>
  </si>
  <si>
    <t>Materiele kosten visueel</t>
  </si>
  <si>
    <t>Totaal visueel</t>
  </si>
  <si>
    <t>Materiele kosten auditief/communicatief</t>
  </si>
  <si>
    <t>Loonkosten auditief/communicatief</t>
  </si>
  <si>
    <t>Totaal auditief/communicatief</t>
  </si>
  <si>
    <t>Auditief/communicatief</t>
  </si>
  <si>
    <t>Capaciteit</t>
  </si>
  <si>
    <t>2006-2-</t>
  </si>
  <si>
    <t>U dient deze richtlijn uit de rekenstaat (regel 604) over te nemen.</t>
  </si>
  <si>
    <t>nvt</t>
  </si>
  <si>
    <t>mutatie 2006</t>
  </si>
  <si>
    <t>Mutaties plaatselijk overleg (bestemming te bepalen door CTG/ZAio)</t>
  </si>
  <si>
    <t>Totale mutatie plaatselijk overleg</t>
  </si>
  <si>
    <t>Dagen Totaal (rekenstaat)</t>
  </si>
  <si>
    <t>Dagen Totaal (nwe cap.)</t>
  </si>
  <si>
    <t>De werkbladen zijn beveiligd. Indien u een onjuistheid ondekt dan verzoeken wij u dit te melden via e-mail (care@CTG-ZAio.nl). De instelling kan het definitief ingevulde formulier, nadat het overleg met het zorgkantoor heeft plaatsgevonden eveneens naar dit e-mailadres opsturen.Het voorblad dient door partijen te worden ondertekend en via de post opgestuurd te worden naar het CTG/ZAio.</t>
  </si>
  <si>
    <t>BEDVG</t>
  </si>
  <si>
    <t>BEDMFC</t>
  </si>
  <si>
    <t>TBS1.3</t>
  </si>
  <si>
    <t>TBS1.5</t>
  </si>
  <si>
    <t>TBS1.6</t>
  </si>
  <si>
    <t>BEDSGL</t>
  </si>
  <si>
    <t>EVSGL</t>
  </si>
  <si>
    <t>BEDPIJ</t>
  </si>
  <si>
    <t>BEDACH</t>
  </si>
  <si>
    <t>BACHBO</t>
  </si>
  <si>
    <t>BEDJLV</t>
  </si>
  <si>
    <t>BEDVRZ</t>
  </si>
  <si>
    <t>ADEM1</t>
  </si>
  <si>
    <t>ADEM2</t>
  </si>
  <si>
    <t>VPLSGL</t>
  </si>
  <si>
    <t>VDSGL</t>
  </si>
  <si>
    <t>VPLPIJ</t>
  </si>
  <si>
    <t>VPLTBS</t>
  </si>
  <si>
    <t>VKV150</t>
  </si>
  <si>
    <t>VPLACH</t>
  </si>
  <si>
    <t>VACHBO</t>
  </si>
  <si>
    <t>VPLGEG</t>
  </si>
  <si>
    <t>VPLOVE</t>
  </si>
  <si>
    <t>VPLMFC</t>
  </si>
  <si>
    <t>VKV151</t>
  </si>
  <si>
    <t>VKV152</t>
  </si>
  <si>
    <t>VPLVRZ</t>
  </si>
  <si>
    <t>P1ME</t>
  </si>
  <si>
    <t>P1MH</t>
  </si>
  <si>
    <t>P1DE</t>
  </si>
  <si>
    <t>P1DH</t>
  </si>
  <si>
    <t>D1M</t>
  </si>
  <si>
    <t>D1D</t>
  </si>
  <si>
    <t>T1FT</t>
  </si>
  <si>
    <t>T150+</t>
  </si>
  <si>
    <t>P4E</t>
  </si>
  <si>
    <t>P4H</t>
  </si>
  <si>
    <t>D4</t>
  </si>
  <si>
    <t>T450+</t>
  </si>
  <si>
    <t>P2E</t>
  </si>
  <si>
    <t>P2H</t>
  </si>
  <si>
    <t>GV2</t>
  </si>
  <si>
    <t>D2</t>
  </si>
  <si>
    <t>T2AD1</t>
  </si>
  <si>
    <t>T2AD2</t>
  </si>
  <si>
    <t>P3VME</t>
  </si>
  <si>
    <t>P3VMH</t>
  </si>
  <si>
    <t>P3VDE</t>
  </si>
  <si>
    <t>P3VDH</t>
  </si>
  <si>
    <t>P3AME</t>
  </si>
  <si>
    <t>P3AMH</t>
  </si>
  <si>
    <t>P3ADE</t>
  </si>
  <si>
    <t>P3ADH</t>
  </si>
  <si>
    <t>D3M</t>
  </si>
  <si>
    <t>D3D</t>
  </si>
  <si>
    <t>T3FT</t>
  </si>
  <si>
    <t>T350+</t>
  </si>
  <si>
    <t>P5E</t>
  </si>
  <si>
    <t>P5H</t>
  </si>
  <si>
    <t>D5</t>
  </si>
  <si>
    <t>P6E</t>
  </si>
  <si>
    <t>P6H</t>
  </si>
  <si>
    <t>D6</t>
  </si>
  <si>
    <t>T6AD1</t>
  </si>
  <si>
    <t>T6AD2</t>
  </si>
  <si>
    <t>BPVISG</t>
  </si>
  <si>
    <t>VPVISG</t>
  </si>
  <si>
    <t>BBBNOR</t>
  </si>
  <si>
    <t>BBBMVG</t>
  </si>
  <si>
    <t>BBBJGD</t>
  </si>
  <si>
    <t>BBSNOR</t>
  </si>
  <si>
    <t>BBSMVG</t>
  </si>
  <si>
    <t>BBN10</t>
  </si>
  <si>
    <t>BBN9</t>
  </si>
  <si>
    <t>BBMVG</t>
  </si>
  <si>
    <t>BPAUDG</t>
  </si>
  <si>
    <t>VPAUDG</t>
  </si>
  <si>
    <t>VPD6</t>
  </si>
  <si>
    <t>VPD7</t>
  </si>
  <si>
    <t>VPDMVG</t>
  </si>
  <si>
    <t>VPSH6</t>
  </si>
  <si>
    <t>VPSH7</t>
  </si>
  <si>
    <t>VPSHMV</t>
  </si>
  <si>
    <t>VPBNOR</t>
  </si>
  <si>
    <t>VPBMVG</t>
  </si>
  <si>
    <t>VPBJGD</t>
  </si>
  <si>
    <t>VPSNOR</t>
  </si>
  <si>
    <t>VPSMVG</t>
  </si>
  <si>
    <t>VP10</t>
  </si>
  <si>
    <t>VP9</t>
  </si>
  <si>
    <t>LDEC</t>
  </si>
  <si>
    <t>BEDOBA/B</t>
  </si>
  <si>
    <t>VPLDOA/B</t>
  </si>
  <si>
    <t>VPLOBA/B</t>
  </si>
  <si>
    <t>DEB50/B</t>
  </si>
  <si>
    <t>IMB50/B</t>
  </si>
  <si>
    <t>IDI50/B</t>
  </si>
  <si>
    <t>BDL50/B</t>
  </si>
  <si>
    <t>DEB20/B</t>
  </si>
  <si>
    <t>IMB20/B</t>
  </si>
  <si>
    <t>IDI20/B</t>
  </si>
  <si>
    <t>BDL20/B</t>
  </si>
  <si>
    <t>DEB6/B</t>
  </si>
  <si>
    <t>IMB6/B</t>
  </si>
  <si>
    <t>IDI6/B</t>
  </si>
  <si>
    <t>BDL6/B</t>
  </si>
  <si>
    <t>DEB9/B</t>
  </si>
  <si>
    <t>IMB9/B</t>
  </si>
  <si>
    <t>IDI9/B</t>
  </si>
  <si>
    <t>BDL9/B</t>
  </si>
  <si>
    <t>DEB12/B</t>
  </si>
  <si>
    <t>IMB12/B</t>
  </si>
  <si>
    <t>IDI12/B</t>
  </si>
  <si>
    <t>BDL12/B</t>
  </si>
  <si>
    <t>icap06</t>
  </si>
  <si>
    <t>Inzenden binnen 3 maanden na datum afgifte nieuwe toelating</t>
  </si>
  <si>
    <t>Afgiftedatum nieuwe toelating</t>
  </si>
  <si>
    <t>Ingangsdatum capaciteitswijziging</t>
  </si>
  <si>
    <t>(dd-mm-jj)</t>
  </si>
  <si>
    <t>Totaal VG:</t>
  </si>
  <si>
    <t>A. Mutatie op contracteerruimte 2006 (jb)</t>
  </si>
  <si>
    <t>Recapitulatie mutatie</t>
  </si>
  <si>
    <t>Capaciteitswijziging verblijf met behandeling</t>
  </si>
  <si>
    <t>Capaciteitswijziging verblijf zonder behandeling</t>
  </si>
  <si>
    <t>Capaciteitswijziging zintuiglijk gehandicapten</t>
  </si>
  <si>
    <t>Inhoudsopgave</t>
  </si>
</sst>
</file>

<file path=xl/styles.xml><?xml version="1.0" encoding="utf-8"?>
<styleSheet xmlns="http://schemas.openxmlformats.org/spreadsheetml/2006/main">
  <numFmts count="4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 \ƒ* #,##0_ \ ;\ \ƒ* ;\ \ƒ* "/>
    <numFmt numFmtId="165" formatCode="&quot;F&quot;\ #,##0_-;&quot;F&quot;\ #,##0\-"/>
    <numFmt numFmtId="166" formatCode="#,##0.00_-"/>
    <numFmt numFmtId="167" formatCode="d/mm/yy;@"/>
    <numFmt numFmtId="168" formatCode="0.0"/>
    <numFmt numFmtId="169" formatCode="#,##0_ \ ;\(#,##0\)_ ;"/>
    <numFmt numFmtId="170" formatCode="dd/mm/yy;@"/>
    <numFmt numFmtId="171" formatCode="#,##0.0000"/>
    <numFmt numFmtId="172" formatCode="#,##0.0"/>
    <numFmt numFmtId="173" formatCode="[$-413]d\ mmmm\ yyyy;@"/>
    <numFmt numFmtId="174" formatCode="0\ ;"/>
    <numFmt numFmtId="175" formatCode="_-* #,##0.0_-;_-* #,##0.0\-;_-* &quot;-&quot;??_-;_-@_-"/>
    <numFmt numFmtId="176" formatCode="_-* #,##0_-;_-* #,##0\-;_-* &quot;-&quot;??_-;_-@_-"/>
    <numFmt numFmtId="177" formatCode="&quot;€&quot;\ #,##0_);\(&quot;€&quot;\ #,##0\)"/>
    <numFmt numFmtId="178" formatCode="&quot;€&quot;\ #,##0_);[Red]\(&quot;€&quot;\ #,##0\)"/>
    <numFmt numFmtId="179" formatCode="&quot;€&quot;\ #,##0.00_);\(&quot;€&quot;\ #,##0.00\)"/>
    <numFmt numFmtId="180" formatCode="&quot;€&quot;\ #,##0.00_);[Red]\(&quot;€&quot;\ #,##0.00\)"/>
    <numFmt numFmtId="181" formatCode="_(&quot;€&quot;\ * #,##0_);_(&quot;€&quot;\ * \(#,##0\);_(&quot;€&quot;\ * &quot;-&quot;_);_(@_)"/>
    <numFmt numFmtId="182" formatCode="_(* #,##0_);_(* \(#,##0\);_(* &quot;-&quot;_);_(@_)"/>
    <numFmt numFmtId="183" formatCode="_(&quot;€&quot;\ * #,##0.00_);_(&quot;€&quot;\ * \(#,##0.00\);_(&quot;€&quot;\ * &quot;-&quot;??_);_(@_)"/>
    <numFmt numFmtId="184" formatCode="_(* #,##0.00_);_(* \(#,##0.00\);_(* &quot;-&quot;??_);_(@_)"/>
    <numFmt numFmtId="185" formatCode="&quot;€&quot;\ #,##0.00_-"/>
    <numFmt numFmtId="186" formatCode="###0_-;###0\-"/>
    <numFmt numFmtId="187" formatCode="#,##0_ ;\-#,##0\ "/>
    <numFmt numFmtId="188" formatCode="#,##0.00_ ;\-#,##0.00\ "/>
    <numFmt numFmtId="189" formatCode="&quot;Ja&quot;;&quot;Ja&quot;;&quot;Nee&quot;"/>
    <numFmt numFmtId="190" formatCode="&quot;Waar&quot;;&quot;Waar&quot;;&quot;Niet waar&quot;"/>
    <numFmt numFmtId="191" formatCode="&quot;Aan&quot;;&quot;Aan&quot;;&quot;Uit&quot;"/>
    <numFmt numFmtId="192" formatCode="[$€-2]\ #.##000_);[Red]\([$€-2]\ #.##000\)"/>
    <numFmt numFmtId="193" formatCode="[$-413]dddd\ d\ mmmm\ yyyy"/>
    <numFmt numFmtId="194" formatCode="#,##0.000"/>
    <numFmt numFmtId="195" formatCode="#,##0.000_ ;\-#,##0.000\ "/>
    <numFmt numFmtId="196" formatCode="0.000"/>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quot;$&quot;* #,##0.00_);_(&quot;$&quot;* \(#,##0.00\);_(&quot;$&quot;* &quot;-&quot;??_);_(@_)"/>
    <numFmt numFmtId="203" formatCode="_-&quot;€&quot;\ * #,##0_-;_-&quot;€&quot;\ * #,##0\-;_-@_-"/>
  </numFmts>
  <fonts count="52">
    <font>
      <sz val="10"/>
      <name val="Arial"/>
      <family val="0"/>
    </font>
    <font>
      <sz val="8"/>
      <name val="Helv"/>
      <family val="0"/>
    </font>
    <font>
      <u val="single"/>
      <sz val="10"/>
      <color indexed="20"/>
      <name val="Arial"/>
      <family val="0"/>
    </font>
    <font>
      <u val="single"/>
      <sz val="10"/>
      <color indexed="12"/>
      <name val="Arial"/>
      <family val="0"/>
    </font>
    <font>
      <b/>
      <sz val="14"/>
      <name val="Helv"/>
      <family val="0"/>
    </font>
    <font>
      <sz val="9"/>
      <name val="Helv"/>
      <family val="0"/>
    </font>
    <font>
      <sz val="9"/>
      <name val="Arial"/>
      <family val="2"/>
    </font>
    <font>
      <b/>
      <sz val="9"/>
      <name val="Arial"/>
      <family val="2"/>
    </font>
    <font>
      <sz val="24"/>
      <color indexed="13"/>
      <name val="Helv"/>
      <family val="0"/>
    </font>
    <font>
      <sz val="8"/>
      <name val="Arial"/>
      <family val="2"/>
    </font>
    <font>
      <sz val="9"/>
      <color indexed="9"/>
      <name val="Arial"/>
      <family val="2"/>
    </font>
    <font>
      <sz val="10"/>
      <color indexed="9"/>
      <name val="Arial"/>
      <family val="2"/>
    </font>
    <font>
      <b/>
      <sz val="12"/>
      <name val="Arial"/>
      <family val="2"/>
    </font>
    <font>
      <b/>
      <sz val="10"/>
      <name val="Arial"/>
      <family val="2"/>
    </font>
    <font>
      <b/>
      <sz val="11"/>
      <name val="Arial"/>
      <family val="2"/>
    </font>
    <font>
      <sz val="8"/>
      <name val="Tahoma"/>
      <family val="2"/>
    </font>
    <font>
      <vertAlign val="superscript"/>
      <sz val="10"/>
      <name val="Arial"/>
      <family val="2"/>
    </font>
    <font>
      <b/>
      <sz val="8"/>
      <name val="Arial"/>
      <family val="2"/>
    </font>
    <font>
      <sz val="12"/>
      <name val="Arial"/>
      <family val="2"/>
    </font>
    <font>
      <sz val="10"/>
      <color indexed="10"/>
      <name val="Arial"/>
      <family val="2"/>
    </font>
    <font>
      <sz val="20"/>
      <name val="Arial"/>
      <family val="2"/>
    </font>
    <font>
      <sz val="18"/>
      <name val="Arial"/>
      <family val="2"/>
    </font>
    <font>
      <vertAlign val="superscript"/>
      <sz val="8"/>
      <name val="Arial"/>
      <family val="2"/>
    </font>
    <font>
      <sz val="8"/>
      <color indexed="10"/>
      <name val="Arial"/>
      <family val="2"/>
    </font>
    <font>
      <b/>
      <sz val="9"/>
      <color indexed="9"/>
      <name val="Arial"/>
      <family val="2"/>
    </font>
    <font>
      <sz val="11"/>
      <name val="Arial"/>
      <family val="2"/>
    </font>
    <font>
      <b/>
      <sz val="9"/>
      <color indexed="10"/>
      <name val="Arial"/>
      <family val="2"/>
    </font>
    <font>
      <sz val="12"/>
      <color indexed="10"/>
      <name val="Arial"/>
      <family val="2"/>
    </font>
    <font>
      <b/>
      <u val="single"/>
      <sz val="10"/>
      <name val="Arial"/>
      <family val="2"/>
    </font>
    <font>
      <b/>
      <sz val="11"/>
      <color indexed="9"/>
      <name val="Arial"/>
      <family val="2"/>
    </font>
    <font>
      <b/>
      <sz val="11"/>
      <color indexed="61"/>
      <name val="Arial"/>
      <family val="2"/>
    </font>
    <font>
      <sz val="11"/>
      <color indexed="61"/>
      <name val="Arial"/>
      <family val="2"/>
    </font>
    <font>
      <sz val="11"/>
      <color indexed="14"/>
      <name val="Arial"/>
      <family val="2"/>
    </font>
    <font>
      <b/>
      <sz val="8"/>
      <name val="Tahoma"/>
      <family val="0"/>
    </font>
    <font>
      <b/>
      <sz val="14"/>
      <name val="Arial"/>
      <family val="2"/>
    </font>
    <font>
      <sz val="9"/>
      <color indexed="10"/>
      <name val="Arial"/>
      <family val="2"/>
    </font>
    <font>
      <sz val="9"/>
      <color indexed="8"/>
      <name val="Arial"/>
      <family val="2"/>
    </font>
    <font>
      <u val="single"/>
      <sz val="10"/>
      <name val="Arial"/>
      <family val="2"/>
    </font>
    <font>
      <sz val="8"/>
      <name val="Verdana"/>
      <family val="2"/>
    </font>
    <font>
      <b/>
      <sz val="8"/>
      <name val="Verdana"/>
      <family val="2"/>
    </font>
    <font>
      <sz val="9"/>
      <name val="Verdana"/>
      <family val="2"/>
    </font>
    <font>
      <sz val="8"/>
      <color indexed="10"/>
      <name val="Verdana"/>
      <family val="2"/>
    </font>
    <font>
      <b/>
      <vertAlign val="superscript"/>
      <sz val="8"/>
      <name val="Verdana"/>
      <family val="2"/>
    </font>
    <font>
      <i/>
      <sz val="8"/>
      <name val="Verdana"/>
      <family val="2"/>
    </font>
    <font>
      <b/>
      <sz val="8"/>
      <color indexed="10"/>
      <name val="Verdana"/>
      <family val="2"/>
    </font>
    <font>
      <sz val="8"/>
      <color indexed="9"/>
      <name val="Verdana"/>
      <family val="2"/>
    </font>
    <font>
      <b/>
      <sz val="9"/>
      <name val="Verdana"/>
      <family val="2"/>
    </font>
    <font>
      <b/>
      <sz val="9"/>
      <color indexed="10"/>
      <name val="Verdana"/>
      <family val="2"/>
    </font>
    <font>
      <sz val="9"/>
      <color indexed="9"/>
      <name val="Verdana"/>
      <family val="2"/>
    </font>
    <font>
      <b/>
      <sz val="9"/>
      <color indexed="9"/>
      <name val="Verdana"/>
      <family val="2"/>
    </font>
    <font>
      <u val="single"/>
      <sz val="8"/>
      <color indexed="12"/>
      <name val="Verdana"/>
      <family val="2"/>
    </font>
    <font>
      <b/>
      <sz val="10"/>
      <color indexed="10"/>
      <name val="Arial"/>
      <family val="2"/>
    </font>
  </fonts>
  <fills count="9">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s>
  <borders count="125">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hair"/>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hair"/>
      <right style="hair"/>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thin"/>
      <bottom style="thin"/>
    </border>
    <border>
      <left style="hair"/>
      <right style="hair"/>
      <top style="thin"/>
      <bottom style="hair"/>
    </border>
    <border>
      <left style="hair"/>
      <right style="hair"/>
      <top style="hair"/>
      <bottom style="hair"/>
    </border>
    <border>
      <left style="hair"/>
      <right style="hair"/>
      <top style="hair"/>
      <bottom style="thin"/>
    </border>
    <border>
      <left style="hair"/>
      <right style="thin"/>
      <top style="thin"/>
      <bottom style="hair"/>
    </border>
    <border>
      <left style="hair"/>
      <right style="thin"/>
      <top style="hair"/>
      <bottom style="hair"/>
    </border>
    <border>
      <left style="thin"/>
      <right>
        <color indexed="63"/>
      </right>
      <top style="hair"/>
      <bottom style="hair"/>
    </border>
    <border>
      <left style="thin"/>
      <right>
        <color indexed="63"/>
      </right>
      <top style="thin"/>
      <bottom style="hair"/>
    </border>
    <border>
      <left>
        <color indexed="63"/>
      </left>
      <right>
        <color indexed="63"/>
      </right>
      <top style="hair"/>
      <bottom style="hair"/>
    </border>
    <border>
      <left style="hair"/>
      <right style="thin"/>
      <top style="hair"/>
      <bottom style="thin"/>
    </border>
    <border>
      <left style="hair"/>
      <right style="hair"/>
      <top style="thin"/>
      <bottom style="thin"/>
    </border>
    <border>
      <left style="hair"/>
      <right style="thin"/>
      <top style="thin"/>
      <bottom style="thin"/>
    </border>
    <border>
      <left>
        <color indexed="63"/>
      </left>
      <right style="hair"/>
      <top style="thin"/>
      <bottom style="thin"/>
    </border>
    <border>
      <left>
        <color indexed="63"/>
      </left>
      <right style="thin"/>
      <top style="hair"/>
      <bottom style="hair"/>
    </border>
    <border>
      <left>
        <color indexed="63"/>
      </left>
      <right style="hair"/>
      <top style="hair"/>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hair"/>
      <bottom style="thin"/>
    </border>
    <border>
      <left style="medium"/>
      <right style="hair"/>
      <top style="thin"/>
      <bottom style="hair"/>
    </border>
    <border>
      <left style="medium"/>
      <right style="hair"/>
      <top style="hair"/>
      <bottom style="hair"/>
    </border>
    <border>
      <left style="medium"/>
      <right style="hair"/>
      <top style="hair"/>
      <bottom style="thin"/>
    </border>
    <border>
      <left style="medium"/>
      <right>
        <color indexed="63"/>
      </right>
      <top style="hair"/>
      <bottom style="hair"/>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style="medium"/>
    </border>
    <border>
      <left style="hair"/>
      <right style="medium"/>
      <top style="hair"/>
      <bottom style="hair"/>
    </border>
    <border>
      <left style="hair"/>
      <right style="medium"/>
      <top style="hair"/>
      <bottom style="thin"/>
    </border>
    <border>
      <left style="thin"/>
      <right>
        <color indexed="63"/>
      </right>
      <top style="hair"/>
      <bottom style="thin"/>
    </border>
    <border>
      <left>
        <color indexed="63"/>
      </left>
      <right style="hair"/>
      <top style="thin"/>
      <bottom style="hair"/>
    </border>
    <border>
      <left>
        <color indexed="63"/>
      </left>
      <right style="hair"/>
      <top style="hair"/>
      <bottom style="thin"/>
    </border>
    <border>
      <left>
        <color indexed="63"/>
      </left>
      <right>
        <color indexed="63"/>
      </right>
      <top style="hair"/>
      <bottom style="thin"/>
    </border>
    <border>
      <left style="hair"/>
      <right>
        <color indexed="63"/>
      </right>
      <top style="hair"/>
      <bottom style="hair"/>
    </border>
    <border>
      <left>
        <color indexed="63"/>
      </left>
      <right style="hair"/>
      <top>
        <color indexed="63"/>
      </top>
      <bottom style="hair"/>
    </border>
    <border>
      <left style="hair"/>
      <right style="hair"/>
      <top>
        <color indexed="63"/>
      </top>
      <bottom style="hair"/>
    </border>
    <border>
      <left style="hair"/>
      <right style="medium"/>
      <top>
        <color indexed="63"/>
      </top>
      <bottom style="hair"/>
    </border>
    <border>
      <left style="medium"/>
      <right>
        <color indexed="63"/>
      </right>
      <top style="thin"/>
      <bottom style="hair"/>
    </border>
    <border>
      <left>
        <color indexed="63"/>
      </left>
      <right style="medium"/>
      <top style="hair"/>
      <bottom style="hair"/>
    </border>
    <border>
      <left style="medium"/>
      <right>
        <color indexed="63"/>
      </right>
      <top style="hair"/>
      <bottom style="thin"/>
    </border>
    <border>
      <left>
        <color indexed="63"/>
      </left>
      <right style="medium"/>
      <top style="thin"/>
      <bottom style="thin"/>
    </border>
    <border>
      <left style="hair"/>
      <right style="medium"/>
      <top style="thin"/>
      <bottom style="thin"/>
    </border>
    <border>
      <left style="thin"/>
      <right>
        <color indexed="63"/>
      </right>
      <top>
        <color indexed="63"/>
      </top>
      <bottom style="hair"/>
    </border>
    <border>
      <left>
        <color indexed="63"/>
      </left>
      <right>
        <color indexed="63"/>
      </right>
      <top>
        <color indexed="63"/>
      </top>
      <bottom style="hair"/>
    </border>
    <border>
      <left style="hair"/>
      <right style="hair"/>
      <top style="hair"/>
      <bottom>
        <color indexed="63"/>
      </bottom>
    </border>
    <border>
      <left style="hair"/>
      <right style="thin"/>
      <top style="hair"/>
      <bottom>
        <color indexed="63"/>
      </bottom>
    </border>
    <border>
      <left style="hair"/>
      <right style="medium"/>
      <top style="thin"/>
      <bottom style="hair"/>
    </border>
    <border>
      <left style="medium"/>
      <right style="hair"/>
      <top style="hair"/>
      <bottom>
        <color indexed="63"/>
      </bottom>
    </border>
    <border>
      <left style="hair"/>
      <right style="hair"/>
      <top style="thin"/>
      <bottom>
        <color indexed="63"/>
      </bottom>
    </border>
    <border>
      <left>
        <color indexed="63"/>
      </left>
      <right>
        <color indexed="63"/>
      </right>
      <top style="medium"/>
      <bottom style="thin"/>
    </border>
    <border>
      <left style="medium"/>
      <right style="hair"/>
      <top style="thin"/>
      <bottom style="thin"/>
    </border>
    <border>
      <left>
        <color indexed="63"/>
      </left>
      <right style="hair"/>
      <top style="medium"/>
      <bottom>
        <color indexed="63"/>
      </bottom>
    </border>
    <border>
      <left style="hair"/>
      <right style="medium"/>
      <top style="medium"/>
      <bottom>
        <color indexed="63"/>
      </bottom>
    </border>
    <border>
      <left style="hair"/>
      <right style="thin"/>
      <top>
        <color indexed="63"/>
      </top>
      <bottom style="hair"/>
    </border>
    <border>
      <left style="medium"/>
      <right>
        <color indexed="63"/>
      </right>
      <top>
        <color indexed="63"/>
      </top>
      <bottom style="hair"/>
    </border>
    <border>
      <left style="medium"/>
      <right>
        <color indexed="63"/>
      </right>
      <top>
        <color indexed="63"/>
      </top>
      <bottom style="medium"/>
    </border>
    <border>
      <left style="hair"/>
      <right style="medium"/>
      <top style="thin"/>
      <bottom>
        <color indexed="63"/>
      </bottom>
    </border>
    <border>
      <left style="medium"/>
      <right>
        <color indexed="63"/>
      </right>
      <top style="thin"/>
      <bottom>
        <color indexed="63"/>
      </bottom>
    </border>
    <border>
      <left>
        <color indexed="63"/>
      </left>
      <right style="hair"/>
      <top style="thin"/>
      <bottom>
        <color indexed="63"/>
      </bottom>
    </border>
    <border>
      <left style="hair"/>
      <right style="thin"/>
      <top style="thin"/>
      <bottom>
        <color indexed="63"/>
      </bottom>
    </border>
    <border>
      <left style="hair"/>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style="hair"/>
      <right style="medium"/>
      <top style="thin"/>
      <bottom style="medium"/>
    </border>
    <border>
      <left style="hair"/>
      <right style="thin"/>
      <top style="thin"/>
      <bottom style="medium"/>
    </border>
    <border>
      <left style="thin"/>
      <right style="hair"/>
      <top>
        <color indexed="63"/>
      </top>
      <bottom style="thin"/>
    </border>
    <border>
      <left style="hair"/>
      <right style="hair"/>
      <top>
        <color indexed="63"/>
      </top>
      <bottom style="thin"/>
    </border>
    <border>
      <left style="medium"/>
      <right style="hair"/>
      <top>
        <color indexed="63"/>
      </top>
      <bottom style="thin"/>
    </border>
    <border>
      <left>
        <color indexed="63"/>
      </left>
      <right style="medium"/>
      <top style="thin"/>
      <bottom>
        <color indexed="63"/>
      </bottom>
    </border>
    <border>
      <left style="medium"/>
      <right>
        <color indexed="63"/>
      </right>
      <top style="medium"/>
      <bottom style="thin"/>
    </border>
    <border>
      <left style="thin"/>
      <right>
        <color indexed="63"/>
      </right>
      <top style="thin"/>
      <bottom style="medium"/>
    </border>
    <border>
      <left>
        <color indexed="63"/>
      </left>
      <right style="thin"/>
      <top style="medium"/>
      <bottom style="thin"/>
    </border>
    <border>
      <left style="thin"/>
      <right>
        <color indexed="63"/>
      </right>
      <top style="medium"/>
      <bottom style="thin"/>
    </border>
    <border>
      <left>
        <color indexed="63"/>
      </left>
      <right style="hair"/>
      <top>
        <color indexed="63"/>
      </top>
      <bottom style="thin"/>
    </border>
    <border>
      <left style="hair"/>
      <right>
        <color indexed="63"/>
      </right>
      <top>
        <color indexed="63"/>
      </top>
      <bottom style="thin"/>
    </border>
    <border>
      <left style="hair"/>
      <right style="medium"/>
      <top>
        <color indexed="63"/>
      </top>
      <bottom style="thin"/>
    </border>
    <border>
      <left style="hair"/>
      <right>
        <color indexed="63"/>
      </right>
      <top style="thin"/>
      <bottom style="thin"/>
    </border>
    <border>
      <left style="hair"/>
      <right style="thin"/>
      <top>
        <color indexed="63"/>
      </top>
      <bottom style="thin"/>
    </border>
    <border>
      <left style="thin"/>
      <right style="hair"/>
      <top style="thin"/>
      <bottom>
        <color indexed="63"/>
      </bottom>
    </border>
    <border>
      <left>
        <color indexed="63"/>
      </left>
      <right style="medium"/>
      <top>
        <color indexed="63"/>
      </top>
      <bottom style="thin"/>
    </border>
    <border>
      <left style="thin"/>
      <right style="hair"/>
      <top>
        <color indexed="63"/>
      </top>
      <bottom style="hair"/>
    </border>
    <border>
      <left style="thin"/>
      <right style="hair"/>
      <top style="hair"/>
      <bottom style="medium"/>
    </border>
    <border>
      <left style="hair"/>
      <right style="medium"/>
      <top style="hair"/>
      <bottom style="medium"/>
    </border>
    <border>
      <left style="medium"/>
      <right style="hair"/>
      <top>
        <color indexed="63"/>
      </top>
      <bottom style="hair"/>
    </border>
    <border>
      <left style="thin"/>
      <right style="medium"/>
      <top style="thin"/>
      <bottom style="thin"/>
    </border>
    <border>
      <left style="medium"/>
      <right style="hair"/>
      <top style="thin"/>
      <bottom>
        <color indexed="63"/>
      </bottom>
    </border>
    <border>
      <left style="medium"/>
      <right style="hair"/>
      <top style="hair"/>
      <bottom style="medium"/>
    </border>
    <border>
      <left style="hair"/>
      <right style="thin"/>
      <top style="hair"/>
      <bottom style="medium"/>
    </border>
    <border>
      <left style="thin"/>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s>
  <cellStyleXfs count="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1">
      <alignment/>
      <protection/>
    </xf>
    <xf numFmtId="4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2" borderId="1">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pplyFill="0" applyBorder="0">
      <alignment/>
      <protection/>
    </xf>
    <xf numFmtId="0" fontId="0" fillId="0" borderId="0" applyFill="0" applyBorder="0">
      <alignment/>
      <protection/>
    </xf>
    <xf numFmtId="0" fontId="6" fillId="0" borderId="0">
      <alignment/>
      <protection/>
    </xf>
    <xf numFmtId="0" fontId="0" fillId="0" borderId="0" applyFill="0" applyBorder="0">
      <alignment/>
      <protection/>
    </xf>
    <xf numFmtId="0" fontId="0" fillId="0" borderId="0">
      <alignment/>
      <protection/>
    </xf>
    <xf numFmtId="0" fontId="6" fillId="0" borderId="2" applyFill="0" applyBorder="0">
      <alignment/>
      <protection/>
    </xf>
    <xf numFmtId="164" fontId="6" fillId="0" borderId="2" applyFill="0" applyBorder="0">
      <alignment/>
      <protection/>
    </xf>
    <xf numFmtId="0" fontId="6" fillId="0" borderId="2" applyFill="0" applyBorder="0">
      <alignment/>
      <protection/>
    </xf>
    <xf numFmtId="0" fontId="7" fillId="3" borderId="3">
      <alignment/>
      <protection/>
    </xf>
    <xf numFmtId="165" fontId="0" fillId="3" borderId="3">
      <alignment/>
      <protection/>
    </xf>
    <xf numFmtId="169" fontId="7" fillId="3" borderId="3">
      <alignment/>
      <protection/>
    </xf>
    <xf numFmtId="169" fontId="7" fillId="3" borderId="3">
      <alignment/>
      <protection/>
    </xf>
    <xf numFmtId="169" fontId="6" fillId="0" borderId="2" applyFill="0" applyBorder="0">
      <alignment/>
      <protection/>
    </xf>
    <xf numFmtId="169" fontId="6" fillId="0" borderId="2" applyFill="0" applyBorder="0">
      <alignment/>
      <protection/>
    </xf>
    <xf numFmtId="169" fontId="6" fillId="0" borderId="2" applyFill="0" applyBorder="0">
      <alignment/>
      <protection/>
    </xf>
    <xf numFmtId="0" fontId="1" fillId="0" borderId="1">
      <alignment/>
      <protection/>
    </xf>
    <xf numFmtId="0" fontId="8" fillId="4" borderId="0">
      <alignment/>
      <protection/>
    </xf>
    <xf numFmtId="0" fontId="4" fillId="0" borderId="4">
      <alignment/>
      <protection/>
    </xf>
    <xf numFmtId="0" fontId="4" fillId="0" borderId="1">
      <alignment/>
      <protection/>
    </xf>
    <xf numFmtId="44" fontId="0" fillId="0" borderId="0" applyFont="0" applyFill="0" applyBorder="0" applyAlignment="0" applyProtection="0"/>
    <xf numFmtId="42" fontId="0" fillId="0" borderId="0" applyFont="0" applyFill="0" applyBorder="0" applyAlignment="0" applyProtection="0"/>
  </cellStyleXfs>
  <cellXfs count="1365">
    <xf numFmtId="0" fontId="0" fillId="0" borderId="0" xfId="0" applyAlignment="1">
      <alignment/>
    </xf>
    <xf numFmtId="0" fontId="6" fillId="0" borderId="5"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Border="1" applyAlignment="1" applyProtection="1">
      <alignment/>
      <protection/>
    </xf>
    <xf numFmtId="0" fontId="13" fillId="0" borderId="0" xfId="0" applyFont="1" applyAlignment="1" applyProtection="1">
      <alignment horizontal="left"/>
      <protection/>
    </xf>
    <xf numFmtId="0" fontId="0" fillId="0" borderId="0" xfId="0" applyFont="1" applyBorder="1" applyAlignment="1" applyProtection="1">
      <alignment vertical="center"/>
      <protection/>
    </xf>
    <xf numFmtId="0" fontId="0" fillId="0" borderId="0" xfId="0" applyFont="1" applyBorder="1" applyAlignment="1" applyProtection="1">
      <alignment/>
      <protection/>
    </xf>
    <xf numFmtId="0" fontId="0" fillId="0" borderId="0" xfId="0" applyNumberFormat="1" applyFont="1" applyBorder="1" applyAlignment="1" applyProtection="1">
      <alignment/>
      <protection/>
    </xf>
    <xf numFmtId="0" fontId="0" fillId="0" borderId="0" xfId="0" applyFont="1" applyFill="1" applyBorder="1" applyAlignment="1" applyProtection="1">
      <alignment/>
      <protection/>
    </xf>
    <xf numFmtId="0" fontId="0" fillId="0" borderId="0" xfId="0" applyNumberFormat="1" applyFont="1" applyFill="1" applyBorder="1" applyAlignment="1" applyProtection="1">
      <alignment/>
      <protection/>
    </xf>
    <xf numFmtId="4"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5" xfId="0" applyNumberFormat="1" applyFont="1" applyFill="1" applyBorder="1" applyAlignment="1" applyProtection="1">
      <alignment horizontal="left"/>
      <protection/>
    </xf>
    <xf numFmtId="0" fontId="0" fillId="0" borderId="0" xfId="0" applyFont="1" applyAlignment="1" applyProtection="1">
      <alignment/>
      <protection/>
    </xf>
    <xf numFmtId="0" fontId="13" fillId="0" borderId="6" xfId="0" applyFont="1" applyBorder="1" applyAlignment="1" applyProtection="1">
      <alignment/>
      <protection/>
    </xf>
    <xf numFmtId="0" fontId="13" fillId="0" borderId="0" xfId="0" applyFont="1" applyAlignment="1" applyProtection="1">
      <alignment/>
      <protection/>
    </xf>
    <xf numFmtId="0" fontId="0" fillId="0" borderId="5" xfId="0" applyFont="1" applyBorder="1" applyAlignment="1" applyProtection="1">
      <alignment/>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horizontal="right"/>
      <protection/>
    </xf>
    <xf numFmtId="3" fontId="0"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0" fillId="0" borderId="7" xfId="0" applyFont="1" applyBorder="1" applyAlignment="1" applyProtection="1">
      <alignment/>
      <protection/>
    </xf>
    <xf numFmtId="166" fontId="0" fillId="0" borderId="0" xfId="0" applyNumberFormat="1" applyFont="1" applyBorder="1" applyAlignment="1" applyProtection="1">
      <alignment/>
      <protection/>
    </xf>
    <xf numFmtId="0" fontId="0" fillId="0" borderId="0" xfId="0" applyNumberFormat="1" applyFont="1" applyFill="1" applyBorder="1" applyAlignment="1" applyProtection="1">
      <alignment horizontal="left"/>
      <protection/>
    </xf>
    <xf numFmtId="0" fontId="13" fillId="0" borderId="0" xfId="0" applyNumberFormat="1" applyFont="1" applyFill="1" applyBorder="1" applyAlignment="1" applyProtection="1">
      <alignment horizontal="left"/>
      <protection/>
    </xf>
    <xf numFmtId="0" fontId="0" fillId="0" borderId="7" xfId="0" applyNumberFormat="1" applyFont="1" applyFill="1" applyBorder="1" applyAlignment="1" applyProtection="1">
      <alignment/>
      <protection/>
    </xf>
    <xf numFmtId="0" fontId="13" fillId="0" borderId="0" xfId="0" applyNumberFormat="1" applyFont="1" applyFill="1" applyBorder="1" applyAlignment="1" applyProtection="1">
      <alignment horizontal="right"/>
      <protection/>
    </xf>
    <xf numFmtId="3" fontId="0" fillId="0" borderId="0" xfId="0" applyNumberFormat="1" applyFont="1" applyFill="1" applyBorder="1" applyAlignment="1" applyProtection="1">
      <alignment horizontal="right"/>
      <protection/>
    </xf>
    <xf numFmtId="0" fontId="13" fillId="0" borderId="0" xfId="0" applyNumberFormat="1" applyFont="1" applyBorder="1" applyAlignment="1" applyProtection="1">
      <alignment/>
      <protection/>
    </xf>
    <xf numFmtId="3" fontId="0" fillId="0" borderId="0" xfId="0" applyNumberFormat="1" applyFont="1" applyBorder="1" applyAlignment="1" applyProtection="1">
      <alignment/>
      <protection/>
    </xf>
    <xf numFmtId="0" fontId="13" fillId="0" borderId="5" xfId="0" applyNumberFormat="1" applyFont="1" applyFill="1" applyBorder="1" applyAlignment="1" applyProtection="1">
      <alignment/>
      <protection/>
    </xf>
    <xf numFmtId="0" fontId="0" fillId="0" borderId="5" xfId="0" applyNumberFormat="1" applyFont="1" applyBorder="1" applyAlignment="1" applyProtection="1">
      <alignment/>
      <protection/>
    </xf>
    <xf numFmtId="0" fontId="0" fillId="0" borderId="5"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3" fontId="0" fillId="0" borderId="5" xfId="0" applyNumberFormat="1" applyFont="1" applyFill="1" applyBorder="1" applyAlignment="1" applyProtection="1">
      <alignment horizontal="right"/>
      <protection/>
    </xf>
    <xf numFmtId="0" fontId="0" fillId="0" borderId="0" xfId="0" applyNumberFormat="1" applyFont="1" applyBorder="1" applyAlignment="1" applyProtection="1">
      <alignment horizontal="left"/>
      <protection/>
    </xf>
    <xf numFmtId="0" fontId="0" fillId="0" borderId="8" xfId="0" applyNumberFormat="1" applyFont="1" applyFill="1" applyBorder="1" applyAlignment="1" applyProtection="1">
      <alignment/>
      <protection/>
    </xf>
    <xf numFmtId="0" fontId="0" fillId="0" borderId="3" xfId="0" applyNumberFormat="1" applyFont="1" applyBorder="1" applyAlignment="1" applyProtection="1">
      <alignment/>
      <protection/>
    </xf>
    <xf numFmtId="0" fontId="0" fillId="0" borderId="3" xfId="0" applyNumberFormat="1" applyFont="1" applyFill="1" applyBorder="1" applyAlignment="1" applyProtection="1">
      <alignment/>
      <protection/>
    </xf>
    <xf numFmtId="3" fontId="0" fillId="0" borderId="3" xfId="0" applyNumberFormat="1" applyFont="1" applyFill="1" applyBorder="1" applyAlignment="1" applyProtection="1">
      <alignment/>
      <protection locked="0"/>
    </xf>
    <xf numFmtId="0" fontId="13" fillId="0" borderId="3" xfId="0" applyNumberFormat="1" applyFont="1" applyFill="1" applyBorder="1" applyAlignment="1" applyProtection="1">
      <alignment horizontal="left"/>
      <protection/>
    </xf>
    <xf numFmtId="0" fontId="0" fillId="0" borderId="7" xfId="0" applyNumberFormat="1" applyFont="1" applyFill="1" applyBorder="1" applyAlignment="1" applyProtection="1">
      <alignment horizontal="left"/>
      <protection/>
    </xf>
    <xf numFmtId="3" fontId="0" fillId="0" borderId="9" xfId="0" applyNumberFormat="1" applyFont="1" applyFill="1" applyBorder="1" applyAlignment="1" applyProtection="1">
      <alignment/>
      <protection locked="0"/>
    </xf>
    <xf numFmtId="0" fontId="0" fillId="0" borderId="10"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6" xfId="0" applyNumberFormat="1" applyFont="1" applyBorder="1" applyAlignment="1" applyProtection="1">
      <alignment/>
      <protection/>
    </xf>
    <xf numFmtId="0" fontId="0" fillId="0" borderId="8" xfId="0" applyNumberFormat="1" applyFont="1" applyBorder="1" applyAlignment="1" applyProtection="1">
      <alignment/>
      <protection/>
    </xf>
    <xf numFmtId="0" fontId="0" fillId="0" borderId="11" xfId="0" applyNumberFormat="1" applyFont="1" applyFill="1" applyBorder="1" applyAlignment="1" applyProtection="1">
      <alignment horizontal="left"/>
      <protection/>
    </xf>
    <xf numFmtId="3" fontId="0" fillId="0" borderId="3" xfId="0" applyNumberFormat="1" applyFont="1" applyFill="1" applyBorder="1" applyAlignment="1" applyProtection="1">
      <alignment/>
      <protection/>
    </xf>
    <xf numFmtId="3" fontId="0" fillId="0" borderId="3" xfId="0" applyNumberFormat="1" applyFont="1" applyBorder="1" applyAlignment="1" applyProtection="1">
      <alignment/>
      <protection/>
    </xf>
    <xf numFmtId="0" fontId="0" fillId="0" borderId="10" xfId="0" applyNumberFormat="1" applyFont="1" applyFill="1" applyBorder="1" applyAlignment="1" applyProtection="1">
      <alignment horizontal="left"/>
      <protection/>
    </xf>
    <xf numFmtId="3" fontId="0" fillId="0" borderId="3" xfId="0" applyNumberFormat="1" applyFont="1" applyFill="1" applyBorder="1" applyAlignment="1" applyProtection="1">
      <alignment horizontal="right"/>
      <protection locked="0"/>
    </xf>
    <xf numFmtId="3" fontId="0" fillId="0" borderId="3" xfId="0" applyNumberFormat="1" applyFont="1" applyFill="1" applyBorder="1" applyAlignment="1" applyProtection="1">
      <alignment horizontal="right"/>
      <protection/>
    </xf>
    <xf numFmtId="0" fontId="0" fillId="0" borderId="8" xfId="0" applyNumberFormat="1" applyFont="1" applyFill="1" applyBorder="1" applyAlignment="1" applyProtection="1">
      <alignment horizontal="left"/>
      <protection/>
    </xf>
    <xf numFmtId="0" fontId="0" fillId="0" borderId="12" xfId="0" applyNumberFormat="1" applyFont="1" applyFill="1" applyBorder="1" applyAlignment="1" applyProtection="1">
      <alignment horizontal="left"/>
      <protection/>
    </xf>
    <xf numFmtId="0" fontId="0" fillId="0" borderId="6" xfId="0" applyNumberFormat="1" applyFont="1" applyFill="1" applyBorder="1" applyAlignment="1" applyProtection="1">
      <alignment horizontal="left"/>
      <protection/>
    </xf>
    <xf numFmtId="0" fontId="0" fillId="0" borderId="13" xfId="0" applyNumberFormat="1" applyFont="1" applyFill="1" applyBorder="1" applyAlignment="1" applyProtection="1">
      <alignment/>
      <protection/>
    </xf>
    <xf numFmtId="0" fontId="0" fillId="0" borderId="10" xfId="0" applyNumberFormat="1" applyFont="1" applyFill="1" applyBorder="1" applyAlignment="1" applyProtection="1">
      <alignment/>
      <protection locked="0"/>
    </xf>
    <xf numFmtId="0" fontId="0" fillId="0" borderId="14" xfId="0" applyNumberFormat="1" applyFont="1" applyFill="1" applyBorder="1" applyAlignment="1" applyProtection="1">
      <alignment/>
      <protection locked="0"/>
    </xf>
    <xf numFmtId="0" fontId="0" fillId="0" borderId="15" xfId="0" applyNumberFormat="1" applyFont="1" applyFill="1" applyBorder="1" applyAlignment="1" applyProtection="1">
      <alignment/>
      <protection locked="0"/>
    </xf>
    <xf numFmtId="14" fontId="0" fillId="0" borderId="14" xfId="0" applyNumberFormat="1" applyFont="1" applyFill="1" applyBorder="1" applyAlignment="1" applyProtection="1">
      <alignment/>
      <protection locked="0"/>
    </xf>
    <xf numFmtId="0" fontId="0" fillId="0" borderId="7" xfId="0" applyNumberFormat="1" applyFont="1" applyFill="1" applyBorder="1" applyAlignment="1" applyProtection="1">
      <alignment/>
      <protection locked="0"/>
    </xf>
    <xf numFmtId="0" fontId="0" fillId="0" borderId="16" xfId="0" applyNumberFormat="1" applyFont="1" applyFill="1" applyBorder="1" applyAlignment="1" applyProtection="1">
      <alignment/>
      <protection locked="0"/>
    </xf>
    <xf numFmtId="0" fontId="0" fillId="0" borderId="3" xfId="0" applyNumberFormat="1" applyFont="1" applyFill="1" applyBorder="1" applyAlignment="1" applyProtection="1">
      <alignment/>
      <protection locked="0"/>
    </xf>
    <xf numFmtId="14" fontId="0" fillId="0" borderId="16" xfId="0" applyNumberFormat="1" applyFont="1" applyFill="1" applyBorder="1" applyAlignment="1" applyProtection="1">
      <alignment/>
      <protection locked="0"/>
    </xf>
    <xf numFmtId="0" fontId="0" fillId="0" borderId="11" xfId="0" applyNumberFormat="1" applyFont="1" applyFill="1" applyBorder="1" applyAlignment="1" applyProtection="1">
      <alignment/>
      <protection locked="0"/>
    </xf>
    <xf numFmtId="0" fontId="0" fillId="0" borderId="17" xfId="0" applyNumberFormat="1" applyFont="1" applyFill="1" applyBorder="1" applyAlignment="1" applyProtection="1">
      <alignment/>
      <protection locked="0"/>
    </xf>
    <xf numFmtId="0" fontId="0" fillId="0" borderId="2" xfId="0" applyNumberFormat="1" applyFont="1" applyFill="1" applyBorder="1" applyAlignment="1" applyProtection="1">
      <alignment/>
      <protection locked="0"/>
    </xf>
    <xf numFmtId="14" fontId="0" fillId="0" borderId="17" xfId="0" applyNumberFormat="1" applyFont="1" applyFill="1" applyBorder="1" applyAlignment="1" applyProtection="1">
      <alignment/>
      <protection locked="0"/>
    </xf>
    <xf numFmtId="3" fontId="13" fillId="0" borderId="0" xfId="0" applyNumberFormat="1" applyFont="1" applyFill="1" applyBorder="1" applyAlignment="1" applyProtection="1">
      <alignment horizontal="left"/>
      <protection/>
    </xf>
    <xf numFmtId="0" fontId="13" fillId="0" borderId="13" xfId="0" applyNumberFormat="1" applyFont="1" applyFill="1" applyBorder="1" applyAlignment="1" applyProtection="1">
      <alignment horizontal="left"/>
      <protection/>
    </xf>
    <xf numFmtId="0" fontId="13" fillId="0" borderId="5" xfId="0" applyNumberFormat="1" applyFont="1" applyFill="1" applyBorder="1" applyAlignment="1" applyProtection="1">
      <alignment horizontal="left"/>
      <protection/>
    </xf>
    <xf numFmtId="0" fontId="13" fillId="0" borderId="18" xfId="0" applyNumberFormat="1" applyFont="1" applyFill="1" applyBorder="1" applyAlignment="1" applyProtection="1">
      <alignment horizontal="left"/>
      <protection/>
    </xf>
    <xf numFmtId="0" fontId="13" fillId="0" borderId="7" xfId="0" applyNumberFormat="1" applyFont="1" applyFill="1" applyBorder="1" applyAlignment="1" applyProtection="1">
      <alignment horizontal="left"/>
      <protection/>
    </xf>
    <xf numFmtId="0" fontId="0" fillId="0" borderId="6" xfId="0" applyNumberFormat="1" applyFont="1" applyFill="1" applyBorder="1" applyAlignment="1" applyProtection="1">
      <alignment/>
      <protection/>
    </xf>
    <xf numFmtId="4" fontId="0" fillId="0" borderId="0" xfId="0" applyNumberFormat="1" applyFont="1" applyBorder="1" applyAlignment="1" applyProtection="1">
      <alignment/>
      <protection/>
    </xf>
    <xf numFmtId="0" fontId="0" fillId="3" borderId="15"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16"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0" fillId="0" borderId="0" xfId="0" applyNumberFormat="1" applyFont="1" applyBorder="1" applyAlignment="1" applyProtection="1">
      <alignment/>
      <protection/>
    </xf>
    <xf numFmtId="0" fontId="6" fillId="0" borderId="0" xfId="0" applyFont="1" applyAlignment="1" applyProtection="1">
      <alignment vertical="center"/>
      <protection/>
    </xf>
    <xf numFmtId="0" fontId="6" fillId="0" borderId="5" xfId="0" applyNumberFormat="1" applyFont="1" applyBorder="1" applyAlignment="1" applyProtection="1">
      <alignment vertical="center"/>
      <protection/>
    </xf>
    <xf numFmtId="0" fontId="0" fillId="0" borderId="0" xfId="0" applyAlignment="1" applyProtection="1">
      <alignment/>
      <protection/>
    </xf>
    <xf numFmtId="0" fontId="0" fillId="0" borderId="0" xfId="0" applyFont="1" applyBorder="1" applyAlignment="1" applyProtection="1">
      <alignment horizontal="center"/>
      <protection/>
    </xf>
    <xf numFmtId="0" fontId="0" fillId="0" borderId="0" xfId="0" applyFont="1" applyAlignment="1" applyProtection="1">
      <alignment horizontal="center"/>
      <protection/>
    </xf>
    <xf numFmtId="0" fontId="0" fillId="0" borderId="0" xfId="0" applyBorder="1" applyAlignment="1" applyProtection="1">
      <alignment horizontal="left"/>
      <protection/>
    </xf>
    <xf numFmtId="0" fontId="0" fillId="0" borderId="5" xfId="0" applyNumberFormat="1" applyFont="1" applyFill="1" applyBorder="1" applyAlignment="1" applyProtection="1">
      <alignment wrapText="1"/>
      <protection/>
    </xf>
    <xf numFmtId="0" fontId="0" fillId="0" borderId="16" xfId="0" applyNumberFormat="1" applyFont="1" applyFill="1" applyBorder="1" applyAlignment="1" applyProtection="1">
      <alignment wrapText="1"/>
      <protection/>
    </xf>
    <xf numFmtId="0" fontId="0" fillId="0" borderId="0" xfId="0" applyNumberFormat="1" applyFont="1" applyFill="1" applyBorder="1" applyAlignment="1" applyProtection="1">
      <alignment wrapText="1"/>
      <protection/>
    </xf>
    <xf numFmtId="0" fontId="0" fillId="0" borderId="17" xfId="0" applyNumberFormat="1" applyFont="1" applyFill="1" applyBorder="1" applyAlignment="1" applyProtection="1">
      <alignment wrapText="1"/>
      <protection/>
    </xf>
    <xf numFmtId="3" fontId="0" fillId="3" borderId="15" xfId="0" applyNumberFormat="1" applyFont="1" applyFill="1" applyBorder="1" applyAlignment="1" applyProtection="1">
      <alignment horizontal="center"/>
      <protection/>
    </xf>
    <xf numFmtId="0" fontId="0" fillId="3" borderId="15" xfId="0" applyNumberFormat="1" applyFont="1" applyFill="1" applyBorder="1" applyAlignment="1" applyProtection="1">
      <alignment horizontal="center"/>
      <protection/>
    </xf>
    <xf numFmtId="0" fontId="0" fillId="3" borderId="9" xfId="0" applyNumberFormat="1" applyFont="1" applyFill="1" applyBorder="1" applyAlignment="1" applyProtection="1">
      <alignment horizontal="center"/>
      <protection/>
    </xf>
    <xf numFmtId="0" fontId="0" fillId="3" borderId="14" xfId="0" applyNumberFormat="1" applyFont="1" applyFill="1" applyBorder="1" applyAlignment="1" applyProtection="1">
      <alignment horizontal="center"/>
      <protection/>
    </xf>
    <xf numFmtId="4" fontId="0" fillId="0" borderId="0" xfId="0" applyNumberFormat="1" applyFont="1" applyFill="1" applyBorder="1" applyAlignment="1" applyProtection="1">
      <alignment/>
      <protection/>
    </xf>
    <xf numFmtId="0" fontId="6" fillId="0" borderId="5" xfId="0" applyFont="1" applyBorder="1" applyAlignment="1" applyProtection="1">
      <alignment vertical="center"/>
      <protection/>
    </xf>
    <xf numFmtId="0" fontId="6" fillId="0" borderId="0" xfId="0" applyNumberFormat="1" applyFont="1" applyBorder="1" applyAlignment="1" applyProtection="1">
      <alignment vertical="center"/>
      <protection/>
    </xf>
    <xf numFmtId="0" fontId="6" fillId="0" borderId="0" xfId="0" applyNumberFormat="1"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10" fillId="5" borderId="0" xfId="0" applyFont="1" applyFill="1" applyBorder="1" applyAlignment="1" applyProtection="1">
      <alignment horizontal="left" vertical="center"/>
      <protection/>
    </xf>
    <xf numFmtId="0" fontId="7" fillId="0" borderId="0" xfId="0" applyNumberFormat="1" applyFont="1" applyBorder="1" applyAlignment="1" applyProtection="1">
      <alignment vertical="center"/>
      <protection/>
    </xf>
    <xf numFmtId="4" fontId="7" fillId="0" borderId="0" xfId="0" applyNumberFormat="1" applyFont="1" applyBorder="1" applyAlignment="1" applyProtection="1">
      <alignment vertical="center"/>
      <protection/>
    </xf>
    <xf numFmtId="0" fontId="6" fillId="0" borderId="0" xfId="0"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center" vertical="center"/>
      <protection/>
    </xf>
    <xf numFmtId="4" fontId="6" fillId="0" borderId="0" xfId="0" applyNumberFormat="1" applyFont="1" applyFill="1" applyBorder="1" applyAlignment="1" applyProtection="1">
      <alignment horizontal="center" vertical="center"/>
      <protection/>
    </xf>
    <xf numFmtId="170" fontId="6" fillId="0" borderId="0" xfId="0" applyNumberFormat="1" applyFont="1" applyFill="1" applyBorder="1" applyAlignment="1" applyProtection="1">
      <alignment horizontal="center" vertical="center"/>
      <protection/>
    </xf>
    <xf numFmtId="170" fontId="6" fillId="0" borderId="0" xfId="0" applyNumberFormat="1" applyFont="1" applyFill="1" applyBorder="1" applyAlignment="1" applyProtection="1">
      <alignment vertical="center"/>
      <protection/>
    </xf>
    <xf numFmtId="0" fontId="6" fillId="0" borderId="5" xfId="0" applyNumberFormat="1" applyFont="1" applyBorder="1" applyAlignment="1" applyProtection="1">
      <alignment horizontal="right" vertical="center"/>
      <protection/>
    </xf>
    <xf numFmtId="0" fontId="6" fillId="0" borderId="5" xfId="0" applyFont="1" applyBorder="1" applyAlignment="1" applyProtection="1">
      <alignment horizontal="right" vertical="center"/>
      <protection/>
    </xf>
    <xf numFmtId="0" fontId="6" fillId="0" borderId="0" xfId="0"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3" fontId="6" fillId="0" borderId="0" xfId="0" applyNumberFormat="1" applyFont="1" applyBorder="1" applyAlignment="1" applyProtection="1">
      <alignment horizontal="center" vertical="center"/>
      <protection/>
    </xf>
    <xf numFmtId="4" fontId="6" fillId="0" borderId="0" xfId="0" applyNumberFormat="1" applyFont="1" applyBorder="1" applyAlignment="1" applyProtection="1">
      <alignment horizontal="center" vertical="center"/>
      <protection/>
    </xf>
    <xf numFmtId="170" fontId="6" fillId="0" borderId="0" xfId="0" applyNumberFormat="1" applyFont="1" applyBorder="1" applyAlignment="1" applyProtection="1">
      <alignment horizontal="center" vertical="center"/>
      <protection/>
    </xf>
    <xf numFmtId="170" fontId="6" fillId="0" borderId="0" xfId="0" applyNumberFormat="1" applyFont="1" applyBorder="1" applyAlignment="1" applyProtection="1">
      <alignment vertical="center"/>
      <protection/>
    </xf>
    <xf numFmtId="14" fontId="6" fillId="0" borderId="0" xfId="0" applyNumberFormat="1" applyFont="1" applyBorder="1" applyAlignment="1" applyProtection="1">
      <alignment vertical="center"/>
      <protection/>
    </xf>
    <xf numFmtId="0" fontId="6" fillId="0" borderId="0" xfId="0" applyFont="1" applyFill="1" applyBorder="1" applyAlignment="1" applyProtection="1">
      <alignment vertical="center" wrapText="1"/>
      <protection/>
    </xf>
    <xf numFmtId="14" fontId="6" fillId="0" borderId="0" xfId="0" applyNumberFormat="1" applyFont="1" applyAlignment="1" applyProtection="1">
      <alignment vertical="center"/>
      <protection/>
    </xf>
    <xf numFmtId="0" fontId="6" fillId="0" borderId="0" xfId="0" applyFont="1" applyAlignment="1" applyProtection="1" quotePrefix="1">
      <alignment vertical="center"/>
      <protection/>
    </xf>
    <xf numFmtId="0" fontId="6" fillId="0" borderId="8" xfId="0" applyNumberFormat="1" applyFont="1" applyBorder="1" applyAlignment="1" applyProtection="1">
      <alignment horizontal="left" vertical="center"/>
      <protection/>
    </xf>
    <xf numFmtId="0" fontId="10" fillId="5" borderId="8" xfId="0" applyFont="1" applyFill="1" applyBorder="1" applyAlignment="1" applyProtection="1">
      <alignment horizontal="left" vertical="center"/>
      <protection/>
    </xf>
    <xf numFmtId="0" fontId="10" fillId="0" borderId="5" xfId="0" applyFont="1" applyBorder="1" applyAlignment="1" applyProtection="1">
      <alignment horizontal="left" vertical="center"/>
      <protection/>
    </xf>
    <xf numFmtId="0" fontId="10" fillId="0" borderId="5" xfId="0" applyFont="1" applyBorder="1" applyAlignment="1" applyProtection="1">
      <alignment vertical="center"/>
      <protection/>
    </xf>
    <xf numFmtId="0" fontId="6" fillId="0" borderId="5" xfId="0" applyFont="1" applyBorder="1" applyAlignment="1" applyProtection="1">
      <alignment horizontal="center" vertical="center"/>
      <protection/>
    </xf>
    <xf numFmtId="0" fontId="10" fillId="0" borderId="0" xfId="0" applyNumberFormat="1" applyFont="1" applyBorder="1" applyAlignment="1" applyProtection="1">
      <alignment horizontal="left" vertical="center"/>
      <protection/>
    </xf>
    <xf numFmtId="0" fontId="10" fillId="0" borderId="0" xfId="0" applyNumberFormat="1" applyFont="1" applyBorder="1" applyAlignment="1" applyProtection="1">
      <alignment horizontal="right" vertical="center"/>
      <protection/>
    </xf>
    <xf numFmtId="0" fontId="10" fillId="0" borderId="0" xfId="0" applyFont="1" applyBorder="1" applyAlignment="1" applyProtection="1">
      <alignment vertical="center"/>
      <protection/>
    </xf>
    <xf numFmtId="0" fontId="10" fillId="0" borderId="0" xfId="0" applyFont="1" applyFill="1" applyBorder="1" applyAlignment="1" applyProtection="1">
      <alignment vertical="center"/>
      <protection/>
    </xf>
    <xf numFmtId="0" fontId="0" fillId="0" borderId="16" xfId="0" applyNumberFormat="1" applyFont="1" applyBorder="1" applyAlignment="1" applyProtection="1">
      <alignment/>
      <protection/>
    </xf>
    <xf numFmtId="0" fontId="0" fillId="3" borderId="3" xfId="0" applyNumberFormat="1" applyFont="1" applyFill="1" applyBorder="1" applyAlignment="1" applyProtection="1">
      <alignment/>
      <protection/>
    </xf>
    <xf numFmtId="0" fontId="0" fillId="0" borderId="7" xfId="0" applyNumberFormat="1" applyFont="1" applyBorder="1" applyAlignment="1" applyProtection="1">
      <alignment/>
      <protection/>
    </xf>
    <xf numFmtId="2" fontId="0" fillId="0" borderId="3" xfId="0" applyNumberFormat="1" applyFont="1" applyFill="1" applyBorder="1" applyAlignment="1" applyProtection="1">
      <alignment/>
      <protection locked="0"/>
    </xf>
    <xf numFmtId="3" fontId="0" fillId="0" borderId="0" xfId="0" applyNumberFormat="1" applyAlignment="1" applyProtection="1">
      <alignment/>
      <protection/>
    </xf>
    <xf numFmtId="0" fontId="0" fillId="0" borderId="0" xfId="0" applyAlignment="1" applyProtection="1">
      <alignment horizontal="left"/>
      <protection/>
    </xf>
    <xf numFmtId="0" fontId="0" fillId="0" borderId="3" xfId="0" applyNumberFormat="1" applyFont="1" applyBorder="1" applyAlignment="1" applyProtection="1">
      <alignment/>
      <protection locked="0"/>
    </xf>
    <xf numFmtId="3" fontId="0" fillId="0" borderId="3" xfId="0" applyNumberFormat="1" applyFont="1" applyBorder="1" applyAlignment="1" applyProtection="1">
      <alignment/>
      <protection locked="0"/>
    </xf>
    <xf numFmtId="0" fontId="6" fillId="0" borderId="0" xfId="0" applyFont="1" applyFill="1" applyBorder="1" applyAlignment="1" applyProtection="1">
      <alignment horizontal="left" vertical="center"/>
      <protection/>
    </xf>
    <xf numFmtId="0" fontId="6" fillId="0" borderId="5" xfId="0" applyNumberFormat="1" applyFont="1" applyBorder="1" applyAlignment="1" applyProtection="1">
      <alignment horizontal="left" vertical="center"/>
      <protection/>
    </xf>
    <xf numFmtId="3" fontId="0" fillId="0" borderId="16" xfId="0" applyNumberFormat="1" applyFont="1" applyBorder="1" applyAlignment="1" applyProtection="1">
      <alignment/>
      <protection/>
    </xf>
    <xf numFmtId="0" fontId="13" fillId="0" borderId="0" xfId="0" applyNumberFormat="1" applyFont="1" applyBorder="1" applyAlignment="1" applyProtection="1">
      <alignment horizontal="left"/>
      <protection/>
    </xf>
    <xf numFmtId="0" fontId="0" fillId="0" borderId="0" xfId="0" applyNumberFormat="1" applyFont="1" applyBorder="1" applyAlignment="1" applyProtection="1">
      <alignment horizontal="center"/>
      <protection/>
    </xf>
    <xf numFmtId="0" fontId="12" fillId="0" borderId="0" xfId="0" applyFont="1" applyBorder="1" applyAlignment="1" applyProtection="1">
      <alignment/>
      <protection/>
    </xf>
    <xf numFmtId="0" fontId="12" fillId="0" borderId="0" xfId="0" applyNumberFormat="1" applyFont="1" applyFill="1" applyBorder="1" applyAlignment="1" applyProtection="1">
      <alignment horizontal="left"/>
      <protection/>
    </xf>
    <xf numFmtId="0" fontId="12"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12" fillId="0" borderId="0" xfId="0" applyNumberFormat="1" applyFont="1" applyFill="1" applyBorder="1" applyAlignment="1" applyProtection="1">
      <alignment/>
      <protection/>
    </xf>
    <xf numFmtId="3" fontId="6" fillId="0" borderId="0" xfId="0" applyNumberFormat="1" applyFont="1" applyFill="1" applyBorder="1" applyAlignment="1" applyProtection="1">
      <alignment vertical="center"/>
      <protection/>
    </xf>
    <xf numFmtId="3" fontId="7" fillId="0" borderId="0" xfId="0" applyNumberFormat="1" applyFont="1" applyBorder="1" applyAlignment="1" applyProtection="1">
      <alignment vertical="center"/>
      <protection/>
    </xf>
    <xf numFmtId="3" fontId="0" fillId="3" borderId="14" xfId="0" applyNumberFormat="1" applyFont="1" applyFill="1" applyBorder="1" applyAlignment="1" applyProtection="1">
      <alignment horizontal="center"/>
      <protection/>
    </xf>
    <xf numFmtId="3" fontId="0" fillId="3" borderId="19" xfId="0" applyNumberFormat="1" applyFont="1" applyFill="1" applyBorder="1" applyAlignment="1" applyProtection="1">
      <alignment horizontal="center"/>
      <protection/>
    </xf>
    <xf numFmtId="3" fontId="0" fillId="3" borderId="9" xfId="0" applyNumberFormat="1" applyFont="1" applyFill="1" applyBorder="1" applyAlignment="1" applyProtection="1">
      <alignment horizontal="center"/>
      <protection/>
    </xf>
    <xf numFmtId="3" fontId="0" fillId="3" borderId="2" xfId="0" applyNumberFormat="1" applyFont="1" applyFill="1" applyBorder="1" applyAlignment="1" applyProtection="1">
      <alignment horizontal="center"/>
      <protection/>
    </xf>
    <xf numFmtId="0" fontId="9" fillId="0" borderId="0" xfId="0" applyFont="1" applyAlignment="1" applyProtection="1">
      <alignment/>
      <protection/>
    </xf>
    <xf numFmtId="3" fontId="9" fillId="0" borderId="0" xfId="0" applyNumberFormat="1" applyFont="1" applyAlignment="1" applyProtection="1">
      <alignment/>
      <protection/>
    </xf>
    <xf numFmtId="4" fontId="9" fillId="0" borderId="0" xfId="0" applyNumberFormat="1" applyFont="1" applyAlignment="1" applyProtection="1">
      <alignment/>
      <protection/>
    </xf>
    <xf numFmtId="0" fontId="9" fillId="0" borderId="20" xfId="0" applyFont="1" applyBorder="1" applyAlignment="1" applyProtection="1">
      <alignment/>
      <protection/>
    </xf>
    <xf numFmtId="0" fontId="9" fillId="0" borderId="21" xfId="0" applyFont="1" applyBorder="1" applyAlignment="1" applyProtection="1">
      <alignment/>
      <protection/>
    </xf>
    <xf numFmtId="3" fontId="9" fillId="0" borderId="22" xfId="0" applyNumberFormat="1" applyFont="1" applyBorder="1" applyAlignment="1" applyProtection="1">
      <alignment/>
      <protection/>
    </xf>
    <xf numFmtId="0" fontId="9" fillId="0" borderId="23" xfId="0" applyFont="1" applyBorder="1" applyAlignment="1" applyProtection="1">
      <alignment/>
      <protection/>
    </xf>
    <xf numFmtId="0" fontId="9" fillId="0" borderId="0" xfId="0" applyFont="1" applyBorder="1" applyAlignment="1" applyProtection="1">
      <alignment/>
      <protection/>
    </xf>
    <xf numFmtId="3" fontId="9" fillId="0" borderId="0" xfId="0" applyNumberFormat="1" applyFont="1" applyBorder="1" applyAlignment="1" applyProtection="1">
      <alignment/>
      <protection/>
    </xf>
    <xf numFmtId="3" fontId="9" fillId="0" borderId="24" xfId="0" applyNumberFormat="1" applyFont="1" applyBorder="1" applyAlignment="1" applyProtection="1">
      <alignment/>
      <protection/>
    </xf>
    <xf numFmtId="0" fontId="9" fillId="0" borderId="25" xfId="0" applyFont="1" applyBorder="1" applyAlignment="1" applyProtection="1">
      <alignment/>
      <protection/>
    </xf>
    <xf numFmtId="3" fontId="9" fillId="0" borderId="26" xfId="0" applyNumberFormat="1" applyFont="1" applyBorder="1" applyAlignment="1" applyProtection="1">
      <alignment/>
      <protection/>
    </xf>
    <xf numFmtId="0" fontId="0" fillId="0" borderId="5" xfId="0" applyNumberFormat="1" applyFont="1" applyFill="1" applyBorder="1" applyAlignment="1" applyProtection="1">
      <alignment horizontal="right"/>
      <protection/>
    </xf>
    <xf numFmtId="0" fontId="17" fillId="0" borderId="0" xfId="0" applyFont="1" applyBorder="1" applyAlignment="1" applyProtection="1">
      <alignment/>
      <protection/>
    </xf>
    <xf numFmtId="0" fontId="17" fillId="0" borderId="0" xfId="0" applyFont="1" applyBorder="1" applyAlignment="1" applyProtection="1" quotePrefix="1">
      <alignment/>
      <protection/>
    </xf>
    <xf numFmtId="0" fontId="11" fillId="0" borderId="0" xfId="0" applyNumberFormat="1" applyFont="1" applyBorder="1" applyAlignment="1" applyProtection="1">
      <alignment/>
      <protection/>
    </xf>
    <xf numFmtId="0" fontId="12" fillId="0" borderId="7" xfId="0" applyNumberFormat="1" applyFont="1" applyFill="1" applyBorder="1" applyAlignment="1" applyProtection="1">
      <alignment horizontal="left"/>
      <protection/>
    </xf>
    <xf numFmtId="0" fontId="11" fillId="0" borderId="5" xfId="0" applyNumberFormat="1" applyFont="1" applyBorder="1" applyAlignment="1" applyProtection="1">
      <alignment/>
      <protection/>
    </xf>
    <xf numFmtId="4" fontId="9" fillId="0" borderId="0" xfId="0" applyNumberFormat="1" applyFont="1" applyBorder="1" applyAlignment="1" applyProtection="1">
      <alignment/>
      <protection/>
    </xf>
    <xf numFmtId="3" fontId="9" fillId="0" borderId="21" xfId="0" applyNumberFormat="1" applyFont="1" applyBorder="1" applyAlignment="1" applyProtection="1">
      <alignment/>
      <protection/>
    </xf>
    <xf numFmtId="4" fontId="9" fillId="0" borderId="21" xfId="0" applyNumberFormat="1" applyFont="1" applyBorder="1" applyAlignment="1" applyProtection="1">
      <alignment/>
      <protection/>
    </xf>
    <xf numFmtId="4" fontId="9" fillId="0" borderId="25" xfId="0" applyNumberFormat="1" applyFont="1" applyBorder="1" applyAlignment="1" applyProtection="1">
      <alignment/>
      <protection/>
    </xf>
    <xf numFmtId="3" fontId="9" fillId="0" borderId="0" xfId="0" applyNumberFormat="1" applyFont="1" applyFill="1" applyBorder="1" applyAlignment="1" applyProtection="1">
      <alignment/>
      <protection/>
    </xf>
    <xf numFmtId="3" fontId="9" fillId="0" borderId="25" xfId="0" applyNumberFormat="1" applyFont="1" applyBorder="1" applyAlignment="1" applyProtection="1">
      <alignment/>
      <protection/>
    </xf>
    <xf numFmtId="0" fontId="9" fillId="0" borderId="0" xfId="0" applyFont="1" applyFill="1" applyBorder="1" applyAlignment="1" applyProtection="1">
      <alignment/>
      <protection/>
    </xf>
    <xf numFmtId="0" fontId="6" fillId="0" borderId="0" xfId="0" applyNumberFormat="1" applyFont="1" applyFill="1" applyBorder="1" applyAlignment="1" applyProtection="1">
      <alignment vertical="center"/>
      <protection/>
    </xf>
    <xf numFmtId="4" fontId="6" fillId="0" borderId="0" xfId="0" applyNumberFormat="1" applyFont="1" applyFill="1" applyBorder="1" applyAlignment="1" applyProtection="1">
      <alignment vertical="center"/>
      <protection/>
    </xf>
    <xf numFmtId="4" fontId="6" fillId="0" borderId="5" xfId="0" applyNumberFormat="1" applyFont="1" applyBorder="1" applyAlignment="1" applyProtection="1">
      <alignment vertical="center"/>
      <protection/>
    </xf>
    <xf numFmtId="0" fontId="0" fillId="0" borderId="27" xfId="0" applyNumberFormat="1" applyFont="1" applyFill="1" applyBorder="1" applyAlignment="1" applyProtection="1">
      <alignment horizontal="left"/>
      <protection locked="0"/>
    </xf>
    <xf numFmtId="0" fontId="9" fillId="0" borderId="28" xfId="0" applyFont="1" applyBorder="1" applyAlignment="1" applyProtection="1">
      <alignment/>
      <protection/>
    </xf>
    <xf numFmtId="0" fontId="9" fillId="0" borderId="5" xfId="0" applyFont="1" applyBorder="1" applyAlignment="1" applyProtection="1">
      <alignment/>
      <protection/>
    </xf>
    <xf numFmtId="0" fontId="9" fillId="0" borderId="29" xfId="0" applyFont="1" applyBorder="1" applyAlignment="1" applyProtection="1">
      <alignment/>
      <protection/>
    </xf>
    <xf numFmtId="0" fontId="9" fillId="0" borderId="30" xfId="0" applyFont="1" applyBorder="1" applyAlignment="1" applyProtection="1">
      <alignment/>
      <protection/>
    </xf>
    <xf numFmtId="0" fontId="9" fillId="0" borderId="31" xfId="0" applyFont="1" applyBorder="1" applyAlignment="1" applyProtection="1">
      <alignment/>
      <protection/>
    </xf>
    <xf numFmtId="3" fontId="17" fillId="0" borderId="0" xfId="0" applyNumberFormat="1" applyFont="1" applyBorder="1" applyAlignment="1" applyProtection="1">
      <alignment/>
      <protection/>
    </xf>
    <xf numFmtId="3" fontId="9" fillId="0" borderId="32" xfId="0" applyNumberFormat="1" applyFont="1" applyBorder="1" applyAlignment="1" applyProtection="1">
      <alignment/>
      <protection/>
    </xf>
    <xf numFmtId="3" fontId="9" fillId="0" borderId="33" xfId="0" applyNumberFormat="1" applyFont="1" applyBorder="1" applyAlignment="1" applyProtection="1">
      <alignment/>
      <protection/>
    </xf>
    <xf numFmtId="0" fontId="9" fillId="0" borderId="34" xfId="0" applyFont="1" applyBorder="1" applyAlignment="1" applyProtection="1">
      <alignment/>
      <protection/>
    </xf>
    <xf numFmtId="3" fontId="9" fillId="0" borderId="33" xfId="0" applyNumberFormat="1" applyFont="1" applyFill="1" applyBorder="1" applyAlignment="1" applyProtection="1">
      <alignment/>
      <protection/>
    </xf>
    <xf numFmtId="0" fontId="9" fillId="0" borderId="35" xfId="0" applyFont="1" applyBorder="1" applyAlignment="1" applyProtection="1">
      <alignment/>
      <protection/>
    </xf>
    <xf numFmtId="0" fontId="9" fillId="0" borderId="36" xfId="0" applyFont="1" applyBorder="1" applyAlignment="1" applyProtection="1">
      <alignment/>
      <protection/>
    </xf>
    <xf numFmtId="3" fontId="9" fillId="0" borderId="37" xfId="0" applyNumberFormat="1" applyFont="1" applyBorder="1" applyAlignment="1" applyProtection="1">
      <alignment/>
      <protection/>
    </xf>
    <xf numFmtId="0" fontId="9" fillId="0" borderId="38" xfId="0" applyFont="1" applyBorder="1" applyAlignment="1" applyProtection="1">
      <alignment/>
      <protection/>
    </xf>
    <xf numFmtId="3" fontId="9" fillId="0" borderId="39" xfId="0" applyNumberFormat="1" applyFont="1" applyBorder="1" applyAlignment="1" applyProtection="1">
      <alignment/>
      <protection/>
    </xf>
    <xf numFmtId="0" fontId="9" fillId="0" borderId="40" xfId="0" applyFont="1" applyBorder="1" applyAlignment="1" applyProtection="1">
      <alignment/>
      <protection/>
    </xf>
    <xf numFmtId="0" fontId="9" fillId="0" borderId="36" xfId="0" applyFont="1" applyFill="1" applyBorder="1" applyAlignment="1" applyProtection="1">
      <alignment/>
      <protection/>
    </xf>
    <xf numFmtId="3" fontId="9" fillId="0" borderId="41" xfId="0" applyNumberFormat="1" applyFont="1" applyFill="1" applyBorder="1" applyAlignment="1" applyProtection="1">
      <alignment/>
      <protection/>
    </xf>
    <xf numFmtId="0" fontId="9" fillId="0" borderId="24" xfId="0" applyFont="1" applyBorder="1" applyAlignment="1" applyProtection="1">
      <alignment/>
      <protection/>
    </xf>
    <xf numFmtId="0" fontId="0" fillId="3" borderId="19" xfId="0" applyNumberFormat="1" applyFont="1" applyFill="1" applyBorder="1" applyAlignment="1" applyProtection="1">
      <alignment horizontal="center"/>
      <protection/>
    </xf>
    <xf numFmtId="0" fontId="9" fillId="0" borderId="32" xfId="0" applyNumberFormat="1" applyFont="1" applyFill="1" applyBorder="1" applyAlignment="1" applyProtection="1">
      <alignment horizontal="right"/>
      <protection/>
    </xf>
    <xf numFmtId="0" fontId="9" fillId="0" borderId="42" xfId="0" applyFont="1" applyBorder="1" applyAlignment="1" applyProtection="1">
      <alignment/>
      <protection/>
    </xf>
    <xf numFmtId="3" fontId="9" fillId="0" borderId="32" xfId="0" applyNumberFormat="1" applyFont="1" applyFill="1" applyBorder="1" applyAlignment="1" applyProtection="1">
      <alignment/>
      <protection/>
    </xf>
    <xf numFmtId="3" fontId="9" fillId="0" borderId="37" xfId="0" applyNumberFormat="1" applyFont="1" applyFill="1" applyBorder="1" applyAlignment="1" applyProtection="1">
      <alignment/>
      <protection/>
    </xf>
    <xf numFmtId="3" fontId="9" fillId="0" borderId="30" xfId="0" applyNumberFormat="1" applyFont="1" applyFill="1" applyBorder="1" applyAlignment="1" applyProtection="1">
      <alignment/>
      <protection/>
    </xf>
    <xf numFmtId="0" fontId="13" fillId="0" borderId="0" xfId="0" applyFont="1" applyBorder="1" applyAlignment="1" applyProtection="1">
      <alignment vertical="center"/>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left"/>
      <protection/>
    </xf>
    <xf numFmtId="0" fontId="0" fillId="0" borderId="0" xfId="0" applyFont="1" applyFill="1" applyBorder="1" applyAlignment="1" applyProtection="1">
      <alignment vertical="top"/>
      <protection/>
    </xf>
    <xf numFmtId="0" fontId="13" fillId="0" borderId="6" xfId="0" applyFont="1" applyBorder="1" applyAlignment="1" applyProtection="1">
      <alignment vertical="center"/>
      <protection/>
    </xf>
    <xf numFmtId="0" fontId="13" fillId="0" borderId="0" xfId="0" applyFont="1" applyBorder="1" applyAlignment="1" applyProtection="1">
      <alignment/>
      <protection/>
    </xf>
    <xf numFmtId="0" fontId="13" fillId="0" borderId="0" xfId="0" applyFont="1" applyAlignment="1" applyProtection="1">
      <alignment/>
      <protection/>
    </xf>
    <xf numFmtId="0" fontId="13" fillId="0" borderId="5" xfId="0" applyFont="1" applyBorder="1" applyAlignment="1" applyProtection="1">
      <alignment vertical="center"/>
      <protection/>
    </xf>
    <xf numFmtId="0" fontId="0" fillId="0" borderId="5" xfId="0" applyFont="1" applyBorder="1" applyAlignment="1" applyProtection="1">
      <alignment/>
      <protection/>
    </xf>
    <xf numFmtId="37" fontId="0" fillId="0" borderId="0" xfId="0" applyNumberFormat="1" applyFont="1" applyBorder="1" applyAlignment="1" applyProtection="1">
      <alignment/>
      <protection/>
    </xf>
    <xf numFmtId="0" fontId="11" fillId="0" borderId="0" xfId="0" applyFont="1" applyBorder="1" applyAlignment="1" applyProtection="1">
      <alignment/>
      <protection/>
    </xf>
    <xf numFmtId="0" fontId="20" fillId="0" borderId="0" xfId="0" applyFont="1" applyAlignment="1" applyProtection="1">
      <alignment/>
      <protection/>
    </xf>
    <xf numFmtId="0" fontId="21" fillId="0" borderId="0" xfId="0" applyFont="1" applyAlignment="1" applyProtection="1">
      <alignment/>
      <protection/>
    </xf>
    <xf numFmtId="37" fontId="0" fillId="3" borderId="3" xfId="0" applyNumberFormat="1" applyFont="1" applyFill="1" applyBorder="1" applyAlignment="1" applyProtection="1">
      <alignment vertical="center"/>
      <protection/>
    </xf>
    <xf numFmtId="0" fontId="13" fillId="0" borderId="35" xfId="0" applyFont="1" applyBorder="1" applyAlignment="1" applyProtection="1">
      <alignment/>
      <protection/>
    </xf>
    <xf numFmtId="0" fontId="0" fillId="0" borderId="14" xfId="0" applyFont="1" applyBorder="1" applyAlignment="1" applyProtection="1">
      <alignment/>
      <protection/>
    </xf>
    <xf numFmtId="14" fontId="13" fillId="0" borderId="35" xfId="0" applyNumberFormat="1" applyFont="1" applyBorder="1" applyAlignment="1" applyProtection="1" quotePrefix="1">
      <alignment horizontal="center"/>
      <protection/>
    </xf>
    <xf numFmtId="0" fontId="13" fillId="0" borderId="43" xfId="0" applyFont="1" applyBorder="1" applyAlignment="1" applyProtection="1">
      <alignment horizontal="center"/>
      <protection/>
    </xf>
    <xf numFmtId="0" fontId="13" fillId="0" borderId="44" xfId="0" applyFont="1" applyBorder="1" applyAlignment="1" applyProtection="1">
      <alignment horizontal="center"/>
      <protection/>
    </xf>
    <xf numFmtId="0" fontId="13"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3" xfId="0" applyFont="1" applyBorder="1" applyAlignment="1" applyProtection="1">
      <alignment vertical="top"/>
      <protection/>
    </xf>
    <xf numFmtId="0" fontId="13" fillId="0" borderId="45" xfId="0" applyFont="1" applyBorder="1" applyAlignment="1" applyProtection="1">
      <alignment horizontal="center"/>
      <protection/>
    </xf>
    <xf numFmtId="0" fontId="13" fillId="0" borderId="46" xfId="0" applyFont="1" applyBorder="1" applyAlignment="1" applyProtection="1">
      <alignment horizontal="center"/>
      <protection/>
    </xf>
    <xf numFmtId="0" fontId="13" fillId="0" borderId="47" xfId="0" applyFont="1" applyBorder="1" applyAlignment="1" applyProtection="1">
      <alignment horizontal="center"/>
      <protection/>
    </xf>
    <xf numFmtId="0" fontId="0" fillId="0" borderId="0" xfId="0" applyFont="1" applyBorder="1" applyAlignment="1" applyProtection="1">
      <alignment vertical="top"/>
      <protection/>
    </xf>
    <xf numFmtId="0" fontId="13" fillId="0" borderId="7" xfId="0" applyFont="1" applyBorder="1" applyAlignment="1" applyProtection="1">
      <alignment/>
      <protection/>
    </xf>
    <xf numFmtId="0" fontId="13" fillId="0" borderId="7" xfId="0" applyFont="1" applyBorder="1" applyAlignment="1" applyProtection="1">
      <alignment horizontal="center"/>
      <protection/>
    </xf>
    <xf numFmtId="0" fontId="13" fillId="0" borderId="5" xfId="0" applyFont="1" applyBorder="1" applyAlignment="1" applyProtection="1">
      <alignment horizontal="center"/>
      <protection/>
    </xf>
    <xf numFmtId="0" fontId="13" fillId="0" borderId="16" xfId="0" applyFont="1" applyBorder="1" applyAlignment="1" applyProtection="1">
      <alignment horizontal="center"/>
      <protection/>
    </xf>
    <xf numFmtId="0" fontId="13" fillId="0" borderId="0" xfId="0" applyFont="1" applyBorder="1" applyAlignment="1" applyProtection="1">
      <alignment/>
      <protection/>
    </xf>
    <xf numFmtId="0" fontId="13" fillId="0" borderId="0" xfId="0" applyFont="1" applyBorder="1" applyAlignment="1" applyProtection="1">
      <alignment horizontal="center"/>
      <protection/>
    </xf>
    <xf numFmtId="0" fontId="0" fillId="0" borderId="0" xfId="0" applyFont="1" applyBorder="1" applyAlignment="1" applyProtection="1">
      <alignment horizontal="left" vertical="center"/>
      <protection/>
    </xf>
    <xf numFmtId="0" fontId="13" fillId="0" borderId="0" xfId="0" applyFont="1" applyBorder="1" applyAlignment="1" applyProtection="1">
      <alignment horizontal="center" wrapText="1"/>
      <protection/>
    </xf>
    <xf numFmtId="0" fontId="0" fillId="0" borderId="7" xfId="0" applyFont="1" applyBorder="1" applyAlignment="1" applyProtection="1">
      <alignment vertical="center"/>
      <protection/>
    </xf>
    <xf numFmtId="0" fontId="0" fillId="0" borderId="5" xfId="0" applyFont="1" applyBorder="1" applyAlignment="1" applyProtection="1">
      <alignment vertical="top"/>
      <protection/>
    </xf>
    <xf numFmtId="0" fontId="0" fillId="0" borderId="16" xfId="0" applyFont="1" applyBorder="1" applyAlignment="1" applyProtection="1">
      <alignment vertical="top"/>
      <protection/>
    </xf>
    <xf numFmtId="0" fontId="13" fillId="0" borderId="10" xfId="0" applyFont="1" applyBorder="1" applyAlignment="1" applyProtection="1">
      <alignment vertical="center"/>
      <protection/>
    </xf>
    <xf numFmtId="0" fontId="13" fillId="0" borderId="8"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0" xfId="0" applyFont="1" applyAlignment="1" applyProtection="1">
      <alignment vertical="center"/>
      <protection/>
    </xf>
    <xf numFmtId="0" fontId="0" fillId="0" borderId="14" xfId="0" applyFont="1" applyBorder="1" applyAlignment="1" applyProtection="1">
      <alignment vertical="center"/>
      <protection/>
    </xf>
    <xf numFmtId="37" fontId="0" fillId="0" borderId="8" xfId="0" applyNumberFormat="1" applyFont="1" applyFill="1" applyBorder="1" applyAlignment="1" applyProtection="1">
      <alignment vertical="center"/>
      <protection/>
    </xf>
    <xf numFmtId="37" fontId="0" fillId="0" borderId="14" xfId="0" applyNumberFormat="1" applyFont="1" applyFill="1" applyBorder="1" applyAlignment="1" applyProtection="1">
      <alignment vertical="center"/>
      <protection/>
    </xf>
    <xf numFmtId="0" fontId="0" fillId="0" borderId="8" xfId="0" applyFont="1" applyBorder="1" applyAlignment="1" applyProtection="1">
      <alignment/>
      <protection/>
    </xf>
    <xf numFmtId="37" fontId="0" fillId="0" borderId="11"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7" fontId="0" fillId="0" borderId="17" xfId="0" applyNumberFormat="1" applyFont="1" applyFill="1" applyBorder="1" applyAlignment="1" applyProtection="1">
      <alignment vertical="center"/>
      <protection/>
    </xf>
    <xf numFmtId="37" fontId="0" fillId="0" borderId="12" xfId="0" applyNumberFormat="1" applyFont="1" applyFill="1" applyBorder="1" applyAlignment="1" applyProtection="1">
      <alignment vertical="center"/>
      <protection/>
    </xf>
    <xf numFmtId="37" fontId="0" fillId="0" borderId="6" xfId="0" applyNumberFormat="1" applyFont="1" applyFill="1" applyBorder="1" applyAlignment="1" applyProtection="1">
      <alignment vertical="center"/>
      <protection/>
    </xf>
    <xf numFmtId="37" fontId="0" fillId="0" borderId="19" xfId="0" applyNumberFormat="1" applyFont="1" applyFill="1" applyBorder="1" applyAlignment="1" applyProtection="1">
      <alignment horizontal="right" vertical="center"/>
      <protection/>
    </xf>
    <xf numFmtId="37" fontId="0" fillId="0" borderId="19" xfId="0" applyNumberFormat="1" applyFont="1" applyFill="1" applyBorder="1" applyAlignment="1" applyProtection="1">
      <alignment vertical="center"/>
      <protection/>
    </xf>
    <xf numFmtId="37" fontId="0" fillId="0" borderId="3" xfId="0" applyNumberFormat="1" applyFont="1" applyFill="1" applyBorder="1" applyAlignment="1" applyProtection="1">
      <alignment vertical="center"/>
      <protection/>
    </xf>
    <xf numFmtId="0" fontId="0" fillId="0" borderId="0" xfId="0" applyFont="1" applyAlignment="1" applyProtection="1">
      <alignment vertical="top"/>
      <protection/>
    </xf>
    <xf numFmtId="0" fontId="0" fillId="0" borderId="0" xfId="0" applyFont="1" applyAlignment="1" applyProtection="1">
      <alignment vertical="top" wrapText="1"/>
      <protection/>
    </xf>
    <xf numFmtId="3" fontId="0" fillId="0" borderId="16" xfId="0" applyNumberFormat="1" applyFont="1" applyFill="1" applyBorder="1" applyAlignment="1" applyProtection="1">
      <alignment horizontal="right"/>
      <protection locked="0"/>
    </xf>
    <xf numFmtId="3" fontId="0" fillId="0" borderId="6" xfId="0" applyNumberFormat="1" applyFont="1" applyFill="1" applyBorder="1" applyAlignment="1" applyProtection="1">
      <alignment horizontal="right"/>
      <protection/>
    </xf>
    <xf numFmtId="1" fontId="0" fillId="0" borderId="3" xfId="0" applyNumberFormat="1" applyFont="1" applyFill="1" applyBorder="1" applyAlignment="1" applyProtection="1">
      <alignment/>
      <protection locked="0"/>
    </xf>
    <xf numFmtId="16" fontId="0" fillId="0" borderId="0" xfId="0" applyNumberFormat="1" applyFont="1" applyBorder="1" applyAlignment="1" applyProtection="1" quotePrefix="1">
      <alignment horizontal="left"/>
      <protection/>
    </xf>
    <xf numFmtId="0" fontId="0" fillId="0" borderId="0" xfId="0" applyFont="1" applyBorder="1" applyAlignment="1" applyProtection="1" quotePrefix="1">
      <alignment horizontal="left"/>
      <protection/>
    </xf>
    <xf numFmtId="0" fontId="0" fillId="0" borderId="0" xfId="0" applyFont="1" applyAlignment="1" applyProtection="1">
      <alignment horizontal="left"/>
      <protection/>
    </xf>
    <xf numFmtId="0" fontId="0" fillId="0" borderId="0" xfId="0" applyFont="1" applyAlignment="1" applyProtection="1" quotePrefix="1">
      <alignment horizontal="left"/>
      <protection/>
    </xf>
    <xf numFmtId="0" fontId="13" fillId="0" borderId="3" xfId="0" applyNumberFormat="1" applyFont="1" applyFill="1" applyBorder="1" applyAlignment="1" applyProtection="1">
      <alignment/>
      <protection/>
    </xf>
    <xf numFmtId="0" fontId="13" fillId="0" borderId="3" xfId="0" applyNumberFormat="1" applyFont="1" applyFill="1" applyBorder="1" applyAlignment="1" applyProtection="1">
      <alignment/>
      <protection/>
    </xf>
    <xf numFmtId="0" fontId="13" fillId="0" borderId="3" xfId="0" applyNumberFormat="1" applyFont="1" applyBorder="1" applyAlignment="1" applyProtection="1">
      <alignment horizontal="left"/>
      <protection/>
    </xf>
    <xf numFmtId="17" fontId="0" fillId="0" borderId="0" xfId="0" applyNumberFormat="1" applyFont="1" applyBorder="1" applyAlignment="1" applyProtection="1" quotePrefix="1">
      <alignment horizontal="left"/>
      <protection/>
    </xf>
    <xf numFmtId="3" fontId="0" fillId="5" borderId="3" xfId="0" applyNumberFormat="1" applyFont="1" applyFill="1" applyBorder="1" applyAlignment="1" applyProtection="1">
      <alignment/>
      <protection locked="0"/>
    </xf>
    <xf numFmtId="0" fontId="0" fillId="5" borderId="0" xfId="0" applyNumberFormat="1" applyFont="1" applyFill="1" applyBorder="1" applyAlignment="1" applyProtection="1">
      <alignment horizontal="left"/>
      <protection/>
    </xf>
    <xf numFmtId="0" fontId="14" fillId="0" borderId="0" xfId="0" applyFont="1" applyAlignment="1" applyProtection="1">
      <alignment vertical="center"/>
      <protection/>
    </xf>
    <xf numFmtId="0" fontId="13" fillId="0" borderId="14" xfId="0" applyFont="1" applyBorder="1" applyAlignment="1" applyProtection="1">
      <alignment/>
      <protection/>
    </xf>
    <xf numFmtId="0" fontId="13" fillId="0" borderId="45" xfId="0" applyFont="1" applyBorder="1" applyAlignment="1" applyProtection="1">
      <alignment/>
      <protection/>
    </xf>
    <xf numFmtId="0" fontId="13" fillId="0" borderId="48" xfId="0" applyFont="1" applyBorder="1" applyAlignment="1" applyProtection="1">
      <alignment/>
      <protection/>
    </xf>
    <xf numFmtId="0" fontId="13" fillId="0" borderId="19" xfId="0" applyFont="1" applyBorder="1" applyAlignment="1" applyProtection="1">
      <alignment/>
      <protection/>
    </xf>
    <xf numFmtId="0" fontId="13" fillId="0" borderId="7" xfId="0" applyFont="1" applyBorder="1" applyAlignment="1" applyProtection="1">
      <alignment/>
      <protection/>
    </xf>
    <xf numFmtId="0" fontId="13" fillId="0" borderId="16" xfId="0" applyFont="1" applyBorder="1" applyAlignment="1" applyProtection="1">
      <alignment/>
      <protection/>
    </xf>
    <xf numFmtId="0" fontId="0" fillId="0" borderId="0" xfId="0" applyNumberFormat="1" applyFont="1" applyFill="1" applyBorder="1" applyAlignment="1" applyProtection="1">
      <alignment horizontal="center"/>
      <protection/>
    </xf>
    <xf numFmtId="0" fontId="0" fillId="3" borderId="3" xfId="0" applyNumberFormat="1" applyFont="1" applyFill="1" applyBorder="1" applyAlignment="1" applyProtection="1">
      <alignment horizontal="center"/>
      <protection/>
    </xf>
    <xf numFmtId="4" fontId="0" fillId="3" borderId="15" xfId="0" applyNumberFormat="1" applyFont="1" applyFill="1" applyBorder="1" applyAlignment="1" applyProtection="1">
      <alignment horizontal="center"/>
      <protection/>
    </xf>
    <xf numFmtId="0" fontId="0" fillId="3" borderId="13" xfId="0" applyNumberFormat="1" applyFont="1" applyFill="1" applyBorder="1" applyAlignment="1" applyProtection="1">
      <alignment horizontal="center"/>
      <protection/>
    </xf>
    <xf numFmtId="0" fontId="0" fillId="3" borderId="7" xfId="0" applyNumberFormat="1" applyFont="1" applyFill="1" applyBorder="1" applyAlignment="1" applyProtection="1">
      <alignment horizontal="center"/>
      <protection/>
    </xf>
    <xf numFmtId="0" fontId="0" fillId="3" borderId="16" xfId="0" applyNumberFormat="1" applyFont="1" applyFill="1" applyBorder="1" applyAlignment="1" applyProtection="1">
      <alignment horizontal="center"/>
      <protection/>
    </xf>
    <xf numFmtId="0" fontId="0" fillId="3" borderId="5" xfId="0" applyNumberFormat="1" applyFont="1" applyFill="1" applyBorder="1" applyAlignment="1" applyProtection="1">
      <alignment horizontal="center"/>
      <protection/>
    </xf>
    <xf numFmtId="43" fontId="23" fillId="0" borderId="30" xfId="20" applyFont="1" applyBorder="1" applyAlignment="1" applyProtection="1">
      <alignment/>
      <protection/>
    </xf>
    <xf numFmtId="43" fontId="23" fillId="0" borderId="36" xfId="20" applyFont="1" applyBorder="1" applyAlignment="1" applyProtection="1">
      <alignment/>
      <protection/>
    </xf>
    <xf numFmtId="4" fontId="23" fillId="0" borderId="0" xfId="0" applyNumberFormat="1" applyFont="1" applyBorder="1" applyAlignment="1" applyProtection="1">
      <alignment/>
      <protection/>
    </xf>
    <xf numFmtId="0" fontId="23" fillId="0" borderId="0" xfId="0" applyFont="1" applyBorder="1" applyAlignment="1" applyProtection="1">
      <alignment/>
      <protection/>
    </xf>
    <xf numFmtId="0" fontId="17" fillId="0" borderId="21" xfId="0" applyFont="1" applyBorder="1" applyAlignment="1" applyProtection="1">
      <alignment/>
      <protection/>
    </xf>
    <xf numFmtId="0" fontId="9" fillId="0" borderId="49" xfId="0" applyFont="1" applyBorder="1" applyAlignment="1" applyProtection="1">
      <alignment/>
      <protection/>
    </xf>
    <xf numFmtId="0" fontId="9" fillId="0" borderId="50" xfId="0" applyFont="1" applyBorder="1" applyAlignment="1" applyProtection="1">
      <alignment/>
      <protection/>
    </xf>
    <xf numFmtId="0" fontId="9" fillId="0" borderId="0" xfId="0" applyFont="1" applyBorder="1" applyAlignment="1" applyProtection="1">
      <alignment horizontal="right"/>
      <protection/>
    </xf>
    <xf numFmtId="0" fontId="9" fillId="0" borderId="51" xfId="0" applyFont="1" applyBorder="1" applyAlignment="1" applyProtection="1">
      <alignment/>
      <protection/>
    </xf>
    <xf numFmtId="0" fontId="9" fillId="0" borderId="52" xfId="0" applyFont="1" applyBorder="1" applyAlignment="1" applyProtection="1">
      <alignment/>
      <protection/>
    </xf>
    <xf numFmtId="43" fontId="9" fillId="0" borderId="0" xfId="20" applyFont="1" applyBorder="1" applyAlignment="1" applyProtection="1">
      <alignment/>
      <protection/>
    </xf>
    <xf numFmtId="43" fontId="23" fillId="0" borderId="0" xfId="20" applyFont="1" applyBorder="1" applyAlignment="1" applyProtection="1">
      <alignment/>
      <protection/>
    </xf>
    <xf numFmtId="3" fontId="0" fillId="0" borderId="5" xfId="0" applyNumberFormat="1" applyFont="1" applyFill="1" applyBorder="1" applyAlignment="1" applyProtection="1">
      <alignment horizontal="right"/>
      <protection locked="0"/>
    </xf>
    <xf numFmtId="3" fontId="17" fillId="0" borderId="21" xfId="0" applyNumberFormat="1" applyFont="1" applyBorder="1" applyAlignment="1" applyProtection="1">
      <alignment/>
      <protection/>
    </xf>
    <xf numFmtId="3" fontId="0" fillId="0" borderId="16" xfId="0" applyNumberFormat="1" applyFont="1" applyFill="1" applyBorder="1" applyAlignment="1" applyProtection="1">
      <alignment horizontal="right"/>
      <protection/>
    </xf>
    <xf numFmtId="1" fontId="0" fillId="0" borderId="16" xfId="0" applyNumberFormat="1" applyFont="1" applyFill="1" applyBorder="1" applyAlignment="1" applyProtection="1">
      <alignment horizontal="right"/>
      <protection locked="0"/>
    </xf>
    <xf numFmtId="3" fontId="0" fillId="0" borderId="0" xfId="0" applyNumberFormat="1" applyBorder="1" applyAlignment="1" applyProtection="1">
      <alignment/>
      <protection/>
    </xf>
    <xf numFmtId="3" fontId="0" fillId="0" borderId="0" xfId="0" applyNumberFormat="1" applyFill="1" applyBorder="1" applyAlignment="1" applyProtection="1">
      <alignment/>
      <protection locked="0"/>
    </xf>
    <xf numFmtId="167" fontId="0" fillId="0" borderId="0" xfId="0" applyNumberFormat="1" applyFont="1" applyFill="1" applyBorder="1" applyAlignment="1" applyProtection="1">
      <alignment horizontal="right"/>
      <protection locked="0"/>
    </xf>
    <xf numFmtId="3" fontId="0" fillId="0" borderId="16" xfId="0" applyNumberFormat="1" applyFont="1" applyFill="1" applyBorder="1" applyAlignment="1" applyProtection="1">
      <alignment/>
      <protection locked="0"/>
    </xf>
    <xf numFmtId="2" fontId="0" fillId="0" borderId="16" xfId="0" applyNumberFormat="1" applyFont="1" applyFill="1" applyBorder="1" applyAlignment="1" applyProtection="1">
      <alignment/>
      <protection locked="0"/>
    </xf>
    <xf numFmtId="0" fontId="0" fillId="0" borderId="5" xfId="0" applyBorder="1" applyAlignment="1" applyProtection="1">
      <alignment/>
      <protection/>
    </xf>
    <xf numFmtId="3" fontId="0" fillId="0" borderId="5" xfId="0" applyNumberFormat="1" applyFont="1" applyFill="1" applyBorder="1" applyAlignment="1" applyProtection="1">
      <alignment/>
      <protection/>
    </xf>
    <xf numFmtId="0" fontId="0" fillId="0" borderId="8" xfId="0" applyBorder="1" applyAlignment="1" applyProtection="1">
      <alignment horizontal="left"/>
      <protection/>
    </xf>
    <xf numFmtId="0" fontId="0" fillId="0" borderId="8" xfId="0" applyBorder="1" applyAlignment="1" applyProtection="1">
      <alignment/>
      <protection/>
    </xf>
    <xf numFmtId="0" fontId="6" fillId="0" borderId="6" xfId="0" applyFont="1" applyFill="1" applyBorder="1" applyAlignment="1" applyProtection="1">
      <alignment vertical="center"/>
      <protection/>
    </xf>
    <xf numFmtId="0" fontId="6" fillId="0" borderId="5" xfId="0" applyFont="1" applyFill="1" applyBorder="1" applyAlignment="1" applyProtection="1">
      <alignment vertical="center"/>
      <protection/>
    </xf>
    <xf numFmtId="0" fontId="0" fillId="0" borderId="6" xfId="0" applyBorder="1" applyAlignment="1" applyProtection="1">
      <alignment/>
      <protection/>
    </xf>
    <xf numFmtId="0" fontId="0" fillId="0" borderId="17" xfId="0" applyBorder="1" applyAlignment="1" applyProtection="1">
      <alignment/>
      <protection/>
    </xf>
    <xf numFmtId="0" fontId="0" fillId="0" borderId="16" xfId="0" applyBorder="1" applyAlignment="1" applyProtection="1">
      <alignment/>
      <protection/>
    </xf>
    <xf numFmtId="0" fontId="0" fillId="0" borderId="19" xfId="0" applyBorder="1" applyAlignment="1" applyProtection="1">
      <alignment/>
      <protection/>
    </xf>
    <xf numFmtId="0" fontId="6" fillId="0" borderId="8" xfId="0" applyFont="1" applyFill="1" applyBorder="1" applyAlignment="1" applyProtection="1">
      <alignment vertical="center"/>
      <protection/>
    </xf>
    <xf numFmtId="3" fontId="0" fillId="0" borderId="5" xfId="0" applyNumberFormat="1" applyFont="1" applyFill="1" applyBorder="1" applyAlignment="1" applyProtection="1">
      <alignment/>
      <protection/>
    </xf>
    <xf numFmtId="3" fontId="0" fillId="0" borderId="5" xfId="0" applyNumberFormat="1" applyFont="1" applyBorder="1" applyAlignment="1" applyProtection="1">
      <alignment/>
      <protection/>
    </xf>
    <xf numFmtId="0" fontId="0" fillId="0" borderId="0" xfId="0" applyFont="1" applyAlignment="1" applyProtection="1">
      <alignment/>
      <protection hidden="1"/>
    </xf>
    <xf numFmtId="0" fontId="20" fillId="0" borderId="0" xfId="0" applyFont="1" applyAlignment="1" applyProtection="1">
      <alignment/>
      <protection hidden="1"/>
    </xf>
    <xf numFmtId="0" fontId="21" fillId="0" borderId="0" xfId="0" applyFont="1" applyAlignment="1" applyProtection="1">
      <alignment/>
      <protection hidden="1"/>
    </xf>
    <xf numFmtId="0" fontId="11" fillId="0" borderId="0" xfId="0" applyFont="1" applyFill="1" applyAlignment="1" applyProtection="1">
      <alignment/>
      <protection hidden="1"/>
    </xf>
    <xf numFmtId="3" fontId="0" fillId="5" borderId="3" xfId="0" applyNumberFormat="1" applyFont="1" applyFill="1" applyBorder="1" applyAlignment="1" applyProtection="1">
      <alignment/>
      <protection/>
    </xf>
    <xf numFmtId="3" fontId="0" fillId="5" borderId="16" xfId="0" applyNumberFormat="1" applyFont="1" applyFill="1" applyBorder="1" applyAlignment="1" applyProtection="1">
      <alignment/>
      <protection/>
    </xf>
    <xf numFmtId="0" fontId="0" fillId="0" borderId="0" xfId="0" applyFont="1" applyFill="1" applyBorder="1" applyAlignment="1" applyProtection="1">
      <alignment vertical="center"/>
      <protection/>
    </xf>
    <xf numFmtId="0" fontId="11" fillId="0" borderId="0" xfId="0" applyFont="1" applyFill="1" applyBorder="1" applyAlignment="1" applyProtection="1">
      <alignment/>
      <protection hidden="1"/>
    </xf>
    <xf numFmtId="0" fontId="0" fillId="0" borderId="16" xfId="0" applyNumberFormat="1" applyFont="1" applyBorder="1" applyAlignment="1" applyProtection="1">
      <alignment/>
      <protection locked="0"/>
    </xf>
    <xf numFmtId="0" fontId="0" fillId="0" borderId="0" xfId="0" applyFont="1" applyFill="1" applyAlignment="1" applyProtection="1">
      <alignment/>
      <protection hidden="1"/>
    </xf>
    <xf numFmtId="0" fontId="0" fillId="0" borderId="0" xfId="0" applyFont="1" applyFill="1" applyAlignment="1" applyProtection="1" quotePrefix="1">
      <alignment/>
      <protection hidden="1"/>
    </xf>
    <xf numFmtId="0" fontId="0" fillId="0" borderId="0" xfId="0" applyFont="1" applyFill="1" applyBorder="1" applyAlignment="1" applyProtection="1">
      <alignment/>
      <protection hidden="1"/>
    </xf>
    <xf numFmtId="0" fontId="22" fillId="0" borderId="0" xfId="0" applyFont="1" applyFill="1" applyBorder="1" applyAlignment="1" applyProtection="1">
      <alignment vertical="top"/>
      <protection/>
    </xf>
    <xf numFmtId="0" fontId="9" fillId="0" borderId="53" xfId="0" applyFont="1" applyBorder="1" applyAlignment="1" applyProtection="1">
      <alignment/>
      <protection/>
    </xf>
    <xf numFmtId="0" fontId="9" fillId="0" borderId="54" xfId="0" applyFont="1" applyBorder="1" applyAlignment="1" applyProtection="1">
      <alignment/>
      <protection/>
    </xf>
    <xf numFmtId="0" fontId="9" fillId="0" borderId="55" xfId="0" applyFont="1" applyBorder="1" applyAlignment="1" applyProtection="1">
      <alignment/>
      <protection/>
    </xf>
    <xf numFmtId="0" fontId="9" fillId="0" borderId="56" xfId="0" applyFont="1" applyBorder="1" applyAlignment="1" applyProtection="1">
      <alignment/>
      <protection/>
    </xf>
    <xf numFmtId="14" fontId="13" fillId="0" borderId="7" xfId="0" applyNumberFormat="1" applyFont="1" applyBorder="1" applyAlignment="1" applyProtection="1">
      <alignment horizontal="left"/>
      <protection/>
    </xf>
    <xf numFmtId="0" fontId="0" fillId="0" borderId="16" xfId="0" applyFill="1" applyBorder="1" applyAlignment="1" applyProtection="1">
      <alignment/>
      <protection locked="0"/>
    </xf>
    <xf numFmtId="3" fontId="9" fillId="0" borderId="57" xfId="0" applyNumberFormat="1" applyFont="1" applyBorder="1" applyAlignment="1" applyProtection="1">
      <alignment/>
      <protection/>
    </xf>
    <xf numFmtId="3" fontId="9" fillId="0" borderId="58" xfId="0" applyNumberFormat="1" applyFont="1" applyBorder="1" applyAlignment="1" applyProtection="1">
      <alignment/>
      <protection/>
    </xf>
    <xf numFmtId="4" fontId="0" fillId="0" borderId="7" xfId="0" applyNumberFormat="1" applyFont="1" applyFill="1" applyBorder="1" applyAlignment="1" applyProtection="1">
      <alignment horizontal="right"/>
      <protection/>
    </xf>
    <xf numFmtId="0" fontId="9" fillId="0" borderId="59" xfId="0" applyFont="1" applyBorder="1" applyAlignment="1" applyProtection="1">
      <alignment/>
      <protection/>
    </xf>
    <xf numFmtId="171" fontId="9" fillId="0" borderId="0" xfId="0" applyNumberFormat="1" applyFont="1" applyBorder="1" applyAlignment="1" applyProtection="1">
      <alignment/>
      <protection/>
    </xf>
    <xf numFmtId="0" fontId="17" fillId="0" borderId="7" xfId="0" applyFont="1" applyBorder="1" applyAlignment="1" applyProtection="1">
      <alignment/>
      <protection/>
    </xf>
    <xf numFmtId="4" fontId="9" fillId="0" borderId="5" xfId="0" applyNumberFormat="1" applyFont="1" applyBorder="1" applyAlignment="1" applyProtection="1">
      <alignment/>
      <protection/>
    </xf>
    <xf numFmtId="3" fontId="9" fillId="0" borderId="5" xfId="0" applyNumberFormat="1" applyFont="1" applyBorder="1" applyAlignment="1" applyProtection="1">
      <alignment/>
      <protection/>
    </xf>
    <xf numFmtId="3" fontId="9" fillId="0" borderId="16" xfId="0" applyNumberFormat="1" applyFont="1" applyBorder="1" applyAlignment="1" applyProtection="1">
      <alignment/>
      <protection/>
    </xf>
    <xf numFmtId="0" fontId="9" fillId="0" borderId="7" xfId="0" applyFont="1" applyBorder="1" applyAlignment="1" applyProtection="1">
      <alignment/>
      <protection/>
    </xf>
    <xf numFmtId="3" fontId="9" fillId="0" borderId="29" xfId="0" applyNumberFormat="1" applyFont="1" applyFill="1" applyBorder="1" applyAlignment="1" applyProtection="1">
      <alignment/>
      <protection/>
    </xf>
    <xf numFmtId="4" fontId="9" fillId="0" borderId="30" xfId="0" applyNumberFormat="1" applyFont="1" applyBorder="1" applyAlignment="1" applyProtection="1">
      <alignment/>
      <protection/>
    </xf>
    <xf numFmtId="3" fontId="9" fillId="0" borderId="30" xfId="0" applyNumberFormat="1" applyFont="1" applyBorder="1" applyAlignment="1" applyProtection="1">
      <alignment/>
      <protection/>
    </xf>
    <xf numFmtId="4" fontId="23" fillId="0" borderId="30" xfId="0" applyNumberFormat="1" applyFont="1" applyBorder="1" applyAlignment="1" applyProtection="1">
      <alignment/>
      <protection/>
    </xf>
    <xf numFmtId="4" fontId="23" fillId="0" borderId="31" xfId="0" applyNumberFormat="1" applyFont="1" applyBorder="1" applyAlignment="1" applyProtection="1">
      <alignment/>
      <protection/>
    </xf>
    <xf numFmtId="3" fontId="9" fillId="0" borderId="31" xfId="0" applyNumberFormat="1" applyFont="1" applyBorder="1" applyAlignment="1" applyProtection="1">
      <alignment/>
      <protection/>
    </xf>
    <xf numFmtId="0" fontId="23" fillId="0" borderId="30" xfId="0" applyFont="1" applyBorder="1" applyAlignment="1" applyProtection="1">
      <alignment/>
      <protection/>
    </xf>
    <xf numFmtId="3" fontId="9" fillId="0" borderId="29" xfId="0" applyNumberFormat="1" applyFont="1" applyBorder="1" applyAlignment="1" applyProtection="1">
      <alignment/>
      <protection/>
    </xf>
    <xf numFmtId="4" fontId="9" fillId="0" borderId="31" xfId="0" applyNumberFormat="1" applyFont="1" applyBorder="1" applyAlignment="1" applyProtection="1">
      <alignment/>
      <protection/>
    </xf>
    <xf numFmtId="4" fontId="23" fillId="0" borderId="29" xfId="0" applyNumberFormat="1" applyFont="1" applyBorder="1" applyAlignment="1" applyProtection="1">
      <alignment/>
      <protection/>
    </xf>
    <xf numFmtId="0" fontId="9" fillId="0" borderId="60" xfId="0" applyFont="1" applyBorder="1" applyAlignment="1" applyProtection="1">
      <alignment/>
      <protection/>
    </xf>
    <xf numFmtId="0" fontId="9" fillId="0" borderId="61" xfId="0" applyFont="1" applyBorder="1" applyAlignment="1" applyProtection="1">
      <alignment/>
      <protection/>
    </xf>
    <xf numFmtId="0" fontId="9" fillId="0" borderId="43" xfId="0" applyFont="1" applyBorder="1" applyAlignment="1" applyProtection="1">
      <alignment/>
      <protection/>
    </xf>
    <xf numFmtId="0" fontId="9" fillId="0" borderId="30" xfId="0" applyFont="1" applyBorder="1" applyAlignment="1" applyProtection="1">
      <alignment horizontal="right"/>
      <protection/>
    </xf>
    <xf numFmtId="4" fontId="9" fillId="0" borderId="36" xfId="0" applyNumberFormat="1" applyFont="1" applyBorder="1" applyAlignment="1" applyProtection="1">
      <alignment/>
      <protection/>
    </xf>
    <xf numFmtId="0" fontId="9" fillId="0" borderId="62" xfId="0" applyFont="1" applyBorder="1" applyAlignment="1" applyProtection="1">
      <alignment/>
      <protection/>
    </xf>
    <xf numFmtId="0" fontId="9" fillId="0" borderId="30" xfId="0" applyFont="1" applyFill="1" applyBorder="1" applyAlignment="1" applyProtection="1">
      <alignment/>
      <protection/>
    </xf>
    <xf numFmtId="2" fontId="23" fillId="0" borderId="30" xfId="0" applyNumberFormat="1" applyFont="1" applyBorder="1" applyAlignment="1" applyProtection="1">
      <alignment/>
      <protection/>
    </xf>
    <xf numFmtId="0" fontId="23" fillId="0" borderId="29" xfId="0" applyFont="1" applyBorder="1" applyAlignment="1" applyProtection="1">
      <alignment/>
      <protection/>
    </xf>
    <xf numFmtId="0" fontId="23" fillId="0" borderId="31" xfId="0" applyFont="1" applyBorder="1" applyAlignment="1" applyProtection="1">
      <alignment/>
      <protection/>
    </xf>
    <xf numFmtId="3" fontId="9" fillId="0" borderId="31" xfId="0" applyNumberFormat="1" applyFont="1" applyFill="1" applyBorder="1" applyAlignment="1" applyProtection="1">
      <alignment/>
      <protection/>
    </xf>
    <xf numFmtId="3" fontId="9" fillId="0" borderId="41" xfId="0" applyNumberFormat="1" applyFont="1" applyBorder="1" applyAlignment="1" applyProtection="1">
      <alignment/>
      <protection/>
    </xf>
    <xf numFmtId="0" fontId="9" fillId="0" borderId="63" xfId="0" applyFont="1" applyBorder="1" applyAlignment="1" applyProtection="1">
      <alignment/>
      <protection/>
    </xf>
    <xf numFmtId="0" fontId="9" fillId="0" borderId="64" xfId="0" applyFont="1" applyBorder="1" applyAlignment="1" applyProtection="1">
      <alignment/>
      <protection/>
    </xf>
    <xf numFmtId="4" fontId="9" fillId="0" borderId="65" xfId="0" applyNumberFormat="1" applyFont="1" applyBorder="1" applyAlignment="1" applyProtection="1">
      <alignment/>
      <protection/>
    </xf>
    <xf numFmtId="3" fontId="9" fillId="0" borderId="66" xfId="0" applyNumberFormat="1" applyFont="1" applyBorder="1" applyAlignment="1" applyProtection="1">
      <alignment/>
      <protection/>
    </xf>
    <xf numFmtId="0" fontId="9" fillId="0" borderId="67" xfId="0" applyFont="1" applyBorder="1" applyAlignment="1" applyProtection="1">
      <alignment/>
      <protection/>
    </xf>
    <xf numFmtId="3" fontId="9" fillId="0" borderId="68" xfId="0" applyNumberFormat="1" applyFont="1" applyBorder="1" applyAlignment="1" applyProtection="1">
      <alignment/>
      <protection/>
    </xf>
    <xf numFmtId="0" fontId="9" fillId="0" borderId="69" xfId="0" applyFont="1" applyBorder="1" applyAlignment="1" applyProtection="1">
      <alignment/>
      <protection/>
    </xf>
    <xf numFmtId="3" fontId="9" fillId="0" borderId="70" xfId="0" applyNumberFormat="1" applyFont="1" applyBorder="1" applyAlignment="1" applyProtection="1">
      <alignment/>
      <protection/>
    </xf>
    <xf numFmtId="3" fontId="9" fillId="0" borderId="71" xfId="0" applyNumberFormat="1" applyFont="1" applyBorder="1" applyAlignment="1" applyProtection="1">
      <alignment/>
      <protection/>
    </xf>
    <xf numFmtId="3" fontId="9" fillId="0" borderId="36" xfId="0" applyNumberFormat="1" applyFont="1" applyBorder="1" applyAlignment="1" applyProtection="1">
      <alignment/>
      <protection/>
    </xf>
    <xf numFmtId="0" fontId="9" fillId="0" borderId="72" xfId="0" applyFont="1" applyBorder="1" applyAlignment="1" applyProtection="1">
      <alignment/>
      <protection/>
    </xf>
    <xf numFmtId="0" fontId="9" fillId="0" borderId="73" xfId="0" applyFont="1" applyBorder="1" applyAlignment="1" applyProtection="1">
      <alignment/>
      <protection/>
    </xf>
    <xf numFmtId="3" fontId="9" fillId="0" borderId="65" xfId="0" applyNumberFormat="1" applyFont="1" applyBorder="1" applyAlignment="1" applyProtection="1">
      <alignment/>
      <protection/>
    </xf>
    <xf numFmtId="4" fontId="9" fillId="0" borderId="40" xfId="0" applyNumberFormat="1" applyFont="1" applyBorder="1" applyAlignment="1" applyProtection="1">
      <alignment/>
      <protection/>
    </xf>
    <xf numFmtId="4" fontId="9" fillId="0" borderId="38" xfId="0" applyNumberFormat="1" applyFont="1" applyBorder="1" applyAlignment="1" applyProtection="1">
      <alignment/>
      <protection/>
    </xf>
    <xf numFmtId="0" fontId="9" fillId="0" borderId="74" xfId="0" applyFont="1" applyBorder="1" applyAlignment="1" applyProtection="1">
      <alignment/>
      <protection/>
    </xf>
    <xf numFmtId="3" fontId="9" fillId="0" borderId="75" xfId="0" applyNumberFormat="1" applyFont="1" applyFill="1" applyBorder="1" applyAlignment="1" applyProtection="1">
      <alignment/>
      <protection/>
    </xf>
    <xf numFmtId="43" fontId="9" fillId="0" borderId="42" xfId="20" applyFont="1" applyBorder="1" applyAlignment="1" applyProtection="1">
      <alignment/>
      <protection/>
    </xf>
    <xf numFmtId="0" fontId="9" fillId="0" borderId="65" xfId="0" applyFont="1" applyBorder="1" applyAlignment="1" applyProtection="1">
      <alignment/>
      <protection/>
    </xf>
    <xf numFmtId="3" fontId="9" fillId="0" borderId="76" xfId="0" applyNumberFormat="1" applyFont="1" applyFill="1" applyBorder="1" applyAlignment="1" applyProtection="1">
      <alignment/>
      <protection/>
    </xf>
    <xf numFmtId="3" fontId="9" fillId="0" borderId="57" xfId="0" applyNumberFormat="1" applyFont="1" applyFill="1" applyBorder="1" applyAlignment="1" applyProtection="1">
      <alignment/>
      <protection/>
    </xf>
    <xf numFmtId="3" fontId="9" fillId="0" borderId="68" xfId="0" applyNumberFormat="1" applyFont="1" applyFill="1" applyBorder="1" applyAlignment="1" applyProtection="1">
      <alignment/>
      <protection/>
    </xf>
    <xf numFmtId="3" fontId="9" fillId="0" borderId="58" xfId="0" applyNumberFormat="1" applyFont="1" applyFill="1" applyBorder="1" applyAlignment="1" applyProtection="1">
      <alignment/>
      <protection/>
    </xf>
    <xf numFmtId="0" fontId="9" fillId="0" borderId="77" xfId="0" applyFont="1" applyBorder="1" applyAlignment="1" applyProtection="1">
      <alignment/>
      <protection/>
    </xf>
    <xf numFmtId="0" fontId="9" fillId="0" borderId="78" xfId="0" applyFont="1" applyBorder="1" applyAlignment="1" applyProtection="1">
      <alignment/>
      <protection/>
    </xf>
    <xf numFmtId="3" fontId="9" fillId="0" borderId="40" xfId="0" applyNumberFormat="1" applyFont="1" applyBorder="1" applyAlignment="1" applyProtection="1">
      <alignment/>
      <protection/>
    </xf>
    <xf numFmtId="1" fontId="9" fillId="0" borderId="37" xfId="0" applyNumberFormat="1" applyFont="1" applyBorder="1" applyAlignment="1" applyProtection="1">
      <alignment/>
      <protection/>
    </xf>
    <xf numFmtId="0" fontId="9" fillId="0" borderId="0" xfId="0" applyFont="1" applyBorder="1" applyAlignment="1" applyProtection="1" quotePrefix="1">
      <alignment/>
      <protection/>
    </xf>
    <xf numFmtId="0" fontId="9" fillId="0" borderId="79" xfId="0" applyFont="1" applyBorder="1" applyAlignment="1" applyProtection="1">
      <alignment/>
      <protection/>
    </xf>
    <xf numFmtId="0" fontId="9" fillId="0" borderId="80" xfId="0" applyFont="1" applyBorder="1" applyAlignment="1" applyProtection="1">
      <alignment/>
      <protection/>
    </xf>
    <xf numFmtId="0" fontId="17" fillId="0" borderId="81" xfId="0" applyFont="1" applyBorder="1" applyAlignment="1" applyProtection="1">
      <alignment horizontal="right"/>
      <protection/>
    </xf>
    <xf numFmtId="0" fontId="17" fillId="0" borderId="82" xfId="0" applyFont="1" applyBorder="1" applyAlignment="1" applyProtection="1">
      <alignment horizontal="right"/>
      <protection/>
    </xf>
    <xf numFmtId="3" fontId="9" fillId="0" borderId="83" xfId="0" applyNumberFormat="1" applyFont="1" applyFill="1" applyBorder="1" applyAlignment="1" applyProtection="1">
      <alignment/>
      <protection/>
    </xf>
    <xf numFmtId="4" fontId="23" fillId="0" borderId="42" xfId="0" applyNumberFormat="1" applyFont="1" applyBorder="1" applyAlignment="1" applyProtection="1">
      <alignment/>
      <protection/>
    </xf>
    <xf numFmtId="0" fontId="23" fillId="0" borderId="42" xfId="0" applyFont="1" applyBorder="1" applyAlignment="1" applyProtection="1">
      <alignment/>
      <protection/>
    </xf>
    <xf numFmtId="43" fontId="9" fillId="0" borderId="34" xfId="20" applyFont="1" applyBorder="1" applyAlignment="1" applyProtection="1">
      <alignment/>
      <protection/>
    </xf>
    <xf numFmtId="0" fontId="9" fillId="0" borderId="10" xfId="0" applyFont="1" applyBorder="1" applyAlignment="1" applyProtection="1">
      <alignment/>
      <protection/>
    </xf>
    <xf numFmtId="4" fontId="9" fillId="0" borderId="78" xfId="0" applyNumberFormat="1" applyFont="1" applyBorder="1" applyAlignment="1" applyProtection="1">
      <alignment/>
      <protection/>
    </xf>
    <xf numFmtId="0" fontId="9" fillId="0" borderId="84" xfId="0" applyFont="1" applyBorder="1" applyAlignment="1" applyProtection="1">
      <alignment/>
      <protection/>
    </xf>
    <xf numFmtId="0" fontId="9" fillId="0" borderId="46" xfId="0" applyFont="1" applyBorder="1" applyAlignment="1" applyProtection="1">
      <alignment/>
      <protection/>
    </xf>
    <xf numFmtId="0" fontId="9" fillId="0" borderId="83" xfId="0" applyFont="1" applyBorder="1" applyAlignment="1" applyProtection="1">
      <alignment/>
      <protection/>
    </xf>
    <xf numFmtId="0" fontId="9" fillId="0" borderId="85" xfId="0" applyFont="1" applyBorder="1" applyAlignment="1" applyProtection="1">
      <alignment/>
      <protection/>
    </xf>
    <xf numFmtId="3" fontId="9" fillId="0" borderId="86" xfId="0" applyNumberFormat="1" applyFont="1" applyFill="1" applyBorder="1" applyAlignment="1" applyProtection="1">
      <alignment/>
      <protection/>
    </xf>
    <xf numFmtId="3" fontId="9" fillId="0" borderId="66" xfId="0" applyNumberFormat="1" applyFont="1" applyFill="1" applyBorder="1" applyAlignment="1" applyProtection="1">
      <alignment/>
      <protection/>
    </xf>
    <xf numFmtId="0" fontId="23" fillId="0" borderId="0" xfId="0" applyFont="1" applyBorder="1" applyAlignment="1" applyProtection="1">
      <alignment horizontal="right"/>
      <protection/>
    </xf>
    <xf numFmtId="4" fontId="9" fillId="0" borderId="42" xfId="0" applyNumberFormat="1" applyFont="1" applyBorder="1" applyAlignment="1" applyProtection="1">
      <alignment/>
      <protection/>
    </xf>
    <xf numFmtId="0" fontId="9" fillId="0" borderId="87" xfId="0" applyFont="1" applyBorder="1" applyAlignment="1" applyProtection="1">
      <alignment/>
      <protection/>
    </xf>
    <xf numFmtId="0" fontId="9" fillId="0" borderId="88" xfId="0" applyFont="1" applyBorder="1" applyAlignment="1" applyProtection="1">
      <alignment/>
      <protection/>
    </xf>
    <xf numFmtId="0" fontId="9" fillId="0" borderId="78" xfId="0" applyFont="1" applyBorder="1" applyAlignment="1" applyProtection="1">
      <alignment horizontal="center"/>
      <protection/>
    </xf>
    <xf numFmtId="3" fontId="9" fillId="0" borderId="89" xfId="0" applyNumberFormat="1" applyFont="1" applyBorder="1" applyAlignment="1" applyProtection="1">
      <alignment/>
      <protection/>
    </xf>
    <xf numFmtId="43" fontId="9" fillId="0" borderId="65" xfId="20" applyFont="1" applyBorder="1" applyAlignment="1" applyProtection="1">
      <alignment/>
      <protection/>
    </xf>
    <xf numFmtId="3" fontId="9" fillId="0" borderId="83" xfId="0" applyNumberFormat="1" applyFont="1" applyBorder="1" applyAlignment="1" applyProtection="1">
      <alignment/>
      <protection/>
    </xf>
    <xf numFmtId="43" fontId="23" fillId="0" borderId="31" xfId="20" applyFont="1" applyBorder="1" applyAlignment="1" applyProtection="1">
      <alignment/>
      <protection/>
    </xf>
    <xf numFmtId="3" fontId="9" fillId="0" borderId="89" xfId="0" applyNumberFormat="1" applyFont="1" applyFill="1" applyBorder="1" applyAlignment="1" applyProtection="1">
      <alignment/>
      <protection/>
    </xf>
    <xf numFmtId="0" fontId="9" fillId="0" borderId="8" xfId="0" applyFont="1" applyBorder="1" applyAlignment="1" applyProtection="1">
      <alignment/>
      <protection/>
    </xf>
    <xf numFmtId="0" fontId="9" fillId="0" borderId="90" xfId="0" applyFont="1" applyBorder="1" applyAlignment="1" applyProtection="1">
      <alignment/>
      <protection/>
    </xf>
    <xf numFmtId="3" fontId="9" fillId="0" borderId="24" xfId="0" applyNumberFormat="1" applyFont="1" applyFill="1" applyBorder="1" applyAlignment="1" applyProtection="1">
      <alignment/>
      <protection/>
    </xf>
    <xf numFmtId="43" fontId="23" fillId="0" borderId="42" xfId="20" applyFont="1" applyBorder="1" applyAlignment="1" applyProtection="1">
      <alignment/>
      <protection/>
    </xf>
    <xf numFmtId="0" fontId="9" fillId="0" borderId="45" xfId="0" applyFont="1" applyBorder="1" applyAlignment="1" applyProtection="1">
      <alignment/>
      <protection/>
    </xf>
    <xf numFmtId="0" fontId="9" fillId="0" borderId="91" xfId="0" applyFont="1" applyBorder="1" applyAlignment="1" applyProtection="1">
      <alignment/>
      <protection/>
    </xf>
    <xf numFmtId="4" fontId="9" fillId="0" borderId="29" xfId="0" applyNumberFormat="1" applyFont="1" applyBorder="1" applyAlignment="1" applyProtection="1">
      <alignment/>
      <protection/>
    </xf>
    <xf numFmtId="0" fontId="9" fillId="0" borderId="92" xfId="0" applyFont="1" applyBorder="1" applyAlignment="1" applyProtection="1">
      <alignment/>
      <protection/>
    </xf>
    <xf numFmtId="3" fontId="9" fillId="0" borderId="93" xfId="0" applyNumberFormat="1" applyFont="1" applyBorder="1" applyAlignment="1" applyProtection="1">
      <alignment/>
      <protection/>
    </xf>
    <xf numFmtId="3" fontId="9" fillId="0" borderId="94" xfId="0" applyNumberFormat="1" applyFont="1" applyBorder="1" applyAlignment="1" applyProtection="1">
      <alignment/>
      <protection/>
    </xf>
    <xf numFmtId="3" fontId="9" fillId="0" borderId="44" xfId="0" applyNumberFormat="1" applyFont="1" applyBorder="1" applyAlignment="1" applyProtection="1">
      <alignment/>
      <protection/>
    </xf>
    <xf numFmtId="0" fontId="9" fillId="0" borderId="17" xfId="0" applyFont="1" applyBorder="1" applyAlignment="1" applyProtection="1">
      <alignment/>
      <protection/>
    </xf>
    <xf numFmtId="2" fontId="23" fillId="0" borderId="30" xfId="0" applyNumberFormat="1" applyFont="1" applyBorder="1" applyAlignment="1" applyProtection="1" quotePrefix="1">
      <alignment/>
      <protection/>
    </xf>
    <xf numFmtId="0" fontId="9" fillId="0" borderId="52" xfId="0" applyFont="1" applyBorder="1" applyAlignment="1" applyProtection="1" quotePrefix="1">
      <alignment/>
      <protection/>
    </xf>
    <xf numFmtId="0" fontId="9" fillId="0" borderId="6" xfId="0" applyFont="1" applyBorder="1" applyAlignment="1" applyProtection="1">
      <alignment/>
      <protection/>
    </xf>
    <xf numFmtId="4" fontId="9" fillId="0" borderId="0" xfId="0" applyNumberFormat="1" applyFont="1" applyFill="1" applyBorder="1" applyAlignment="1" applyProtection="1">
      <alignment/>
      <protection/>
    </xf>
    <xf numFmtId="0" fontId="9" fillId="0" borderId="95" xfId="0" applyFont="1" applyBorder="1" applyAlignment="1" applyProtection="1">
      <alignment/>
      <protection/>
    </xf>
    <xf numFmtId="0" fontId="9" fillId="0" borderId="96" xfId="0" applyFont="1" applyBorder="1" applyAlignment="1" applyProtection="1">
      <alignment/>
      <protection/>
    </xf>
    <xf numFmtId="3" fontId="9" fillId="0" borderId="73" xfId="0" applyNumberFormat="1" applyFont="1" applyBorder="1" applyAlignment="1" applyProtection="1">
      <alignment/>
      <protection/>
    </xf>
    <xf numFmtId="0" fontId="9" fillId="0" borderId="97" xfId="0" applyFont="1" applyBorder="1" applyAlignment="1" applyProtection="1">
      <alignment/>
      <protection/>
    </xf>
    <xf numFmtId="4" fontId="9" fillId="0" borderId="24" xfId="0" applyNumberFormat="1" applyFont="1" applyBorder="1" applyAlignment="1" applyProtection="1">
      <alignment/>
      <protection/>
    </xf>
    <xf numFmtId="0" fontId="17" fillId="0" borderId="28" xfId="0" applyFont="1" applyBorder="1" applyAlignment="1" applyProtection="1">
      <alignment/>
      <protection/>
    </xf>
    <xf numFmtId="3" fontId="9" fillId="0" borderId="76" xfId="0" applyNumberFormat="1" applyFont="1" applyBorder="1" applyAlignment="1" applyProtection="1">
      <alignment/>
      <protection/>
    </xf>
    <xf numFmtId="3" fontId="9" fillId="0" borderId="98" xfId="0" applyNumberFormat="1" applyFont="1" applyBorder="1" applyAlignment="1" applyProtection="1">
      <alignment/>
      <protection/>
    </xf>
    <xf numFmtId="0" fontId="9" fillId="0" borderId="99" xfId="0" applyFont="1" applyBorder="1" applyAlignment="1" applyProtection="1">
      <alignment/>
      <protection/>
    </xf>
    <xf numFmtId="3" fontId="9" fillId="0" borderId="48" xfId="0" applyNumberFormat="1" applyFont="1" applyBorder="1" applyAlignment="1" applyProtection="1">
      <alignment/>
      <protection/>
    </xf>
    <xf numFmtId="0" fontId="9" fillId="0" borderId="70" xfId="0" applyFont="1" applyBorder="1" applyAlignment="1" applyProtection="1">
      <alignment/>
      <protection/>
    </xf>
    <xf numFmtId="4" fontId="9" fillId="0" borderId="92" xfId="0" applyNumberFormat="1" applyFont="1" applyBorder="1" applyAlignment="1" applyProtection="1">
      <alignment/>
      <protection/>
    </xf>
    <xf numFmtId="0" fontId="9" fillId="0" borderId="100" xfId="0" applyFont="1" applyBorder="1" applyAlignment="1" applyProtection="1">
      <alignment/>
      <protection/>
    </xf>
    <xf numFmtId="0" fontId="9" fillId="0" borderId="101" xfId="0" applyFont="1" applyBorder="1" applyAlignment="1" applyProtection="1">
      <alignment/>
      <protection/>
    </xf>
    <xf numFmtId="3" fontId="9" fillId="0" borderId="102" xfId="0" applyNumberFormat="1" applyFont="1" applyBorder="1" applyAlignment="1" applyProtection="1">
      <alignment/>
      <protection/>
    </xf>
    <xf numFmtId="3" fontId="9" fillId="0" borderId="22" xfId="0" applyNumberFormat="1" applyFont="1" applyFill="1" applyBorder="1" applyAlignment="1" applyProtection="1">
      <alignment/>
      <protection/>
    </xf>
    <xf numFmtId="0" fontId="9" fillId="0" borderId="103" xfId="0" applyFont="1" applyBorder="1" applyAlignment="1" applyProtection="1">
      <alignment/>
      <protection/>
    </xf>
    <xf numFmtId="0" fontId="9" fillId="0" borderId="12" xfId="0" applyFont="1" applyBorder="1" applyAlignment="1" applyProtection="1">
      <alignment/>
      <protection/>
    </xf>
    <xf numFmtId="0" fontId="9" fillId="0" borderId="104" xfId="0" applyFont="1" applyBorder="1" applyAlignment="1" applyProtection="1">
      <alignment/>
      <protection/>
    </xf>
    <xf numFmtId="3" fontId="9" fillId="0" borderId="105" xfId="0" applyNumberFormat="1" applyFont="1" applyFill="1" applyBorder="1" applyAlignment="1" applyProtection="1">
      <alignment/>
      <protection/>
    </xf>
    <xf numFmtId="3" fontId="9" fillId="0" borderId="86" xfId="0" applyNumberFormat="1" applyFont="1" applyBorder="1" applyAlignment="1" applyProtection="1">
      <alignment/>
      <protection/>
    </xf>
    <xf numFmtId="0" fontId="9" fillId="0" borderId="86" xfId="0" applyFont="1" applyBorder="1" applyAlignment="1" applyProtection="1">
      <alignment/>
      <protection/>
    </xf>
    <xf numFmtId="0" fontId="9" fillId="0" borderId="105" xfId="0" applyFont="1" applyBorder="1" applyAlignment="1" applyProtection="1">
      <alignment/>
      <protection/>
    </xf>
    <xf numFmtId="0" fontId="9" fillId="0" borderId="13" xfId="0" applyFont="1" applyBorder="1" applyAlignment="1" applyProtection="1">
      <alignment/>
      <protection/>
    </xf>
    <xf numFmtId="0" fontId="9" fillId="0" borderId="106" xfId="0" applyFont="1" applyBorder="1" applyAlignment="1" applyProtection="1">
      <alignment/>
      <protection/>
    </xf>
    <xf numFmtId="0" fontId="9" fillId="0" borderId="65" xfId="0" applyFont="1" applyBorder="1" applyAlignment="1" applyProtection="1">
      <alignment horizontal="right"/>
      <protection/>
    </xf>
    <xf numFmtId="3" fontId="9" fillId="0" borderId="107" xfId="0" applyNumberFormat="1" applyFont="1" applyFill="1" applyBorder="1" applyAlignment="1" applyProtection="1">
      <alignment/>
      <protection/>
    </xf>
    <xf numFmtId="4" fontId="9" fillId="0" borderId="96" xfId="0" applyNumberFormat="1" applyFont="1" applyBorder="1" applyAlignment="1" applyProtection="1">
      <alignment/>
      <protection/>
    </xf>
    <xf numFmtId="0" fontId="9" fillId="0" borderId="74" xfId="0" applyFont="1" applyBorder="1" applyAlignment="1" applyProtection="1">
      <alignment horizontal="right"/>
      <protection/>
    </xf>
    <xf numFmtId="43" fontId="9" fillId="0" borderId="30" xfId="20" applyFont="1" applyBorder="1" applyAlignment="1" applyProtection="1">
      <alignment/>
      <protection/>
    </xf>
    <xf numFmtId="43" fontId="9" fillId="0" borderId="30" xfId="20" applyFont="1" applyBorder="1" applyAlignment="1" applyProtection="1">
      <alignment horizontal="right"/>
      <protection/>
    </xf>
    <xf numFmtId="0" fontId="9" fillId="0" borderId="54" xfId="0" applyFont="1" applyBorder="1" applyAlignment="1" applyProtection="1">
      <alignment horizontal="right"/>
      <protection/>
    </xf>
    <xf numFmtId="0" fontId="9" fillId="0" borderId="108" xfId="0" applyFont="1" applyBorder="1" applyAlignment="1" applyProtection="1">
      <alignment/>
      <protection/>
    </xf>
    <xf numFmtId="0" fontId="9" fillId="0" borderId="89" xfId="0" applyFont="1" applyBorder="1" applyAlignment="1" applyProtection="1">
      <alignment/>
      <protection/>
    </xf>
    <xf numFmtId="43" fontId="9" fillId="0" borderId="65" xfId="20" applyFont="1" applyBorder="1" applyAlignment="1" applyProtection="1">
      <alignment horizontal="right"/>
      <protection/>
    </xf>
    <xf numFmtId="3" fontId="9" fillId="0" borderId="65" xfId="0" applyNumberFormat="1" applyFont="1" applyFill="1" applyBorder="1" applyAlignment="1" applyProtection="1">
      <alignment/>
      <protection/>
    </xf>
    <xf numFmtId="3" fontId="9" fillId="0" borderId="109" xfId="0" applyNumberFormat="1" applyFont="1" applyBorder="1" applyAlignment="1" applyProtection="1">
      <alignment/>
      <protection/>
    </xf>
    <xf numFmtId="3" fontId="9" fillId="0" borderId="54" xfId="0" applyNumberFormat="1" applyFont="1" applyBorder="1" applyAlignment="1" applyProtection="1">
      <alignment/>
      <protection/>
    </xf>
    <xf numFmtId="3" fontId="9" fillId="0" borderId="110" xfId="0" applyNumberFormat="1" applyFont="1" applyBorder="1" applyAlignment="1" applyProtection="1">
      <alignment/>
      <protection/>
    </xf>
    <xf numFmtId="43" fontId="9" fillId="0" borderId="78" xfId="20" applyFont="1" applyBorder="1" applyAlignment="1" applyProtection="1">
      <alignment/>
      <protection/>
    </xf>
    <xf numFmtId="3" fontId="9" fillId="0" borderId="78" xfId="0" applyNumberFormat="1" applyFont="1" applyBorder="1" applyAlignment="1" applyProtection="1">
      <alignment/>
      <protection/>
    </xf>
    <xf numFmtId="43" fontId="9" fillId="0" borderId="96" xfId="20" applyFont="1" applyBorder="1" applyAlignment="1" applyProtection="1">
      <alignment/>
      <protection/>
    </xf>
    <xf numFmtId="3" fontId="9" fillId="0" borderId="104" xfId="0" applyNumberFormat="1" applyFont="1" applyBorder="1" applyAlignment="1" applyProtection="1">
      <alignment/>
      <protection/>
    </xf>
    <xf numFmtId="3" fontId="9" fillId="0" borderId="103" xfId="0" applyNumberFormat="1" applyFont="1" applyBorder="1" applyAlignment="1" applyProtection="1">
      <alignment/>
      <protection/>
    </xf>
    <xf numFmtId="4" fontId="23" fillId="0" borderId="31" xfId="0" applyNumberFormat="1" applyFont="1" applyFill="1" applyBorder="1" applyAlignment="1" applyProtection="1">
      <alignment/>
      <protection/>
    </xf>
    <xf numFmtId="4" fontId="23" fillId="0" borderId="3" xfId="0" applyNumberFormat="1" applyFont="1" applyBorder="1" applyAlignment="1" applyProtection="1">
      <alignment/>
      <protection/>
    </xf>
    <xf numFmtId="0" fontId="23" fillId="0" borderId="39" xfId="0" applyFont="1" applyBorder="1" applyAlignment="1" applyProtection="1">
      <alignment/>
      <protection/>
    </xf>
    <xf numFmtId="0" fontId="17" fillId="0" borderId="25" xfId="0" applyFont="1" applyBorder="1" applyAlignment="1" applyProtection="1">
      <alignment/>
      <protection/>
    </xf>
    <xf numFmtId="4" fontId="17" fillId="0" borderId="25" xfId="0" applyNumberFormat="1" applyFont="1" applyBorder="1" applyAlignment="1" applyProtection="1">
      <alignment/>
      <protection/>
    </xf>
    <xf numFmtId="3" fontId="17" fillId="0" borderId="25" xfId="0" applyNumberFormat="1" applyFont="1" applyBorder="1" applyAlignment="1" applyProtection="1">
      <alignment/>
      <protection/>
    </xf>
    <xf numFmtId="3" fontId="9" fillId="0" borderId="105" xfId="0" applyNumberFormat="1" applyFont="1" applyBorder="1" applyAlignment="1" applyProtection="1">
      <alignment/>
      <protection/>
    </xf>
    <xf numFmtId="0" fontId="9" fillId="0" borderId="56" xfId="0" applyFont="1" applyBorder="1" applyAlignment="1" applyProtection="1">
      <alignment horizontal="right"/>
      <protection/>
    </xf>
    <xf numFmtId="0" fontId="9" fillId="0" borderId="111" xfId="0" applyFont="1" applyBorder="1" applyAlignment="1" applyProtection="1">
      <alignment/>
      <protection/>
    </xf>
    <xf numFmtId="3" fontId="9" fillId="0" borderId="112" xfId="0" applyNumberFormat="1" applyFont="1" applyBorder="1" applyAlignment="1" applyProtection="1">
      <alignment/>
      <protection/>
    </xf>
    <xf numFmtId="0" fontId="9" fillId="0" borderId="113" xfId="0" applyFont="1" applyBorder="1" applyAlignment="1" applyProtection="1">
      <alignment horizontal="right"/>
      <protection/>
    </xf>
    <xf numFmtId="43" fontId="9" fillId="0" borderId="25" xfId="20" applyFont="1" applyBorder="1" applyAlignment="1" applyProtection="1">
      <alignment/>
      <protection/>
    </xf>
    <xf numFmtId="0" fontId="17" fillId="0" borderId="99" xfId="0" applyFont="1" applyBorder="1" applyAlignment="1" applyProtection="1">
      <alignment/>
      <protection/>
    </xf>
    <xf numFmtId="4" fontId="9" fillId="0" borderId="79" xfId="0" applyNumberFormat="1" applyFont="1" applyBorder="1" applyAlignment="1" applyProtection="1">
      <alignment/>
      <protection/>
    </xf>
    <xf numFmtId="3" fontId="9" fillId="0" borderId="101" xfId="0" applyNumberFormat="1" applyFont="1" applyBorder="1" applyAlignment="1" applyProtection="1">
      <alignment/>
      <protection/>
    </xf>
    <xf numFmtId="0" fontId="17" fillId="0" borderId="102" xfId="0" applyFont="1" applyBorder="1" applyAlignment="1" applyProtection="1">
      <alignment/>
      <protection/>
    </xf>
    <xf numFmtId="0" fontId="9" fillId="0" borderId="114" xfId="0" applyFont="1" applyBorder="1" applyAlignment="1" applyProtection="1">
      <alignment/>
      <protection/>
    </xf>
    <xf numFmtId="1" fontId="9" fillId="0" borderId="30" xfId="0" applyNumberFormat="1" applyFont="1" applyBorder="1" applyAlignment="1" applyProtection="1">
      <alignment/>
      <protection/>
    </xf>
    <xf numFmtId="1" fontId="9" fillId="0" borderId="29" xfId="0" applyNumberFormat="1" applyFont="1" applyBorder="1" applyAlignment="1" applyProtection="1">
      <alignment/>
      <protection/>
    </xf>
    <xf numFmtId="1" fontId="9" fillId="0" borderId="31" xfId="0" applyNumberFormat="1" applyFont="1" applyBorder="1" applyAlignment="1" applyProtection="1">
      <alignment/>
      <protection/>
    </xf>
    <xf numFmtId="0" fontId="9" fillId="0" borderId="107" xfId="0" applyFont="1" applyBorder="1" applyAlignment="1" applyProtection="1">
      <alignment/>
      <protection/>
    </xf>
    <xf numFmtId="0" fontId="9" fillId="0" borderId="33" xfId="0" applyFont="1" applyBorder="1" applyAlignment="1" applyProtection="1">
      <alignment/>
      <protection/>
    </xf>
    <xf numFmtId="0" fontId="9" fillId="0" borderId="29" xfId="0" applyFont="1" applyBorder="1" applyAlignment="1" applyProtection="1">
      <alignment horizontal="right"/>
      <protection/>
    </xf>
    <xf numFmtId="0" fontId="9" fillId="0" borderId="115" xfId="0" applyFont="1" applyBorder="1" applyAlignment="1" applyProtection="1">
      <alignment/>
      <protection/>
    </xf>
    <xf numFmtId="0" fontId="9" fillId="0" borderId="113" xfId="0" applyFont="1" applyBorder="1" applyAlignment="1" applyProtection="1">
      <alignment/>
      <protection/>
    </xf>
    <xf numFmtId="2" fontId="23" fillId="0" borderId="30" xfId="20" applyNumberFormat="1" applyFont="1" applyBorder="1" applyAlignment="1" applyProtection="1">
      <alignment/>
      <protection/>
    </xf>
    <xf numFmtId="2" fontId="23" fillId="0" borderId="56" xfId="20" applyNumberFormat="1" applyFont="1" applyBorder="1" applyAlignment="1" applyProtection="1">
      <alignment/>
      <protection/>
    </xf>
    <xf numFmtId="2" fontId="9" fillId="0" borderId="56" xfId="0" applyNumberFormat="1" applyFont="1" applyBorder="1" applyAlignment="1" applyProtection="1">
      <alignment/>
      <protection/>
    </xf>
    <xf numFmtId="1" fontId="0" fillId="0" borderId="3" xfId="0" applyNumberFormat="1" applyFont="1" applyFill="1" applyBorder="1" applyAlignment="1" applyProtection="1">
      <alignment horizontal="right"/>
      <protection/>
    </xf>
    <xf numFmtId="0" fontId="21" fillId="0" borderId="0" xfId="0" applyFont="1" applyBorder="1" applyAlignment="1" applyProtection="1">
      <alignment vertical="center"/>
      <protection/>
    </xf>
    <xf numFmtId="3" fontId="9" fillId="0" borderId="113" xfId="0" applyNumberFormat="1" applyFont="1" applyFill="1" applyBorder="1" applyAlignment="1" applyProtection="1">
      <alignment/>
      <protection/>
    </xf>
    <xf numFmtId="3" fontId="9" fillId="0" borderId="50" xfId="0" applyNumberFormat="1" applyFont="1" applyFill="1" applyBorder="1" applyAlignment="1" applyProtection="1">
      <alignment/>
      <protection/>
    </xf>
    <xf numFmtId="3" fontId="9" fillId="0" borderId="50" xfId="0" applyNumberFormat="1" applyFont="1" applyBorder="1" applyAlignment="1" applyProtection="1">
      <alignment/>
      <protection/>
    </xf>
    <xf numFmtId="3" fontId="9" fillId="0" borderId="116" xfId="0" applyNumberFormat="1" applyFont="1" applyBorder="1" applyAlignment="1" applyProtection="1">
      <alignment/>
      <protection/>
    </xf>
    <xf numFmtId="4" fontId="23" fillId="0" borderId="56" xfId="0" applyNumberFormat="1" applyFont="1" applyBorder="1" applyAlignment="1" applyProtection="1">
      <alignment/>
      <protection/>
    </xf>
    <xf numFmtId="0" fontId="9" fillId="0" borderId="117" xfId="0" applyFont="1" applyBorder="1" applyAlignment="1" applyProtection="1">
      <alignment/>
      <protection/>
    </xf>
    <xf numFmtId="0" fontId="9" fillId="0" borderId="30" xfId="0" applyFont="1" applyFill="1" applyBorder="1" applyAlignment="1" applyProtection="1" quotePrefix="1">
      <alignment/>
      <protection/>
    </xf>
    <xf numFmtId="0" fontId="9" fillId="0" borderId="34" xfId="0" applyNumberFormat="1" applyFont="1" applyFill="1" applyBorder="1" applyAlignment="1" applyProtection="1">
      <alignment horizontal="left"/>
      <protection/>
    </xf>
    <xf numFmtId="0" fontId="9" fillId="0" borderId="31" xfId="0" applyFont="1" applyBorder="1" applyAlignment="1" applyProtection="1">
      <alignment horizontal="right"/>
      <protection/>
    </xf>
    <xf numFmtId="0" fontId="23" fillId="0" borderId="30" xfId="0" applyFont="1" applyFill="1" applyBorder="1" applyAlignment="1" applyProtection="1" quotePrefix="1">
      <alignment/>
      <protection/>
    </xf>
    <xf numFmtId="3" fontId="0" fillId="6" borderId="3" xfId="0" applyNumberFormat="1" applyFont="1" applyFill="1" applyBorder="1" applyAlignment="1" applyProtection="1">
      <alignment horizontal="right"/>
      <protection/>
    </xf>
    <xf numFmtId="3" fontId="0" fillId="6" borderId="16" xfId="0" applyNumberFormat="1" applyFont="1" applyFill="1" applyBorder="1" applyAlignment="1" applyProtection="1">
      <alignment horizontal="right"/>
      <protection/>
    </xf>
    <xf numFmtId="3" fontId="0" fillId="7" borderId="0" xfId="0" applyNumberFormat="1" applyFont="1" applyFill="1" applyBorder="1" applyAlignment="1" applyProtection="1">
      <alignment horizontal="right"/>
      <protection locked="0"/>
    </xf>
    <xf numFmtId="3" fontId="0" fillId="6" borderId="9" xfId="0" applyNumberFormat="1" applyFont="1" applyFill="1" applyBorder="1" applyAlignment="1" applyProtection="1">
      <alignment horizontal="right"/>
      <protection/>
    </xf>
    <xf numFmtId="1" fontId="0" fillId="0" borderId="0" xfId="0" applyNumberFormat="1" applyFont="1" applyFill="1" applyBorder="1" applyAlignment="1" applyProtection="1">
      <alignment horizontal="right"/>
      <protection locked="0"/>
    </xf>
    <xf numFmtId="3" fontId="0" fillId="0" borderId="0" xfId="0" applyNumberFormat="1" applyFont="1" applyFill="1" applyBorder="1" applyAlignment="1" applyProtection="1">
      <alignment/>
      <protection/>
    </xf>
    <xf numFmtId="3" fontId="0" fillId="6" borderId="3" xfId="0" applyNumberFormat="1" applyFont="1" applyFill="1" applyBorder="1" applyAlignment="1" applyProtection="1">
      <alignment/>
      <protection/>
    </xf>
    <xf numFmtId="0" fontId="0" fillId="6" borderId="3" xfId="0" applyNumberFormat="1" applyFont="1" applyFill="1" applyBorder="1" applyAlignment="1" applyProtection="1">
      <alignment/>
      <protection/>
    </xf>
    <xf numFmtId="0" fontId="0" fillId="6" borderId="3" xfId="0" applyNumberFormat="1" applyFont="1" applyFill="1" applyBorder="1" applyAlignment="1" applyProtection="1">
      <alignment/>
      <protection/>
    </xf>
    <xf numFmtId="0" fontId="0" fillId="6" borderId="3" xfId="0" applyFont="1" applyFill="1" applyBorder="1" applyAlignment="1" applyProtection="1">
      <alignment vertical="top"/>
      <protection/>
    </xf>
    <xf numFmtId="0" fontId="9" fillId="0" borderId="32" xfId="0" applyFont="1" applyBorder="1" applyAlignment="1" applyProtection="1">
      <alignment/>
      <protection/>
    </xf>
    <xf numFmtId="0" fontId="9" fillId="0" borderId="37" xfId="0" applyFont="1" applyBorder="1" applyAlignment="1" applyProtection="1">
      <alignment/>
      <protection/>
    </xf>
    <xf numFmtId="0" fontId="13" fillId="0" borderId="35" xfId="0" applyFont="1" applyBorder="1" applyAlignment="1" applyProtection="1">
      <alignment vertical="center"/>
      <protection/>
    </xf>
    <xf numFmtId="0" fontId="0" fillId="0" borderId="43" xfId="0" applyFont="1" applyBorder="1" applyAlignment="1" applyProtection="1">
      <alignment vertical="center"/>
      <protection/>
    </xf>
    <xf numFmtId="0" fontId="13" fillId="0" borderId="59" xfId="0" applyFont="1" applyBorder="1" applyAlignment="1" applyProtection="1">
      <alignment vertical="center"/>
      <protection/>
    </xf>
    <xf numFmtId="0" fontId="0" fillId="0" borderId="62" xfId="0" applyFont="1" applyBorder="1" applyAlignment="1" applyProtection="1">
      <alignment vertical="center"/>
      <protection/>
    </xf>
    <xf numFmtId="1" fontId="0" fillId="0" borderId="43" xfId="0" applyNumberFormat="1" applyFont="1" applyFill="1" applyBorder="1" applyAlignment="1" applyProtection="1">
      <alignment horizontal="right" vertical="top"/>
      <protection/>
    </xf>
    <xf numFmtId="1" fontId="0" fillId="0" borderId="62" xfId="0" applyNumberFormat="1" applyFont="1" applyFill="1" applyBorder="1" applyAlignment="1" applyProtection="1">
      <alignment horizontal="right" vertical="top"/>
      <protection/>
    </xf>
    <xf numFmtId="0" fontId="11" fillId="0" borderId="0" xfId="0" applyFont="1" applyFill="1" applyAlignment="1" applyProtection="1">
      <alignment/>
      <protection/>
    </xf>
    <xf numFmtId="0" fontId="11" fillId="0" borderId="0" xfId="0" applyFont="1" applyFill="1" applyBorder="1" applyAlignment="1" applyProtection="1">
      <alignment/>
      <protection/>
    </xf>
    <xf numFmtId="0" fontId="13" fillId="0" borderId="0" xfId="0" applyFont="1" applyBorder="1" applyAlignment="1" applyProtection="1">
      <alignment vertical="center"/>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horizontal="justify" wrapText="1"/>
      <protection hidden="1"/>
    </xf>
    <xf numFmtId="0" fontId="0" fillId="0" borderId="20" xfId="0" applyFont="1" applyBorder="1" applyAlignment="1" applyProtection="1">
      <alignment/>
      <protection hidden="1"/>
    </xf>
    <xf numFmtId="0" fontId="13" fillId="0" borderId="21" xfId="0" applyFont="1" applyBorder="1" applyAlignment="1" applyProtection="1">
      <alignment/>
      <protection hidden="1"/>
    </xf>
    <xf numFmtId="0" fontId="0" fillId="0" borderId="21" xfId="0" applyFont="1" applyBorder="1" applyAlignment="1" applyProtection="1">
      <alignment/>
      <protection hidden="1"/>
    </xf>
    <xf numFmtId="0" fontId="0" fillId="0" borderId="21" xfId="0" applyFont="1" applyBorder="1" applyAlignment="1" applyProtection="1">
      <alignment/>
      <protection hidden="1"/>
    </xf>
    <xf numFmtId="0" fontId="0" fillId="0" borderId="22" xfId="0" applyFont="1" applyBorder="1" applyAlignment="1" applyProtection="1">
      <alignment/>
      <protection hidden="1"/>
    </xf>
    <xf numFmtId="0" fontId="0" fillId="0" borderId="23" xfId="0" applyFont="1" applyBorder="1" applyAlignment="1" applyProtection="1">
      <alignment/>
      <protection hidden="1"/>
    </xf>
    <xf numFmtId="0" fontId="0" fillId="0" borderId="0" xfId="0" applyFont="1" applyBorder="1" applyAlignment="1" applyProtection="1">
      <alignment/>
      <protection hidden="1"/>
    </xf>
    <xf numFmtId="0" fontId="0" fillId="0" borderId="24" xfId="0" applyFont="1" applyBorder="1" applyAlignment="1" applyProtection="1">
      <alignment/>
      <protection hidden="1"/>
    </xf>
    <xf numFmtId="0" fontId="0" fillId="0" borderId="0" xfId="0" applyFont="1" applyBorder="1" applyAlignment="1" applyProtection="1">
      <alignment horizontal="left"/>
      <protection hidden="1"/>
    </xf>
    <xf numFmtId="0" fontId="19" fillId="0" borderId="0" xfId="0" applyFont="1" applyAlignment="1" applyProtection="1" quotePrefix="1">
      <alignment/>
      <protection hidden="1"/>
    </xf>
    <xf numFmtId="0" fontId="0" fillId="0" borderId="24" xfId="0" applyFont="1" applyBorder="1" applyAlignment="1" applyProtection="1">
      <alignment/>
      <protection hidden="1"/>
    </xf>
    <xf numFmtId="0" fontId="0" fillId="0" borderId="85" xfId="0" applyFont="1" applyFill="1" applyBorder="1" applyAlignment="1" applyProtection="1">
      <alignment/>
      <protection hidden="1"/>
    </xf>
    <xf numFmtId="0" fontId="0" fillId="0" borderId="25" xfId="0" applyFont="1" applyFill="1" applyBorder="1" applyAlignment="1" applyProtection="1">
      <alignment/>
      <protection hidden="1"/>
    </xf>
    <xf numFmtId="0" fontId="11" fillId="0" borderId="25" xfId="0" applyFont="1" applyBorder="1" applyAlignment="1" applyProtection="1">
      <alignment vertical="top" wrapText="1"/>
      <protection hidden="1"/>
    </xf>
    <xf numFmtId="0" fontId="0" fillId="0" borderId="25" xfId="0" applyFont="1" applyFill="1" applyBorder="1" applyAlignment="1" applyProtection="1">
      <alignment vertical="top" wrapText="1"/>
      <protection hidden="1"/>
    </xf>
    <xf numFmtId="0" fontId="0" fillId="0" borderId="25" xfId="0" applyFont="1" applyFill="1" applyBorder="1" applyAlignment="1" applyProtection="1">
      <alignment vertical="top"/>
      <protection hidden="1"/>
    </xf>
    <xf numFmtId="0" fontId="0" fillId="0" borderId="26" xfId="0" applyFont="1" applyFill="1" applyBorder="1" applyAlignment="1" applyProtection="1">
      <alignment/>
      <protection hidden="1"/>
    </xf>
    <xf numFmtId="0" fontId="0" fillId="0" borderId="0" xfId="0" applyFont="1" applyFill="1" applyBorder="1" applyAlignment="1" applyProtection="1">
      <alignment/>
      <protection hidden="1"/>
    </xf>
    <xf numFmtId="0" fontId="11" fillId="0" borderId="0" xfId="0" applyFont="1" applyBorder="1" applyAlignment="1" applyProtection="1">
      <alignment vertical="top" wrapText="1"/>
      <protection hidden="1"/>
    </xf>
    <xf numFmtId="0" fontId="0" fillId="0" borderId="0" xfId="0" applyFont="1" applyFill="1" applyBorder="1" applyAlignment="1" applyProtection="1">
      <alignment vertical="top" wrapText="1"/>
      <protection hidden="1"/>
    </xf>
    <xf numFmtId="0" fontId="0" fillId="0" borderId="0" xfId="0" applyFont="1" applyFill="1" applyBorder="1" applyAlignment="1" applyProtection="1">
      <alignment vertical="top"/>
      <protection hidden="1"/>
    </xf>
    <xf numFmtId="0" fontId="0" fillId="0" borderId="35" xfId="0" applyFont="1" applyBorder="1" applyAlignment="1" applyProtection="1">
      <alignment vertical="center"/>
      <protection/>
    </xf>
    <xf numFmtId="0" fontId="0" fillId="0" borderId="59" xfId="0" applyFont="1" applyBorder="1" applyAlignment="1" applyProtection="1">
      <alignment vertical="center"/>
      <protection/>
    </xf>
    <xf numFmtId="0" fontId="7" fillId="5" borderId="0" xfId="34" applyNumberFormat="1" applyFont="1" applyFill="1" applyAlignment="1" applyProtection="1">
      <alignment/>
      <protection/>
    </xf>
    <xf numFmtId="0" fontId="6" fillId="5" borderId="0" xfId="34" applyFont="1" applyFill="1" applyAlignment="1" applyProtection="1">
      <alignment/>
      <protection/>
    </xf>
    <xf numFmtId="0" fontId="6" fillId="5" borderId="0" xfId="34" applyFont="1" applyFill="1" applyProtection="1">
      <alignment/>
      <protection/>
    </xf>
    <xf numFmtId="0" fontId="6" fillId="5" borderId="0" xfId="34" applyFont="1" applyFill="1" applyBorder="1" applyProtection="1">
      <alignment/>
      <protection/>
    </xf>
    <xf numFmtId="0" fontId="6" fillId="5" borderId="5" xfId="34" applyNumberFormat="1" applyFont="1" applyFill="1" applyBorder="1" applyAlignment="1" applyProtection="1">
      <alignment vertical="center"/>
      <protection hidden="1"/>
    </xf>
    <xf numFmtId="0" fontId="6" fillId="5" borderId="5" xfId="34" applyFont="1" applyFill="1" applyBorder="1" applyAlignment="1" applyProtection="1">
      <alignment vertical="center"/>
      <protection hidden="1"/>
    </xf>
    <xf numFmtId="0" fontId="7" fillId="5" borderId="5" xfId="34" applyNumberFormat="1" applyFont="1" applyFill="1" applyBorder="1" applyAlignment="1" applyProtection="1">
      <alignment vertical="center"/>
      <protection hidden="1"/>
    </xf>
    <xf numFmtId="0" fontId="24" fillId="5" borderId="5" xfId="34" applyNumberFormat="1" applyFont="1" applyFill="1" applyBorder="1" applyAlignment="1" applyProtection="1">
      <alignment vertical="center"/>
      <protection hidden="1"/>
    </xf>
    <xf numFmtId="174" fontId="6" fillId="5" borderId="5" xfId="34" applyNumberFormat="1" applyFont="1" applyFill="1" applyBorder="1" applyAlignment="1" applyProtection="1">
      <alignment horizontal="right" vertical="center"/>
      <protection hidden="1"/>
    </xf>
    <xf numFmtId="0" fontId="6" fillId="5" borderId="0" xfId="34" applyFont="1" applyFill="1" applyBorder="1" applyAlignment="1" applyProtection="1">
      <alignment vertical="center"/>
      <protection/>
    </xf>
    <xf numFmtId="0" fontId="6" fillId="5" borderId="0" xfId="34" applyFont="1" applyFill="1" applyAlignment="1" applyProtection="1">
      <alignment vertical="center"/>
      <protection/>
    </xf>
    <xf numFmtId="0" fontId="7" fillId="5" borderId="0" xfId="34" applyNumberFormat="1" applyFont="1" applyFill="1" applyAlignment="1" applyProtection="1">
      <alignment/>
      <protection hidden="1"/>
    </xf>
    <xf numFmtId="0" fontId="6" fillId="5" borderId="0" xfId="34" applyFont="1" applyFill="1" applyAlignment="1" applyProtection="1">
      <alignment/>
      <protection hidden="1"/>
    </xf>
    <xf numFmtId="0" fontId="6" fillId="5" borderId="0" xfId="34" applyFont="1" applyFill="1" applyProtection="1">
      <alignment/>
      <protection hidden="1"/>
    </xf>
    <xf numFmtId="0" fontId="7" fillId="5" borderId="0" xfId="34" applyNumberFormat="1" applyFont="1" applyFill="1" applyAlignment="1" applyProtection="1">
      <alignment horizontal="center"/>
      <protection/>
    </xf>
    <xf numFmtId="0" fontId="7" fillId="5" borderId="0" xfId="34" applyNumberFormat="1" applyFont="1" applyFill="1" applyBorder="1" applyAlignment="1" applyProtection="1">
      <alignment horizontal="left"/>
      <protection hidden="1"/>
    </xf>
    <xf numFmtId="37" fontId="6" fillId="5" borderId="0" xfId="34" applyNumberFormat="1" applyFont="1" applyFill="1" applyAlignment="1" applyProtection="1">
      <alignment/>
      <protection hidden="1"/>
    </xf>
    <xf numFmtId="37" fontId="7" fillId="5" borderId="0" xfId="34" applyNumberFormat="1" applyFont="1" applyFill="1" applyBorder="1" applyAlignment="1" applyProtection="1">
      <alignment horizontal="center"/>
      <protection hidden="1"/>
    </xf>
    <xf numFmtId="0" fontId="7" fillId="5" borderId="0" xfId="34" applyNumberFormat="1" applyFont="1" applyFill="1" applyBorder="1" applyAlignment="1" applyProtection="1">
      <alignment horizontal="center" wrapText="1"/>
      <protection hidden="1"/>
    </xf>
    <xf numFmtId="0" fontId="7" fillId="5" borderId="0" xfId="34" applyFont="1" applyFill="1" applyBorder="1" applyAlignment="1" applyProtection="1">
      <alignment horizontal="left"/>
      <protection hidden="1"/>
    </xf>
    <xf numFmtId="0" fontId="7" fillId="5" borderId="0" xfId="34" applyNumberFormat="1" applyFont="1" applyFill="1" applyBorder="1" applyAlignment="1" applyProtection="1">
      <alignment horizontal="right"/>
      <protection hidden="1"/>
    </xf>
    <xf numFmtId="0" fontId="7" fillId="5" borderId="0" xfId="34" applyFont="1" applyFill="1" applyBorder="1" applyAlignment="1" applyProtection="1">
      <alignment horizontal="right"/>
      <protection hidden="1"/>
    </xf>
    <xf numFmtId="0" fontId="7" fillId="5" borderId="0" xfId="34" applyFont="1" applyFill="1" applyAlignment="1" applyProtection="1">
      <alignment/>
      <protection hidden="1"/>
    </xf>
    <xf numFmtId="0" fontId="7" fillId="5" borderId="0" xfId="34" applyFont="1" applyFill="1" applyAlignment="1" applyProtection="1">
      <alignment/>
      <protection/>
    </xf>
    <xf numFmtId="0" fontId="7" fillId="5" borderId="0" xfId="34" applyFont="1" applyFill="1" applyAlignment="1" applyProtection="1">
      <alignment vertical="center"/>
      <protection/>
    </xf>
    <xf numFmtId="37" fontId="7" fillId="3" borderId="15" xfId="34" applyNumberFormat="1" applyFont="1" applyFill="1" applyBorder="1" applyAlignment="1" applyProtection="1">
      <alignment horizontal="center" vertical="center"/>
      <protection hidden="1"/>
    </xf>
    <xf numFmtId="1" fontId="7" fillId="3" borderId="2" xfId="34" applyNumberFormat="1" applyFont="1" applyFill="1" applyBorder="1" applyAlignment="1" applyProtection="1">
      <alignment horizontal="center" vertical="center"/>
      <protection hidden="1"/>
    </xf>
    <xf numFmtId="0" fontId="7" fillId="3" borderId="3" xfId="34" applyNumberFormat="1" applyFont="1" applyFill="1" applyBorder="1" applyAlignment="1" applyProtection="1">
      <alignment horizontal="left"/>
      <protection hidden="1"/>
    </xf>
    <xf numFmtId="169" fontId="6" fillId="0" borderId="3" xfId="47" applyFont="1" applyBorder="1" applyProtection="1">
      <alignment/>
      <protection/>
    </xf>
    <xf numFmtId="169" fontId="7" fillId="3" borderId="3" xfId="45" applyFont="1" applyFill="1" applyBorder="1" applyProtection="1">
      <alignment/>
      <protection/>
    </xf>
    <xf numFmtId="0" fontId="7" fillId="5" borderId="0" xfId="34" applyFont="1" applyFill="1" applyProtection="1">
      <alignment/>
      <protection/>
    </xf>
    <xf numFmtId="0" fontId="7" fillId="5" borderId="0" xfId="34" applyNumberFormat="1" applyFont="1" applyFill="1" applyProtection="1">
      <alignment/>
      <protection/>
    </xf>
    <xf numFmtId="0" fontId="6" fillId="5" borderId="0" xfId="34" applyNumberFormat="1" applyFont="1" applyFill="1" applyBorder="1" applyAlignment="1" applyProtection="1">
      <alignment vertical="center"/>
      <protection hidden="1"/>
    </xf>
    <xf numFmtId="0" fontId="6" fillId="5" borderId="0" xfId="34" applyFont="1" applyFill="1" applyBorder="1" applyAlignment="1" applyProtection="1">
      <alignment vertical="center"/>
      <protection hidden="1"/>
    </xf>
    <xf numFmtId="0" fontId="7" fillId="5" borderId="0" xfId="34" applyNumberFormat="1" applyFont="1" applyFill="1" applyBorder="1" applyAlignment="1" applyProtection="1">
      <alignment vertical="center"/>
      <protection hidden="1"/>
    </xf>
    <xf numFmtId="0" fontId="24" fillId="5" borderId="0" xfId="34" applyNumberFormat="1" applyFont="1" applyFill="1" applyBorder="1" applyAlignment="1" applyProtection="1">
      <alignment vertical="center"/>
      <protection hidden="1"/>
    </xf>
    <xf numFmtId="174" fontId="6" fillId="5" borderId="0" xfId="34" applyNumberFormat="1" applyFont="1" applyFill="1" applyBorder="1" applyAlignment="1" applyProtection="1">
      <alignment horizontal="right" vertical="center"/>
      <protection hidden="1"/>
    </xf>
    <xf numFmtId="0" fontId="7" fillId="5" borderId="0" xfId="34" applyNumberFormat="1" applyFont="1" applyFill="1" applyBorder="1" applyAlignment="1" applyProtection="1">
      <alignment horizontal="center" vertical="center"/>
      <protection hidden="1"/>
    </xf>
    <xf numFmtId="0" fontId="7" fillId="5" borderId="0" xfId="34" applyFont="1" applyFill="1" applyBorder="1" applyAlignment="1" applyProtection="1">
      <alignment vertical="center"/>
      <protection hidden="1"/>
    </xf>
    <xf numFmtId="0" fontId="7" fillId="3" borderId="3" xfId="34" applyFont="1" applyFill="1" applyBorder="1" applyAlignment="1" applyProtection="1">
      <alignment horizontal="center"/>
      <protection/>
    </xf>
    <xf numFmtId="0" fontId="7" fillId="3" borderId="15" xfId="34" applyFont="1" applyFill="1" applyBorder="1" applyAlignment="1" applyProtection="1">
      <alignment/>
      <protection/>
    </xf>
    <xf numFmtId="0" fontId="7" fillId="3" borderId="15" xfId="34" applyFont="1" applyFill="1" applyBorder="1" applyAlignment="1" applyProtection="1">
      <alignment horizontal="center"/>
      <protection/>
    </xf>
    <xf numFmtId="169" fontId="26" fillId="0" borderId="0" xfId="47" applyFont="1" applyBorder="1" applyProtection="1">
      <alignment/>
      <protection/>
    </xf>
    <xf numFmtId="0" fontId="7" fillId="3" borderId="15" xfId="34" applyFont="1" applyFill="1" applyBorder="1" applyAlignment="1" applyProtection="1">
      <alignment horizontal="left"/>
      <protection/>
    </xf>
    <xf numFmtId="0" fontId="7" fillId="0" borderId="0" xfId="34" applyNumberFormat="1" applyFont="1" applyFill="1" applyBorder="1" applyAlignment="1" applyProtection="1">
      <alignment horizontal="left"/>
      <protection hidden="1"/>
    </xf>
    <xf numFmtId="169" fontId="6" fillId="0" borderId="0" xfId="47" applyFont="1" applyBorder="1" applyProtection="1">
      <alignment/>
      <protection/>
    </xf>
    <xf numFmtId="169" fontId="7" fillId="0" borderId="0" xfId="47" applyFont="1" applyBorder="1" applyProtection="1">
      <alignment/>
      <protection/>
    </xf>
    <xf numFmtId="0" fontId="7" fillId="0" borderId="0" xfId="34" applyNumberFormat="1" applyFont="1" applyFill="1" applyProtection="1">
      <alignment/>
      <protection/>
    </xf>
    <xf numFmtId="0" fontId="6" fillId="0" borderId="0" xfId="34" applyFont="1" applyFill="1" applyProtection="1">
      <alignment/>
      <protection/>
    </xf>
    <xf numFmtId="0" fontId="7" fillId="0" borderId="3" xfId="34" applyNumberFormat="1" applyFont="1" applyFill="1" applyBorder="1" applyAlignment="1" applyProtection="1">
      <alignment horizontal="left"/>
      <protection hidden="1"/>
    </xf>
    <xf numFmtId="169" fontId="6" fillId="0" borderId="3" xfId="47" applyFont="1" applyFill="1" applyBorder="1" applyProtection="1">
      <alignment/>
      <protection/>
    </xf>
    <xf numFmtId="0" fontId="6" fillId="0" borderId="0" xfId="34" applyFont="1" applyFill="1" applyBorder="1" applyProtection="1">
      <alignment/>
      <protection/>
    </xf>
    <xf numFmtId="169" fontId="7" fillId="0" borderId="0" xfId="47" applyFont="1" applyFill="1" applyBorder="1" applyProtection="1">
      <alignment/>
      <protection/>
    </xf>
    <xf numFmtId="0" fontId="7" fillId="0" borderId="0" xfId="34" applyNumberFormat="1" applyFont="1" applyFill="1" applyBorder="1" applyAlignment="1" applyProtection="1">
      <alignment horizontal="center" vertical="center" wrapText="1"/>
      <protection hidden="1"/>
    </xf>
    <xf numFmtId="0" fontId="7" fillId="0" borderId="0" xfId="34" applyFont="1" applyFill="1" applyBorder="1" applyAlignment="1" applyProtection="1">
      <alignment horizontal="left" vertical="center"/>
      <protection hidden="1"/>
    </xf>
    <xf numFmtId="0" fontId="7" fillId="0" borderId="0" xfId="34" applyFont="1" applyFill="1" applyAlignment="1" applyProtection="1">
      <alignment vertical="center"/>
      <protection/>
    </xf>
    <xf numFmtId="0" fontId="7" fillId="0" borderId="0" xfId="34" applyNumberFormat="1" applyFont="1" applyFill="1" applyAlignment="1" applyProtection="1">
      <alignment horizontal="center"/>
      <protection hidden="1"/>
    </xf>
    <xf numFmtId="0" fontId="7" fillId="0" borderId="0" xfId="34" applyFont="1" applyFill="1" applyBorder="1" applyAlignment="1" applyProtection="1">
      <alignment horizontal="left"/>
      <protection hidden="1"/>
    </xf>
    <xf numFmtId="0" fontId="6" fillId="0" borderId="0" xfId="34" applyFont="1" applyFill="1" applyAlignment="1" applyProtection="1">
      <alignment vertical="center"/>
      <protection/>
    </xf>
    <xf numFmtId="0" fontId="6" fillId="0" borderId="0" xfId="34" applyFont="1" applyFill="1" applyAlignment="1" applyProtection="1">
      <alignment horizontal="center" vertical="center"/>
      <protection/>
    </xf>
    <xf numFmtId="0" fontId="7" fillId="0" borderId="0" xfId="33" applyFont="1" applyFill="1" applyBorder="1" applyAlignment="1" applyProtection="1">
      <alignment horizontal="left"/>
      <protection/>
    </xf>
    <xf numFmtId="0" fontId="7" fillId="0" borderId="0" xfId="34" applyFont="1" applyFill="1" applyAlignment="1" applyProtection="1">
      <alignment/>
      <protection/>
    </xf>
    <xf numFmtId="0" fontId="6" fillId="0" borderId="0" xfId="34" applyFont="1" applyFill="1" applyAlignment="1" applyProtection="1">
      <alignment/>
      <protection/>
    </xf>
    <xf numFmtId="169" fontId="7" fillId="3" borderId="5" xfId="45" applyFont="1" applyFill="1" applyBorder="1" applyProtection="1">
      <alignment/>
      <protection/>
    </xf>
    <xf numFmtId="169" fontId="6" fillId="0" borderId="15" xfId="47" applyFont="1" applyFill="1" applyBorder="1" applyProtection="1">
      <alignment/>
      <protection/>
    </xf>
    <xf numFmtId="0" fontId="7" fillId="3" borderId="10" xfId="33" applyFont="1" applyFill="1" applyBorder="1" applyAlignment="1" applyProtection="1">
      <alignment horizontal="left"/>
      <protection/>
    </xf>
    <xf numFmtId="0" fontId="6" fillId="0" borderId="7" xfId="34" applyFont="1" applyFill="1" applyBorder="1" applyProtection="1">
      <alignment/>
      <protection hidden="1"/>
    </xf>
    <xf numFmtId="37" fontId="6" fillId="0" borderId="7" xfId="34" applyNumberFormat="1" applyFont="1" applyFill="1" applyBorder="1" applyProtection="1">
      <alignment/>
      <protection hidden="1"/>
    </xf>
    <xf numFmtId="37" fontId="7" fillId="3" borderId="7" xfId="34" applyNumberFormat="1" applyFont="1" applyFill="1" applyBorder="1" applyProtection="1">
      <alignment/>
      <protection hidden="1"/>
    </xf>
    <xf numFmtId="0" fontId="7" fillId="3" borderId="7" xfId="34" applyFont="1" applyFill="1" applyBorder="1" applyAlignment="1" applyProtection="1">
      <alignment horizontal="left"/>
      <protection hidden="1"/>
    </xf>
    <xf numFmtId="0" fontId="18" fillId="0" borderId="0" xfId="35" applyFont="1" applyAlignment="1">
      <alignment horizontal="left"/>
      <protection/>
    </xf>
    <xf numFmtId="0" fontId="18" fillId="0" borderId="0" xfId="35" applyFont="1">
      <alignment/>
      <protection/>
    </xf>
    <xf numFmtId="0" fontId="18" fillId="0" borderId="0" xfId="35" applyFont="1" applyFill="1" applyBorder="1" applyAlignment="1">
      <alignment horizontal="left"/>
      <protection/>
    </xf>
    <xf numFmtId="0" fontId="12" fillId="0" borderId="0" xfId="35" applyFont="1" applyFill="1" applyBorder="1" applyAlignment="1">
      <alignment horizontal="left"/>
      <protection/>
    </xf>
    <xf numFmtId="0" fontId="18" fillId="0" borderId="0" xfId="35" applyFont="1" applyFill="1" applyBorder="1">
      <alignment/>
      <protection/>
    </xf>
    <xf numFmtId="0" fontId="12" fillId="0" borderId="0" xfId="35" applyFont="1" applyAlignment="1">
      <alignment horizontal="left"/>
      <protection/>
    </xf>
    <xf numFmtId="0" fontId="12" fillId="0" borderId="0" xfId="35" applyFont="1" applyAlignment="1">
      <alignment horizontal="left" vertical="center"/>
      <protection/>
    </xf>
    <xf numFmtId="0" fontId="12" fillId="0" borderId="0" xfId="35" applyFont="1" applyAlignment="1">
      <alignment horizontal="left" vertical="center" wrapText="1"/>
      <protection/>
    </xf>
    <xf numFmtId="0" fontId="18" fillId="0" borderId="0" xfId="35" applyFont="1" applyBorder="1" applyAlignment="1">
      <alignment horizontal="left"/>
      <protection/>
    </xf>
    <xf numFmtId="0" fontId="18" fillId="0" borderId="0" xfId="35" applyFont="1" applyBorder="1">
      <alignment/>
      <protection/>
    </xf>
    <xf numFmtId="0" fontId="18" fillId="0" borderId="0" xfId="35" applyFont="1" applyBorder="1" applyAlignment="1">
      <alignment horizontal="center"/>
      <protection/>
    </xf>
    <xf numFmtId="0" fontId="25" fillId="0" borderId="10" xfId="35" applyFont="1" applyBorder="1" applyAlignment="1">
      <alignment horizontal="left"/>
      <protection/>
    </xf>
    <xf numFmtId="0" fontId="25" fillId="0" borderId="15" xfId="35" applyFont="1" applyBorder="1" applyAlignment="1">
      <alignment horizontal="left"/>
      <protection/>
    </xf>
    <xf numFmtId="0" fontId="12" fillId="0" borderId="0" xfId="35" applyFont="1" applyBorder="1" applyAlignment="1">
      <alignment horizontal="left"/>
      <protection/>
    </xf>
    <xf numFmtId="9" fontId="18" fillId="0" borderId="0" xfId="35" applyNumberFormat="1" applyFont="1" applyBorder="1" applyAlignment="1">
      <alignment horizontal="center"/>
      <protection/>
    </xf>
    <xf numFmtId="0" fontId="25" fillId="0" borderId="11" xfId="35" applyFont="1" applyBorder="1" applyAlignment="1">
      <alignment horizontal="left"/>
      <protection/>
    </xf>
    <xf numFmtId="0" fontId="25" fillId="0" borderId="9" xfId="35" applyFont="1" applyBorder="1" applyAlignment="1">
      <alignment horizontal="left"/>
      <protection/>
    </xf>
    <xf numFmtId="0" fontId="27" fillId="0" borderId="0" xfId="35" applyFont="1">
      <alignment/>
      <protection/>
    </xf>
    <xf numFmtId="0" fontId="25" fillId="0" borderId="7" xfId="35" applyFont="1" applyBorder="1" applyAlignment="1">
      <alignment horizontal="center"/>
      <protection/>
    </xf>
    <xf numFmtId="0" fontId="25" fillId="0" borderId="3" xfId="35" applyFont="1" applyBorder="1" applyAlignment="1">
      <alignment horizontal="center"/>
      <protection/>
    </xf>
    <xf numFmtId="0" fontId="18" fillId="0" borderId="3" xfId="35" applyFont="1" applyBorder="1" applyAlignment="1">
      <alignment horizontal="center"/>
      <protection/>
    </xf>
    <xf numFmtId="0" fontId="18" fillId="0" borderId="3" xfId="35" applyFont="1" applyBorder="1" applyAlignment="1">
      <alignment horizontal="left"/>
      <protection/>
    </xf>
    <xf numFmtId="0" fontId="0" fillId="0" borderId="3" xfId="35" applyBorder="1" applyAlignment="1">
      <alignment/>
      <protection/>
    </xf>
    <xf numFmtId="0" fontId="18" fillId="0" borderId="16" xfId="35" applyFont="1" applyFill="1" applyBorder="1">
      <alignment/>
      <protection/>
    </xf>
    <xf numFmtId="4" fontId="18" fillId="0" borderId="3" xfId="35" applyNumberFormat="1" applyFont="1" applyFill="1" applyBorder="1">
      <alignment/>
      <protection/>
    </xf>
    <xf numFmtId="176" fontId="18" fillId="0" borderId="3" xfId="20" applyNumberFormat="1" applyFont="1" applyFill="1" applyBorder="1" applyAlignment="1">
      <alignment/>
    </xf>
    <xf numFmtId="1" fontId="18" fillId="0" borderId="0" xfId="35" applyNumberFormat="1" applyFont="1" applyFill="1" applyBorder="1">
      <alignment/>
      <protection/>
    </xf>
    <xf numFmtId="0" fontId="12" fillId="0" borderId="0" xfId="35" applyFont="1">
      <alignment/>
      <protection/>
    </xf>
    <xf numFmtId="0" fontId="12" fillId="0" borderId="3" xfId="35" applyFont="1" applyBorder="1" applyAlignment="1">
      <alignment horizontal="left"/>
      <protection/>
    </xf>
    <xf numFmtId="0" fontId="12" fillId="0" borderId="3" xfId="35" applyFont="1" applyBorder="1">
      <alignment/>
      <protection/>
    </xf>
    <xf numFmtId="0" fontId="12" fillId="0" borderId="5" xfId="35" applyFont="1" applyFill="1" applyBorder="1">
      <alignment/>
      <protection/>
    </xf>
    <xf numFmtId="4" fontId="12" fillId="0" borderId="16" xfId="35" applyNumberFormat="1" applyFont="1" applyFill="1" applyBorder="1">
      <alignment/>
      <protection/>
    </xf>
    <xf numFmtId="176" fontId="12" fillId="0" borderId="3" xfId="20" applyNumberFormat="1" applyFont="1" applyFill="1" applyBorder="1" applyAlignment="1">
      <alignment/>
    </xf>
    <xf numFmtId="1" fontId="12" fillId="0" borderId="0" xfId="35" applyNumberFormat="1" applyFont="1" applyFill="1" applyBorder="1">
      <alignment/>
      <protection/>
    </xf>
    <xf numFmtId="0" fontId="12" fillId="0" borderId="0" xfId="35" applyFont="1" applyBorder="1">
      <alignment/>
      <protection/>
    </xf>
    <xf numFmtId="0" fontId="12" fillId="0" borderId="0" xfId="35" applyFont="1" applyFill="1" applyBorder="1">
      <alignment/>
      <protection/>
    </xf>
    <xf numFmtId="4" fontId="12" fillId="0" borderId="0" xfId="35" applyNumberFormat="1" applyFont="1" applyFill="1" applyBorder="1">
      <alignment/>
      <protection/>
    </xf>
    <xf numFmtId="176" fontId="12" fillId="0" borderId="0" xfId="20" applyNumberFormat="1" applyFont="1" applyFill="1" applyBorder="1" applyAlignment="1">
      <alignment/>
    </xf>
    <xf numFmtId="4" fontId="25" fillId="0" borderId="15" xfId="35" applyNumberFormat="1" applyFont="1" applyBorder="1" applyAlignment="1">
      <alignment horizontal="left"/>
      <protection/>
    </xf>
    <xf numFmtId="4" fontId="25" fillId="0" borderId="3" xfId="35" applyNumberFormat="1" applyFont="1" applyBorder="1" applyAlignment="1">
      <alignment horizontal="center"/>
      <protection/>
    </xf>
    <xf numFmtId="0" fontId="12" fillId="0" borderId="3" xfId="35" applyFont="1" applyBorder="1" applyAlignment="1">
      <alignment/>
      <protection/>
    </xf>
    <xf numFmtId="0" fontId="18" fillId="0" borderId="3" xfId="35" applyFont="1" applyFill="1" applyBorder="1">
      <alignment/>
      <protection/>
    </xf>
    <xf numFmtId="176" fontId="18" fillId="0" borderId="0" xfId="20" applyNumberFormat="1" applyFont="1" applyFill="1" applyBorder="1" applyAlignment="1">
      <alignment/>
    </xf>
    <xf numFmtId="0" fontId="12" fillId="0" borderId="3" xfId="35" applyFont="1" applyFill="1" applyBorder="1" applyAlignment="1">
      <alignment/>
      <protection/>
    </xf>
    <xf numFmtId="0" fontId="18" fillId="0" borderId="3" xfId="35" applyFont="1" applyFill="1" applyBorder="1" applyAlignment="1">
      <alignment/>
      <protection/>
    </xf>
    <xf numFmtId="0" fontId="28" fillId="0" borderId="0" xfId="35" applyFont="1">
      <alignment/>
      <protection/>
    </xf>
    <xf numFmtId="0" fontId="0" fillId="0" borderId="0" xfId="35">
      <alignment/>
      <protection/>
    </xf>
    <xf numFmtId="0" fontId="18" fillId="0" borderId="0" xfId="35" applyFont="1" applyFill="1" applyBorder="1" applyAlignment="1">
      <alignment/>
      <protection/>
    </xf>
    <xf numFmtId="0" fontId="0" fillId="0" borderId="0" xfId="35" applyAlignment="1">
      <alignment horizontal="center"/>
      <protection/>
    </xf>
    <xf numFmtId="9" fontId="0" fillId="0" borderId="0" xfId="35" applyNumberFormat="1" applyAlignment="1">
      <alignment horizontal="center"/>
      <protection/>
    </xf>
    <xf numFmtId="1" fontId="12" fillId="0" borderId="0" xfId="35" applyNumberFormat="1" applyFont="1">
      <alignment/>
      <protection/>
    </xf>
    <xf numFmtId="1" fontId="18" fillId="0" borderId="0" xfId="35" applyNumberFormat="1" applyFont="1">
      <alignment/>
      <protection/>
    </xf>
    <xf numFmtId="0" fontId="12" fillId="0" borderId="3" xfId="35" applyFont="1" applyFill="1" applyBorder="1" applyAlignment="1">
      <alignment horizontal="left"/>
      <protection/>
    </xf>
    <xf numFmtId="0" fontId="12" fillId="0" borderId="5" xfId="35" applyFont="1" applyFill="1" applyBorder="1" applyAlignment="1">
      <alignment/>
      <protection/>
    </xf>
    <xf numFmtId="176" fontId="12" fillId="0" borderId="3" xfId="35" applyNumberFormat="1" applyFont="1" applyFill="1" applyBorder="1" applyAlignment="1">
      <alignment/>
      <protection/>
    </xf>
    <xf numFmtId="0" fontId="12" fillId="0" borderId="7" xfId="35" applyFont="1" applyFill="1" applyBorder="1" applyAlignment="1">
      <alignment/>
      <protection/>
    </xf>
    <xf numFmtId="0" fontId="18" fillId="0" borderId="0" xfId="35" applyFont="1" applyFill="1" applyBorder="1" applyAlignment="1">
      <alignment horizontal="left" vertical="center"/>
      <protection/>
    </xf>
    <xf numFmtId="0" fontId="18" fillId="0" borderId="0" xfId="35" applyFont="1" applyBorder="1" applyAlignment="1">
      <alignment/>
      <protection/>
    </xf>
    <xf numFmtId="0" fontId="18" fillId="0" borderId="0" xfId="35" applyFont="1" applyAlignment="1">
      <alignment/>
      <protection/>
    </xf>
    <xf numFmtId="0" fontId="18" fillId="0" borderId="0" xfId="35" applyFont="1" applyBorder="1" applyAlignment="1">
      <alignment horizontal="left" vertical="center"/>
      <protection/>
    </xf>
    <xf numFmtId="0" fontId="18" fillId="0" borderId="0" xfId="35" applyFont="1" applyFill="1" applyBorder="1" applyAlignment="1">
      <alignment vertical="center"/>
      <protection/>
    </xf>
    <xf numFmtId="1" fontId="18" fillId="0" borderId="0" xfId="35" applyNumberFormat="1" applyFont="1" applyBorder="1" applyAlignment="1">
      <alignment vertical="center" shrinkToFit="1"/>
      <protection/>
    </xf>
    <xf numFmtId="1" fontId="18" fillId="0" borderId="0" xfId="35" applyNumberFormat="1" applyFont="1" applyBorder="1" applyAlignment="1">
      <alignment vertical="center"/>
      <protection/>
    </xf>
    <xf numFmtId="0" fontId="18" fillId="0" borderId="0" xfId="35" applyFont="1" applyBorder="1" applyAlignment="1">
      <alignment vertical="center"/>
      <protection/>
    </xf>
    <xf numFmtId="169" fontId="6" fillId="0" borderId="2" xfId="47" applyFont="1" applyFill="1" applyBorder="1" applyProtection="1">
      <alignment/>
      <protection/>
    </xf>
    <xf numFmtId="0" fontId="6" fillId="3" borderId="16" xfId="34" applyFont="1" applyFill="1" applyBorder="1" applyProtection="1">
      <alignment/>
      <protection/>
    </xf>
    <xf numFmtId="0" fontId="6" fillId="5" borderId="9" xfId="34" applyFont="1" applyFill="1" applyBorder="1" applyProtection="1">
      <alignment/>
      <protection/>
    </xf>
    <xf numFmtId="0" fontId="7" fillId="3" borderId="7" xfId="34" applyFont="1" applyFill="1" applyBorder="1" applyAlignment="1" applyProtection="1">
      <alignment/>
      <protection/>
    </xf>
    <xf numFmtId="0" fontId="6" fillId="3" borderId="5" xfId="34" applyFont="1" applyFill="1" applyBorder="1" applyProtection="1">
      <alignment/>
      <protection/>
    </xf>
    <xf numFmtId="0" fontId="7" fillId="3" borderId="5" xfId="34" applyFont="1" applyFill="1" applyBorder="1" applyAlignment="1" applyProtection="1">
      <alignment/>
      <protection/>
    </xf>
    <xf numFmtId="0" fontId="6" fillId="5" borderId="16" xfId="34" applyFont="1" applyFill="1" applyBorder="1" applyProtection="1">
      <alignment/>
      <protection/>
    </xf>
    <xf numFmtId="0" fontId="7" fillId="3" borderId="7" xfId="34" applyNumberFormat="1" applyFont="1" applyFill="1" applyBorder="1" applyAlignment="1" applyProtection="1">
      <alignment horizontal="left"/>
      <protection hidden="1"/>
    </xf>
    <xf numFmtId="169" fontId="6" fillId="0" borderId="7" xfId="47" applyFont="1" applyBorder="1" applyProtection="1">
      <alignment/>
      <protection/>
    </xf>
    <xf numFmtId="169" fontId="6" fillId="0" borderId="5" xfId="47" applyFont="1" applyBorder="1" applyProtection="1">
      <alignment/>
      <protection/>
    </xf>
    <xf numFmtId="169" fontId="6" fillId="0" borderId="16" xfId="47" applyFont="1" applyBorder="1" applyProtection="1">
      <alignment/>
      <protection/>
    </xf>
    <xf numFmtId="169" fontId="6" fillId="0" borderId="10" xfId="47" applyFont="1" applyBorder="1" applyProtection="1">
      <alignment/>
      <protection/>
    </xf>
    <xf numFmtId="169" fontId="6" fillId="0" borderId="8" xfId="47" applyFont="1" applyBorder="1" applyProtection="1">
      <alignment/>
      <protection/>
    </xf>
    <xf numFmtId="169" fontId="6" fillId="0" borderId="14" xfId="47" applyFont="1" applyBorder="1" applyProtection="1">
      <alignment/>
      <protection/>
    </xf>
    <xf numFmtId="169" fontId="6" fillId="0" borderId="11" xfId="47" applyFont="1" applyBorder="1" applyProtection="1">
      <alignment/>
      <protection/>
    </xf>
    <xf numFmtId="169" fontId="6" fillId="0" borderId="17" xfId="47" applyFont="1" applyBorder="1" applyProtection="1">
      <alignment/>
      <protection/>
    </xf>
    <xf numFmtId="3" fontId="6" fillId="5" borderId="3" xfId="34" applyNumberFormat="1" applyFont="1" applyFill="1" applyBorder="1" applyProtection="1">
      <alignment/>
      <protection/>
    </xf>
    <xf numFmtId="0" fontId="7" fillId="3" borderId="16" xfId="34" applyFont="1" applyFill="1" applyBorder="1" applyAlignment="1" applyProtection="1">
      <alignment/>
      <protection/>
    </xf>
    <xf numFmtId="169" fontId="7" fillId="0" borderId="0" xfId="45" applyFont="1" applyFill="1" applyBorder="1" applyProtection="1">
      <alignment/>
      <protection/>
    </xf>
    <xf numFmtId="0" fontId="7" fillId="0" borderId="7" xfId="34" applyFont="1" applyFill="1" applyBorder="1" applyAlignment="1" applyProtection="1">
      <alignment horizontal="left"/>
      <protection hidden="1"/>
    </xf>
    <xf numFmtId="169" fontId="7" fillId="0" borderId="5" xfId="45" applyFont="1" applyFill="1" applyBorder="1" applyProtection="1">
      <alignment/>
      <protection/>
    </xf>
    <xf numFmtId="0" fontId="6" fillId="5" borderId="7" xfId="34" applyFont="1" applyFill="1" applyBorder="1" applyProtection="1">
      <alignment/>
      <protection/>
    </xf>
    <xf numFmtId="0" fontId="6" fillId="5" borderId="5" xfId="34" applyFont="1" applyFill="1" applyBorder="1" applyProtection="1">
      <alignment/>
      <protection/>
    </xf>
    <xf numFmtId="0" fontId="7" fillId="0" borderId="7" xfId="34" applyNumberFormat="1" applyFont="1" applyFill="1" applyBorder="1" applyAlignment="1" applyProtection="1">
      <alignment horizontal="left"/>
      <protection hidden="1"/>
    </xf>
    <xf numFmtId="3" fontId="6" fillId="0" borderId="16" xfId="34" applyNumberFormat="1" applyFont="1" applyFill="1" applyBorder="1" applyProtection="1">
      <alignment/>
      <protection/>
    </xf>
    <xf numFmtId="0" fontId="6" fillId="0" borderId="11" xfId="34" applyFont="1" applyBorder="1" applyProtection="1">
      <alignment/>
      <protection/>
    </xf>
    <xf numFmtId="0" fontId="6" fillId="0" borderId="0" xfId="34" applyFont="1" applyBorder="1" applyProtection="1">
      <alignment/>
      <protection/>
    </xf>
    <xf numFmtId="0" fontId="6" fillId="0" borderId="17" xfId="34" applyFont="1" applyBorder="1" applyProtection="1">
      <alignment/>
      <protection/>
    </xf>
    <xf numFmtId="0" fontId="6" fillId="0" borderId="7" xfId="34" applyFont="1" applyBorder="1" applyProtection="1">
      <alignment/>
      <protection/>
    </xf>
    <xf numFmtId="0" fontId="6" fillId="0" borderId="5" xfId="34" applyFont="1" applyBorder="1" applyProtection="1">
      <alignment/>
      <protection/>
    </xf>
    <xf numFmtId="0" fontId="6" fillId="0" borderId="16" xfId="34" applyFont="1" applyBorder="1" applyProtection="1">
      <alignment/>
      <protection/>
    </xf>
    <xf numFmtId="169" fontId="7" fillId="0" borderId="12" xfId="47" applyFont="1" applyBorder="1" applyProtection="1">
      <alignment/>
      <protection/>
    </xf>
    <xf numFmtId="169" fontId="7" fillId="0" borderId="6" xfId="47" applyFont="1" applyBorder="1" applyProtection="1">
      <alignment/>
      <protection/>
    </xf>
    <xf numFmtId="169" fontId="7" fillId="0" borderId="19" xfId="47" applyFont="1" applyBorder="1" applyProtection="1">
      <alignment/>
      <protection/>
    </xf>
    <xf numFmtId="3" fontId="7" fillId="0" borderId="16" xfId="34" applyNumberFormat="1" applyFont="1" applyFill="1" applyBorder="1" applyProtection="1">
      <alignment/>
      <protection/>
    </xf>
    <xf numFmtId="0" fontId="6" fillId="0" borderId="10" xfId="34" applyFont="1" applyBorder="1" applyAlignment="1" applyProtection="1">
      <alignment horizontal="left"/>
      <protection/>
    </xf>
    <xf numFmtId="0" fontId="6" fillId="0" borderId="7" xfId="34" applyFont="1" applyBorder="1" applyAlignment="1" applyProtection="1">
      <alignment horizontal="left"/>
      <protection/>
    </xf>
    <xf numFmtId="0" fontId="7" fillId="3" borderId="10" xfId="34" applyFont="1" applyFill="1" applyBorder="1" applyAlignment="1" applyProtection="1">
      <alignment horizontal="left"/>
      <protection/>
    </xf>
    <xf numFmtId="3" fontId="0" fillId="0" borderId="15" xfId="0" applyNumberFormat="1" applyFont="1" applyBorder="1" applyAlignment="1" applyProtection="1">
      <alignment horizontal="right"/>
      <protection/>
    </xf>
    <xf numFmtId="0" fontId="13" fillId="0" borderId="15" xfId="0" applyNumberFormat="1" applyFont="1" applyBorder="1" applyAlignment="1" applyProtection="1">
      <alignment horizontal="left"/>
      <protection/>
    </xf>
    <xf numFmtId="0" fontId="12" fillId="0" borderId="0" xfId="35" applyFont="1" applyAlignment="1" applyProtection="1">
      <alignment horizontal="left"/>
      <protection hidden="1"/>
    </xf>
    <xf numFmtId="0" fontId="12" fillId="0" borderId="0" xfId="35" applyFont="1" applyAlignment="1" applyProtection="1">
      <alignment horizontal="left" vertical="center"/>
      <protection hidden="1"/>
    </xf>
    <xf numFmtId="0" fontId="12" fillId="0" borderId="0" xfId="35" applyFont="1" applyAlignment="1" applyProtection="1">
      <alignment horizontal="left" vertical="center" wrapText="1"/>
      <protection hidden="1"/>
    </xf>
    <xf numFmtId="0" fontId="18" fillId="0" borderId="0" xfId="35" applyFont="1" applyAlignment="1" applyProtection="1">
      <alignment horizontal="left"/>
      <protection hidden="1"/>
    </xf>
    <xf numFmtId="0" fontId="18" fillId="0" borderId="0" xfId="35" applyFont="1" applyFill="1" applyBorder="1" applyAlignment="1" applyProtection="1">
      <alignment horizontal="left"/>
      <protection hidden="1"/>
    </xf>
    <xf numFmtId="0" fontId="18" fillId="0" borderId="0" xfId="35" applyFont="1" applyFill="1" applyBorder="1" applyAlignment="1" applyProtection="1">
      <alignment/>
      <protection hidden="1"/>
    </xf>
    <xf numFmtId="0" fontId="18" fillId="0" borderId="0" xfId="35" applyFont="1" applyProtection="1">
      <alignment/>
      <protection hidden="1"/>
    </xf>
    <xf numFmtId="0" fontId="18" fillId="0" borderId="3" xfId="35" applyFont="1" applyFill="1" applyBorder="1" applyAlignment="1" applyProtection="1">
      <alignment horizontal="left"/>
      <protection hidden="1"/>
    </xf>
    <xf numFmtId="0" fontId="18" fillId="0" borderId="3" xfId="35" applyFont="1" applyFill="1" applyBorder="1" applyAlignment="1" applyProtection="1">
      <alignment/>
      <protection hidden="1"/>
    </xf>
    <xf numFmtId="0" fontId="18" fillId="0" borderId="3" xfId="35" applyFont="1" applyFill="1" applyBorder="1" applyAlignment="1" applyProtection="1">
      <alignment/>
      <protection hidden="1" locked="0"/>
    </xf>
    <xf numFmtId="0" fontId="18" fillId="0" borderId="3" xfId="35" applyFont="1" applyBorder="1" applyProtection="1">
      <alignment/>
      <protection hidden="1"/>
    </xf>
    <xf numFmtId="0" fontId="25" fillId="0" borderId="10" xfId="35" applyFont="1" applyBorder="1" applyAlignment="1" applyProtection="1">
      <alignment horizontal="left"/>
      <protection hidden="1"/>
    </xf>
    <xf numFmtId="0" fontId="25" fillId="0" borderId="15" xfId="35" applyFont="1" applyBorder="1" applyAlignment="1" applyProtection="1">
      <alignment horizontal="left"/>
      <protection hidden="1"/>
    </xf>
    <xf numFmtId="0" fontId="12" fillId="0" borderId="0" xfId="35" applyFont="1" applyBorder="1" applyAlignment="1" applyProtection="1">
      <alignment horizontal="left"/>
      <protection hidden="1"/>
    </xf>
    <xf numFmtId="0" fontId="25" fillId="0" borderId="11" xfId="35" applyFont="1" applyBorder="1" applyAlignment="1" applyProtection="1">
      <alignment horizontal="left"/>
      <protection hidden="1"/>
    </xf>
    <xf numFmtId="0" fontId="25" fillId="0" borderId="9" xfId="35" applyFont="1" applyBorder="1" applyAlignment="1" applyProtection="1">
      <alignment horizontal="left"/>
      <protection hidden="1"/>
    </xf>
    <xf numFmtId="0" fontId="25" fillId="0" borderId="7" xfId="35" applyFont="1" applyBorder="1" applyAlignment="1" applyProtection="1">
      <alignment horizontal="center"/>
      <protection hidden="1"/>
    </xf>
    <xf numFmtId="0" fontId="25" fillId="0" borderId="3" xfId="35" applyFont="1" applyBorder="1" applyAlignment="1" applyProtection="1">
      <alignment horizontal="center"/>
      <protection hidden="1"/>
    </xf>
    <xf numFmtId="0" fontId="18" fillId="0" borderId="3" xfId="35" applyFont="1" applyBorder="1" applyAlignment="1" applyProtection="1">
      <alignment horizontal="center"/>
      <protection hidden="1"/>
    </xf>
    <xf numFmtId="0" fontId="18" fillId="0" borderId="16" xfId="35" applyFont="1" applyFill="1" applyBorder="1" applyProtection="1">
      <alignment/>
      <protection hidden="1"/>
    </xf>
    <xf numFmtId="176" fontId="18" fillId="0" borderId="3" xfId="20" applyNumberFormat="1" applyFont="1" applyBorder="1" applyAlignment="1" applyProtection="1">
      <alignment/>
      <protection hidden="1"/>
    </xf>
    <xf numFmtId="176" fontId="18" fillId="0" borderId="3" xfId="20" applyNumberFormat="1" applyFont="1" applyFill="1" applyBorder="1" applyAlignment="1" applyProtection="1">
      <alignment/>
      <protection hidden="1"/>
    </xf>
    <xf numFmtId="176" fontId="18" fillId="0" borderId="15" xfId="20" applyNumberFormat="1" applyFont="1" applyBorder="1" applyAlignment="1" applyProtection="1">
      <alignment/>
      <protection hidden="1"/>
    </xf>
    <xf numFmtId="176" fontId="18" fillId="0" borderId="15" xfId="20" applyNumberFormat="1" applyFont="1" applyFill="1" applyBorder="1" applyAlignment="1" applyProtection="1">
      <alignment/>
      <protection hidden="1"/>
    </xf>
    <xf numFmtId="169" fontId="6" fillId="0" borderId="16" xfId="47" applyFont="1" applyFill="1" applyBorder="1" applyProtection="1">
      <alignment/>
      <protection locked="0"/>
    </xf>
    <xf numFmtId="169" fontId="6" fillId="0" borderId="3" xfId="47" applyFont="1" applyFill="1" applyBorder="1" applyProtection="1">
      <alignment/>
      <protection locked="0"/>
    </xf>
    <xf numFmtId="0" fontId="0" fillId="3" borderId="3" xfId="34" applyFill="1" applyBorder="1" applyAlignment="1">
      <alignment horizontal="center" vertical="center"/>
      <protection/>
    </xf>
    <xf numFmtId="0" fontId="18" fillId="0" borderId="5" xfId="35" applyFont="1" applyFill="1" applyBorder="1">
      <alignment/>
      <protection/>
    </xf>
    <xf numFmtId="169" fontId="7" fillId="0" borderId="16" xfId="47" applyFont="1" applyFill="1" applyBorder="1" applyProtection="1">
      <alignment/>
      <protection/>
    </xf>
    <xf numFmtId="0" fontId="7" fillId="0" borderId="3" xfId="34" applyFont="1" applyFill="1" applyBorder="1" applyAlignment="1" applyProtection="1">
      <alignment/>
      <protection/>
    </xf>
    <xf numFmtId="0" fontId="7" fillId="0" borderId="3" xfId="34" applyFont="1" applyFill="1" applyBorder="1" applyAlignment="1" applyProtection="1">
      <alignment horizontal="center"/>
      <protection/>
    </xf>
    <xf numFmtId="0" fontId="18" fillId="0" borderId="0" xfId="35" applyFont="1" applyFill="1">
      <alignment/>
      <protection/>
    </xf>
    <xf numFmtId="169" fontId="6" fillId="0" borderId="7" xfId="47" applyFont="1" applyFill="1" applyBorder="1" applyProtection="1">
      <alignment/>
      <protection/>
    </xf>
    <xf numFmtId="4" fontId="18" fillId="0" borderId="0" xfId="35" applyNumberFormat="1" applyFont="1" applyFill="1" applyBorder="1" applyAlignment="1" applyProtection="1">
      <alignment horizontal="left"/>
      <protection hidden="1"/>
    </xf>
    <xf numFmtId="0" fontId="6" fillId="0" borderId="14" xfId="34" applyFont="1" applyBorder="1" applyAlignment="1" applyProtection="1">
      <alignment horizontal="left"/>
      <protection/>
    </xf>
    <xf numFmtId="0" fontId="6" fillId="0" borderId="12" xfId="34" applyFont="1" applyBorder="1" applyAlignment="1" applyProtection="1">
      <alignment horizontal="left"/>
      <protection/>
    </xf>
    <xf numFmtId="0" fontId="6" fillId="0" borderId="19" xfId="34" applyFont="1" applyBorder="1" applyAlignment="1" applyProtection="1">
      <alignment horizontal="left"/>
      <protection/>
    </xf>
    <xf numFmtId="0" fontId="6" fillId="0" borderId="16" xfId="34" applyFont="1" applyBorder="1" applyAlignment="1" applyProtection="1">
      <alignment horizontal="left"/>
      <protection/>
    </xf>
    <xf numFmtId="0" fontId="6" fillId="0" borderId="12" xfId="34" applyFont="1" applyBorder="1" applyAlignment="1" applyProtection="1" quotePrefix="1">
      <alignment horizontal="left"/>
      <protection/>
    </xf>
    <xf numFmtId="0" fontId="6" fillId="0" borderId="19" xfId="34" applyFont="1" applyBorder="1" applyAlignment="1" applyProtection="1" quotePrefix="1">
      <alignment horizontal="left"/>
      <protection/>
    </xf>
    <xf numFmtId="0" fontId="6" fillId="5" borderId="11" xfId="34" applyFont="1" applyFill="1" applyBorder="1" applyProtection="1">
      <alignment/>
      <protection/>
    </xf>
    <xf numFmtId="0" fontId="6" fillId="5" borderId="17" xfId="34" applyFont="1" applyFill="1" applyBorder="1" applyProtection="1">
      <alignment/>
      <protection/>
    </xf>
    <xf numFmtId="0" fontId="6" fillId="5" borderId="12" xfId="34" applyFont="1" applyFill="1" applyBorder="1" applyProtection="1">
      <alignment/>
      <protection/>
    </xf>
    <xf numFmtId="0" fontId="6" fillId="5" borderId="19" xfId="34" applyFont="1" applyFill="1" applyBorder="1" applyProtection="1">
      <alignment/>
      <protection/>
    </xf>
    <xf numFmtId="0" fontId="6" fillId="0" borderId="9" xfId="34" applyFont="1" applyFill="1" applyBorder="1" applyProtection="1">
      <alignment/>
      <protection/>
    </xf>
    <xf numFmtId="0" fontId="6" fillId="3" borderId="0" xfId="34" applyFont="1" applyFill="1" applyBorder="1" applyProtection="1">
      <alignment/>
      <protection/>
    </xf>
    <xf numFmtId="0" fontId="7" fillId="3" borderId="10" xfId="34" applyFont="1" applyFill="1" applyBorder="1" applyProtection="1">
      <alignment/>
      <protection/>
    </xf>
    <xf numFmtId="0" fontId="6" fillId="3" borderId="8" xfId="34" applyFont="1" applyFill="1" applyBorder="1" applyProtection="1">
      <alignment/>
      <protection/>
    </xf>
    <xf numFmtId="0" fontId="6" fillId="0" borderId="7" xfId="34" applyFont="1" applyFill="1" applyBorder="1" applyProtection="1">
      <alignment/>
      <protection/>
    </xf>
    <xf numFmtId="0" fontId="6" fillId="0" borderId="16" xfId="34" applyFont="1" applyFill="1" applyBorder="1" applyProtection="1">
      <alignment/>
      <protection/>
    </xf>
    <xf numFmtId="0" fontId="6" fillId="5" borderId="5" xfId="34" applyFont="1" applyFill="1" applyBorder="1" applyAlignment="1" applyProtection="1">
      <alignment vertical="center"/>
      <protection/>
    </xf>
    <xf numFmtId="169" fontId="6" fillId="0" borderId="3" xfId="47" applyFont="1" applyFill="1" applyBorder="1" applyAlignment="1" applyProtection="1">
      <alignment/>
      <protection/>
    </xf>
    <xf numFmtId="169" fontId="7" fillId="3" borderId="3" xfId="45" applyFont="1" applyFill="1" applyBorder="1" applyAlignment="1" applyProtection="1">
      <alignment/>
      <protection/>
    </xf>
    <xf numFmtId="169" fontId="7" fillId="3" borderId="7" xfId="45" applyFont="1" applyFill="1" applyBorder="1" applyAlignment="1" applyProtection="1">
      <alignment/>
      <protection/>
    </xf>
    <xf numFmtId="169" fontId="7" fillId="3" borderId="5" xfId="45" applyFont="1" applyFill="1" applyBorder="1" applyAlignment="1" applyProtection="1">
      <alignment/>
      <protection/>
    </xf>
    <xf numFmtId="1" fontId="7" fillId="3" borderId="17" xfId="34" applyNumberFormat="1" applyFont="1" applyFill="1" applyBorder="1" applyAlignment="1" applyProtection="1">
      <alignment horizontal="center" vertical="center"/>
      <protection hidden="1"/>
    </xf>
    <xf numFmtId="169" fontId="6" fillId="0" borderId="16" xfId="47" applyFont="1" applyFill="1" applyBorder="1" applyAlignment="1" applyProtection="1">
      <alignment/>
      <protection/>
    </xf>
    <xf numFmtId="169" fontId="7" fillId="3" borderId="16" xfId="45" applyFont="1" applyFill="1" applyBorder="1" applyAlignment="1" applyProtection="1">
      <alignment/>
      <protection/>
    </xf>
    <xf numFmtId="169" fontId="6" fillId="0" borderId="0" xfId="47" applyFont="1" applyFill="1" applyBorder="1" applyAlignment="1" applyProtection="1">
      <alignment/>
      <protection/>
    </xf>
    <xf numFmtId="169" fontId="7" fillId="3" borderId="0" xfId="45" applyFont="1" applyFill="1" applyBorder="1" applyAlignment="1" applyProtection="1">
      <alignment/>
      <protection/>
    </xf>
    <xf numFmtId="0" fontId="0" fillId="3" borderId="14" xfId="34" applyFill="1" applyBorder="1" applyAlignment="1">
      <alignment horizontal="center" vertical="center"/>
      <protection/>
    </xf>
    <xf numFmtId="169" fontId="6" fillId="0" borderId="17" xfId="47" applyFont="1" applyFill="1" applyBorder="1" applyAlignment="1" applyProtection="1">
      <alignment/>
      <protection/>
    </xf>
    <xf numFmtId="37" fontId="7" fillId="3" borderId="14" xfId="34" applyNumberFormat="1" applyFont="1" applyFill="1" applyBorder="1" applyAlignment="1" applyProtection="1">
      <alignment horizontal="center" vertical="center"/>
      <protection hidden="1"/>
    </xf>
    <xf numFmtId="1" fontId="7" fillId="3" borderId="9" xfId="34" applyNumberFormat="1" applyFont="1" applyFill="1" applyBorder="1" applyAlignment="1" applyProtection="1">
      <alignment horizontal="center" vertical="center"/>
      <protection hidden="1"/>
    </xf>
    <xf numFmtId="169" fontId="6" fillId="0" borderId="16" xfId="47" applyFont="1" applyFill="1" applyBorder="1" applyProtection="1">
      <alignment/>
      <protection/>
    </xf>
    <xf numFmtId="169" fontId="6" fillId="0" borderId="9" xfId="47" applyFont="1" applyFill="1" applyBorder="1" applyAlignment="1" applyProtection="1">
      <alignment/>
      <protection/>
    </xf>
    <xf numFmtId="14" fontId="7" fillId="3" borderId="17" xfId="34" applyNumberFormat="1" applyFont="1" applyFill="1" applyBorder="1" applyAlignment="1" applyProtection="1">
      <alignment horizontal="center" vertical="center"/>
      <protection hidden="1"/>
    </xf>
    <xf numFmtId="169" fontId="7" fillId="3" borderId="0" xfId="45" applyFont="1" applyFill="1" applyBorder="1" applyProtection="1">
      <alignment/>
      <protection/>
    </xf>
    <xf numFmtId="37" fontId="6" fillId="0" borderId="11" xfId="34" applyNumberFormat="1" applyFont="1" applyFill="1" applyBorder="1" applyProtection="1">
      <alignment/>
      <protection hidden="1"/>
    </xf>
    <xf numFmtId="37" fontId="7" fillId="3" borderId="11" xfId="34" applyNumberFormat="1" applyFont="1" applyFill="1" applyBorder="1" applyProtection="1">
      <alignment/>
      <protection hidden="1"/>
    </xf>
    <xf numFmtId="37" fontId="6" fillId="0" borderId="10" xfId="34" applyNumberFormat="1" applyFont="1" applyFill="1" applyBorder="1" applyProtection="1">
      <alignment/>
      <protection hidden="1"/>
    </xf>
    <xf numFmtId="0" fontId="6" fillId="5" borderId="8" xfId="34" applyFont="1" applyFill="1" applyBorder="1" applyProtection="1">
      <alignment/>
      <protection/>
    </xf>
    <xf numFmtId="169" fontId="6" fillId="0" borderId="14" xfId="47" applyFont="1" applyFill="1" applyBorder="1" applyAlignment="1" applyProtection="1">
      <alignment/>
      <protection/>
    </xf>
    <xf numFmtId="0" fontId="7" fillId="3" borderId="12" xfId="34" applyFont="1" applyFill="1" applyBorder="1" applyAlignment="1" applyProtection="1">
      <alignment/>
      <protection/>
    </xf>
    <xf numFmtId="0" fontId="7" fillId="3" borderId="6" xfId="34" applyFont="1" applyFill="1" applyBorder="1" applyAlignment="1" applyProtection="1">
      <alignment/>
      <protection/>
    </xf>
    <xf numFmtId="1" fontId="7" fillId="3" borderId="19" xfId="34" applyNumberFormat="1" applyFont="1" applyFill="1" applyBorder="1" applyAlignment="1" applyProtection="1">
      <alignment horizontal="center" vertical="center"/>
      <protection hidden="1"/>
    </xf>
    <xf numFmtId="0" fontId="6" fillId="0" borderId="12" xfId="34" applyFont="1" applyFill="1" applyBorder="1" applyProtection="1">
      <alignment/>
      <protection hidden="1"/>
    </xf>
    <xf numFmtId="0" fontId="6" fillId="3" borderId="14" xfId="34" applyFont="1" applyFill="1" applyBorder="1" applyProtection="1">
      <alignment/>
      <protection/>
    </xf>
    <xf numFmtId="0" fontId="6" fillId="3" borderId="19" xfId="34" applyFont="1" applyFill="1" applyBorder="1" applyProtection="1">
      <alignment/>
      <protection/>
    </xf>
    <xf numFmtId="3" fontId="7" fillId="0" borderId="27" xfId="45" applyNumberFormat="1" applyFont="1" applyFill="1" applyBorder="1" applyAlignment="1" applyProtection="1">
      <alignment/>
      <protection/>
    </xf>
    <xf numFmtId="3" fontId="6" fillId="0" borderId="16" xfId="47" applyNumberFormat="1" applyFont="1" applyFill="1" applyBorder="1" applyAlignment="1" applyProtection="1">
      <alignment/>
      <protection/>
    </xf>
    <xf numFmtId="3" fontId="6" fillId="0" borderId="14" xfId="47" applyNumberFormat="1" applyFont="1" applyFill="1" applyBorder="1" applyAlignment="1" applyProtection="1">
      <alignment/>
      <protection/>
    </xf>
    <xf numFmtId="3" fontId="7" fillId="0" borderId="0" xfId="45" applyNumberFormat="1" applyFont="1" applyFill="1" applyBorder="1" applyAlignment="1" applyProtection="1">
      <alignment/>
      <protection/>
    </xf>
    <xf numFmtId="3" fontId="7" fillId="5" borderId="27" xfId="34" applyNumberFormat="1" applyFont="1" applyFill="1" applyBorder="1" applyProtection="1">
      <alignment/>
      <protection/>
    </xf>
    <xf numFmtId="0" fontId="26" fillId="5" borderId="0" xfId="34" applyFont="1" applyFill="1" applyProtection="1">
      <alignment/>
      <protection/>
    </xf>
    <xf numFmtId="3" fontId="6" fillId="0" borderId="16" xfId="47" applyNumberFormat="1" applyFont="1" applyFill="1" applyBorder="1" applyProtection="1">
      <alignment/>
      <protection/>
    </xf>
    <xf numFmtId="0" fontId="6" fillId="3" borderId="9" xfId="34" applyFont="1" applyFill="1" applyBorder="1" applyProtection="1">
      <alignment/>
      <protection/>
    </xf>
    <xf numFmtId="0" fontId="7" fillId="3" borderId="10" xfId="34" applyFont="1" applyFill="1" applyBorder="1" applyAlignment="1" applyProtection="1">
      <alignment/>
      <protection/>
    </xf>
    <xf numFmtId="0" fontId="7" fillId="3" borderId="16" xfId="34" applyFont="1" applyFill="1" applyBorder="1" applyAlignment="1" applyProtection="1">
      <alignment horizontal="center"/>
      <protection/>
    </xf>
    <xf numFmtId="0" fontId="6" fillId="3" borderId="10" xfId="34" applyFont="1" applyFill="1" applyBorder="1" applyAlignment="1" applyProtection="1">
      <alignment horizontal="center"/>
      <protection/>
    </xf>
    <xf numFmtId="0" fontId="6" fillId="3" borderId="12" xfId="34" applyFont="1" applyFill="1" applyBorder="1" applyAlignment="1" applyProtection="1">
      <alignment horizontal="center"/>
      <protection/>
    </xf>
    <xf numFmtId="0" fontId="6" fillId="3" borderId="15" xfId="34" applyFont="1" applyFill="1" applyBorder="1" applyAlignment="1" applyProtection="1">
      <alignment horizontal="center"/>
      <protection/>
    </xf>
    <xf numFmtId="0" fontId="6" fillId="3" borderId="9" xfId="34" applyFont="1" applyFill="1" applyBorder="1" applyAlignment="1" applyProtection="1">
      <alignment horizontal="center"/>
      <protection/>
    </xf>
    <xf numFmtId="169" fontId="6" fillId="0" borderId="9" xfId="47" applyFont="1" applyFill="1" applyBorder="1" applyProtection="1">
      <alignment/>
      <protection/>
    </xf>
    <xf numFmtId="0" fontId="0" fillId="0" borderId="53" xfId="0" applyFont="1" applyFill="1" applyBorder="1" applyAlignment="1" applyProtection="1">
      <alignment vertical="center"/>
      <protection locked="0"/>
    </xf>
    <xf numFmtId="0" fontId="0" fillId="0" borderId="32" xfId="0" applyFont="1" applyFill="1" applyBorder="1" applyAlignment="1" applyProtection="1">
      <alignment vertical="top"/>
      <protection locked="0"/>
    </xf>
    <xf numFmtId="0" fontId="0" fillId="0" borderId="13" xfId="0" applyFont="1" applyFill="1" applyBorder="1" applyAlignment="1" applyProtection="1">
      <alignment vertical="center"/>
      <protection locked="0"/>
    </xf>
    <xf numFmtId="0" fontId="0" fillId="0" borderId="37" xfId="0" applyFont="1" applyFill="1" applyBorder="1" applyAlignment="1" applyProtection="1">
      <alignment vertical="top"/>
      <protection locked="0"/>
    </xf>
    <xf numFmtId="169" fontId="6" fillId="0" borderId="9" xfId="47" applyFont="1" applyFill="1" applyBorder="1" applyProtection="1">
      <alignment/>
      <protection locked="0"/>
    </xf>
    <xf numFmtId="0" fontId="6" fillId="0" borderId="3" xfId="34" applyFont="1" applyFill="1" applyBorder="1" applyProtection="1">
      <alignment/>
      <protection locked="0"/>
    </xf>
    <xf numFmtId="3" fontId="6" fillId="0" borderId="3" xfId="34" applyNumberFormat="1" applyFont="1" applyFill="1" applyBorder="1" applyProtection="1">
      <alignment/>
      <protection locked="0"/>
    </xf>
    <xf numFmtId="3" fontId="6" fillId="0" borderId="16" xfId="47" applyNumberFormat="1" applyFont="1" applyFill="1" applyBorder="1" applyAlignment="1" applyProtection="1">
      <alignment horizontal="right"/>
      <protection locked="0"/>
    </xf>
    <xf numFmtId="3" fontId="6" fillId="0" borderId="16" xfId="34" applyNumberFormat="1" applyFont="1" applyFill="1" applyBorder="1" applyProtection="1">
      <alignment/>
      <protection locked="0"/>
    </xf>
    <xf numFmtId="3" fontId="6" fillId="0" borderId="16" xfId="47" applyNumberFormat="1" applyFont="1" applyFill="1" applyBorder="1" applyProtection="1">
      <alignment/>
      <protection locked="0"/>
    </xf>
    <xf numFmtId="0" fontId="10" fillId="5" borderId="0" xfId="34" applyFont="1" applyFill="1" applyProtection="1">
      <alignment/>
      <protection/>
    </xf>
    <xf numFmtId="0" fontId="26" fillId="5" borderId="0" xfId="34" applyNumberFormat="1" applyFont="1" applyFill="1" applyProtection="1">
      <alignment/>
      <protection/>
    </xf>
    <xf numFmtId="1" fontId="6" fillId="0" borderId="3" xfId="34" applyNumberFormat="1" applyFont="1" applyFill="1" applyBorder="1" applyProtection="1">
      <alignment/>
      <protection locked="0"/>
    </xf>
    <xf numFmtId="0" fontId="6" fillId="3" borderId="5" xfId="34" applyFont="1" applyFill="1" applyBorder="1" applyAlignment="1" applyProtection="1">
      <alignment/>
      <protection/>
    </xf>
    <xf numFmtId="0" fontId="7" fillId="3" borderId="7" xfId="34" applyFont="1" applyFill="1" applyBorder="1" applyProtection="1">
      <alignment/>
      <protection/>
    </xf>
    <xf numFmtId="0" fontId="7" fillId="0" borderId="27" xfId="34" applyFont="1" applyFill="1" applyBorder="1" applyAlignment="1" applyProtection="1">
      <alignment horizontal="right"/>
      <protection/>
    </xf>
    <xf numFmtId="0" fontId="25" fillId="0" borderId="0" xfId="37" applyFont="1" applyAlignment="1" applyProtection="1">
      <alignment/>
      <protection/>
    </xf>
    <xf numFmtId="0" fontId="14" fillId="0" borderId="0" xfId="37" applyFont="1" applyAlignment="1" applyProtection="1">
      <alignment horizontal="center"/>
      <protection/>
    </xf>
    <xf numFmtId="0" fontId="25" fillId="0" borderId="0" xfId="37" applyFont="1" applyBorder="1" applyProtection="1">
      <alignment/>
      <protection/>
    </xf>
    <xf numFmtId="0" fontId="25" fillId="0" borderId="0" xfId="37" applyFont="1" applyProtection="1">
      <alignment/>
      <protection/>
    </xf>
    <xf numFmtId="0" fontId="25" fillId="0" borderId="0" xfId="37" applyFont="1" applyBorder="1" applyAlignment="1" applyProtection="1">
      <alignment vertical="center"/>
      <protection hidden="1"/>
    </xf>
    <xf numFmtId="0" fontId="14" fillId="0" borderId="0" xfId="37" applyNumberFormat="1" applyFont="1" applyBorder="1" applyAlignment="1" applyProtection="1">
      <alignment vertical="center"/>
      <protection hidden="1"/>
    </xf>
    <xf numFmtId="0" fontId="29" fillId="0" borderId="0" xfId="37" applyNumberFormat="1" applyFont="1" applyBorder="1" applyAlignment="1" applyProtection="1">
      <alignment vertical="center"/>
      <protection hidden="1"/>
    </xf>
    <xf numFmtId="174" fontId="14" fillId="0" borderId="0" xfId="37" applyNumberFormat="1" applyFont="1" applyBorder="1" applyAlignment="1" applyProtection="1">
      <alignment horizontal="center" vertical="center"/>
      <protection hidden="1"/>
    </xf>
    <xf numFmtId="0" fontId="25" fillId="0" borderId="0" xfId="37" applyFont="1" applyBorder="1" applyAlignment="1" applyProtection="1">
      <alignment vertical="center"/>
      <protection/>
    </xf>
    <xf numFmtId="0" fontId="25" fillId="0" borderId="0" xfId="37" applyFont="1" applyAlignment="1" applyProtection="1">
      <alignment/>
      <protection hidden="1"/>
    </xf>
    <xf numFmtId="0" fontId="14" fillId="0" borderId="0" xfId="37" applyFont="1" applyAlignment="1" applyProtection="1">
      <alignment horizontal="center"/>
      <protection hidden="1"/>
    </xf>
    <xf numFmtId="0" fontId="14" fillId="0" borderId="0" xfId="37" applyNumberFormat="1" applyFont="1" applyBorder="1" applyAlignment="1" applyProtection="1">
      <alignment horizontal="left"/>
      <protection hidden="1"/>
    </xf>
    <xf numFmtId="37" fontId="25" fillId="0" borderId="0" xfId="37" applyNumberFormat="1" applyFont="1" applyAlignment="1" applyProtection="1">
      <alignment/>
      <protection hidden="1"/>
    </xf>
    <xf numFmtId="37" fontId="14" fillId="0" borderId="0" xfId="37" applyNumberFormat="1" applyFont="1" applyBorder="1" applyAlignment="1" applyProtection="1">
      <alignment horizontal="center"/>
      <protection hidden="1"/>
    </xf>
    <xf numFmtId="0" fontId="25" fillId="0" borderId="0" xfId="37" applyNumberFormat="1" applyFont="1" applyFill="1" applyBorder="1" applyAlignment="1" applyProtection="1">
      <alignment horizontal="center" wrapText="1"/>
      <protection hidden="1"/>
    </xf>
    <xf numFmtId="0" fontId="14" fillId="0" borderId="0" xfId="37" applyFont="1" applyFill="1" applyBorder="1" applyAlignment="1" applyProtection="1">
      <alignment horizontal="left"/>
      <protection hidden="1"/>
    </xf>
    <xf numFmtId="0" fontId="14" fillId="0" borderId="0" xfId="37" applyNumberFormat="1" applyFont="1" applyFill="1" applyBorder="1" applyAlignment="1" applyProtection="1">
      <alignment horizontal="right"/>
      <protection hidden="1"/>
    </xf>
    <xf numFmtId="0" fontId="14" fillId="0" borderId="0" xfId="37" applyFont="1" applyFill="1" applyBorder="1" applyAlignment="1" applyProtection="1">
      <alignment horizontal="right"/>
      <protection hidden="1"/>
    </xf>
    <xf numFmtId="0" fontId="14" fillId="0" borderId="0" xfId="37" applyFont="1" applyFill="1" applyAlignment="1" applyProtection="1">
      <alignment horizontal="center"/>
      <protection hidden="1"/>
    </xf>
    <xf numFmtId="0" fontId="14" fillId="0" borderId="0" xfId="37" applyFont="1" applyFill="1" applyAlignment="1" applyProtection="1">
      <alignment/>
      <protection/>
    </xf>
    <xf numFmtId="0" fontId="25" fillId="0" borderId="0" xfId="37" applyFont="1" applyAlignment="1" applyProtection="1">
      <alignment horizontal="center" vertical="center"/>
      <protection/>
    </xf>
    <xf numFmtId="0" fontId="14" fillId="0" borderId="0" xfId="37" applyFont="1" applyAlignment="1" applyProtection="1">
      <alignment horizontal="center" vertical="center"/>
      <protection/>
    </xf>
    <xf numFmtId="0" fontId="30" fillId="0" borderId="0" xfId="37" applyFont="1" applyAlignment="1" applyProtection="1">
      <alignment horizontal="left" vertical="center"/>
      <protection/>
    </xf>
    <xf numFmtId="0" fontId="30" fillId="0" borderId="0" xfId="37" applyFont="1" applyFill="1" applyAlignment="1" applyProtection="1">
      <alignment horizontal="left" vertical="center" wrapText="1"/>
      <protection/>
    </xf>
    <xf numFmtId="0" fontId="30" fillId="0" borderId="0" xfId="37" applyFont="1" applyAlignment="1" applyProtection="1">
      <alignment horizontal="left" vertical="center" wrapText="1"/>
      <protection/>
    </xf>
    <xf numFmtId="0" fontId="30" fillId="0" borderId="0" xfId="37" applyFont="1" applyBorder="1" applyAlignment="1" applyProtection="1">
      <alignment horizontal="left" vertical="center" wrapText="1"/>
      <protection/>
    </xf>
    <xf numFmtId="0" fontId="14" fillId="0" borderId="0" xfId="37" applyFont="1" applyBorder="1" applyAlignment="1" applyProtection="1">
      <alignment horizontal="center"/>
      <protection/>
    </xf>
    <xf numFmtId="0" fontId="31" fillId="0" borderId="0" xfId="37" applyFont="1" applyProtection="1">
      <alignment/>
      <protection/>
    </xf>
    <xf numFmtId="0" fontId="25" fillId="0" borderId="0" xfId="37" applyFont="1">
      <alignment/>
      <protection/>
    </xf>
    <xf numFmtId="0" fontId="31" fillId="0" borderId="0" xfId="37" applyFont="1" applyBorder="1" applyAlignment="1" applyProtection="1">
      <alignment horizontal="left"/>
      <protection/>
    </xf>
    <xf numFmtId="0" fontId="31" fillId="0" borderId="0" xfId="37" applyFont="1" applyBorder="1" applyProtection="1">
      <alignment/>
      <protection/>
    </xf>
    <xf numFmtId="0" fontId="25" fillId="3" borderId="15" xfId="37" applyFont="1" applyFill="1" applyBorder="1" applyAlignment="1" applyProtection="1">
      <alignment horizontal="left"/>
      <protection/>
    </xf>
    <xf numFmtId="0" fontId="14" fillId="0" borderId="0" xfId="37" applyFont="1" applyBorder="1" applyAlignment="1" applyProtection="1">
      <alignment horizontal="left"/>
      <protection/>
    </xf>
    <xf numFmtId="0" fontId="25" fillId="3" borderId="9" xfId="37" applyFont="1" applyFill="1" applyBorder="1" applyAlignment="1" applyProtection="1">
      <alignment horizontal="left"/>
      <protection/>
    </xf>
    <xf numFmtId="0" fontId="25" fillId="0" borderId="3" xfId="37" applyFont="1" applyBorder="1" applyAlignment="1">
      <alignment horizontal="center"/>
      <protection/>
    </xf>
    <xf numFmtId="169" fontId="25" fillId="0" borderId="59" xfId="48" applyFont="1" applyBorder="1" applyAlignment="1" applyProtection="1">
      <alignment horizontal="center"/>
      <protection/>
    </xf>
    <xf numFmtId="169" fontId="25" fillId="0" borderId="3" xfId="48" applyFont="1" applyBorder="1" applyAlignment="1" applyProtection="1">
      <alignment horizontal="center"/>
      <protection/>
    </xf>
    <xf numFmtId="169" fontId="25" fillId="0" borderId="59" xfId="48" applyFont="1" applyBorder="1" applyAlignment="1" applyProtection="1">
      <alignment/>
      <protection/>
    </xf>
    <xf numFmtId="43" fontId="25" fillId="0" borderId="59" xfId="20" applyFont="1" applyBorder="1" applyAlignment="1" applyProtection="1">
      <alignment/>
      <protection/>
    </xf>
    <xf numFmtId="169" fontId="25" fillId="0" borderId="118" xfId="48" applyFont="1" applyBorder="1" applyAlignment="1" applyProtection="1">
      <alignment/>
      <protection/>
    </xf>
    <xf numFmtId="175" fontId="31" fillId="0" borderId="0" xfId="20" applyNumberFormat="1" applyFont="1" applyAlignment="1" applyProtection="1">
      <alignment/>
      <protection/>
    </xf>
    <xf numFmtId="3" fontId="14" fillId="0" borderId="0" xfId="37" applyNumberFormat="1" applyFont="1" applyFill="1" applyBorder="1" applyAlignment="1" applyProtection="1">
      <alignment horizontal="center"/>
      <protection/>
    </xf>
    <xf numFmtId="0" fontId="14" fillId="0" borderId="0" xfId="37" applyFont="1" applyAlignment="1" applyProtection="1">
      <alignment horizontal="left" vertical="center"/>
      <protection/>
    </xf>
    <xf numFmtId="2" fontId="31" fillId="0" borderId="0" xfId="37" applyNumberFormat="1" applyFont="1" applyFill="1" applyBorder="1" applyProtection="1">
      <alignment/>
      <protection/>
    </xf>
    <xf numFmtId="2" fontId="31" fillId="0" borderId="0" xfId="37" applyNumberFormat="1" applyFont="1" applyBorder="1" applyProtection="1">
      <alignment/>
      <protection/>
    </xf>
    <xf numFmtId="0" fontId="31" fillId="6" borderId="3" xfId="37" applyFont="1" applyFill="1" applyBorder="1" applyProtection="1">
      <alignment/>
      <protection/>
    </xf>
    <xf numFmtId="0" fontId="14" fillId="0" borderId="0" xfId="37" applyFont="1" applyFill="1" applyBorder="1" applyAlignment="1" applyProtection="1">
      <alignment horizontal="center"/>
      <protection/>
    </xf>
    <xf numFmtId="175" fontId="25" fillId="0" borderId="59" xfId="20" applyNumberFormat="1" applyFont="1" applyBorder="1" applyAlignment="1" applyProtection="1">
      <alignment/>
      <protection/>
    </xf>
    <xf numFmtId="172" fontId="32" fillId="0" borderId="0" xfId="37" applyNumberFormat="1" applyFont="1" applyProtection="1">
      <alignment/>
      <protection/>
    </xf>
    <xf numFmtId="172" fontId="31" fillId="0" borderId="0" xfId="37" applyNumberFormat="1" applyFont="1" applyProtection="1">
      <alignment/>
      <protection/>
    </xf>
    <xf numFmtId="172" fontId="32" fillId="0" borderId="0" xfId="37" applyNumberFormat="1" applyFont="1">
      <alignment/>
      <protection/>
    </xf>
    <xf numFmtId="0" fontId="32" fillId="0" borderId="0" xfId="37" applyFont="1" applyProtection="1">
      <alignment/>
      <protection/>
    </xf>
    <xf numFmtId="0" fontId="32" fillId="0" borderId="0" xfId="37" applyFont="1">
      <alignment/>
      <protection/>
    </xf>
    <xf numFmtId="168" fontId="31" fillId="6" borderId="3" xfId="37" applyNumberFormat="1" applyFont="1" applyFill="1" applyBorder="1" applyProtection="1">
      <alignment/>
      <protection/>
    </xf>
    <xf numFmtId="172" fontId="32" fillId="0" borderId="0" xfId="37" applyNumberFormat="1" applyFont="1" applyAlignment="1">
      <alignment horizontal="center"/>
      <protection/>
    </xf>
    <xf numFmtId="0" fontId="32" fillId="0" borderId="0" xfId="37" applyFont="1" applyAlignment="1">
      <alignment horizontal="center"/>
      <protection/>
    </xf>
    <xf numFmtId="2" fontId="31" fillId="6" borderId="3" xfId="37" applyNumberFormat="1" applyFont="1" applyFill="1" applyBorder="1" applyProtection="1">
      <alignment/>
      <protection/>
    </xf>
    <xf numFmtId="172" fontId="25" fillId="0" borderId="0" xfId="37" applyNumberFormat="1" applyFont="1" applyAlignment="1">
      <alignment horizontal="center"/>
      <protection/>
    </xf>
    <xf numFmtId="0" fontId="25" fillId="0" borderId="0" xfId="37" applyFont="1" applyAlignment="1">
      <alignment horizontal="center"/>
      <protection/>
    </xf>
    <xf numFmtId="0" fontId="30" fillId="0" borderId="0" xfId="37" applyFont="1" applyBorder="1" applyProtection="1">
      <alignment/>
      <protection/>
    </xf>
    <xf numFmtId="0" fontId="30" fillId="0" borderId="0" xfId="37" applyFont="1" applyFill="1" applyBorder="1" applyProtection="1">
      <alignment/>
      <protection/>
    </xf>
    <xf numFmtId="3" fontId="30" fillId="0" borderId="0" xfId="20" applyNumberFormat="1" applyFont="1" applyFill="1" applyBorder="1" applyAlignment="1" applyProtection="1">
      <alignment/>
      <protection/>
    </xf>
    <xf numFmtId="0" fontId="25" fillId="0" borderId="0" xfId="37" applyFont="1" applyFill="1" applyAlignment="1" applyProtection="1">
      <alignment/>
      <protection/>
    </xf>
    <xf numFmtId="0" fontId="25" fillId="0" borderId="7" xfId="37" applyFont="1" applyFill="1" applyBorder="1" applyAlignment="1" applyProtection="1">
      <alignment horizontal="center"/>
      <protection/>
    </xf>
    <xf numFmtId="0" fontId="25" fillId="0" borderId="3" xfId="37" applyFont="1" applyBorder="1" applyAlignment="1" applyProtection="1">
      <alignment horizontal="center"/>
      <protection/>
    </xf>
    <xf numFmtId="0" fontId="25" fillId="0" borderId="0" xfId="37" applyFont="1" applyBorder="1">
      <alignment/>
      <protection/>
    </xf>
    <xf numFmtId="2" fontId="25" fillId="0" borderId="0" xfId="37" applyNumberFormat="1" applyFont="1" applyBorder="1">
      <alignment/>
      <protection/>
    </xf>
    <xf numFmtId="3" fontId="14" fillId="0" borderId="0" xfId="37" applyNumberFormat="1" applyFont="1" applyAlignment="1" applyProtection="1">
      <alignment horizontal="center"/>
      <protection/>
    </xf>
    <xf numFmtId="0" fontId="30" fillId="0" borderId="0" xfId="37" applyFont="1" applyProtection="1">
      <alignment/>
      <protection/>
    </xf>
    <xf numFmtId="0" fontId="31" fillId="0" borderId="0" xfId="37" applyFont="1" applyFill="1" applyBorder="1" applyProtection="1">
      <alignment/>
      <protection/>
    </xf>
    <xf numFmtId="0" fontId="14" fillId="0" borderId="5" xfId="37" applyFont="1" applyBorder="1" applyProtection="1">
      <alignment/>
      <protection/>
    </xf>
    <xf numFmtId="3" fontId="14" fillId="0" borderId="3" xfId="37" applyNumberFormat="1" applyFont="1" applyBorder="1" applyAlignment="1" applyProtection="1">
      <alignment horizontal="center"/>
      <protection/>
    </xf>
    <xf numFmtId="176" fontId="25" fillId="0" borderId="0" xfId="37" applyNumberFormat="1" applyFont="1" applyProtection="1">
      <alignment/>
      <protection/>
    </xf>
    <xf numFmtId="0" fontId="7" fillId="0" borderId="0" xfId="37" applyNumberFormat="1" applyFont="1" applyAlignment="1" applyProtection="1">
      <alignment/>
      <protection/>
    </xf>
    <xf numFmtId="0" fontId="6" fillId="0" borderId="0" xfId="37" applyFont="1" applyAlignment="1" applyProtection="1">
      <alignment/>
      <protection/>
    </xf>
    <xf numFmtId="0" fontId="7" fillId="0" borderId="0" xfId="37" applyFont="1" applyBorder="1" applyAlignment="1" applyProtection="1">
      <alignment/>
      <protection/>
    </xf>
    <xf numFmtId="0" fontId="6" fillId="0" borderId="0" xfId="37" applyFont="1" applyBorder="1" applyAlignment="1" applyProtection="1">
      <alignment/>
      <protection/>
    </xf>
    <xf numFmtId="0" fontId="6" fillId="0" borderId="0" xfId="37" applyFont="1" applyProtection="1">
      <alignment/>
      <protection/>
    </xf>
    <xf numFmtId="0" fontId="6" fillId="0" borderId="0" xfId="37" applyFont="1" applyBorder="1" applyProtection="1">
      <alignment/>
      <protection/>
    </xf>
    <xf numFmtId="0" fontId="6" fillId="0" borderId="5" xfId="37" applyFont="1" applyBorder="1" applyAlignment="1" applyProtection="1">
      <alignment vertical="center"/>
      <protection hidden="1"/>
    </xf>
    <xf numFmtId="0" fontId="7" fillId="0" borderId="5" xfId="37" applyNumberFormat="1" applyFont="1" applyBorder="1" applyAlignment="1" applyProtection="1">
      <alignment vertical="center"/>
      <protection hidden="1"/>
    </xf>
    <xf numFmtId="0" fontId="6" fillId="0" borderId="5" xfId="37" applyFont="1" applyBorder="1" applyAlignment="1" applyProtection="1">
      <alignment vertical="center"/>
      <protection/>
    </xf>
    <xf numFmtId="174" fontId="6" fillId="0" borderId="5" xfId="37" applyNumberFormat="1" applyFont="1" applyBorder="1" applyAlignment="1" applyProtection="1">
      <alignment horizontal="right" vertical="center"/>
      <protection hidden="1"/>
    </xf>
    <xf numFmtId="0" fontId="6" fillId="0" borderId="0" xfId="37" applyFont="1" applyAlignment="1" applyProtection="1">
      <alignment vertical="center"/>
      <protection/>
    </xf>
    <xf numFmtId="0" fontId="7" fillId="0" borderId="0" xfId="37" applyNumberFormat="1" applyFont="1" applyBorder="1" applyAlignment="1" applyProtection="1">
      <alignment vertical="center"/>
      <protection hidden="1"/>
    </xf>
    <xf numFmtId="0" fontId="6" fillId="0" borderId="0" xfId="37" applyFont="1" applyBorder="1" applyAlignment="1" applyProtection="1">
      <alignment vertical="center"/>
      <protection/>
    </xf>
    <xf numFmtId="0" fontId="7" fillId="0" borderId="0" xfId="37" applyNumberFormat="1" applyFont="1" applyAlignment="1" applyProtection="1">
      <alignment/>
      <protection hidden="1"/>
    </xf>
    <xf numFmtId="0" fontId="6" fillId="0" borderId="0" xfId="37" applyFont="1" applyAlignment="1" applyProtection="1">
      <alignment/>
      <protection hidden="1"/>
    </xf>
    <xf numFmtId="0" fontId="7" fillId="0" borderId="0" xfId="37" applyFont="1" applyBorder="1" applyAlignment="1" applyProtection="1">
      <alignment/>
      <protection hidden="1"/>
    </xf>
    <xf numFmtId="0" fontId="6" fillId="0" borderId="0" xfId="37" applyFont="1" applyBorder="1" applyAlignment="1" applyProtection="1">
      <alignment/>
      <protection hidden="1"/>
    </xf>
    <xf numFmtId="0" fontId="6" fillId="0" borderId="0" xfId="37" applyFont="1" applyProtection="1">
      <alignment/>
      <protection hidden="1"/>
    </xf>
    <xf numFmtId="0" fontId="12" fillId="0" borderId="0" xfId="37" applyFont="1" applyFill="1" applyBorder="1" applyAlignment="1">
      <alignment/>
      <protection/>
    </xf>
    <xf numFmtId="0" fontId="0" fillId="0" borderId="0" xfId="37" applyFont="1" applyFill="1" applyBorder="1" applyAlignment="1">
      <alignment/>
      <protection/>
    </xf>
    <xf numFmtId="0" fontId="18" fillId="0" borderId="0" xfId="37" applyFont="1" applyFill="1" applyBorder="1">
      <alignment/>
      <protection/>
    </xf>
    <xf numFmtId="0" fontId="18" fillId="0" borderId="0" xfId="37" applyFont="1">
      <alignment/>
      <protection/>
    </xf>
    <xf numFmtId="0" fontId="18" fillId="0" borderId="0" xfId="37" applyFont="1" applyBorder="1">
      <alignment/>
      <protection/>
    </xf>
    <xf numFmtId="0" fontId="34" fillId="0" borderId="0" xfId="37" applyFont="1" applyAlignment="1" applyProtection="1">
      <alignment horizontal="left" vertical="center" wrapText="1"/>
      <protection/>
    </xf>
    <xf numFmtId="0" fontId="18" fillId="0" borderId="0" xfId="37" applyFont="1" applyProtection="1">
      <alignment/>
      <protection/>
    </xf>
    <xf numFmtId="0" fontId="18" fillId="0" borderId="0" xfId="37" applyFont="1" applyBorder="1" applyProtection="1">
      <alignment/>
      <protection/>
    </xf>
    <xf numFmtId="0" fontId="18" fillId="0" borderId="0" xfId="37" applyFont="1" applyAlignment="1" applyProtection="1">
      <alignment horizontal="left"/>
      <protection/>
    </xf>
    <xf numFmtId="0" fontId="12" fillId="0" borderId="0" xfId="37" applyFont="1" applyAlignment="1" applyProtection="1">
      <alignment horizontal="left"/>
      <protection/>
    </xf>
    <xf numFmtId="0" fontId="12" fillId="0" borderId="0" xfId="37" applyFont="1" applyAlignment="1" applyProtection="1">
      <alignment horizontal="left" vertical="center"/>
      <protection/>
    </xf>
    <xf numFmtId="0" fontId="12" fillId="0" borderId="0" xfId="37" applyFont="1" applyAlignment="1" applyProtection="1">
      <alignment horizontal="left" vertical="center" wrapText="1"/>
      <protection/>
    </xf>
    <xf numFmtId="0" fontId="12" fillId="0" borderId="0" xfId="37" applyFont="1" applyBorder="1" applyProtection="1">
      <alignment/>
      <protection/>
    </xf>
    <xf numFmtId="0" fontId="25" fillId="0" borderId="15" xfId="37" applyFont="1" applyBorder="1" applyAlignment="1" applyProtection="1">
      <alignment horizontal="center"/>
      <protection/>
    </xf>
    <xf numFmtId="10" fontId="18" fillId="0" borderId="0" xfId="31" applyNumberFormat="1" applyFont="1" applyAlignment="1" applyProtection="1">
      <alignment/>
      <protection/>
    </xf>
    <xf numFmtId="0" fontId="18" fillId="0" borderId="7" xfId="37" applyFont="1" applyBorder="1" applyAlignment="1" applyProtection="1">
      <alignment/>
      <protection/>
    </xf>
    <xf numFmtId="0" fontId="0" fillId="0" borderId="5" xfId="37" applyFont="1" applyBorder="1" applyAlignment="1">
      <alignment/>
      <protection/>
    </xf>
    <xf numFmtId="0" fontId="18" fillId="0" borderId="7" xfId="37" applyFont="1" applyBorder="1" applyProtection="1">
      <alignment/>
      <protection/>
    </xf>
    <xf numFmtId="4" fontId="18" fillId="0" borderId="3" xfId="37" applyNumberFormat="1" applyFont="1" applyFill="1" applyBorder="1" applyProtection="1">
      <alignment/>
      <protection/>
    </xf>
    <xf numFmtId="3" fontId="18" fillId="0" borderId="3" xfId="37" applyNumberFormat="1" applyFont="1" applyFill="1" applyBorder="1" applyProtection="1">
      <alignment/>
      <protection/>
    </xf>
    <xf numFmtId="0" fontId="18" fillId="0" borderId="6" xfId="37" applyFont="1" applyBorder="1" applyProtection="1">
      <alignment/>
      <protection/>
    </xf>
    <xf numFmtId="4" fontId="18" fillId="6" borderId="9" xfId="37" applyNumberFormat="1" applyFont="1" applyFill="1" applyBorder="1" applyProtection="1">
      <alignment/>
      <protection/>
    </xf>
    <xf numFmtId="3" fontId="18" fillId="6" borderId="3" xfId="37" applyNumberFormat="1" applyFont="1" applyFill="1" applyBorder="1" applyProtection="1">
      <alignment/>
      <protection/>
    </xf>
    <xf numFmtId="0" fontId="18" fillId="0" borderId="5" xfId="37" applyFont="1" applyBorder="1" applyProtection="1">
      <alignment/>
      <protection/>
    </xf>
    <xf numFmtId="0" fontId="18" fillId="0" borderId="16" xfId="37" applyFont="1" applyBorder="1" applyProtection="1">
      <alignment/>
      <protection/>
    </xf>
    <xf numFmtId="4" fontId="18" fillId="0" borderId="9" xfId="37" applyNumberFormat="1" applyFont="1" applyFill="1" applyBorder="1" applyProtection="1">
      <alignment/>
      <protection/>
    </xf>
    <xf numFmtId="2" fontId="18" fillId="0" borderId="0" xfId="37" applyNumberFormat="1" applyFont="1" applyProtection="1">
      <alignment/>
      <protection/>
    </xf>
    <xf numFmtId="0" fontId="18" fillId="0" borderId="19" xfId="37" applyFont="1" applyBorder="1" applyAlignment="1" applyProtection="1">
      <alignment horizontal="right"/>
      <protection/>
    </xf>
    <xf numFmtId="0" fontId="18" fillId="0" borderId="19" xfId="37" applyFont="1" applyBorder="1" applyProtection="1">
      <alignment/>
      <protection/>
    </xf>
    <xf numFmtId="0" fontId="18" fillId="0" borderId="3" xfId="37" applyFont="1" applyBorder="1" applyProtection="1">
      <alignment/>
      <protection/>
    </xf>
    <xf numFmtId="0" fontId="12" fillId="0" borderId="7" xfId="37" applyFont="1" applyBorder="1" applyProtection="1">
      <alignment/>
      <protection/>
    </xf>
    <xf numFmtId="0" fontId="12" fillId="0" borderId="5" xfId="37" applyFont="1" applyBorder="1" applyProtection="1">
      <alignment/>
      <protection/>
    </xf>
    <xf numFmtId="3" fontId="12" fillId="0" borderId="16" xfId="37" applyNumberFormat="1" applyFont="1" applyFill="1" applyBorder="1" applyProtection="1">
      <alignment/>
      <protection/>
    </xf>
    <xf numFmtId="3" fontId="12" fillId="0" borderId="16" xfId="37" applyNumberFormat="1" applyFont="1" applyBorder="1" applyProtection="1">
      <alignment/>
      <protection/>
    </xf>
    <xf numFmtId="3" fontId="12" fillId="0" borderId="0" xfId="37" applyNumberFormat="1" applyFont="1" applyProtection="1">
      <alignment/>
      <protection/>
    </xf>
    <xf numFmtId="0" fontId="12" fillId="0" borderId="0" xfId="37" applyFont="1" applyProtection="1">
      <alignment/>
      <protection/>
    </xf>
    <xf numFmtId="0" fontId="18" fillId="0" borderId="0" xfId="37" applyFont="1" applyBorder="1" applyAlignment="1" applyProtection="1">
      <alignment/>
      <protection/>
    </xf>
    <xf numFmtId="9" fontId="18" fillId="0" borderId="0" xfId="37" applyNumberFormat="1" applyFont="1" applyBorder="1" applyAlignment="1" applyProtection="1">
      <alignment horizontal="center"/>
      <protection/>
    </xf>
    <xf numFmtId="4" fontId="18" fillId="0" borderId="0" xfId="37" applyNumberFormat="1" applyFont="1" applyFill="1" applyBorder="1" applyProtection="1">
      <alignment/>
      <protection/>
    </xf>
    <xf numFmtId="0" fontId="18" fillId="0" borderId="3" xfId="37" applyFont="1" applyBorder="1" applyAlignment="1" applyProtection="1">
      <alignment horizontal="center"/>
      <protection/>
    </xf>
    <xf numFmtId="3" fontId="18" fillId="0" borderId="16" xfId="37" applyNumberFormat="1" applyFont="1" applyFill="1" applyBorder="1" applyAlignment="1" applyProtection="1">
      <alignment horizontal="center"/>
      <protection/>
    </xf>
    <xf numFmtId="2" fontId="18" fillId="0" borderId="3" xfId="37" applyNumberFormat="1" applyFont="1" applyFill="1" applyBorder="1" applyProtection="1">
      <alignment/>
      <protection/>
    </xf>
    <xf numFmtId="0" fontId="12" fillId="0" borderId="5" xfId="37" applyFont="1" applyFill="1" applyBorder="1" applyProtection="1">
      <alignment/>
      <protection/>
    </xf>
    <xf numFmtId="0" fontId="12" fillId="0" borderId="16" xfId="37" applyFont="1" applyFill="1" applyBorder="1" applyProtection="1">
      <alignment/>
      <protection/>
    </xf>
    <xf numFmtId="3" fontId="12" fillId="0" borderId="3" xfId="37" applyNumberFormat="1" applyFont="1" applyFill="1" applyBorder="1" applyProtection="1">
      <alignment/>
      <protection/>
    </xf>
    <xf numFmtId="176" fontId="18" fillId="0" borderId="0" xfId="37" applyNumberFormat="1" applyFont="1" applyProtection="1">
      <alignment/>
      <protection/>
    </xf>
    <xf numFmtId="0" fontId="0" fillId="0" borderId="0" xfId="37">
      <alignment/>
      <protection/>
    </xf>
    <xf numFmtId="0" fontId="25" fillId="0" borderId="7" xfId="37" applyFont="1" applyBorder="1" applyAlignment="1" applyProtection="1">
      <alignment horizontal="left"/>
      <protection/>
    </xf>
    <xf numFmtId="0" fontId="25" fillId="0" borderId="3" xfId="37" applyFont="1" applyBorder="1" applyAlignment="1" applyProtection="1">
      <alignment horizontal="left"/>
      <protection/>
    </xf>
    <xf numFmtId="4" fontId="18" fillId="0" borderId="16" xfId="37" applyNumberFormat="1" applyFont="1" applyFill="1" applyBorder="1" applyProtection="1">
      <alignment/>
      <protection/>
    </xf>
    <xf numFmtId="0" fontId="25" fillId="0" borderId="7" xfId="37" applyFont="1" applyBorder="1" applyAlignment="1" applyProtection="1">
      <alignment horizontal="center"/>
      <protection/>
    </xf>
    <xf numFmtId="0" fontId="18" fillId="0" borderId="3" xfId="37" applyFont="1" applyFill="1" applyBorder="1" applyAlignment="1" applyProtection="1">
      <alignment horizontal="left"/>
      <protection/>
    </xf>
    <xf numFmtId="2" fontId="18" fillId="6" borderId="3" xfId="37" applyNumberFormat="1" applyFont="1" applyFill="1" applyBorder="1" applyProtection="1">
      <alignment/>
      <protection/>
    </xf>
    <xf numFmtId="176" fontId="18" fillId="6" borderId="3" xfId="20" applyNumberFormat="1" applyFont="1" applyFill="1" applyBorder="1" applyAlignment="1" applyProtection="1">
      <alignment/>
      <protection/>
    </xf>
    <xf numFmtId="0" fontId="14" fillId="0" borderId="119" xfId="37" applyFont="1" applyBorder="1" applyProtection="1">
      <alignment/>
      <protection/>
    </xf>
    <xf numFmtId="0" fontId="14" fillId="0" borderId="120" xfId="37" applyFont="1" applyBorder="1" applyProtection="1">
      <alignment/>
      <protection/>
    </xf>
    <xf numFmtId="176" fontId="14" fillId="0" borderId="27" xfId="37" applyNumberFormat="1" applyFont="1" applyBorder="1" applyProtection="1">
      <alignment/>
      <protection/>
    </xf>
    <xf numFmtId="0" fontId="14" fillId="0" borderId="0" xfId="37" applyFont="1" applyAlignment="1" applyProtection="1">
      <alignment/>
      <protection/>
    </xf>
    <xf numFmtId="0" fontId="14" fillId="0" borderId="0" xfId="37" applyFont="1" applyProtection="1">
      <alignment/>
      <protection/>
    </xf>
    <xf numFmtId="0" fontId="6" fillId="5" borderId="3" xfId="34" applyFont="1" applyFill="1" applyBorder="1" applyProtection="1">
      <alignment/>
      <protection/>
    </xf>
    <xf numFmtId="0" fontId="7" fillId="3" borderId="3" xfId="34" applyFont="1" applyFill="1" applyBorder="1" applyProtection="1">
      <alignment/>
      <protection/>
    </xf>
    <xf numFmtId="0" fontId="6" fillId="5" borderId="10" xfId="34" applyFont="1" applyFill="1" applyBorder="1" applyProtection="1">
      <alignment/>
      <protection/>
    </xf>
    <xf numFmtId="0" fontId="6" fillId="5" borderId="14" xfId="34" applyFont="1" applyFill="1" applyBorder="1" applyProtection="1">
      <alignment/>
      <protection/>
    </xf>
    <xf numFmtId="3" fontId="6" fillId="5" borderId="3" xfId="34" applyNumberFormat="1" applyFont="1" applyFill="1" applyBorder="1" applyAlignment="1" applyProtection="1">
      <alignment horizontal="right"/>
      <protection/>
    </xf>
    <xf numFmtId="3" fontId="6" fillId="0" borderId="3" xfId="34" applyNumberFormat="1" applyFont="1" applyFill="1" applyBorder="1" applyAlignment="1" applyProtection="1">
      <alignment horizontal="right"/>
      <protection/>
    </xf>
    <xf numFmtId="0" fontId="6" fillId="5" borderId="6" xfId="34" applyFont="1" applyFill="1" applyBorder="1" applyProtection="1">
      <alignment/>
      <protection/>
    </xf>
    <xf numFmtId="0" fontId="6" fillId="5" borderId="0" xfId="34" applyFont="1" applyFill="1" applyProtection="1" quotePrefix="1">
      <alignment/>
      <protection/>
    </xf>
    <xf numFmtId="0" fontId="6" fillId="0" borderId="5" xfId="34" applyFont="1" applyBorder="1" applyAlignment="1" applyProtection="1">
      <alignment horizontal="left"/>
      <protection/>
    </xf>
    <xf numFmtId="0" fontId="6" fillId="5" borderId="10" xfId="34" applyFont="1" applyFill="1" applyBorder="1" applyProtection="1" quotePrefix="1">
      <alignment/>
      <protection/>
    </xf>
    <xf numFmtId="0" fontId="6" fillId="5" borderId="12" xfId="34" applyFont="1" applyFill="1" applyBorder="1" applyProtection="1" quotePrefix="1">
      <alignment/>
      <protection/>
    </xf>
    <xf numFmtId="3" fontId="6" fillId="0" borderId="3" xfId="47" applyNumberFormat="1" applyFont="1" applyFill="1" applyBorder="1" applyProtection="1">
      <alignment/>
      <protection locked="0"/>
    </xf>
    <xf numFmtId="3" fontId="7" fillId="0" borderId="3" xfId="47" applyNumberFormat="1" applyFont="1" applyFill="1" applyBorder="1" applyProtection="1">
      <alignment/>
      <protection/>
    </xf>
    <xf numFmtId="0" fontId="24" fillId="5" borderId="0" xfId="34" applyFont="1" applyFill="1" applyProtection="1">
      <alignment/>
      <protection/>
    </xf>
    <xf numFmtId="0" fontId="35" fillId="5" borderId="0" xfId="34" applyFont="1" applyFill="1" applyProtection="1">
      <alignment/>
      <protection/>
    </xf>
    <xf numFmtId="3" fontId="6" fillId="0" borderId="0" xfId="34" applyNumberFormat="1" applyFont="1" applyFill="1" applyBorder="1" applyProtection="1">
      <alignment/>
      <protection/>
    </xf>
    <xf numFmtId="0" fontId="26" fillId="0" borderId="0" xfId="34" applyFont="1" applyFill="1" applyBorder="1" applyProtection="1">
      <alignment/>
      <protection/>
    </xf>
    <xf numFmtId="3" fontId="7" fillId="0" borderId="121" xfId="34" applyNumberFormat="1" applyFont="1" applyFill="1" applyBorder="1" applyProtection="1">
      <alignment/>
      <protection/>
    </xf>
    <xf numFmtId="3" fontId="6" fillId="5" borderId="3" xfId="34" applyNumberFormat="1" applyFont="1" applyFill="1" applyBorder="1" applyProtection="1">
      <alignment/>
      <protection locked="0"/>
    </xf>
    <xf numFmtId="0" fontId="25" fillId="0" borderId="0" xfId="37" applyNumberFormat="1" applyFont="1" applyFill="1" applyAlignment="1" applyProtection="1">
      <alignment/>
      <protection/>
    </xf>
    <xf numFmtId="0" fontId="25" fillId="0" borderId="0" xfId="37" applyNumberFormat="1" applyFont="1" applyFill="1" applyBorder="1" applyAlignment="1" applyProtection="1">
      <alignment vertical="center"/>
      <protection hidden="1"/>
    </xf>
    <xf numFmtId="0" fontId="25" fillId="0" borderId="0" xfId="37" applyNumberFormat="1" applyFont="1" applyFill="1" applyAlignment="1" applyProtection="1">
      <alignment/>
      <protection hidden="1"/>
    </xf>
    <xf numFmtId="0" fontId="25" fillId="0" borderId="0" xfId="37" applyNumberFormat="1" applyFont="1" applyFill="1" applyAlignment="1" applyProtection="1">
      <alignment horizontal="center"/>
      <protection/>
    </xf>
    <xf numFmtId="0" fontId="25" fillId="0" borderId="0" xfId="37" applyNumberFormat="1" applyFont="1" applyFill="1" applyAlignment="1" applyProtection="1">
      <alignment horizontal="left"/>
      <protection hidden="1"/>
    </xf>
    <xf numFmtId="0" fontId="25" fillId="0" borderId="0" xfId="37" applyFont="1" applyFill="1" applyAlignment="1" applyProtection="1">
      <alignment horizontal="left"/>
      <protection/>
    </xf>
    <xf numFmtId="0" fontId="25" fillId="0" borderId="0" xfId="37" applyFont="1" applyFill="1" applyBorder="1" applyAlignment="1" applyProtection="1">
      <alignment horizontal="left"/>
      <protection/>
    </xf>
    <xf numFmtId="0" fontId="25" fillId="0" borderId="3" xfId="37" applyFont="1" applyFill="1" applyBorder="1" applyAlignment="1" applyProtection="1">
      <alignment horizontal="left"/>
      <protection/>
    </xf>
    <xf numFmtId="3" fontId="25" fillId="0" borderId="3" xfId="37" applyNumberFormat="1" applyFont="1" applyFill="1" applyBorder="1" applyAlignment="1" applyProtection="1">
      <alignment horizontal="left"/>
      <protection/>
    </xf>
    <xf numFmtId="0" fontId="14" fillId="0" borderId="7" xfId="37" applyNumberFormat="1" applyFont="1" applyFill="1" applyBorder="1" applyProtection="1">
      <alignment/>
      <protection/>
    </xf>
    <xf numFmtId="0" fontId="25" fillId="0" borderId="0" xfId="37" applyNumberFormat="1" applyFont="1" applyFill="1" applyProtection="1">
      <alignment/>
      <protection/>
    </xf>
    <xf numFmtId="0" fontId="7" fillId="0" borderId="0" xfId="37" applyNumberFormat="1" applyFont="1" applyFill="1" applyAlignment="1" applyProtection="1">
      <alignment/>
      <protection/>
    </xf>
    <xf numFmtId="0" fontId="6" fillId="0" borderId="5" xfId="37" applyNumberFormat="1" applyFont="1" applyFill="1" applyBorder="1" applyAlignment="1" applyProtection="1">
      <alignment vertical="center"/>
      <protection hidden="1"/>
    </xf>
    <xf numFmtId="0" fontId="7" fillId="0" borderId="0" xfId="37" applyNumberFormat="1" applyFont="1" applyFill="1" applyAlignment="1" applyProtection="1">
      <alignment/>
      <protection hidden="1"/>
    </xf>
    <xf numFmtId="0" fontId="12" fillId="0" borderId="0" xfId="37" applyFont="1" applyFill="1" applyBorder="1">
      <alignment/>
      <protection/>
    </xf>
    <xf numFmtId="0" fontId="34" fillId="0" borderId="0" xfId="37" applyFont="1" applyFill="1" applyAlignment="1" applyProtection="1">
      <alignment horizontal="left"/>
      <protection/>
    </xf>
    <xf numFmtId="0" fontId="18" fillId="0" borderId="0" xfId="37" applyFont="1" applyFill="1" applyAlignment="1" applyProtection="1">
      <alignment horizontal="left"/>
      <protection/>
    </xf>
    <xf numFmtId="0" fontId="12" fillId="0" borderId="0" xfId="37" applyFont="1" applyFill="1" applyAlignment="1" applyProtection="1">
      <alignment horizontal="left"/>
      <protection/>
    </xf>
    <xf numFmtId="0" fontId="18" fillId="0" borderId="0" xfId="37" applyFont="1" applyFill="1" applyBorder="1" applyAlignment="1" applyProtection="1">
      <alignment horizontal="left"/>
      <protection/>
    </xf>
    <xf numFmtId="3" fontId="18" fillId="0" borderId="3" xfId="37" applyNumberFormat="1" applyFont="1" applyFill="1" applyBorder="1" applyAlignment="1" applyProtection="1">
      <alignment horizontal="left"/>
      <protection/>
    </xf>
    <xf numFmtId="3" fontId="12" fillId="0" borderId="3" xfId="37" applyNumberFormat="1" applyFont="1" applyFill="1" applyBorder="1" applyAlignment="1" applyProtection="1">
      <alignment horizontal="left"/>
      <protection/>
    </xf>
    <xf numFmtId="0" fontId="0" fillId="0" borderId="0" xfId="37" applyFont="1" applyFill="1" applyAlignment="1" applyProtection="1">
      <alignment horizontal="left"/>
      <protection/>
    </xf>
    <xf numFmtId="0" fontId="14" fillId="0" borderId="0" xfId="37" applyNumberFormat="1" applyFont="1" applyFill="1" applyProtection="1">
      <alignment/>
      <protection/>
    </xf>
    <xf numFmtId="0" fontId="7" fillId="0" borderId="0" xfId="37" applyNumberFormat="1" applyFont="1" applyFill="1" applyProtection="1">
      <alignment/>
      <protection/>
    </xf>
    <xf numFmtId="0" fontId="36" fillId="5" borderId="0" xfId="34" applyFont="1" applyFill="1" applyProtection="1">
      <alignment/>
      <protection/>
    </xf>
    <xf numFmtId="0" fontId="36" fillId="5" borderId="0" xfId="34" applyFont="1" applyFill="1" applyAlignment="1" applyProtection="1">
      <alignment vertical="center"/>
      <protection/>
    </xf>
    <xf numFmtId="4" fontId="6" fillId="5" borderId="0" xfId="34" applyNumberFormat="1" applyFont="1" applyFill="1" applyProtection="1">
      <alignment/>
      <protection/>
    </xf>
    <xf numFmtId="4" fontId="6" fillId="5" borderId="0" xfId="34" applyNumberFormat="1" applyFont="1" applyFill="1" applyAlignment="1" applyProtection="1">
      <alignment vertical="center"/>
      <protection/>
    </xf>
    <xf numFmtId="4" fontId="7" fillId="5" borderId="0" xfId="34" applyNumberFormat="1" applyFont="1" applyFill="1" applyProtection="1">
      <alignment/>
      <protection/>
    </xf>
    <xf numFmtId="0" fontId="0" fillId="0" borderId="0" xfId="34" applyNumberFormat="1" applyFont="1" applyFill="1" applyBorder="1" applyAlignment="1" applyProtection="1">
      <alignment horizontal="left"/>
      <protection hidden="1"/>
    </xf>
    <xf numFmtId="0" fontId="0" fillId="5" borderId="0" xfId="34" applyFont="1" applyFill="1" applyProtection="1">
      <alignment/>
      <protection/>
    </xf>
    <xf numFmtId="0" fontId="6" fillId="5" borderId="7" xfId="34" applyFont="1" applyFill="1" applyBorder="1" applyAlignment="1" applyProtection="1">
      <alignment vertical="center"/>
      <protection hidden="1"/>
    </xf>
    <xf numFmtId="0" fontId="7" fillId="5" borderId="5" xfId="34" applyFont="1" applyFill="1" applyBorder="1" applyAlignment="1" applyProtection="1">
      <alignment vertical="center"/>
      <protection hidden="1"/>
    </xf>
    <xf numFmtId="0" fontId="24" fillId="5" borderId="16" xfId="34" applyNumberFormat="1" applyFont="1" applyFill="1" applyBorder="1" applyAlignment="1" applyProtection="1">
      <alignment vertical="center"/>
      <protection hidden="1"/>
    </xf>
    <xf numFmtId="0" fontId="7" fillId="3" borderId="3" xfId="34" applyNumberFormat="1" applyFont="1" applyFill="1" applyBorder="1" applyAlignment="1" applyProtection="1">
      <alignment horizontal="center" vertical="center"/>
      <protection hidden="1"/>
    </xf>
    <xf numFmtId="0" fontId="7" fillId="5" borderId="3" xfId="34" applyNumberFormat="1" applyFont="1" applyFill="1" applyBorder="1" applyAlignment="1" applyProtection="1">
      <alignment vertical="center"/>
      <protection hidden="1" locked="0"/>
    </xf>
    <xf numFmtId="0" fontId="38" fillId="0" borderId="0" xfId="36" applyFont="1" applyProtection="1">
      <alignment/>
      <protection/>
    </xf>
    <xf numFmtId="0" fontId="38" fillId="0" borderId="0" xfId="36" applyFont="1" applyFill="1" applyAlignment="1" applyProtection="1">
      <alignment horizontal="left"/>
      <protection/>
    </xf>
    <xf numFmtId="0" fontId="38" fillId="0" borderId="0" xfId="36" applyFont="1" applyFill="1" applyProtection="1">
      <alignment/>
      <protection/>
    </xf>
    <xf numFmtId="0" fontId="38" fillId="0" borderId="0" xfId="36" applyFont="1" applyFill="1" applyBorder="1" applyAlignment="1" applyProtection="1">
      <alignment horizontal="right"/>
      <protection/>
    </xf>
    <xf numFmtId="3" fontId="39" fillId="2" borderId="0" xfId="36" applyNumberFormat="1" applyFont="1" applyFill="1" applyAlignment="1" applyProtection="1">
      <alignment horizontal="center"/>
      <protection/>
    </xf>
    <xf numFmtId="0" fontId="39" fillId="0" borderId="0" xfId="36" applyFont="1" applyProtection="1">
      <alignment/>
      <protection/>
    </xf>
    <xf numFmtId="3" fontId="38" fillId="0" borderId="0" xfId="36" applyNumberFormat="1" applyFont="1" applyProtection="1">
      <alignment/>
      <protection/>
    </xf>
    <xf numFmtId="0" fontId="39" fillId="0" borderId="0" xfId="36" applyFont="1" applyFill="1" applyBorder="1" applyAlignment="1" applyProtection="1">
      <alignment horizontal="right"/>
      <protection/>
    </xf>
    <xf numFmtId="0" fontId="39" fillId="0" borderId="0" xfId="36" applyFont="1" applyFill="1" applyAlignment="1" applyProtection="1">
      <alignment horizontal="left"/>
      <protection/>
    </xf>
    <xf numFmtId="0" fontId="38" fillId="0" borderId="0" xfId="36" applyFont="1" applyFill="1" applyBorder="1" applyAlignment="1" applyProtection="1">
      <alignment vertical="center"/>
      <protection/>
    </xf>
    <xf numFmtId="0" fontId="38" fillId="0" borderId="0" xfId="36" applyFont="1" applyFill="1" applyBorder="1" applyAlignment="1" applyProtection="1">
      <alignment/>
      <protection/>
    </xf>
    <xf numFmtId="0" fontId="38" fillId="0" borderId="0" xfId="36" applyFont="1" applyFill="1" applyBorder="1" applyAlignment="1" applyProtection="1">
      <alignment horizontal="left" vertical="center"/>
      <protection/>
    </xf>
    <xf numFmtId="0" fontId="39" fillId="0" borderId="65" xfId="36" applyFont="1" applyFill="1" applyBorder="1" applyAlignment="1" applyProtection="1">
      <alignment horizontal="center" vertical="center" wrapText="1"/>
      <protection/>
    </xf>
    <xf numFmtId="0" fontId="38" fillId="6" borderId="30" xfId="36" applyFont="1" applyFill="1" applyBorder="1" applyAlignment="1" applyProtection="1">
      <alignment horizontal="center"/>
      <protection/>
    </xf>
    <xf numFmtId="0" fontId="38" fillId="0" borderId="63" xfId="36" applyNumberFormat="1" applyFont="1" applyFill="1" applyBorder="1" applyAlignment="1" applyProtection="1">
      <alignment horizontal="left"/>
      <protection/>
    </xf>
    <xf numFmtId="0" fontId="38" fillId="0" borderId="63" xfId="36" applyNumberFormat="1" applyFont="1" applyFill="1" applyBorder="1" applyAlignment="1" applyProtection="1">
      <alignment horizontal="left" vertical="center"/>
      <protection/>
    </xf>
    <xf numFmtId="0" fontId="9" fillId="0" borderId="36" xfId="36" applyFont="1" applyBorder="1" applyAlignment="1">
      <alignment vertical="center"/>
      <protection/>
    </xf>
    <xf numFmtId="37" fontId="38" fillId="0" borderId="46" xfId="36" applyNumberFormat="1" applyFont="1" applyFill="1" applyBorder="1" applyAlignment="1" applyProtection="1">
      <alignment horizontal="center" vertical="center"/>
      <protection/>
    </xf>
    <xf numFmtId="0" fontId="40" fillId="5" borderId="42" xfId="38" applyFont="1" applyFill="1" applyBorder="1" applyAlignment="1" applyProtection="1">
      <alignment horizontal="center"/>
      <protection/>
    </xf>
    <xf numFmtId="0" fontId="40" fillId="5" borderId="63" xfId="38" applyFont="1" applyFill="1" applyBorder="1" applyAlignment="1" applyProtection="1">
      <alignment horizontal="center"/>
      <protection/>
    </xf>
    <xf numFmtId="37" fontId="38" fillId="0" borderId="74" xfId="36" applyNumberFormat="1" applyFont="1" applyFill="1" applyBorder="1" applyAlignment="1" applyProtection="1">
      <alignment horizontal="center" vertical="center"/>
      <protection/>
    </xf>
    <xf numFmtId="0" fontId="38" fillId="0" borderId="30" xfId="36" applyNumberFormat="1" applyFont="1" applyFill="1" applyBorder="1" applyAlignment="1" applyProtection="1">
      <alignment horizontal="left"/>
      <protection/>
    </xf>
    <xf numFmtId="0" fontId="38" fillId="6" borderId="74" xfId="36" applyFont="1" applyFill="1" applyBorder="1" applyAlignment="1" applyProtection="1">
      <alignment horizontal="center" vertical="center"/>
      <protection/>
    </xf>
    <xf numFmtId="0" fontId="38" fillId="0" borderId="74" xfId="36" applyNumberFormat="1" applyFont="1" applyFill="1" applyBorder="1" applyAlignment="1" applyProtection="1">
      <alignment horizontal="left"/>
      <protection/>
    </xf>
    <xf numFmtId="0" fontId="38" fillId="6" borderId="74" xfId="36" applyFont="1" applyFill="1" applyBorder="1" applyAlignment="1" applyProtection="1">
      <alignment horizontal="center"/>
      <protection/>
    </xf>
    <xf numFmtId="0" fontId="38" fillId="0" borderId="122" xfId="36" applyNumberFormat="1" applyFont="1" applyFill="1" applyBorder="1" applyAlignment="1" applyProtection="1">
      <alignment horizontal="left" vertical="center"/>
      <protection/>
    </xf>
    <xf numFmtId="0" fontId="9" fillId="0" borderId="46" xfId="36" applyFont="1" applyBorder="1" applyAlignment="1">
      <alignment vertical="center"/>
      <protection/>
    </xf>
    <xf numFmtId="37" fontId="38" fillId="0" borderId="62" xfId="36" applyNumberFormat="1" applyFont="1" applyFill="1" applyBorder="1" applyAlignment="1" applyProtection="1">
      <alignment horizontal="center" vertical="center"/>
      <protection/>
    </xf>
    <xf numFmtId="0" fontId="40" fillId="5" borderId="61" xfId="38" applyFont="1" applyFill="1" applyBorder="1" applyAlignment="1" applyProtection="1">
      <alignment horizontal="center"/>
      <protection/>
    </xf>
    <xf numFmtId="0" fontId="39" fillId="6" borderId="3" xfId="36" applyNumberFormat="1" applyFont="1" applyFill="1" applyBorder="1" applyAlignment="1" applyProtection="1">
      <alignment horizontal="center"/>
      <protection/>
    </xf>
    <xf numFmtId="0" fontId="39" fillId="6" borderId="5" xfId="36" applyNumberFormat="1" applyFont="1" applyFill="1" applyBorder="1" applyAlignment="1" applyProtection="1">
      <alignment horizontal="left"/>
      <protection/>
    </xf>
    <xf numFmtId="0" fontId="39" fillId="6" borderId="5" xfId="36" applyNumberFormat="1" applyFont="1" applyFill="1" applyBorder="1" applyAlignment="1" applyProtection="1">
      <alignment horizontal="left" vertical="center"/>
      <protection/>
    </xf>
    <xf numFmtId="0" fontId="39" fillId="6" borderId="16" xfId="36" applyNumberFormat="1" applyFont="1" applyFill="1" applyBorder="1" applyAlignment="1" applyProtection="1">
      <alignment horizontal="left" vertical="center"/>
      <protection/>
    </xf>
    <xf numFmtId="0" fontId="39" fillId="6" borderId="3" xfId="36" applyNumberFormat="1" applyFont="1" applyFill="1" applyBorder="1" applyAlignment="1" applyProtection="1">
      <alignment horizontal="center" vertical="center"/>
      <protection/>
    </xf>
    <xf numFmtId="3" fontId="39" fillId="6" borderId="3" xfId="36" applyNumberFormat="1" applyFont="1" applyFill="1" applyBorder="1" applyAlignment="1" applyProtection="1">
      <alignment horizontal="right"/>
      <protection/>
    </xf>
    <xf numFmtId="0" fontId="38" fillId="0" borderId="0" xfId="36" applyFont="1" applyFill="1" applyBorder="1" applyAlignment="1" applyProtection="1">
      <alignment horizontal="left"/>
      <protection/>
    </xf>
    <xf numFmtId="0" fontId="41" fillId="0" borderId="0" xfId="36" applyFont="1" applyProtection="1">
      <alignment/>
      <protection/>
    </xf>
    <xf numFmtId="0" fontId="38" fillId="0" borderId="0" xfId="36" applyFont="1" applyAlignment="1" applyProtection="1">
      <alignment horizontal="left"/>
      <protection/>
    </xf>
    <xf numFmtId="37" fontId="38" fillId="5" borderId="74" xfId="36" applyNumberFormat="1" applyFont="1" applyFill="1" applyBorder="1" applyAlignment="1" applyProtection="1">
      <alignment horizontal="center" vertical="center"/>
      <protection/>
    </xf>
    <xf numFmtId="0" fontId="38" fillId="5" borderId="0" xfId="36" applyFont="1" applyFill="1" applyBorder="1" applyAlignment="1" applyProtection="1">
      <alignment horizontal="center"/>
      <protection/>
    </xf>
    <xf numFmtId="0" fontId="38" fillId="0" borderId="0" xfId="36" applyNumberFormat="1" applyFont="1" applyFill="1" applyBorder="1" applyAlignment="1" applyProtection="1">
      <alignment horizontal="left"/>
      <protection/>
    </xf>
    <xf numFmtId="0" fontId="38" fillId="0" borderId="0" xfId="36" applyNumberFormat="1" applyFont="1" applyFill="1" applyBorder="1" applyAlignment="1" applyProtection="1">
      <alignment horizontal="center"/>
      <protection/>
    </xf>
    <xf numFmtId="37" fontId="38" fillId="0" borderId="0" xfId="36" applyNumberFormat="1" applyFont="1" applyFill="1" applyBorder="1" applyAlignment="1" applyProtection="1">
      <alignment horizontal="left" vertical="center"/>
      <protection/>
    </xf>
    <xf numFmtId="0" fontId="43" fillId="5" borderId="0" xfId="36" applyFont="1" applyFill="1" applyBorder="1" applyAlignment="1" applyProtection="1">
      <alignment horizontal="right"/>
      <protection/>
    </xf>
    <xf numFmtId="0" fontId="43" fillId="0" borderId="0" xfId="36" applyFont="1" applyFill="1" applyBorder="1" applyAlignment="1" applyProtection="1">
      <alignment horizontal="left" vertical="top"/>
      <protection/>
    </xf>
    <xf numFmtId="0" fontId="43" fillId="0" borderId="0" xfId="36" applyFont="1" applyFill="1" applyBorder="1" applyAlignment="1" applyProtection="1">
      <alignment horizontal="left" vertical="top" wrapText="1"/>
      <protection/>
    </xf>
    <xf numFmtId="0" fontId="43" fillId="0" borderId="0" xfId="36" applyNumberFormat="1" applyFont="1" applyFill="1" applyBorder="1" applyAlignment="1" applyProtection="1">
      <alignment horizontal="left"/>
      <protection/>
    </xf>
    <xf numFmtId="0" fontId="38" fillId="0" borderId="0" xfId="36" applyFont="1" applyFill="1" applyBorder="1" applyAlignment="1" applyProtection="1">
      <alignment horizontal="left" vertical="top" wrapText="1"/>
      <protection/>
    </xf>
    <xf numFmtId="0" fontId="9" fillId="0" borderId="0" xfId="36" applyFont="1" applyAlignment="1" applyProtection="1">
      <alignment vertical="top" wrapText="1"/>
      <protection/>
    </xf>
    <xf numFmtId="0" fontId="39" fillId="2" borderId="0" xfId="36" applyFont="1" applyFill="1" applyAlignment="1" applyProtection="1">
      <alignment horizontal="center"/>
      <protection/>
    </xf>
    <xf numFmtId="0" fontId="39" fillId="0" borderId="0" xfId="36" applyFont="1" applyFill="1" applyBorder="1" applyAlignment="1" applyProtection="1">
      <alignment horizontal="left"/>
      <protection/>
    </xf>
    <xf numFmtId="0" fontId="39" fillId="0" borderId="0" xfId="36" applyFont="1" applyFill="1" applyBorder="1" applyAlignment="1" applyProtection="1">
      <alignment/>
      <protection/>
    </xf>
    <xf numFmtId="37" fontId="38" fillId="0" borderId="30" xfId="36" applyNumberFormat="1" applyFont="1" applyFill="1" applyBorder="1" applyAlignment="1" applyProtection="1">
      <alignment horizontal="center" vertical="center"/>
      <protection/>
    </xf>
    <xf numFmtId="0" fontId="38" fillId="0" borderId="0" xfId="36" applyFont="1" applyFill="1" applyBorder="1" applyAlignment="1" applyProtection="1">
      <alignment horizontal="center"/>
      <protection/>
    </xf>
    <xf numFmtId="0" fontId="38" fillId="0" borderId="0" xfId="36" applyFont="1" applyBorder="1" applyAlignment="1" applyProtection="1">
      <alignment/>
      <protection/>
    </xf>
    <xf numFmtId="0" fontId="38" fillId="0" borderId="0" xfId="36" applyFont="1" applyAlignment="1" applyProtection="1">
      <alignment/>
      <protection/>
    </xf>
    <xf numFmtId="0" fontId="39" fillId="0" borderId="0" xfId="36" applyNumberFormat="1" applyFont="1" applyFill="1" applyBorder="1" applyAlignment="1" applyProtection="1">
      <alignment horizontal="left"/>
      <protection/>
    </xf>
    <xf numFmtId="0" fontId="38" fillId="0" borderId="0" xfId="36" applyFont="1" applyAlignment="1" applyProtection="1">
      <alignment horizontal="right"/>
      <protection/>
    </xf>
    <xf numFmtId="3" fontId="39" fillId="6" borderId="3" xfId="36" applyNumberFormat="1" applyFont="1" applyFill="1" applyBorder="1" applyAlignment="1" applyProtection="1">
      <alignment horizontal="center"/>
      <protection/>
    </xf>
    <xf numFmtId="0" fontId="39" fillId="6" borderId="30" xfId="36" applyFont="1" applyFill="1" applyBorder="1" applyAlignment="1" applyProtection="1">
      <alignment horizontal="center"/>
      <protection/>
    </xf>
    <xf numFmtId="0" fontId="39" fillId="5" borderId="0" xfId="36" applyFont="1" applyFill="1" applyBorder="1" applyAlignment="1" applyProtection="1">
      <alignment horizontal="center"/>
      <protection/>
    </xf>
    <xf numFmtId="0" fontId="38" fillId="0" borderId="0" xfId="36" applyNumberFormat="1" applyFont="1" applyFill="1" applyBorder="1" applyAlignment="1" applyProtection="1">
      <alignment horizontal="left" vertical="center"/>
      <protection/>
    </xf>
    <xf numFmtId="0" fontId="9" fillId="0" borderId="0" xfId="36" applyFont="1" applyBorder="1" applyAlignment="1">
      <alignment vertical="center"/>
      <protection/>
    </xf>
    <xf numFmtId="37" fontId="38" fillId="0" borderId="0" xfId="36" applyNumberFormat="1" applyFont="1" applyFill="1" applyBorder="1" applyAlignment="1" applyProtection="1">
      <alignment horizontal="center" vertical="center"/>
      <protection/>
    </xf>
    <xf numFmtId="3" fontId="38" fillId="5" borderId="0" xfId="36" applyNumberFormat="1" applyFont="1" applyFill="1" applyBorder="1" applyAlignment="1" applyProtection="1">
      <alignment horizontal="right" vertical="center"/>
      <protection/>
    </xf>
    <xf numFmtId="3" fontId="44" fillId="0" borderId="0" xfId="36" applyNumberFormat="1" applyFont="1" applyFill="1" applyBorder="1" applyAlignment="1" applyProtection="1">
      <alignment/>
      <protection/>
    </xf>
    <xf numFmtId="0" fontId="41" fillId="0" borderId="0" xfId="36" applyFont="1" applyBorder="1" applyAlignment="1" applyProtection="1">
      <alignment/>
      <protection/>
    </xf>
    <xf numFmtId="0" fontId="45" fillId="0" borderId="0" xfId="36" applyFont="1" applyFill="1" applyBorder="1" applyAlignment="1" applyProtection="1">
      <alignment horizontal="center"/>
      <protection/>
    </xf>
    <xf numFmtId="3" fontId="45" fillId="0" borderId="36" xfId="36" applyNumberFormat="1" applyFont="1" applyFill="1" applyBorder="1" applyAlignment="1" applyProtection="1">
      <alignment horizontal="right" vertical="center"/>
      <protection locked="0"/>
    </xf>
    <xf numFmtId="0" fontId="9" fillId="0" borderId="0" xfId="36" applyFont="1" applyProtection="1">
      <alignment/>
      <protection/>
    </xf>
    <xf numFmtId="37" fontId="38" fillId="0" borderId="3" xfId="36" applyNumberFormat="1" applyFont="1" applyFill="1" applyBorder="1" applyAlignment="1" applyProtection="1">
      <alignment horizontal="left" vertical="center"/>
      <protection/>
    </xf>
    <xf numFmtId="0" fontId="9" fillId="0" borderId="36" xfId="36" applyFont="1" applyBorder="1" applyAlignment="1" applyProtection="1">
      <alignment vertical="center"/>
      <protection/>
    </xf>
    <xf numFmtId="0" fontId="38" fillId="0" borderId="3" xfId="36" applyFont="1" applyBorder="1" applyProtection="1">
      <alignment/>
      <protection/>
    </xf>
    <xf numFmtId="0" fontId="39" fillId="6" borderId="3" xfId="36" applyFont="1" applyFill="1" applyBorder="1" applyAlignment="1" applyProtection="1">
      <alignment horizontal="center"/>
      <protection/>
    </xf>
    <xf numFmtId="3" fontId="39" fillId="6" borderId="7" xfId="36" applyNumberFormat="1" applyFont="1" applyFill="1" applyBorder="1" applyAlignment="1" applyProtection="1">
      <alignment horizontal="right"/>
      <protection/>
    </xf>
    <xf numFmtId="0" fontId="44" fillId="0" borderId="0" xfId="36" applyFont="1" applyProtection="1">
      <alignment/>
      <protection/>
    </xf>
    <xf numFmtId="0" fontId="43" fillId="0" borderId="0" xfId="36" applyFont="1" applyProtection="1">
      <alignment/>
      <protection/>
    </xf>
    <xf numFmtId="0" fontId="39" fillId="0" borderId="0" xfId="36" applyFont="1" applyAlignment="1" applyProtection="1">
      <alignment horizontal="right"/>
      <protection/>
    </xf>
    <xf numFmtId="0" fontId="46" fillId="0" borderId="0" xfId="36" applyFont="1" applyProtection="1">
      <alignment/>
      <protection/>
    </xf>
    <xf numFmtId="0" fontId="38" fillId="0" borderId="36" xfId="36" applyFont="1" applyBorder="1" applyAlignment="1" applyProtection="1">
      <alignment vertical="center"/>
      <protection/>
    </xf>
    <xf numFmtId="0" fontId="40" fillId="0" borderId="0" xfId="36" applyFont="1" applyProtection="1">
      <alignment/>
      <protection/>
    </xf>
    <xf numFmtId="0" fontId="44" fillId="0" borderId="36" xfId="36" applyFont="1" applyBorder="1" applyAlignment="1" applyProtection="1">
      <alignment horizontal="right" vertical="center"/>
      <protection/>
    </xf>
    <xf numFmtId="3" fontId="40" fillId="0" borderId="0" xfId="36" applyNumberFormat="1" applyFont="1" applyProtection="1">
      <alignment/>
      <protection/>
    </xf>
    <xf numFmtId="0" fontId="38" fillId="0" borderId="36" xfId="36" applyNumberFormat="1" applyFont="1" applyFill="1" applyBorder="1" applyAlignment="1" applyProtection="1">
      <alignment horizontal="left"/>
      <protection/>
    </xf>
    <xf numFmtId="0" fontId="39" fillId="0" borderId="0" xfId="36" applyFont="1" applyFill="1" applyAlignment="1" applyProtection="1">
      <alignment horizontal="right"/>
      <protection/>
    </xf>
    <xf numFmtId="0" fontId="38" fillId="0" borderId="0" xfId="36" applyFont="1" applyBorder="1" applyProtection="1">
      <alignment/>
      <protection/>
    </xf>
    <xf numFmtId="0" fontId="39" fillId="0" borderId="0" xfId="36" applyFont="1" applyFill="1" applyBorder="1" applyAlignment="1" applyProtection="1">
      <alignment horizontal="left" vertical="center"/>
      <protection/>
    </xf>
    <xf numFmtId="41" fontId="38" fillId="0" borderId="0" xfId="36" applyNumberFormat="1" applyFont="1" applyFill="1" applyBorder="1" applyAlignment="1" applyProtection="1">
      <alignment vertical="center"/>
      <protection/>
    </xf>
    <xf numFmtId="0" fontId="39" fillId="0" borderId="30" xfId="36" applyFont="1" applyFill="1" applyBorder="1" applyAlignment="1" applyProtection="1">
      <alignment horizontal="center" vertical="center" wrapText="1"/>
      <protection/>
    </xf>
    <xf numFmtId="3" fontId="38" fillId="0" borderId="30" xfId="36" applyNumberFormat="1" applyFont="1" applyFill="1" applyBorder="1" applyAlignment="1" applyProtection="1">
      <alignment horizontal="right" vertical="center"/>
      <protection/>
    </xf>
    <xf numFmtId="0" fontId="38" fillId="0" borderId="18" xfId="36" applyNumberFormat="1" applyFont="1" applyFill="1" applyBorder="1" applyAlignment="1" applyProtection="1">
      <alignment horizontal="left"/>
      <protection/>
    </xf>
    <xf numFmtId="0" fontId="38" fillId="0" borderId="46" xfId="36" applyNumberFormat="1" applyFont="1" applyFill="1" applyBorder="1" applyAlignment="1" applyProtection="1">
      <alignment horizontal="left"/>
      <protection/>
    </xf>
    <xf numFmtId="3" fontId="38" fillId="0" borderId="74" xfId="36" applyNumberFormat="1" applyFont="1" applyFill="1" applyBorder="1" applyAlignment="1" applyProtection="1">
      <alignment horizontal="right" vertical="center"/>
      <protection/>
    </xf>
    <xf numFmtId="0" fontId="39" fillId="0" borderId="0" xfId="36" applyFont="1" applyFill="1" applyBorder="1" applyAlignment="1" applyProtection="1">
      <alignment horizontal="center"/>
      <protection/>
    </xf>
    <xf numFmtId="0" fontId="39" fillId="0" borderId="74" xfId="36" applyNumberFormat="1" applyFont="1" applyFill="1" applyBorder="1" applyAlignment="1" applyProtection="1">
      <alignment horizontal="center"/>
      <protection/>
    </xf>
    <xf numFmtId="0" fontId="39" fillId="0" borderId="73" xfId="36" applyFont="1" applyFill="1" applyBorder="1" applyAlignment="1" applyProtection="1">
      <alignment horizontal="left" vertical="center"/>
      <protection/>
    </xf>
    <xf numFmtId="0" fontId="39" fillId="0" borderId="18" xfId="36" applyNumberFormat="1" applyFont="1" applyFill="1" applyBorder="1" applyAlignment="1" applyProtection="1">
      <alignment horizontal="center"/>
      <protection/>
    </xf>
    <xf numFmtId="0" fontId="38" fillId="0" borderId="122" xfId="36" applyNumberFormat="1" applyFont="1" applyFill="1" applyBorder="1" applyAlignment="1" applyProtection="1">
      <alignment horizontal="left"/>
      <protection/>
    </xf>
    <xf numFmtId="0" fontId="38" fillId="6" borderId="5" xfId="36" applyNumberFormat="1" applyFont="1" applyFill="1" applyBorder="1" applyAlignment="1" applyProtection="1">
      <alignment horizontal="left"/>
      <protection/>
    </xf>
    <xf numFmtId="0" fontId="38" fillId="6" borderId="16" xfId="36" applyNumberFormat="1" applyFont="1" applyFill="1" applyBorder="1" applyAlignment="1" applyProtection="1">
      <alignment horizontal="left"/>
      <protection/>
    </xf>
    <xf numFmtId="3" fontId="39" fillId="6" borderId="16" xfId="36" applyNumberFormat="1" applyFont="1" applyFill="1" applyBorder="1" applyAlignment="1" applyProtection="1">
      <alignment horizontal="right"/>
      <protection/>
    </xf>
    <xf numFmtId="0" fontId="38" fillId="6" borderId="3" xfId="36" applyFont="1" applyFill="1" applyBorder="1" applyAlignment="1" applyProtection="1">
      <alignment horizontal="center"/>
      <protection/>
    </xf>
    <xf numFmtId="0" fontId="38" fillId="0" borderId="7" xfId="36" applyNumberFormat="1" applyFont="1" applyFill="1" applyBorder="1" applyAlignment="1" applyProtection="1">
      <alignment horizontal="left"/>
      <protection/>
    </xf>
    <xf numFmtId="0" fontId="38" fillId="0" borderId="5" xfId="36" applyNumberFormat="1" applyFont="1" applyFill="1" applyBorder="1" applyAlignment="1" applyProtection="1">
      <alignment horizontal="left"/>
      <protection/>
    </xf>
    <xf numFmtId="37" fontId="38" fillId="0" borderId="5" xfId="36" applyNumberFormat="1" applyFont="1" applyFill="1" applyBorder="1" applyAlignment="1" applyProtection="1">
      <alignment horizontal="left" vertical="center"/>
      <protection/>
    </xf>
    <xf numFmtId="37" fontId="38" fillId="0" borderId="16" xfId="36" applyNumberFormat="1" applyFont="1" applyFill="1" applyBorder="1" applyAlignment="1" applyProtection="1">
      <alignment horizontal="left" vertical="center"/>
      <protection/>
    </xf>
    <xf numFmtId="3" fontId="38" fillId="0" borderId="3" xfId="36" applyNumberFormat="1" applyFont="1" applyFill="1" applyBorder="1" applyAlignment="1" applyProtection="1">
      <alignment horizontal="right" vertical="center"/>
      <protection/>
    </xf>
    <xf numFmtId="37" fontId="38" fillId="0" borderId="7" xfId="36" applyNumberFormat="1" applyFont="1" applyFill="1" applyBorder="1" applyAlignment="1" applyProtection="1">
      <alignment horizontal="left" vertical="center"/>
      <protection/>
    </xf>
    <xf numFmtId="0" fontId="44" fillId="0" borderId="0" xfId="36" applyNumberFormat="1" applyFont="1" applyFill="1" applyBorder="1" applyAlignment="1" applyProtection="1">
      <alignment horizontal="left"/>
      <protection/>
    </xf>
    <xf numFmtId="3" fontId="39" fillId="0" borderId="0" xfId="36" applyNumberFormat="1" applyFont="1" applyFill="1" applyBorder="1" applyAlignment="1" applyProtection="1">
      <alignment horizontal="right"/>
      <protection/>
    </xf>
    <xf numFmtId="0" fontId="38" fillId="0" borderId="0" xfId="36" applyNumberFormat="1" applyFont="1" applyBorder="1" applyAlignment="1" applyProtection="1">
      <alignment horizontal="left"/>
      <protection/>
    </xf>
    <xf numFmtId="0" fontId="43" fillId="0" borderId="0" xfId="36" applyFont="1" applyFill="1" applyBorder="1" applyAlignment="1" applyProtection="1">
      <alignment horizontal="left"/>
      <protection/>
    </xf>
    <xf numFmtId="0" fontId="38" fillId="0" borderId="0" xfId="36" applyNumberFormat="1" applyFont="1" applyBorder="1" applyProtection="1">
      <alignment/>
      <protection/>
    </xf>
    <xf numFmtId="0" fontId="9" fillId="0" borderId="0" xfId="36" applyFont="1">
      <alignment/>
      <protection/>
    </xf>
    <xf numFmtId="3" fontId="38" fillId="7" borderId="30" xfId="36" applyNumberFormat="1" applyFont="1" applyFill="1" applyBorder="1" applyAlignment="1" applyProtection="1">
      <alignment horizontal="right"/>
      <protection locked="0"/>
    </xf>
    <xf numFmtId="3" fontId="38" fillId="7" borderId="74" xfId="36" applyNumberFormat="1" applyFont="1" applyFill="1" applyBorder="1" applyAlignment="1" applyProtection="1">
      <alignment horizontal="right"/>
      <protection locked="0"/>
    </xf>
    <xf numFmtId="3" fontId="38" fillId="7" borderId="30" xfId="36" applyNumberFormat="1" applyFont="1" applyFill="1" applyBorder="1" applyAlignment="1" applyProtection="1">
      <alignment horizontal="right" vertical="center"/>
      <protection locked="0"/>
    </xf>
    <xf numFmtId="1" fontId="0" fillId="7" borderId="16" xfId="0" applyNumberFormat="1" applyFont="1" applyFill="1" applyBorder="1" applyAlignment="1" applyProtection="1">
      <alignment horizontal="right" vertical="top"/>
      <protection locked="0"/>
    </xf>
    <xf numFmtId="0" fontId="14" fillId="7" borderId="3" xfId="0" applyFont="1" applyFill="1" applyBorder="1" applyAlignment="1" applyProtection="1">
      <alignment horizontal="center" vertical="top"/>
      <protection locked="0"/>
    </xf>
    <xf numFmtId="0" fontId="0" fillId="7" borderId="8" xfId="0" applyFont="1" applyFill="1" applyBorder="1" applyAlignment="1" applyProtection="1">
      <alignment vertical="top"/>
      <protection locked="0"/>
    </xf>
    <xf numFmtId="0" fontId="0" fillId="7" borderId="5" xfId="0" applyFont="1" applyFill="1" applyBorder="1" applyAlignment="1" applyProtection="1">
      <alignment vertical="top"/>
      <protection locked="0"/>
    </xf>
    <xf numFmtId="0" fontId="0" fillId="7" borderId="10" xfId="0" applyFont="1" applyFill="1" applyBorder="1" applyAlignment="1" applyProtection="1">
      <alignment vertical="top"/>
      <protection locked="0"/>
    </xf>
    <xf numFmtId="0" fontId="0" fillId="7" borderId="14" xfId="0" applyFont="1" applyFill="1" applyBorder="1" applyAlignment="1" applyProtection="1">
      <alignment vertical="top"/>
      <protection locked="0"/>
    </xf>
    <xf numFmtId="0" fontId="0" fillId="7" borderId="7" xfId="0" applyFont="1" applyFill="1" applyBorder="1" applyAlignment="1" applyProtection="1">
      <alignment vertical="top"/>
      <protection locked="0"/>
    </xf>
    <xf numFmtId="0" fontId="0" fillId="7" borderId="16" xfId="0" applyFont="1" applyFill="1" applyBorder="1" applyAlignment="1" applyProtection="1">
      <alignment vertical="top"/>
      <protection locked="0"/>
    </xf>
    <xf numFmtId="0" fontId="0" fillId="7" borderId="11" xfId="0" applyFont="1" applyFill="1" applyBorder="1" applyAlignment="1" applyProtection="1">
      <alignment vertical="top"/>
      <protection locked="0"/>
    </xf>
    <xf numFmtId="0" fontId="0" fillId="7" borderId="0" xfId="0" applyFont="1" applyFill="1" applyBorder="1" applyAlignment="1" applyProtection="1">
      <alignment vertical="top"/>
      <protection locked="0"/>
    </xf>
    <xf numFmtId="0" fontId="0" fillId="7" borderId="17" xfId="0" applyFont="1" applyFill="1" applyBorder="1" applyAlignment="1" applyProtection="1">
      <alignment vertical="top"/>
      <protection locked="0"/>
    </xf>
    <xf numFmtId="14" fontId="0" fillId="7" borderId="7" xfId="0" applyNumberFormat="1" applyFont="1" applyFill="1" applyBorder="1" applyAlignment="1" applyProtection="1">
      <alignment vertical="top"/>
      <protection locked="0"/>
    </xf>
    <xf numFmtId="0" fontId="47" fillId="0" borderId="0" xfId="36" applyFont="1" applyFill="1" applyBorder="1" applyAlignment="1" applyProtection="1">
      <alignment horizontal="left" vertical="center"/>
      <protection/>
    </xf>
    <xf numFmtId="0" fontId="40" fillId="0" borderId="0" xfId="36" applyFont="1" applyFill="1" applyBorder="1" applyAlignment="1" applyProtection="1">
      <alignment vertical="center"/>
      <protection/>
    </xf>
    <xf numFmtId="0" fontId="48" fillId="0" borderId="0" xfId="36" applyFont="1" applyBorder="1" applyAlignment="1" applyProtection="1">
      <alignment vertical="center"/>
      <protection/>
    </xf>
    <xf numFmtId="0" fontId="40" fillId="0" borderId="0" xfId="36" applyFont="1" applyBorder="1" applyAlignment="1" applyProtection="1">
      <alignment vertical="center"/>
      <protection/>
    </xf>
    <xf numFmtId="0" fontId="40" fillId="0" borderId="0" xfId="36" applyFont="1" applyFill="1" applyBorder="1" applyAlignment="1" applyProtection="1">
      <alignment horizontal="center" vertical="center"/>
      <protection/>
    </xf>
    <xf numFmtId="3" fontId="40" fillId="0" borderId="0" xfId="36" applyNumberFormat="1" applyFont="1" applyBorder="1" applyAlignment="1" applyProtection="1">
      <alignment horizontal="center" vertical="center"/>
      <protection/>
    </xf>
    <xf numFmtId="4" fontId="40" fillId="0" borderId="0" xfId="36" applyNumberFormat="1" applyFont="1" applyBorder="1" applyAlignment="1" applyProtection="1">
      <alignment horizontal="center" vertical="center"/>
      <protection/>
    </xf>
    <xf numFmtId="3" fontId="40" fillId="0" borderId="0" xfId="36" applyNumberFormat="1" applyFont="1" applyFill="1" applyBorder="1" applyAlignment="1" applyProtection="1">
      <alignment horizontal="center" vertical="center"/>
      <protection/>
    </xf>
    <xf numFmtId="4" fontId="40" fillId="0" borderId="0" xfId="36" applyNumberFormat="1" applyFont="1" applyFill="1" applyBorder="1" applyAlignment="1" applyProtection="1">
      <alignment horizontal="center" vertical="center"/>
      <protection/>
    </xf>
    <xf numFmtId="0" fontId="6" fillId="0" borderId="0" xfId="36" applyProtection="1">
      <alignment/>
      <protection/>
    </xf>
    <xf numFmtId="0" fontId="40" fillId="0" borderId="0" xfId="36" applyFont="1" applyAlignment="1" applyProtection="1">
      <alignment vertical="center"/>
      <protection/>
    </xf>
    <xf numFmtId="0" fontId="40" fillId="0" borderId="0" xfId="36" applyFont="1" applyBorder="1" applyAlignment="1" applyProtection="1">
      <alignment horizontal="left" vertical="center"/>
      <protection/>
    </xf>
    <xf numFmtId="170" fontId="40" fillId="0" borderId="0" xfId="36" applyNumberFormat="1" applyFont="1" applyBorder="1" applyAlignment="1" applyProtection="1">
      <alignment vertical="center"/>
      <protection/>
    </xf>
    <xf numFmtId="0" fontId="40" fillId="0" borderId="0" xfId="36" applyFont="1" applyFill="1" applyAlignment="1" applyProtection="1">
      <alignment vertical="center"/>
      <protection/>
    </xf>
    <xf numFmtId="0" fontId="40" fillId="0" borderId="0" xfId="36" applyNumberFormat="1" applyFont="1" applyBorder="1" applyProtection="1">
      <alignment/>
      <protection/>
    </xf>
    <xf numFmtId="0" fontId="40" fillId="6" borderId="30" xfId="36" applyFont="1" applyFill="1" applyBorder="1" applyAlignment="1" applyProtection="1">
      <alignment horizontal="center"/>
      <protection/>
    </xf>
    <xf numFmtId="0" fontId="40" fillId="0" borderId="63" xfId="36" applyFont="1" applyBorder="1" applyAlignment="1" applyProtection="1">
      <alignment vertical="center"/>
      <protection/>
    </xf>
    <xf numFmtId="0" fontId="40" fillId="0" borderId="36" xfId="36" applyFont="1" applyBorder="1" applyAlignment="1" applyProtection="1">
      <alignment vertical="center"/>
      <protection/>
    </xf>
    <xf numFmtId="0" fontId="40" fillId="0" borderId="42" xfId="36" applyFont="1" applyBorder="1" applyAlignment="1" applyProtection="1">
      <alignment vertical="center"/>
      <protection/>
    </xf>
    <xf numFmtId="3" fontId="40" fillId="0" borderId="30" xfId="36" applyNumberFormat="1" applyFont="1" applyBorder="1" applyAlignment="1" applyProtection="1">
      <alignment vertical="center"/>
      <protection/>
    </xf>
    <xf numFmtId="0" fontId="46" fillId="0" borderId="0" xfId="36" applyFont="1" applyFill="1" applyBorder="1" applyAlignment="1" applyProtection="1">
      <alignment/>
      <protection/>
    </xf>
    <xf numFmtId="0" fontId="40" fillId="0" borderId="0" xfId="36" applyFont="1" applyFill="1" applyProtection="1">
      <alignment/>
      <protection/>
    </xf>
    <xf numFmtId="0" fontId="40" fillId="0" borderId="0" xfId="36" applyFont="1" applyAlignment="1" applyProtection="1">
      <alignment horizontal="center"/>
      <protection/>
    </xf>
    <xf numFmtId="0" fontId="46" fillId="0" borderId="74" xfId="36" applyFont="1" applyBorder="1" applyAlignment="1" applyProtection="1">
      <alignment horizontal="center"/>
      <protection/>
    </xf>
    <xf numFmtId="0" fontId="46" fillId="0" borderId="74" xfId="36" applyFont="1" applyFill="1" applyBorder="1" applyAlignment="1" applyProtection="1">
      <alignment horizontal="center"/>
      <protection/>
    </xf>
    <xf numFmtId="0" fontId="49" fillId="8" borderId="7" xfId="36" applyFont="1" applyFill="1" applyBorder="1" applyProtection="1">
      <alignment/>
      <protection/>
    </xf>
    <xf numFmtId="0" fontId="48" fillId="8" borderId="16" xfId="36" applyFont="1" applyFill="1" applyBorder="1" applyProtection="1">
      <alignment/>
      <protection/>
    </xf>
    <xf numFmtId="0" fontId="46" fillId="0" borderId="0" xfId="36" applyFont="1" applyAlignment="1" applyProtection="1">
      <alignment horizontal="left"/>
      <protection/>
    </xf>
    <xf numFmtId="0" fontId="46" fillId="0" borderId="73" xfId="36" applyFont="1" applyBorder="1" applyProtection="1">
      <alignment/>
      <protection/>
    </xf>
    <xf numFmtId="0" fontId="40" fillId="0" borderId="73" xfId="36" applyFont="1" applyBorder="1" applyProtection="1">
      <alignment/>
      <protection/>
    </xf>
    <xf numFmtId="0" fontId="46" fillId="0" borderId="65" xfId="36" applyFont="1" applyBorder="1" applyAlignment="1" applyProtection="1">
      <alignment horizontal="center"/>
      <protection/>
    </xf>
    <xf numFmtId="0" fontId="46" fillId="0" borderId="65" xfId="36" applyFont="1" applyFill="1" applyBorder="1" applyAlignment="1" applyProtection="1">
      <alignment horizontal="center"/>
      <protection/>
    </xf>
    <xf numFmtId="0" fontId="49" fillId="8" borderId="10" xfId="36" applyFont="1" applyFill="1" applyBorder="1" applyAlignment="1" applyProtection="1">
      <alignment horizontal="center"/>
      <protection/>
    </xf>
    <xf numFmtId="0" fontId="49" fillId="8" borderId="14" xfId="36" applyFont="1" applyFill="1" applyBorder="1" applyAlignment="1" applyProtection="1">
      <alignment horizontal="center"/>
      <protection/>
    </xf>
    <xf numFmtId="0" fontId="40" fillId="0" borderId="30" xfId="36" applyFont="1" applyBorder="1" applyAlignment="1" applyProtection="1">
      <alignment horizontal="center"/>
      <protection/>
    </xf>
    <xf numFmtId="0" fontId="40" fillId="0" borderId="63" xfId="36" applyFont="1" applyBorder="1" applyProtection="1">
      <alignment/>
      <protection/>
    </xf>
    <xf numFmtId="0" fontId="40" fillId="0" borderId="36" xfId="36" applyFont="1" applyBorder="1" applyProtection="1">
      <alignment/>
      <protection/>
    </xf>
    <xf numFmtId="0" fontId="40" fillId="0" borderId="30" xfId="36" applyFont="1" applyFill="1" applyBorder="1" applyAlignment="1" applyProtection="1">
      <alignment horizontal="center"/>
      <protection/>
    </xf>
    <xf numFmtId="3" fontId="40" fillId="0" borderId="30" xfId="36" applyNumberFormat="1" applyFont="1" applyFill="1" applyBorder="1" applyProtection="1">
      <alignment/>
      <protection locked="0"/>
    </xf>
    <xf numFmtId="43" fontId="40" fillId="0" borderId="30" xfId="20" applyNumberFormat="1" applyFont="1" applyBorder="1" applyAlignment="1" applyProtection="1">
      <alignment/>
      <protection locked="0"/>
    </xf>
    <xf numFmtId="41" fontId="40" fillId="0" borderId="30" xfId="36" applyNumberFormat="1" applyFont="1" applyFill="1" applyBorder="1" applyProtection="1">
      <alignment/>
      <protection/>
    </xf>
    <xf numFmtId="0" fontId="47" fillId="0" borderId="0" xfId="36" applyFont="1" applyProtection="1">
      <alignment/>
      <protection/>
    </xf>
    <xf numFmtId="44" fontId="40" fillId="0" borderId="10" xfId="36" applyNumberFormat="1" applyFont="1" applyBorder="1" applyProtection="1">
      <alignment/>
      <protection/>
    </xf>
    <xf numFmtId="44" fontId="40" fillId="0" borderId="14" xfId="36" applyNumberFormat="1" applyFont="1" applyBorder="1" applyProtection="1">
      <alignment/>
      <protection/>
    </xf>
    <xf numFmtId="44" fontId="40" fillId="0" borderId="11" xfId="36" applyNumberFormat="1" applyFont="1" applyBorder="1" applyProtection="1">
      <alignment/>
      <protection/>
    </xf>
    <xf numFmtId="44" fontId="40" fillId="0" borderId="17" xfId="36" applyNumberFormat="1" applyFont="1" applyBorder="1" applyProtection="1">
      <alignment/>
      <protection/>
    </xf>
    <xf numFmtId="44" fontId="40" fillId="0" borderId="12" xfId="36" applyNumberFormat="1" applyFont="1" applyBorder="1" applyProtection="1">
      <alignment/>
      <protection/>
    </xf>
    <xf numFmtId="44" fontId="40" fillId="0" borderId="19" xfId="36" applyNumberFormat="1" applyFont="1" applyBorder="1" applyProtection="1">
      <alignment/>
      <protection/>
    </xf>
    <xf numFmtId="0" fontId="40" fillId="0" borderId="0" xfId="36" applyFont="1" applyFill="1" applyBorder="1" applyAlignment="1" applyProtection="1">
      <alignment horizontal="center"/>
      <protection/>
    </xf>
    <xf numFmtId="0" fontId="40" fillId="0" borderId="63" xfId="36" applyFont="1" applyFill="1" applyBorder="1" applyProtection="1">
      <alignment/>
      <protection/>
    </xf>
    <xf numFmtId="0" fontId="40" fillId="0" borderId="36" xfId="36" applyFont="1" applyFill="1" applyBorder="1" applyProtection="1">
      <alignment/>
      <protection/>
    </xf>
    <xf numFmtId="0" fontId="47" fillId="0" borderId="0" xfId="36" applyFont="1" applyFill="1" applyProtection="1">
      <alignment/>
      <protection/>
    </xf>
    <xf numFmtId="44" fontId="40" fillId="0" borderId="11" xfId="36" applyNumberFormat="1" applyFont="1" applyFill="1" applyBorder="1" applyProtection="1">
      <alignment/>
      <protection/>
    </xf>
    <xf numFmtId="44" fontId="40" fillId="0" borderId="17" xfId="36" applyNumberFormat="1" applyFont="1" applyFill="1" applyBorder="1" applyProtection="1">
      <alignment/>
      <protection/>
    </xf>
    <xf numFmtId="0" fontId="6" fillId="0" borderId="0" xfId="36" applyFill="1" applyProtection="1">
      <alignment/>
      <protection/>
    </xf>
    <xf numFmtId="0" fontId="40" fillId="5" borderId="0" xfId="36" applyFont="1" applyFill="1" applyBorder="1" applyAlignment="1" applyProtection="1">
      <alignment horizontal="center"/>
      <protection/>
    </xf>
    <xf numFmtId="0" fontId="40" fillId="0" borderId="0" xfId="36" applyFont="1" applyBorder="1" applyAlignment="1" applyProtection="1">
      <alignment horizontal="center"/>
      <protection/>
    </xf>
    <xf numFmtId="0" fontId="40" fillId="0" borderId="0" xfId="36" applyFont="1" applyBorder="1" applyProtection="1">
      <alignment/>
      <protection/>
    </xf>
    <xf numFmtId="3" fontId="40" fillId="0" borderId="0" xfId="36" applyNumberFormat="1" applyFont="1" applyFill="1" applyBorder="1" applyProtection="1">
      <alignment/>
      <protection/>
    </xf>
    <xf numFmtId="43" fontId="40" fillId="0" borderId="0" xfId="20" applyNumberFormat="1" applyFont="1" applyBorder="1" applyAlignment="1" applyProtection="1">
      <alignment/>
      <protection/>
    </xf>
    <xf numFmtId="41" fontId="40" fillId="0" borderId="0" xfId="36" applyNumberFormat="1" applyFont="1" applyFill="1" applyBorder="1" applyProtection="1">
      <alignment/>
      <protection/>
    </xf>
    <xf numFmtId="44" fontId="40" fillId="0" borderId="0" xfId="36" applyNumberFormat="1" applyFont="1" applyBorder="1" applyProtection="1">
      <alignment/>
      <protection/>
    </xf>
    <xf numFmtId="44" fontId="40" fillId="0" borderId="12" xfId="36" applyNumberFormat="1" applyFont="1" applyFill="1" applyBorder="1" applyProtection="1">
      <alignment/>
      <protection/>
    </xf>
    <xf numFmtId="44" fontId="40" fillId="0" borderId="19" xfId="36" applyNumberFormat="1" applyFont="1" applyFill="1" applyBorder="1" applyProtection="1">
      <alignment/>
      <protection/>
    </xf>
    <xf numFmtId="0" fontId="46" fillId="6" borderId="3" xfId="36" applyFont="1" applyFill="1" applyBorder="1" applyAlignment="1" applyProtection="1">
      <alignment horizontal="center"/>
      <protection/>
    </xf>
    <xf numFmtId="0" fontId="46" fillId="6" borderId="5" xfId="36" applyFont="1" applyFill="1" applyBorder="1" applyAlignment="1" applyProtection="1">
      <alignment horizontal="left"/>
      <protection/>
    </xf>
    <xf numFmtId="0" fontId="40" fillId="6" borderId="5" xfId="36" applyFont="1" applyFill="1" applyBorder="1" applyProtection="1">
      <alignment/>
      <protection/>
    </xf>
    <xf numFmtId="0" fontId="40" fillId="6" borderId="16" xfId="36" applyFont="1" applyFill="1" applyBorder="1" applyProtection="1">
      <alignment/>
      <protection/>
    </xf>
    <xf numFmtId="41" fontId="40" fillId="6" borderId="3" xfId="36" applyNumberFormat="1" applyFont="1" applyFill="1" applyBorder="1" applyProtection="1">
      <alignment/>
      <protection/>
    </xf>
    <xf numFmtId="0" fontId="46" fillId="0" borderId="0" xfId="36" applyFont="1" applyFill="1" applyBorder="1" applyAlignment="1" applyProtection="1">
      <alignment horizontal="center"/>
      <protection/>
    </xf>
    <xf numFmtId="0" fontId="46" fillId="0" borderId="0" xfId="36" applyFont="1" applyFill="1" applyBorder="1" applyAlignment="1" applyProtection="1">
      <alignment horizontal="left"/>
      <protection/>
    </xf>
    <xf numFmtId="0" fontId="40" fillId="0" borderId="0" xfId="36" applyFont="1" applyFill="1" applyBorder="1" applyProtection="1">
      <alignment/>
      <protection/>
    </xf>
    <xf numFmtId="41" fontId="46" fillId="0" borderId="0" xfId="36" applyNumberFormat="1" applyFont="1" applyFill="1" applyBorder="1" applyProtection="1">
      <alignment/>
      <protection/>
    </xf>
    <xf numFmtId="41" fontId="46" fillId="6" borderId="16" xfId="36" applyNumberFormat="1" applyFont="1" applyFill="1" applyBorder="1" applyProtection="1">
      <alignment/>
      <protection/>
    </xf>
    <xf numFmtId="0" fontId="40" fillId="0" borderId="0" xfId="36" applyFont="1" applyFill="1" applyBorder="1" applyAlignment="1" applyProtection="1">
      <alignment/>
      <protection/>
    </xf>
    <xf numFmtId="3" fontId="40" fillId="0" borderId="0" xfId="36" applyNumberFormat="1" applyFont="1" applyFill="1" applyBorder="1" applyAlignment="1" applyProtection="1">
      <alignment/>
      <protection/>
    </xf>
    <xf numFmtId="0" fontId="50" fillId="0" borderId="0" xfId="19" applyFont="1" applyFill="1" applyAlignment="1" applyProtection="1">
      <alignment/>
      <protection/>
    </xf>
    <xf numFmtId="0" fontId="51" fillId="0" borderId="0" xfId="0" applyFont="1" applyBorder="1" applyAlignment="1" applyProtection="1">
      <alignment vertical="center"/>
      <protection/>
    </xf>
    <xf numFmtId="0" fontId="51" fillId="0" borderId="0" xfId="0" applyFont="1" applyAlignment="1" applyProtection="1">
      <alignment vertical="center"/>
      <protection/>
    </xf>
    <xf numFmtId="0" fontId="19" fillId="0" borderId="10" xfId="0" applyFont="1" applyBorder="1" applyAlignment="1" applyProtection="1">
      <alignment/>
      <protection/>
    </xf>
    <xf numFmtId="37" fontId="19" fillId="0" borderId="10" xfId="0" applyNumberFormat="1" applyFont="1" applyFill="1" applyBorder="1" applyAlignment="1" applyProtection="1">
      <alignment vertical="center"/>
      <protection/>
    </xf>
    <xf numFmtId="0" fontId="6" fillId="0" borderId="42" xfId="36" applyBorder="1" applyAlignment="1">
      <alignment horizontal="center" vertical="center" wrapText="1"/>
      <protection/>
    </xf>
    <xf numFmtId="0" fontId="39" fillId="0" borderId="63" xfId="36" applyFont="1" applyFill="1" applyBorder="1" applyAlignment="1" applyProtection="1">
      <alignment horizontal="center" vertical="center" wrapText="1"/>
      <protection/>
    </xf>
    <xf numFmtId="37" fontId="38" fillId="7" borderId="63" xfId="36" applyNumberFormat="1" applyFont="1" applyFill="1" applyBorder="1" applyAlignment="1" applyProtection="1">
      <alignment horizontal="center" vertical="center"/>
      <protection/>
    </xf>
    <xf numFmtId="0" fontId="6" fillId="7" borderId="42" xfId="36" applyFill="1" applyBorder="1" applyAlignment="1">
      <alignment/>
      <protection/>
    </xf>
    <xf numFmtId="0" fontId="39" fillId="0" borderId="42" xfId="36" applyFont="1" applyFill="1" applyBorder="1" applyAlignment="1" applyProtection="1">
      <alignment horizontal="center" vertical="center" wrapText="1"/>
      <protection/>
    </xf>
    <xf numFmtId="3" fontId="0" fillId="0" borderId="7" xfId="0" applyNumberFormat="1" applyFont="1" applyBorder="1" applyAlignment="1" applyProtection="1">
      <alignment horizontal="center"/>
      <protection/>
    </xf>
    <xf numFmtId="0" fontId="0" fillId="0" borderId="16" xfId="0" applyFont="1" applyBorder="1" applyAlignment="1" applyProtection="1">
      <alignment horizontal="center"/>
      <protection/>
    </xf>
    <xf numFmtId="173" fontId="0" fillId="0" borderId="7" xfId="0" applyNumberFormat="1" applyFont="1" applyFill="1" applyBorder="1" applyAlignment="1" applyProtection="1">
      <alignment horizontal="right"/>
      <protection locked="0"/>
    </xf>
    <xf numFmtId="173" fontId="0" fillId="0" borderId="16" xfId="0" applyNumberFormat="1" applyFont="1" applyFill="1" applyBorder="1" applyAlignment="1" applyProtection="1">
      <alignment horizontal="right"/>
      <protection locked="0"/>
    </xf>
    <xf numFmtId="0" fontId="0" fillId="0" borderId="16" xfId="0" applyBorder="1" applyAlignment="1" applyProtection="1">
      <alignment horizontal="center"/>
      <protection/>
    </xf>
    <xf numFmtId="0" fontId="0" fillId="0" borderId="0" xfId="0" applyFont="1" applyBorder="1" applyAlignment="1" applyProtection="1">
      <alignment horizontal="left" vertical="top" wrapText="1"/>
      <protection hidden="1"/>
    </xf>
    <xf numFmtId="0" fontId="0" fillId="0" borderId="0" xfId="0" applyAlignment="1" applyProtection="1">
      <alignment/>
      <protection hidden="1"/>
    </xf>
    <xf numFmtId="0" fontId="0" fillId="0" borderId="0" xfId="0" applyFont="1" applyBorder="1" applyAlignment="1" applyProtection="1">
      <alignment horizontal="justify" vertical="center" wrapText="1"/>
      <protection hidden="1"/>
    </xf>
    <xf numFmtId="0" fontId="13" fillId="0" borderId="7" xfId="0" applyFont="1" applyFill="1" applyBorder="1" applyAlignment="1" applyProtection="1">
      <alignment vertical="top"/>
      <protection hidden="1"/>
    </xf>
    <xf numFmtId="0" fontId="0" fillId="0" borderId="5" xfId="0" applyFont="1" applyFill="1" applyBorder="1" applyAlignment="1" applyProtection="1">
      <alignment vertical="top"/>
      <protection hidden="1"/>
    </xf>
    <xf numFmtId="0" fontId="0" fillId="0" borderId="16" xfId="0" applyFont="1" applyFill="1" applyBorder="1" applyAlignment="1" applyProtection="1">
      <alignment/>
      <protection hidden="1"/>
    </xf>
    <xf numFmtId="173" fontId="0" fillId="0" borderId="10" xfId="0" applyNumberFormat="1" applyFont="1" applyFill="1" applyBorder="1" applyAlignment="1" applyProtection="1">
      <alignment/>
      <protection locked="0"/>
    </xf>
    <xf numFmtId="173" fontId="0" fillId="0" borderId="14" xfId="0" applyNumberFormat="1" applyFill="1" applyBorder="1" applyAlignment="1" applyProtection="1">
      <alignment/>
      <protection locked="0"/>
    </xf>
    <xf numFmtId="0" fontId="0" fillId="7" borderId="7" xfId="0" applyFont="1" applyFill="1" applyBorder="1" applyAlignment="1" applyProtection="1">
      <alignment vertical="top"/>
      <protection locked="0"/>
    </xf>
    <xf numFmtId="0" fontId="0" fillId="7" borderId="5" xfId="0" applyFill="1" applyBorder="1" applyAlignment="1" applyProtection="1">
      <alignment vertical="top"/>
      <protection locked="0"/>
    </xf>
    <xf numFmtId="0" fontId="0" fillId="7" borderId="16" xfId="0" applyFill="1" applyBorder="1" applyAlignment="1" applyProtection="1">
      <alignment vertical="top"/>
      <protection locked="0"/>
    </xf>
    <xf numFmtId="0" fontId="21" fillId="0" borderId="5" xfId="0" applyFont="1" applyBorder="1" applyAlignment="1" applyProtection="1">
      <alignment vertical="center" wrapText="1"/>
      <protection/>
    </xf>
    <xf numFmtId="0" fontId="0" fillId="0" borderId="5" xfId="0" applyBorder="1" applyAlignment="1" applyProtection="1">
      <alignment wrapText="1"/>
      <protection/>
    </xf>
    <xf numFmtId="0" fontId="21" fillId="0" borderId="7" xfId="0" applyFont="1" applyBorder="1" applyAlignment="1" applyProtection="1">
      <alignment vertical="center" wrapText="1"/>
      <protection/>
    </xf>
    <xf numFmtId="3" fontId="39" fillId="6" borderId="7" xfId="36" applyNumberFormat="1" applyFont="1" applyFill="1" applyBorder="1" applyAlignment="1" applyProtection="1">
      <alignment horizontal="center"/>
      <protection/>
    </xf>
    <xf numFmtId="0" fontId="40" fillId="0" borderId="16" xfId="36" applyFont="1" applyBorder="1" applyAlignment="1" applyProtection="1">
      <alignment horizontal="center"/>
      <protection/>
    </xf>
    <xf numFmtId="3" fontId="39" fillId="6" borderId="7" xfId="36" applyNumberFormat="1" applyFont="1" applyFill="1" applyBorder="1" applyAlignment="1" applyProtection="1">
      <alignment horizontal="right"/>
      <protection/>
    </xf>
    <xf numFmtId="0" fontId="6" fillId="0" borderId="5" xfId="36" applyBorder="1" applyAlignment="1">
      <alignment/>
      <protection/>
    </xf>
    <xf numFmtId="3" fontId="38" fillId="5" borderId="63" xfId="36" applyNumberFormat="1" applyFont="1" applyFill="1" applyBorder="1" applyAlignment="1" applyProtection="1">
      <alignment horizontal="center" vertical="center"/>
      <protection/>
    </xf>
    <xf numFmtId="0" fontId="40" fillId="0" borderId="42" xfId="36" applyFont="1" applyBorder="1" applyAlignment="1" applyProtection="1">
      <alignment horizontal="center" vertical="center"/>
      <protection/>
    </xf>
    <xf numFmtId="3" fontId="38" fillId="7" borderId="63" xfId="36" applyNumberFormat="1" applyFont="1" applyFill="1" applyBorder="1" applyAlignment="1" applyProtection="1">
      <alignment horizontal="right" vertical="center"/>
      <protection locked="0"/>
    </xf>
    <xf numFmtId="0" fontId="6" fillId="7" borderId="42" xfId="36" applyFill="1" applyBorder="1" applyAlignment="1" applyProtection="1">
      <alignment vertical="center"/>
      <protection locked="0"/>
    </xf>
    <xf numFmtId="0" fontId="39" fillId="6" borderId="63" xfId="36" applyFont="1" applyFill="1" applyBorder="1" applyAlignment="1" applyProtection="1">
      <alignment horizontal="center" vertical="center" wrapText="1"/>
      <protection/>
    </xf>
    <xf numFmtId="0" fontId="39" fillId="6" borderId="42" xfId="36" applyFont="1" applyFill="1" applyBorder="1" applyAlignment="1" applyProtection="1">
      <alignment horizontal="center" vertical="center" wrapText="1"/>
      <protection/>
    </xf>
    <xf numFmtId="0" fontId="39" fillId="6" borderId="36" xfId="36" applyFont="1" applyFill="1" applyBorder="1" applyAlignment="1" applyProtection="1">
      <alignment horizontal="center" vertical="center" wrapText="1"/>
      <protection/>
    </xf>
    <xf numFmtId="0" fontId="45" fillId="0" borderId="73" xfId="36" applyNumberFormat="1" applyFont="1" applyFill="1" applyBorder="1" applyAlignment="1" applyProtection="1">
      <alignment horizontal="left"/>
      <protection/>
    </xf>
    <xf numFmtId="0" fontId="6" fillId="0" borderId="73" xfId="36" applyBorder="1" applyAlignment="1" applyProtection="1">
      <alignment/>
      <protection/>
    </xf>
    <xf numFmtId="3" fontId="38" fillId="7" borderId="63" xfId="36" applyNumberFormat="1" applyFont="1" applyFill="1" applyBorder="1" applyAlignment="1" applyProtection="1">
      <alignment horizontal="center" vertical="center"/>
      <protection locked="0"/>
    </xf>
    <xf numFmtId="0" fontId="40" fillId="7" borderId="42" xfId="36" applyFont="1" applyFill="1" applyBorder="1" applyAlignment="1" applyProtection="1">
      <alignment horizontal="center" vertical="center"/>
      <protection locked="0"/>
    </xf>
    <xf numFmtId="0" fontId="39" fillId="0" borderId="122" xfId="36" applyNumberFormat="1" applyFont="1" applyFill="1" applyBorder="1" applyAlignment="1" applyProtection="1">
      <alignment horizontal="center" wrapText="1"/>
      <protection/>
    </xf>
    <xf numFmtId="0" fontId="39" fillId="0" borderId="123" xfId="36" applyNumberFormat="1" applyFont="1" applyFill="1" applyBorder="1" applyAlignment="1" applyProtection="1">
      <alignment horizontal="center" wrapText="1"/>
      <protection/>
    </xf>
    <xf numFmtId="0" fontId="39" fillId="0" borderId="124" xfId="36" applyNumberFormat="1" applyFont="1" applyFill="1" applyBorder="1" applyAlignment="1" applyProtection="1">
      <alignment horizontal="center" wrapText="1"/>
      <protection/>
    </xf>
    <xf numFmtId="0" fontId="39" fillId="0" borderId="64" xfId="36" applyNumberFormat="1" applyFont="1" applyFill="1" applyBorder="1" applyAlignment="1" applyProtection="1">
      <alignment horizontal="center" wrapText="1"/>
      <protection/>
    </xf>
    <xf numFmtId="169" fontId="25" fillId="0" borderId="59" xfId="48" applyFont="1" applyBorder="1" applyAlignment="1" applyProtection="1">
      <alignment/>
      <protection/>
    </xf>
    <xf numFmtId="169" fontId="25" fillId="0" borderId="48" xfId="48" applyFont="1" applyBorder="1" applyAlignment="1" applyProtection="1">
      <alignment/>
      <protection/>
    </xf>
    <xf numFmtId="0" fontId="31" fillId="0" borderId="0" xfId="37" applyFont="1" applyBorder="1" applyAlignment="1" applyProtection="1">
      <alignment horizontal="left"/>
      <protection/>
    </xf>
    <xf numFmtId="169" fontId="25" fillId="0" borderId="3" xfId="48" applyFont="1" applyBorder="1" applyAlignment="1" applyProtection="1">
      <alignment/>
      <protection/>
    </xf>
    <xf numFmtId="169" fontId="25" fillId="0" borderId="7" xfId="48" applyFont="1" applyBorder="1" applyAlignment="1" applyProtection="1">
      <alignment/>
      <protection/>
    </xf>
    <xf numFmtId="169" fontId="25" fillId="0" borderId="5" xfId="48" applyFont="1" applyBorder="1" applyAlignment="1" applyProtection="1">
      <alignment/>
      <protection/>
    </xf>
    <xf numFmtId="0" fontId="25" fillId="0" borderId="5" xfId="37" applyFont="1" applyBorder="1" applyAlignment="1">
      <alignment/>
      <protection/>
    </xf>
    <xf numFmtId="0" fontId="25" fillId="0" borderId="16" xfId="37" applyFont="1" applyBorder="1" applyAlignment="1">
      <alignment/>
      <protection/>
    </xf>
    <xf numFmtId="169" fontId="25" fillId="0" borderId="16" xfId="48" applyFont="1" applyBorder="1" applyAlignment="1" applyProtection="1">
      <alignment/>
      <protection/>
    </xf>
    <xf numFmtId="0" fontId="34" fillId="0" borderId="0" xfId="37" applyFont="1" applyAlignment="1" applyProtection="1">
      <alignment horizontal="left" vertical="center" wrapText="1"/>
      <protection/>
    </xf>
    <xf numFmtId="0" fontId="18" fillId="0" borderId="0" xfId="37" applyFont="1" applyBorder="1" applyAlignment="1" applyProtection="1">
      <alignment horizontal="left"/>
      <protection/>
    </xf>
    <xf numFmtId="0" fontId="18" fillId="0" borderId="3" xfId="37" applyFont="1" applyBorder="1" applyAlignment="1" applyProtection="1">
      <alignment horizontal="left"/>
      <protection/>
    </xf>
    <xf numFmtId="0" fontId="0" fillId="0" borderId="3" xfId="37" applyFont="1" applyBorder="1" applyAlignment="1" applyProtection="1">
      <alignment/>
      <protection/>
    </xf>
    <xf numFmtId="0" fontId="18" fillId="0" borderId="7" xfId="37" applyFont="1" applyBorder="1" applyAlignment="1" applyProtection="1">
      <alignment horizontal="left"/>
      <protection/>
    </xf>
    <xf numFmtId="0" fontId="0" fillId="0" borderId="5" xfId="37" applyFont="1" applyBorder="1" applyAlignment="1" applyProtection="1">
      <alignment/>
      <protection/>
    </xf>
    <xf numFmtId="0" fontId="0" fillId="0" borderId="16" xfId="37" applyFont="1" applyBorder="1" applyAlignment="1" applyProtection="1">
      <alignment/>
      <protection/>
    </xf>
    <xf numFmtId="0" fontId="18" fillId="0" borderId="5" xfId="37" applyFont="1" applyBorder="1" applyAlignment="1" applyProtection="1">
      <alignment horizontal="left"/>
      <protection/>
    </xf>
    <xf numFmtId="0" fontId="18" fillId="0" borderId="16" xfId="37" applyFont="1" applyBorder="1" applyAlignment="1" applyProtection="1">
      <alignment horizontal="left"/>
      <protection/>
    </xf>
    <xf numFmtId="0" fontId="18" fillId="0" borderId="3" xfId="37" applyFont="1" applyFill="1" applyBorder="1" applyAlignment="1" applyProtection="1">
      <alignment horizontal="left"/>
      <protection/>
    </xf>
    <xf numFmtId="0" fontId="0" fillId="0" borderId="3" xfId="37" applyFont="1" applyFill="1" applyBorder="1" applyAlignment="1" applyProtection="1">
      <alignment/>
      <protection/>
    </xf>
    <xf numFmtId="0" fontId="0" fillId="0" borderId="0" xfId="35" applyAlignment="1">
      <alignment horizontal="center"/>
      <protection/>
    </xf>
    <xf numFmtId="0" fontId="18" fillId="0" borderId="0" xfId="35" applyFont="1" applyBorder="1" applyAlignment="1">
      <alignment horizontal="left"/>
      <protection/>
    </xf>
    <xf numFmtId="0" fontId="18" fillId="0" borderId="3" xfId="35" applyFont="1" applyBorder="1" applyAlignment="1">
      <alignment horizontal="left"/>
      <protection/>
    </xf>
    <xf numFmtId="0" fontId="0" fillId="0" borderId="3" xfId="35" applyBorder="1" applyAlignment="1">
      <alignment/>
      <protection/>
    </xf>
    <xf numFmtId="0" fontId="18" fillId="0" borderId="0" xfId="35" applyFont="1" applyBorder="1" applyAlignment="1">
      <alignment horizontal="left" vertical="center" wrapText="1"/>
      <protection/>
    </xf>
    <xf numFmtId="0" fontId="12" fillId="0" borderId="0" xfId="35" applyFont="1" applyBorder="1" applyAlignment="1">
      <alignment horizontal="left"/>
      <protection/>
    </xf>
    <xf numFmtId="0" fontId="18" fillId="0" borderId="0" xfId="35" applyFont="1" applyBorder="1" applyAlignment="1">
      <alignment horizontal="left" wrapText="1"/>
      <protection/>
    </xf>
    <xf numFmtId="0" fontId="18" fillId="0" borderId="0" xfId="35" applyFont="1" applyBorder="1" applyAlignment="1">
      <alignment horizontal="left" vertical="center"/>
      <protection/>
    </xf>
    <xf numFmtId="0" fontId="18" fillId="0" borderId="0" xfId="35" applyFont="1" applyBorder="1" applyAlignment="1" applyProtection="1">
      <alignment horizontal="left"/>
      <protection/>
    </xf>
    <xf numFmtId="0" fontId="0" fillId="0" borderId="0" xfId="35" applyFont="1" applyBorder="1" applyAlignment="1">
      <alignment horizontal="left"/>
      <protection/>
    </xf>
    <xf numFmtId="0" fontId="0" fillId="0" borderId="0" xfId="35" applyFont="1" applyAlignment="1">
      <alignment/>
      <protection/>
    </xf>
    <xf numFmtId="0" fontId="12" fillId="0" borderId="0" xfId="35" applyFont="1" applyFill="1" applyBorder="1" applyAlignment="1">
      <alignment horizontal="left"/>
      <protection/>
    </xf>
    <xf numFmtId="0" fontId="18" fillId="0" borderId="7" xfId="35" applyFont="1" applyFill="1" applyBorder="1" applyAlignment="1" applyProtection="1">
      <alignment/>
      <protection hidden="1"/>
    </xf>
    <xf numFmtId="0" fontId="18" fillId="0" borderId="5" xfId="35" applyFont="1" applyFill="1" applyBorder="1" applyAlignment="1" applyProtection="1">
      <alignment/>
      <protection hidden="1"/>
    </xf>
    <xf numFmtId="0" fontId="18" fillId="0" borderId="16" xfId="35" applyFont="1" applyFill="1" applyBorder="1" applyAlignment="1" applyProtection="1">
      <alignment/>
      <protection hidden="1"/>
    </xf>
  </cellXfs>
  <cellStyles count="41">
    <cellStyle name="Normal" xfId="0"/>
    <cellStyle name="Custom - Opmaakprofiel8" xfId="15"/>
    <cellStyle name="Data   - Opmaakprofiel2" xfId="16"/>
    <cellStyle name="Euro" xfId="17"/>
    <cellStyle name="Followed Hyperlink" xfId="18"/>
    <cellStyle name="Hyperlink" xfId="19"/>
    <cellStyle name="Comma" xfId="20"/>
    <cellStyle name="Comma [0]" xfId="21"/>
    <cellStyle name="Labels - Opmaakprofiel3" xfId="22"/>
    <cellStyle name="Normal - Opmaakprofiel1" xfId="23"/>
    <cellStyle name="Normal - Opmaakprofiel2" xfId="24"/>
    <cellStyle name="Normal - Opmaakprofiel3" xfId="25"/>
    <cellStyle name="Normal - Opmaakprofiel4" xfId="26"/>
    <cellStyle name="Normal - Opmaakprofiel5" xfId="27"/>
    <cellStyle name="Normal - Opmaakprofiel6" xfId="28"/>
    <cellStyle name="Normal - Opmaakprofiel7" xfId="29"/>
    <cellStyle name="Normal - Opmaakprofiel8" xfId="30"/>
    <cellStyle name="Percent" xfId="31"/>
    <cellStyle name="Reset  - Opmaakprofiel7" xfId="32"/>
    <cellStyle name="Standaard_APZ Nacalculatie1998" xfId="33"/>
    <cellStyle name="Standaard_kleinschalig wonen 2006" xfId="34"/>
    <cellStyle name="Standaard_KSWV 2005" xfId="35"/>
    <cellStyle name="Standaard_mutatie capaciteit 2009 1.0" xfId="36"/>
    <cellStyle name="Standaard_Mutatieblad Kleinschalig wonen" xfId="37"/>
    <cellStyle name="Standaard_Spreadsheet budget 2007 Oktober GHZ" xfId="38"/>
    <cellStyle name="Tabelstandaard" xfId="39"/>
    <cellStyle name="Tabelstandaard financieel" xfId="40"/>
    <cellStyle name="Tabelstandaard negatief" xfId="41"/>
    <cellStyle name="Tabelstandaard Totaal" xfId="42"/>
    <cellStyle name="Tabelstandaard Totaal Negatief" xfId="43"/>
    <cellStyle name="Tabelstandaard Totaal_1077029755_GGZ-01c nacalculatieformulier ribw 2003 versie 040217(1)" xfId="44"/>
    <cellStyle name="Tabelstandaard Totaal_kleinschalig wonen 2006" xfId="45"/>
    <cellStyle name="Tabelstandaard_1077029755_GGZ-01c nacalculatieformulier ribw 2003 versie 040217(1)" xfId="46"/>
    <cellStyle name="Tabelstandaard_kleinschalig wonen 2006" xfId="47"/>
    <cellStyle name="Tabelstandaard_Mutatieblad Kleinschalig wonen" xfId="48"/>
    <cellStyle name="Table  - Opmaakprofiel6" xfId="49"/>
    <cellStyle name="Title  - Opmaakprofiel1" xfId="50"/>
    <cellStyle name="TotCol - Opmaakprofiel5" xfId="51"/>
    <cellStyle name="TotRow - Opmaakprofiel4" xfId="52"/>
    <cellStyle name="Currency" xfId="53"/>
    <cellStyle name="Currency [0]" xfId="54"/>
  </cellStyles>
  <dxfs count="12">
    <dxf>
      <fill>
        <patternFill>
          <bgColor rgb="FFFFCC99"/>
        </patternFill>
      </fill>
      <border/>
    </dxf>
    <dxf>
      <fill>
        <patternFill>
          <bgColor rgb="FFFFFFCC"/>
        </patternFill>
      </fill>
      <border/>
    </dxf>
    <dxf>
      <fill>
        <patternFill>
          <bgColor rgb="FFD7DCEF"/>
        </patternFill>
      </fill>
      <border/>
    </dxf>
    <dxf>
      <fill>
        <patternFill patternType="none">
          <bgColor indexed="65"/>
        </patternFill>
      </fill>
      <border/>
    </dxf>
    <dxf>
      <fill>
        <patternFill>
          <bgColor rgb="FFFFFFFF"/>
        </patternFill>
      </fill>
      <border/>
    </dxf>
    <dxf>
      <border/>
    </dxf>
    <dxf>
      <fill>
        <patternFill>
          <bgColor rgb="FFC0C0C0"/>
        </patternFill>
      </fill>
      <border/>
    </dxf>
    <dxf>
      <fill>
        <patternFill>
          <bgColor rgb="FFCCFFCC"/>
        </patternFill>
      </fill>
      <border/>
    </dxf>
    <dxf>
      <font>
        <color auto="1"/>
      </font>
      <fill>
        <patternFill>
          <bgColor rgb="FFD7DCEF"/>
        </patternFill>
      </fill>
      <border>
        <left style="hair">
          <color rgb="FF000000"/>
        </left>
        <right style="hair">
          <color rgb="FF000000"/>
        </right>
        <top style="hair"/>
        <bottom style="hair">
          <color rgb="FF000000"/>
        </bottom>
      </border>
    </dxf>
    <dxf>
      <font>
        <b val="0"/>
        <i val="0"/>
        <color auto="1"/>
      </font>
      <fill>
        <patternFill>
          <bgColor rgb="FFC0C0C0"/>
        </patternFill>
      </fill>
      <border>
        <left style="hair">
          <color rgb="FF000000"/>
        </left>
        <right style="hair">
          <color rgb="FF000000"/>
        </right>
        <top style="hair"/>
        <bottom style="hair">
          <color rgb="FF000000"/>
        </bottom>
      </border>
    </dxf>
    <dxf>
      <font>
        <color auto="1"/>
      </font>
      <border>
        <left style="hair">
          <color rgb="FF000000"/>
        </left>
        <right style="hair">
          <color rgb="FF000000"/>
        </right>
        <top style="hair"/>
        <bottom style="hair">
          <color rgb="FF000000"/>
        </bottom>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2DCD3"/>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7DCEF"/>
      <rgbColor rgb="00CCFFCC"/>
      <rgbColor rgb="00E2DCD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file://X:\Algemeen\Clipart\Ctg\LogoKop.eps"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file://X:\Algemeen\Clipart\Ctg\LogoKop.ep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xdr:row>
      <xdr:rowOff>0</xdr:rowOff>
    </xdr:from>
    <xdr:to>
      <xdr:col>2</xdr:col>
      <xdr:colOff>180975</xdr:colOff>
      <xdr:row>4</xdr:row>
      <xdr:rowOff>0</xdr:rowOff>
    </xdr:to>
    <xdr:sp>
      <xdr:nvSpPr>
        <xdr:cNvPr id="1" name="Rectangle 1"/>
        <xdr:cNvSpPr>
          <a:spLocks/>
        </xdr:cNvSpPr>
      </xdr:nvSpPr>
      <xdr:spPr>
        <a:xfrm>
          <a:off x="1304925" y="7143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4</xdr:row>
      <xdr:rowOff>0</xdr:rowOff>
    </xdr:from>
    <xdr:to>
      <xdr:col>2</xdr:col>
      <xdr:colOff>180975</xdr:colOff>
      <xdr:row>4</xdr:row>
      <xdr:rowOff>0</xdr:rowOff>
    </xdr:to>
    <xdr:sp>
      <xdr:nvSpPr>
        <xdr:cNvPr id="2" name="Rectangle 2"/>
        <xdr:cNvSpPr>
          <a:spLocks/>
        </xdr:cNvSpPr>
      </xdr:nvSpPr>
      <xdr:spPr>
        <a:xfrm>
          <a:off x="1304925" y="7143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4</xdr:row>
      <xdr:rowOff>0</xdr:rowOff>
    </xdr:from>
    <xdr:to>
      <xdr:col>2</xdr:col>
      <xdr:colOff>180975</xdr:colOff>
      <xdr:row>4</xdr:row>
      <xdr:rowOff>0</xdr:rowOff>
    </xdr:to>
    <xdr:sp>
      <xdr:nvSpPr>
        <xdr:cNvPr id="3" name="Rectangle 3"/>
        <xdr:cNvSpPr>
          <a:spLocks/>
        </xdr:cNvSpPr>
      </xdr:nvSpPr>
      <xdr:spPr>
        <a:xfrm>
          <a:off x="1304925" y="7143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4</xdr:row>
      <xdr:rowOff>0</xdr:rowOff>
    </xdr:from>
    <xdr:to>
      <xdr:col>2</xdr:col>
      <xdr:colOff>180975</xdr:colOff>
      <xdr:row>4</xdr:row>
      <xdr:rowOff>0</xdr:rowOff>
    </xdr:to>
    <xdr:sp>
      <xdr:nvSpPr>
        <xdr:cNvPr id="4" name="Rectangle 4"/>
        <xdr:cNvSpPr>
          <a:spLocks/>
        </xdr:cNvSpPr>
      </xdr:nvSpPr>
      <xdr:spPr>
        <a:xfrm>
          <a:off x="1304925" y="7143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4</xdr:row>
      <xdr:rowOff>0</xdr:rowOff>
    </xdr:from>
    <xdr:to>
      <xdr:col>2</xdr:col>
      <xdr:colOff>180975</xdr:colOff>
      <xdr:row>4</xdr:row>
      <xdr:rowOff>0</xdr:rowOff>
    </xdr:to>
    <xdr:sp>
      <xdr:nvSpPr>
        <xdr:cNvPr id="5" name="Rectangle 5"/>
        <xdr:cNvSpPr>
          <a:spLocks/>
        </xdr:cNvSpPr>
      </xdr:nvSpPr>
      <xdr:spPr>
        <a:xfrm>
          <a:off x="1304925" y="7143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4</xdr:row>
      <xdr:rowOff>0</xdr:rowOff>
    </xdr:from>
    <xdr:to>
      <xdr:col>2</xdr:col>
      <xdr:colOff>180975</xdr:colOff>
      <xdr:row>4</xdr:row>
      <xdr:rowOff>0</xdr:rowOff>
    </xdr:to>
    <xdr:sp>
      <xdr:nvSpPr>
        <xdr:cNvPr id="6" name="Rectangle 6"/>
        <xdr:cNvSpPr>
          <a:spLocks/>
        </xdr:cNvSpPr>
      </xdr:nvSpPr>
      <xdr:spPr>
        <a:xfrm>
          <a:off x="1304925" y="7143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4</xdr:row>
      <xdr:rowOff>0</xdr:rowOff>
    </xdr:from>
    <xdr:to>
      <xdr:col>2</xdr:col>
      <xdr:colOff>180975</xdr:colOff>
      <xdr:row>4</xdr:row>
      <xdr:rowOff>0</xdr:rowOff>
    </xdr:to>
    <xdr:sp>
      <xdr:nvSpPr>
        <xdr:cNvPr id="7" name="Rectangle 7"/>
        <xdr:cNvSpPr>
          <a:spLocks/>
        </xdr:cNvSpPr>
      </xdr:nvSpPr>
      <xdr:spPr>
        <a:xfrm>
          <a:off x="1304925" y="7143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9</xdr:row>
      <xdr:rowOff>57150</xdr:rowOff>
    </xdr:from>
    <xdr:to>
      <xdr:col>2</xdr:col>
      <xdr:colOff>200025</xdr:colOff>
      <xdr:row>9</xdr:row>
      <xdr:rowOff>133350</xdr:rowOff>
    </xdr:to>
    <xdr:sp>
      <xdr:nvSpPr>
        <xdr:cNvPr id="8" name="Rectangle 8"/>
        <xdr:cNvSpPr>
          <a:spLocks/>
        </xdr:cNvSpPr>
      </xdr:nvSpPr>
      <xdr:spPr>
        <a:xfrm>
          <a:off x="1323975" y="172402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4</xdr:row>
      <xdr:rowOff>47625</xdr:rowOff>
    </xdr:from>
    <xdr:to>
      <xdr:col>2</xdr:col>
      <xdr:colOff>180975</xdr:colOff>
      <xdr:row>4</xdr:row>
      <xdr:rowOff>123825</xdr:rowOff>
    </xdr:to>
    <xdr:sp>
      <xdr:nvSpPr>
        <xdr:cNvPr id="9" name="Rectangle 17"/>
        <xdr:cNvSpPr>
          <a:spLocks/>
        </xdr:cNvSpPr>
      </xdr:nvSpPr>
      <xdr:spPr>
        <a:xfrm>
          <a:off x="1304925" y="76200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16</xdr:row>
      <xdr:rowOff>95250</xdr:rowOff>
    </xdr:from>
    <xdr:to>
      <xdr:col>15</xdr:col>
      <xdr:colOff>0</xdr:colOff>
      <xdr:row>18</xdr:row>
      <xdr:rowOff>266700</xdr:rowOff>
    </xdr:to>
    <xdr:pic>
      <xdr:nvPicPr>
        <xdr:cNvPr id="10" name="Picture 26"/>
        <xdr:cNvPicPr preferRelativeResize="1">
          <a:picLocks noChangeAspect="1"/>
        </xdr:cNvPicPr>
      </xdr:nvPicPr>
      <xdr:blipFill>
        <a:blip r:embed="rId1"/>
        <a:stretch>
          <a:fillRect/>
        </a:stretch>
      </xdr:blipFill>
      <xdr:spPr>
        <a:xfrm>
          <a:off x="9058275" y="3095625"/>
          <a:ext cx="552450" cy="628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152400</xdr:rowOff>
    </xdr:from>
    <xdr:to>
      <xdr:col>8</xdr:col>
      <xdr:colOff>0</xdr:colOff>
      <xdr:row>1</xdr:row>
      <xdr:rowOff>0</xdr:rowOff>
    </xdr:to>
    <xdr:sp>
      <xdr:nvSpPr>
        <xdr:cNvPr id="1" name="Rectangle 1"/>
        <xdr:cNvSpPr>
          <a:spLocks/>
        </xdr:cNvSpPr>
      </xdr:nvSpPr>
      <xdr:spPr>
        <a:xfrm>
          <a:off x="6438900" y="152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0</xdr:row>
      <xdr:rowOff>152400</xdr:rowOff>
    </xdr:from>
    <xdr:to>
      <xdr:col>8</xdr:col>
      <xdr:colOff>0</xdr:colOff>
      <xdr:row>1</xdr:row>
      <xdr:rowOff>0</xdr:rowOff>
    </xdr:to>
    <xdr:sp>
      <xdr:nvSpPr>
        <xdr:cNvPr id="2" name="Rectangle 2"/>
        <xdr:cNvSpPr>
          <a:spLocks/>
        </xdr:cNvSpPr>
      </xdr:nvSpPr>
      <xdr:spPr>
        <a:xfrm>
          <a:off x="6438900" y="152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0</xdr:row>
      <xdr:rowOff>152400</xdr:rowOff>
    </xdr:from>
    <xdr:to>
      <xdr:col>8</xdr:col>
      <xdr:colOff>0</xdr:colOff>
      <xdr:row>1</xdr:row>
      <xdr:rowOff>0</xdr:rowOff>
    </xdr:to>
    <xdr:sp>
      <xdr:nvSpPr>
        <xdr:cNvPr id="3" name="Rectangle 3"/>
        <xdr:cNvSpPr>
          <a:spLocks/>
        </xdr:cNvSpPr>
      </xdr:nvSpPr>
      <xdr:spPr>
        <a:xfrm>
          <a:off x="6438900" y="152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0</xdr:row>
      <xdr:rowOff>152400</xdr:rowOff>
    </xdr:from>
    <xdr:to>
      <xdr:col>8</xdr:col>
      <xdr:colOff>0</xdr:colOff>
      <xdr:row>1</xdr:row>
      <xdr:rowOff>0</xdr:rowOff>
    </xdr:to>
    <xdr:sp>
      <xdr:nvSpPr>
        <xdr:cNvPr id="4" name="Rectangle 4"/>
        <xdr:cNvSpPr>
          <a:spLocks/>
        </xdr:cNvSpPr>
      </xdr:nvSpPr>
      <xdr:spPr>
        <a:xfrm>
          <a:off x="6438900" y="152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0</xdr:row>
      <xdr:rowOff>152400</xdr:rowOff>
    </xdr:from>
    <xdr:to>
      <xdr:col>8</xdr:col>
      <xdr:colOff>0</xdr:colOff>
      <xdr:row>1</xdr:row>
      <xdr:rowOff>0</xdr:rowOff>
    </xdr:to>
    <xdr:sp>
      <xdr:nvSpPr>
        <xdr:cNvPr id="5" name="Rectangle 5"/>
        <xdr:cNvSpPr>
          <a:spLocks/>
        </xdr:cNvSpPr>
      </xdr:nvSpPr>
      <xdr:spPr>
        <a:xfrm>
          <a:off x="6438900" y="152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0</xdr:row>
      <xdr:rowOff>152400</xdr:rowOff>
    </xdr:from>
    <xdr:to>
      <xdr:col>8</xdr:col>
      <xdr:colOff>0</xdr:colOff>
      <xdr:row>1</xdr:row>
      <xdr:rowOff>0</xdr:rowOff>
    </xdr:to>
    <xdr:sp>
      <xdr:nvSpPr>
        <xdr:cNvPr id="6" name="Rectangle 6"/>
        <xdr:cNvSpPr>
          <a:spLocks/>
        </xdr:cNvSpPr>
      </xdr:nvSpPr>
      <xdr:spPr>
        <a:xfrm>
          <a:off x="6438900" y="152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0</xdr:row>
      <xdr:rowOff>152400</xdr:rowOff>
    </xdr:from>
    <xdr:to>
      <xdr:col>8</xdr:col>
      <xdr:colOff>0</xdr:colOff>
      <xdr:row>1</xdr:row>
      <xdr:rowOff>0</xdr:rowOff>
    </xdr:to>
    <xdr:sp>
      <xdr:nvSpPr>
        <xdr:cNvPr id="7" name="Rectangle 7"/>
        <xdr:cNvSpPr>
          <a:spLocks/>
        </xdr:cNvSpPr>
      </xdr:nvSpPr>
      <xdr:spPr>
        <a:xfrm>
          <a:off x="6438900" y="152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0</xdr:row>
      <xdr:rowOff>152400</xdr:rowOff>
    </xdr:from>
    <xdr:to>
      <xdr:col>8</xdr:col>
      <xdr:colOff>0</xdr:colOff>
      <xdr:row>1</xdr:row>
      <xdr:rowOff>0</xdr:rowOff>
    </xdr:to>
    <xdr:sp>
      <xdr:nvSpPr>
        <xdr:cNvPr id="8" name="Rectangle 8"/>
        <xdr:cNvSpPr>
          <a:spLocks/>
        </xdr:cNvSpPr>
      </xdr:nvSpPr>
      <xdr:spPr>
        <a:xfrm>
          <a:off x="6438900" y="152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152400</xdr:rowOff>
    </xdr:from>
    <xdr:to>
      <xdr:col>6</xdr:col>
      <xdr:colOff>0</xdr:colOff>
      <xdr:row>1</xdr:row>
      <xdr:rowOff>0</xdr:rowOff>
    </xdr:to>
    <xdr:sp>
      <xdr:nvSpPr>
        <xdr:cNvPr id="9" name="Rectangle 9"/>
        <xdr:cNvSpPr>
          <a:spLocks/>
        </xdr:cNvSpPr>
      </xdr:nvSpPr>
      <xdr:spPr>
        <a:xfrm>
          <a:off x="5057775" y="152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152400</xdr:rowOff>
    </xdr:from>
    <xdr:to>
      <xdr:col>6</xdr:col>
      <xdr:colOff>0</xdr:colOff>
      <xdr:row>1</xdr:row>
      <xdr:rowOff>0</xdr:rowOff>
    </xdr:to>
    <xdr:sp>
      <xdr:nvSpPr>
        <xdr:cNvPr id="10" name="Rectangle 10"/>
        <xdr:cNvSpPr>
          <a:spLocks/>
        </xdr:cNvSpPr>
      </xdr:nvSpPr>
      <xdr:spPr>
        <a:xfrm>
          <a:off x="5057775" y="152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152400</xdr:rowOff>
    </xdr:from>
    <xdr:to>
      <xdr:col>6</xdr:col>
      <xdr:colOff>0</xdr:colOff>
      <xdr:row>1</xdr:row>
      <xdr:rowOff>0</xdr:rowOff>
    </xdr:to>
    <xdr:sp>
      <xdr:nvSpPr>
        <xdr:cNvPr id="11" name="Rectangle 11"/>
        <xdr:cNvSpPr>
          <a:spLocks/>
        </xdr:cNvSpPr>
      </xdr:nvSpPr>
      <xdr:spPr>
        <a:xfrm>
          <a:off x="5057775" y="152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152400</xdr:rowOff>
    </xdr:from>
    <xdr:to>
      <xdr:col>6</xdr:col>
      <xdr:colOff>0</xdr:colOff>
      <xdr:row>1</xdr:row>
      <xdr:rowOff>0</xdr:rowOff>
    </xdr:to>
    <xdr:sp>
      <xdr:nvSpPr>
        <xdr:cNvPr id="12" name="Rectangle 12"/>
        <xdr:cNvSpPr>
          <a:spLocks/>
        </xdr:cNvSpPr>
      </xdr:nvSpPr>
      <xdr:spPr>
        <a:xfrm>
          <a:off x="5057775" y="152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152400</xdr:rowOff>
    </xdr:from>
    <xdr:to>
      <xdr:col>6</xdr:col>
      <xdr:colOff>0</xdr:colOff>
      <xdr:row>1</xdr:row>
      <xdr:rowOff>0</xdr:rowOff>
    </xdr:to>
    <xdr:sp>
      <xdr:nvSpPr>
        <xdr:cNvPr id="13" name="Rectangle 13"/>
        <xdr:cNvSpPr>
          <a:spLocks/>
        </xdr:cNvSpPr>
      </xdr:nvSpPr>
      <xdr:spPr>
        <a:xfrm>
          <a:off x="5057775" y="152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152400</xdr:rowOff>
    </xdr:from>
    <xdr:to>
      <xdr:col>6</xdr:col>
      <xdr:colOff>0</xdr:colOff>
      <xdr:row>1</xdr:row>
      <xdr:rowOff>0</xdr:rowOff>
    </xdr:to>
    <xdr:sp>
      <xdr:nvSpPr>
        <xdr:cNvPr id="14" name="Rectangle 14"/>
        <xdr:cNvSpPr>
          <a:spLocks/>
        </xdr:cNvSpPr>
      </xdr:nvSpPr>
      <xdr:spPr>
        <a:xfrm>
          <a:off x="5057775" y="152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152400</xdr:rowOff>
    </xdr:from>
    <xdr:to>
      <xdr:col>6</xdr:col>
      <xdr:colOff>0</xdr:colOff>
      <xdr:row>1</xdr:row>
      <xdr:rowOff>0</xdr:rowOff>
    </xdr:to>
    <xdr:sp>
      <xdr:nvSpPr>
        <xdr:cNvPr id="15" name="Rectangle 15"/>
        <xdr:cNvSpPr>
          <a:spLocks/>
        </xdr:cNvSpPr>
      </xdr:nvSpPr>
      <xdr:spPr>
        <a:xfrm>
          <a:off x="5057775" y="152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152400</xdr:rowOff>
    </xdr:from>
    <xdr:to>
      <xdr:col>6</xdr:col>
      <xdr:colOff>0</xdr:colOff>
      <xdr:row>1</xdr:row>
      <xdr:rowOff>0</xdr:rowOff>
    </xdr:to>
    <xdr:sp>
      <xdr:nvSpPr>
        <xdr:cNvPr id="16" name="Rectangle 16"/>
        <xdr:cNvSpPr>
          <a:spLocks/>
        </xdr:cNvSpPr>
      </xdr:nvSpPr>
      <xdr:spPr>
        <a:xfrm>
          <a:off x="5057775" y="152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152400</xdr:rowOff>
    </xdr:from>
    <xdr:to>
      <xdr:col>6</xdr:col>
      <xdr:colOff>0</xdr:colOff>
      <xdr:row>1</xdr:row>
      <xdr:rowOff>0</xdr:rowOff>
    </xdr:to>
    <xdr:sp>
      <xdr:nvSpPr>
        <xdr:cNvPr id="17" name="Rectangle 17"/>
        <xdr:cNvSpPr>
          <a:spLocks/>
        </xdr:cNvSpPr>
      </xdr:nvSpPr>
      <xdr:spPr>
        <a:xfrm>
          <a:off x="5057775" y="152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152400</xdr:rowOff>
    </xdr:from>
    <xdr:to>
      <xdr:col>6</xdr:col>
      <xdr:colOff>0</xdr:colOff>
      <xdr:row>1</xdr:row>
      <xdr:rowOff>0</xdr:rowOff>
    </xdr:to>
    <xdr:sp>
      <xdr:nvSpPr>
        <xdr:cNvPr id="18" name="Rectangle 18"/>
        <xdr:cNvSpPr>
          <a:spLocks/>
        </xdr:cNvSpPr>
      </xdr:nvSpPr>
      <xdr:spPr>
        <a:xfrm>
          <a:off x="5057775" y="152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152400</xdr:rowOff>
    </xdr:from>
    <xdr:to>
      <xdr:col>6</xdr:col>
      <xdr:colOff>0</xdr:colOff>
      <xdr:row>1</xdr:row>
      <xdr:rowOff>0</xdr:rowOff>
    </xdr:to>
    <xdr:sp>
      <xdr:nvSpPr>
        <xdr:cNvPr id="19" name="Rectangle 19"/>
        <xdr:cNvSpPr>
          <a:spLocks/>
        </xdr:cNvSpPr>
      </xdr:nvSpPr>
      <xdr:spPr>
        <a:xfrm>
          <a:off x="5057775" y="152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152400</xdr:rowOff>
    </xdr:from>
    <xdr:to>
      <xdr:col>6</xdr:col>
      <xdr:colOff>0</xdr:colOff>
      <xdr:row>1</xdr:row>
      <xdr:rowOff>0</xdr:rowOff>
    </xdr:to>
    <xdr:sp>
      <xdr:nvSpPr>
        <xdr:cNvPr id="20" name="Rectangle 20"/>
        <xdr:cNvSpPr>
          <a:spLocks/>
        </xdr:cNvSpPr>
      </xdr:nvSpPr>
      <xdr:spPr>
        <a:xfrm>
          <a:off x="5057775" y="152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152400</xdr:rowOff>
    </xdr:from>
    <xdr:to>
      <xdr:col>6</xdr:col>
      <xdr:colOff>0</xdr:colOff>
      <xdr:row>1</xdr:row>
      <xdr:rowOff>0</xdr:rowOff>
    </xdr:to>
    <xdr:sp>
      <xdr:nvSpPr>
        <xdr:cNvPr id="21" name="Rectangle 21"/>
        <xdr:cNvSpPr>
          <a:spLocks/>
        </xdr:cNvSpPr>
      </xdr:nvSpPr>
      <xdr:spPr>
        <a:xfrm>
          <a:off x="5057775" y="152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152400</xdr:rowOff>
    </xdr:from>
    <xdr:to>
      <xdr:col>6</xdr:col>
      <xdr:colOff>0</xdr:colOff>
      <xdr:row>1</xdr:row>
      <xdr:rowOff>0</xdr:rowOff>
    </xdr:to>
    <xdr:sp>
      <xdr:nvSpPr>
        <xdr:cNvPr id="22" name="Rectangle 22"/>
        <xdr:cNvSpPr>
          <a:spLocks/>
        </xdr:cNvSpPr>
      </xdr:nvSpPr>
      <xdr:spPr>
        <a:xfrm>
          <a:off x="5057775" y="152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23" name="Rectangle 23"/>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24" name="Rectangle 24"/>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25" name="Rectangle 25"/>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26" name="Rectangle 26"/>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27" name="Rectangle 27"/>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28" name="Rectangle 28"/>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29" name="Rectangle 29"/>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30" name="Rectangle 30"/>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31" name="Rectangle 31"/>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32" name="Rectangle 32"/>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33" name="Rectangle 33"/>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34" name="Rectangle 34"/>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35" name="Rectangle 35"/>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36" name="Rectangle 36"/>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37" name="Rectangle 37"/>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38" name="Rectangle 38"/>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39" name="Rectangle 39"/>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40" name="Rectangle 40"/>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41" name="Rectangle 41"/>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42" name="Rectangle 42"/>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43" name="Rectangle 43"/>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44" name="Rectangle 44"/>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45" name="Rectangle 45"/>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46" name="Rectangle 46"/>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47" name="Rectangle 47"/>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48" name="Rectangle 48"/>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49" name="Rectangle 49"/>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50" name="Rectangle 50"/>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51" name="Rectangle 51"/>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52" name="Rectangle 52"/>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53" name="Rectangle 53"/>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54" name="Rectangle 54"/>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55" name="Rectangle 55"/>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56" name="Rectangle 56"/>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57" name="Rectangle 57"/>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58" name="Rectangle 58"/>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59" name="Rectangle 59"/>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60" name="Rectangle 60"/>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61" name="Rectangle 61"/>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62" name="Rectangle 62"/>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63" name="Rectangle 63"/>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64" name="Rectangle 64"/>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65" name="Rectangle 65"/>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66" name="Rectangle 66"/>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67" name="Rectangle 67"/>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68" name="Rectangle 68"/>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69" name="Rectangle 69"/>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70" name="Rectangle 70"/>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71" name="Rectangle 71"/>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72" name="Rectangle 72"/>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73" name="Rectangle 73"/>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74" name="Rectangle 74"/>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75" name="Rectangle 75"/>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76" name="Rectangle 76"/>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77" name="Rectangle 77"/>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78" name="Rectangle 78"/>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79" name="Rectangle 79"/>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80" name="Rectangle 80"/>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81" name="Rectangle 81"/>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82" name="Rectangle 82"/>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83" name="Rectangle 83"/>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84" name="Rectangle 84"/>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85" name="Rectangle 85"/>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86" name="Rectangle 86"/>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87" name="Rectangle 87"/>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88" name="Rectangle 88"/>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89" name="Rectangle 89"/>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90" name="Rectangle 90"/>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91" name="Rectangle 91"/>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92" name="Rectangle 92"/>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93" name="Rectangle 93"/>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94" name="Rectangle 94"/>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95" name="Rectangle 95"/>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96" name="Rectangle 96"/>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97" name="Rectangle 97"/>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98" name="Rectangle 98"/>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99" name="Rectangle 99"/>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100" name="Rectangle 100"/>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101" name="Rectangle 101"/>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102" name="Rectangle 102"/>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103" name="Rectangle 103"/>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104" name="Rectangle 104"/>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105" name="Rectangle 105"/>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106" name="Rectangle 106"/>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107" name="Rectangle 107"/>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108" name="Rectangle 108"/>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109" name="Rectangle 109"/>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110" name="Rectangle 110"/>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111" name="Rectangle 111"/>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112" name="Rectangle 112"/>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113" name="Rectangle 113"/>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114" name="Rectangle 114"/>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115" name="Rectangle 115"/>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116" name="Rectangle 116"/>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117" name="Rectangle 117"/>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0</xdr:rowOff>
    </xdr:from>
    <xdr:to>
      <xdr:col>8</xdr:col>
      <xdr:colOff>0</xdr:colOff>
      <xdr:row>52</xdr:row>
      <xdr:rowOff>0</xdr:rowOff>
    </xdr:to>
    <xdr:sp>
      <xdr:nvSpPr>
        <xdr:cNvPr id="118" name="Rectangle 118"/>
        <xdr:cNvSpPr>
          <a:spLocks/>
        </xdr:cNvSpPr>
      </xdr:nvSpPr>
      <xdr:spPr>
        <a:xfrm>
          <a:off x="6438900"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119" name="Rectangle 119"/>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120" name="Rectangle 120"/>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121" name="Rectangle 121"/>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122" name="Rectangle 122"/>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123" name="Rectangle 123"/>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124" name="Rectangle 124"/>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125" name="Rectangle 125"/>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126" name="Rectangle 126"/>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127" name="Rectangle 127"/>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128" name="Rectangle 128"/>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129" name="Rectangle 129"/>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130" name="Rectangle 130"/>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131" name="Rectangle 131"/>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0</xdr:colOff>
      <xdr:row>52</xdr:row>
      <xdr:rowOff>0</xdr:rowOff>
    </xdr:to>
    <xdr:sp>
      <xdr:nvSpPr>
        <xdr:cNvPr id="132" name="Rectangle 132"/>
        <xdr:cNvSpPr>
          <a:spLocks/>
        </xdr:cNvSpPr>
      </xdr:nvSpPr>
      <xdr:spPr>
        <a:xfrm>
          <a:off x="5057775" y="795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33" name="Rectangle 133"/>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34" name="Rectangle 134"/>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35" name="Rectangle 135"/>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36" name="Rectangle 136"/>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37" name="Rectangle 137"/>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38" name="Rectangle 138"/>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39" name="Rectangle 139"/>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40" name="Rectangle 140"/>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41" name="Rectangle 141"/>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42" name="Rectangle 142"/>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43" name="Rectangle 143"/>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44" name="Rectangle 144"/>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45" name="Rectangle 145"/>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46" name="Rectangle 146"/>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47" name="Rectangle 147"/>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48" name="Rectangle 148"/>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49" name="Rectangle 149"/>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50" name="Rectangle 150"/>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51" name="Rectangle 151"/>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52" name="Rectangle 152"/>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53" name="Rectangle 153"/>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54" name="Rectangle 154"/>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55" name="Rectangle 155"/>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56" name="Rectangle 156"/>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57" name="Rectangle 157"/>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58" name="Rectangle 158"/>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59" name="Rectangle 159"/>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60" name="Rectangle 160"/>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61" name="Rectangle 161"/>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62" name="Rectangle 162"/>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63" name="Rectangle 163"/>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64" name="Rectangle 164"/>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65" name="Rectangle 165"/>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66" name="Rectangle 166"/>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67" name="Rectangle 167"/>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68" name="Rectangle 168"/>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69" name="Rectangle 169"/>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70" name="Rectangle 170"/>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71" name="Rectangle 171"/>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72" name="Rectangle 172"/>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73" name="Rectangle 173"/>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74" name="Rectangle 174"/>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75" name="Rectangle 175"/>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76" name="Rectangle 176"/>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77" name="Rectangle 177"/>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78" name="Rectangle 178"/>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79" name="Rectangle 179"/>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80" name="Rectangle 180"/>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81" name="Rectangle 181"/>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82" name="Rectangle 182"/>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83" name="Rectangle 183"/>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184" name="Rectangle 184"/>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85" name="Rectangle 185"/>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86" name="Rectangle 186"/>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87" name="Rectangle 187"/>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88" name="Rectangle 188"/>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89" name="Rectangle 189"/>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90" name="Rectangle 190"/>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91" name="Rectangle 191"/>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92" name="Rectangle 192"/>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93" name="Rectangle 193"/>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94" name="Rectangle 194"/>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95" name="Rectangle 195"/>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96" name="Rectangle 196"/>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97" name="Rectangle 197"/>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98" name="Rectangle 198"/>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199" name="Rectangle 199"/>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200" name="Rectangle 200"/>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201" name="Rectangle 201"/>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202" name="Rectangle 202"/>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203" name="Rectangle 203"/>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204" name="Rectangle 204"/>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205" name="Rectangle 205"/>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206" name="Rectangle 206"/>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207" name="Rectangle 207"/>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208" name="Rectangle 208"/>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209" name="Rectangle 209"/>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210" name="Rectangle 210"/>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11" name="Rectangle 211"/>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12" name="Rectangle 212"/>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13" name="Rectangle 213"/>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14" name="Rectangle 214"/>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15" name="Rectangle 215"/>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16" name="Rectangle 216"/>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17" name="Rectangle 217"/>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18" name="Rectangle 218"/>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19" name="Rectangle 219"/>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20" name="Rectangle 220"/>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21" name="Rectangle 221"/>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22" name="Rectangle 222"/>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23" name="Rectangle 223"/>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24" name="Rectangle 224"/>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25" name="Rectangle 225"/>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26" name="Rectangle 226"/>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27" name="Rectangle 227"/>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28" name="Rectangle 228"/>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29" name="Rectangle 229"/>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30" name="Rectangle 230"/>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31" name="Rectangle 231"/>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32" name="Rectangle 232"/>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33" name="Rectangle 233"/>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34" name="Rectangle 234"/>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35" name="Rectangle 235"/>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36" name="Rectangle 236"/>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237" name="Rectangle 237"/>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238" name="Rectangle 238"/>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239" name="Rectangle 239"/>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240" name="Rectangle 240"/>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241" name="Rectangle 241"/>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242" name="Rectangle 242"/>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243" name="Rectangle 243"/>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244" name="Rectangle 244"/>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245" name="Rectangle 245"/>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246" name="Rectangle 246"/>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247" name="Rectangle 247"/>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248" name="Rectangle 248"/>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1</xdr:row>
      <xdr:rowOff>152400</xdr:rowOff>
    </xdr:to>
    <xdr:sp>
      <xdr:nvSpPr>
        <xdr:cNvPr id="249" name="Rectangle 249"/>
        <xdr:cNvSpPr>
          <a:spLocks/>
        </xdr:cNvSpPr>
      </xdr:nvSpPr>
      <xdr:spPr>
        <a:xfrm>
          <a:off x="7943850" y="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50" name="Rectangle 250"/>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51" name="Rectangle 251"/>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52" name="Rectangle 252"/>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53" name="Rectangle 253"/>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54" name="Rectangle 254"/>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55" name="Rectangle 255"/>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56" name="Rectangle 256"/>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57" name="Rectangle 257"/>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58" name="Rectangle 258"/>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59" name="Rectangle 259"/>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60" name="Rectangle 260"/>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61" name="Rectangle 261"/>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62" name="Rectangle 262"/>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63" name="Rectangle 263"/>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64" name="Rectangle 264"/>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65" name="Rectangle 265"/>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66" name="Rectangle 266"/>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67" name="Rectangle 267"/>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68" name="Rectangle 268"/>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69" name="Rectangle 269"/>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70" name="Rectangle 270"/>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71" name="Rectangle 271"/>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72" name="Rectangle 272"/>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73" name="Rectangle 273"/>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74" name="Rectangle 274"/>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75" name="Rectangle 275"/>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76" name="Rectangle 276"/>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77" name="Rectangle 277"/>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78" name="Rectangle 278"/>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79" name="Rectangle 279"/>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80" name="Rectangle 280"/>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81" name="Rectangle 281"/>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82" name="Rectangle 282"/>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83" name="Rectangle 283"/>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84" name="Rectangle 284"/>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85" name="Rectangle 285"/>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86" name="Rectangle 286"/>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87" name="Rectangle 287"/>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88" name="Rectangle 288"/>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89" name="Rectangle 289"/>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90" name="Rectangle 290"/>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91" name="Rectangle 291"/>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92" name="Rectangle 292"/>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93" name="Rectangle 293"/>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94" name="Rectangle 294"/>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95" name="Rectangle 295"/>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96" name="Rectangle 296"/>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97" name="Rectangle 297"/>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98" name="Rectangle 298"/>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299" name="Rectangle 299"/>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300" name="Rectangle 300"/>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152400</xdr:rowOff>
    </xdr:to>
    <xdr:sp>
      <xdr:nvSpPr>
        <xdr:cNvPr id="301" name="Rectangle 301"/>
        <xdr:cNvSpPr>
          <a:spLocks/>
        </xdr:cNvSpPr>
      </xdr:nvSpPr>
      <xdr:spPr>
        <a:xfrm>
          <a:off x="7943850" y="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02" name="Rectangle 302"/>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03" name="Rectangle 303"/>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04" name="Rectangle 304"/>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05" name="Rectangle 305"/>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06" name="Rectangle 306"/>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07" name="Rectangle 307"/>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08" name="Rectangle 308"/>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09" name="Rectangle 309"/>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10" name="Rectangle 310"/>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11" name="Rectangle 311"/>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12" name="Rectangle 312"/>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13" name="Rectangle 313"/>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14" name="Rectangle 314"/>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15" name="Rectangle 315"/>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16" name="Rectangle 316"/>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17" name="Rectangle 317"/>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18" name="Rectangle 318"/>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19" name="Rectangle 319"/>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20" name="Rectangle 320"/>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21" name="Rectangle 321"/>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22" name="Rectangle 322"/>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23" name="Rectangle 323"/>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24" name="Rectangle 324"/>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25" name="Rectangle 325"/>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26" name="Rectangle 326"/>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27" name="Rectangle 327"/>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28" name="Rectangle 328"/>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29" name="Rectangle 329"/>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30" name="Rectangle 330"/>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31" name="Rectangle 331"/>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32" name="Rectangle 332"/>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33" name="Rectangle 333"/>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34" name="Rectangle 334"/>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35" name="Rectangle 335"/>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36" name="Rectangle 336"/>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37" name="Rectangle 337"/>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38" name="Rectangle 338"/>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39" name="Rectangle 339"/>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40" name="Rectangle 340"/>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41" name="Rectangle 341"/>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42" name="Rectangle 342"/>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43" name="Rectangle 343"/>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44" name="Rectangle 344"/>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45" name="Rectangle 345"/>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46" name="Rectangle 346"/>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47" name="Rectangle 347"/>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48" name="Rectangle 348"/>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49" name="Rectangle 349"/>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50" name="Rectangle 350"/>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51" name="Rectangle 351"/>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52" name="Rectangle 352"/>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53" name="Rectangle 353"/>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54" name="Rectangle 354"/>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55" name="Rectangle 355"/>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56" name="Rectangle 356"/>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57" name="Rectangle 357"/>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58" name="Rectangle 358"/>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59" name="Rectangle 359"/>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60" name="Rectangle 360"/>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61" name="Rectangle 361"/>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62" name="Rectangle 362"/>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63" name="Rectangle 363"/>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64" name="Rectangle 364"/>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65" name="Rectangle 365"/>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66" name="Rectangle 366"/>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67" name="Rectangle 367"/>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68" name="Rectangle 368"/>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69" name="Rectangle 369"/>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70" name="Rectangle 370"/>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71" name="Rectangle 371"/>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72" name="Rectangle 372"/>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73" name="Rectangle 373"/>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74" name="Rectangle 374"/>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75" name="Rectangle 375"/>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76" name="Rectangle 376"/>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77" name="Rectangle 377"/>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78" name="Rectangle 378"/>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51</xdr:row>
      <xdr:rowOff>0</xdr:rowOff>
    </xdr:from>
    <xdr:to>
      <xdr:col>10</xdr:col>
      <xdr:colOff>409575</xdr:colOff>
      <xdr:row>51</xdr:row>
      <xdr:rowOff>0</xdr:rowOff>
    </xdr:to>
    <xdr:sp>
      <xdr:nvSpPr>
        <xdr:cNvPr id="379" name="Rectangle 379"/>
        <xdr:cNvSpPr>
          <a:spLocks/>
        </xdr:cNvSpPr>
      </xdr:nvSpPr>
      <xdr:spPr>
        <a:xfrm>
          <a:off x="7943850" y="780097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380" name="Rectangle 380"/>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381" name="Rectangle 381"/>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382" name="Rectangle 382"/>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383" name="Rectangle 383"/>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384" name="Rectangle 384"/>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385" name="Rectangle 385"/>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386" name="Rectangle 386"/>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387" name="Rectangle 387"/>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388" name="Rectangle 388"/>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389" name="Rectangle 389"/>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390" name="Rectangle 390"/>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391" name="Rectangle 391"/>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392" name="Rectangle 392"/>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393" name="Rectangle 393"/>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394" name="Rectangle 394"/>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395" name="Rectangle 395"/>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396" name="Rectangle 396"/>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397" name="Rectangle 397"/>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398" name="Rectangle 398"/>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399" name="Rectangle 399"/>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00" name="Rectangle 400"/>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01" name="Rectangle 401"/>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02" name="Rectangle 402"/>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03" name="Rectangle 403"/>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04" name="Rectangle 404"/>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05" name="Rectangle 405"/>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06" name="Rectangle 406"/>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07" name="Rectangle 407"/>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08" name="Rectangle 408"/>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09" name="Rectangle 409"/>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10" name="Rectangle 410"/>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11" name="Rectangle 411"/>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12" name="Rectangle 412"/>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13" name="Rectangle 413"/>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14" name="Rectangle 414"/>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15" name="Rectangle 415"/>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16" name="Rectangle 416"/>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17" name="Rectangle 417"/>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18" name="Rectangle 418"/>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19" name="Rectangle 419"/>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20" name="Rectangle 420"/>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21" name="Rectangle 421"/>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22" name="Rectangle 422"/>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23" name="Rectangle 423"/>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24" name="Rectangle 424"/>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25" name="Rectangle 425"/>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26" name="Rectangle 426"/>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27" name="Rectangle 427"/>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28" name="Rectangle 428"/>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29" name="Rectangle 429"/>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30" name="Rectangle 430"/>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31" name="Rectangle 431"/>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32" name="Rectangle 432"/>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33" name="Rectangle 433"/>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34" name="Rectangle 434"/>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35" name="Rectangle 435"/>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36" name="Rectangle 436"/>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37" name="Rectangle 437"/>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38" name="Rectangle 438"/>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39" name="Rectangle 439"/>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40" name="Rectangle 440"/>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41" name="Rectangle 441"/>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42" name="Rectangle 442"/>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43" name="Rectangle 443"/>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44" name="Rectangle 444"/>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45" name="Rectangle 445"/>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46" name="Rectangle 446"/>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47" name="Rectangle 447"/>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48" name="Rectangle 448"/>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49" name="Rectangle 449"/>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50" name="Rectangle 450"/>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51" name="Rectangle 451"/>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52" name="Rectangle 452"/>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53" name="Rectangle 453"/>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54" name="Rectangle 454"/>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55" name="Rectangle 455"/>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56" name="Rectangle 456"/>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457" name="Rectangle 457"/>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58" name="Rectangle 458"/>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59" name="Rectangle 459"/>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60" name="Rectangle 460"/>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61" name="Rectangle 461"/>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62" name="Rectangle 462"/>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63" name="Rectangle 463"/>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64" name="Rectangle 464"/>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65" name="Rectangle 465"/>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66" name="Rectangle 466"/>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67" name="Rectangle 467"/>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68" name="Rectangle 468"/>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69" name="Rectangle 469"/>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70" name="Rectangle 470"/>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71" name="Rectangle 471"/>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72" name="Rectangle 472"/>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73" name="Rectangle 473"/>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74" name="Rectangle 474"/>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75" name="Rectangle 475"/>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76" name="Rectangle 476"/>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77" name="Rectangle 477"/>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78" name="Rectangle 478"/>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79" name="Rectangle 479"/>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80" name="Rectangle 480"/>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81" name="Rectangle 481"/>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82" name="Rectangle 482"/>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83" name="Rectangle 483"/>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84" name="Rectangle 484"/>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85" name="Rectangle 485"/>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86" name="Rectangle 486"/>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87" name="Rectangle 487"/>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88" name="Rectangle 488"/>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89" name="Rectangle 489"/>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90" name="Rectangle 490"/>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91" name="Rectangle 491"/>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92" name="Rectangle 492"/>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93" name="Rectangle 493"/>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94" name="Rectangle 494"/>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95" name="Rectangle 495"/>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96" name="Rectangle 496"/>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97" name="Rectangle 497"/>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98" name="Rectangle 498"/>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499" name="Rectangle 499"/>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00" name="Rectangle 500"/>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01" name="Rectangle 501"/>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02" name="Rectangle 502"/>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03" name="Rectangle 503"/>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04" name="Rectangle 504"/>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05" name="Rectangle 505"/>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06" name="Rectangle 506"/>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07" name="Rectangle 507"/>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08" name="Rectangle 508"/>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09" name="Rectangle 509"/>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10" name="Rectangle 510"/>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11" name="Rectangle 511"/>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12" name="Rectangle 512"/>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13" name="Rectangle 513"/>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14" name="Rectangle 514"/>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15" name="Rectangle 515"/>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16" name="Rectangle 516"/>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17" name="Rectangle 517"/>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18" name="Rectangle 518"/>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19" name="Rectangle 519"/>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20" name="Rectangle 520"/>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21" name="Rectangle 521"/>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22" name="Rectangle 522"/>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23" name="Rectangle 523"/>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24" name="Rectangle 524"/>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25" name="Rectangle 525"/>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26" name="Rectangle 526"/>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27" name="Rectangle 527"/>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28" name="Rectangle 528"/>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29" name="Rectangle 529"/>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30" name="Rectangle 530"/>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31" name="Rectangle 531"/>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32" name="Rectangle 532"/>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33" name="Rectangle 533"/>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34" name="Rectangle 534"/>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152400</xdr:rowOff>
    </xdr:from>
    <xdr:to>
      <xdr:col>10</xdr:col>
      <xdr:colOff>409575</xdr:colOff>
      <xdr:row>1</xdr:row>
      <xdr:rowOff>152400</xdr:rowOff>
    </xdr:to>
    <xdr:sp>
      <xdr:nvSpPr>
        <xdr:cNvPr id="535" name="Rectangle 535"/>
        <xdr:cNvSpPr>
          <a:spLocks/>
        </xdr:cNvSpPr>
      </xdr:nvSpPr>
      <xdr:spPr>
        <a:xfrm>
          <a:off x="7943850" y="152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36" name="Rectangle 536"/>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37" name="Rectangle 537"/>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38" name="Rectangle 538"/>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39" name="Rectangle 539"/>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40" name="Rectangle 540"/>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41" name="Rectangle 541"/>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42" name="Rectangle 542"/>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43" name="Rectangle 543"/>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44" name="Rectangle 544"/>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45" name="Rectangle 545"/>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46" name="Rectangle 546"/>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47" name="Rectangle 547"/>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48" name="Rectangle 548"/>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49" name="Rectangle 549"/>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50" name="Rectangle 550"/>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51" name="Rectangle 551"/>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52" name="Rectangle 552"/>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53" name="Rectangle 553"/>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54" name="Rectangle 554"/>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55" name="Rectangle 555"/>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56" name="Rectangle 556"/>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57" name="Rectangle 557"/>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58" name="Rectangle 558"/>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59" name="Rectangle 559"/>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60" name="Rectangle 560"/>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61" name="Rectangle 561"/>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62" name="Rectangle 562"/>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63" name="Rectangle 563"/>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64" name="Rectangle 564"/>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65" name="Rectangle 565"/>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66" name="Rectangle 566"/>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67" name="Rectangle 567"/>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68" name="Rectangle 568"/>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69" name="Rectangle 569"/>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70" name="Rectangle 570"/>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71" name="Rectangle 571"/>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72" name="Rectangle 572"/>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73" name="Rectangle 573"/>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74" name="Rectangle 574"/>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75" name="Rectangle 575"/>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76" name="Rectangle 576"/>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77" name="Rectangle 577"/>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78" name="Rectangle 578"/>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79" name="Rectangle 579"/>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80" name="Rectangle 580"/>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81" name="Rectangle 581"/>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82" name="Rectangle 582"/>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83" name="Rectangle 583"/>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84" name="Rectangle 584"/>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85" name="Rectangle 585"/>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86" name="Rectangle 586"/>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87" name="Rectangle 587"/>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88" name="Rectangle 588"/>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89" name="Rectangle 589"/>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90" name="Rectangle 590"/>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91" name="Rectangle 591"/>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92" name="Rectangle 592"/>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93" name="Rectangle 593"/>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94" name="Rectangle 594"/>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95" name="Rectangle 595"/>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96" name="Rectangle 596"/>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97" name="Rectangle 597"/>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98" name="Rectangle 598"/>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599" name="Rectangle 599"/>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0</xdr:rowOff>
    </xdr:from>
    <xdr:to>
      <xdr:col>10</xdr:col>
      <xdr:colOff>409575</xdr:colOff>
      <xdr:row>36</xdr:row>
      <xdr:rowOff>152400</xdr:rowOff>
    </xdr:to>
    <xdr:sp>
      <xdr:nvSpPr>
        <xdr:cNvPr id="600" name="Rectangle 600"/>
        <xdr:cNvSpPr>
          <a:spLocks/>
        </xdr:cNvSpPr>
      </xdr:nvSpPr>
      <xdr:spPr>
        <a:xfrm>
          <a:off x="7943850" y="5334000"/>
          <a:ext cx="4095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01" name="Rectangle 601"/>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02" name="Rectangle 602"/>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03" name="Rectangle 603"/>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04" name="Rectangle 604"/>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05" name="Rectangle 605"/>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06" name="Rectangle 606"/>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07" name="Rectangle 607"/>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08" name="Rectangle 608"/>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09" name="Rectangle 609"/>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10" name="Rectangle 610"/>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11" name="Rectangle 611"/>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12" name="Rectangle 612"/>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13" name="Rectangle 613"/>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14" name="Rectangle 614"/>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15" name="Rectangle 615"/>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16" name="Rectangle 616"/>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17" name="Rectangle 617"/>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18" name="Rectangle 618"/>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19" name="Rectangle 619"/>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20" name="Rectangle 620"/>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21" name="Rectangle 621"/>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22" name="Rectangle 622"/>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23" name="Rectangle 623"/>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24" name="Rectangle 624"/>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25" name="Rectangle 625"/>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26" name="Rectangle 626"/>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27" name="Rectangle 627"/>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28" name="Rectangle 628"/>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29" name="Rectangle 629"/>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30" name="Rectangle 630"/>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31" name="Rectangle 631"/>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32" name="Rectangle 632"/>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33" name="Rectangle 633"/>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34" name="Rectangle 634"/>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35" name="Rectangle 635"/>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36" name="Rectangle 636"/>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37" name="Rectangle 637"/>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38" name="Rectangle 638"/>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39" name="Rectangle 639"/>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40" name="Rectangle 640"/>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41" name="Rectangle 641"/>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42" name="Rectangle 642"/>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43" name="Rectangle 643"/>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44" name="Rectangle 644"/>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45" name="Rectangle 645"/>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46" name="Rectangle 646"/>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47" name="Rectangle 647"/>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48" name="Rectangle 648"/>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49" name="Rectangle 649"/>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50" name="Rectangle 650"/>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51" name="Rectangle 651"/>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52" name="Rectangle 652"/>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53" name="Rectangle 653"/>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54" name="Rectangle 654"/>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55" name="Rectangle 655"/>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56" name="Rectangle 656"/>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57" name="Rectangle 657"/>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58" name="Rectangle 658"/>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59" name="Rectangle 659"/>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60" name="Rectangle 660"/>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61" name="Rectangle 661"/>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62" name="Rectangle 662"/>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63" name="Rectangle 663"/>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64" name="Rectangle 664"/>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65" name="Rectangle 665"/>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66" name="Rectangle 666"/>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67" name="Rectangle 667"/>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68" name="Rectangle 668"/>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69" name="Rectangle 669"/>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70" name="Rectangle 670"/>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71" name="Rectangle 671"/>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72" name="Rectangle 672"/>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73" name="Rectangle 673"/>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74" name="Rectangle 674"/>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75" name="Rectangle 675"/>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76" name="Rectangle 676"/>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77" name="Rectangle 677"/>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35</xdr:row>
      <xdr:rowOff>152400</xdr:rowOff>
    </xdr:from>
    <xdr:to>
      <xdr:col>10</xdr:col>
      <xdr:colOff>409575</xdr:colOff>
      <xdr:row>36</xdr:row>
      <xdr:rowOff>152400</xdr:rowOff>
    </xdr:to>
    <xdr:sp>
      <xdr:nvSpPr>
        <xdr:cNvPr id="678" name="Rectangle 678"/>
        <xdr:cNvSpPr>
          <a:spLocks/>
        </xdr:cNvSpPr>
      </xdr:nvSpPr>
      <xdr:spPr>
        <a:xfrm>
          <a:off x="7943850" y="5486400"/>
          <a:ext cx="4095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685800</xdr:colOff>
      <xdr:row>1</xdr:row>
      <xdr:rowOff>19050</xdr:rowOff>
    </xdr:from>
    <xdr:to>
      <xdr:col>7</xdr:col>
      <xdr:colOff>285750</xdr:colOff>
      <xdr:row>1</xdr:row>
      <xdr:rowOff>190500</xdr:rowOff>
    </xdr:to>
    <xdr:pic>
      <xdr:nvPicPr>
        <xdr:cNvPr id="1" name="LogoKop1"/>
        <xdr:cNvPicPr preferRelativeResize="1">
          <a:picLocks noChangeAspect="1"/>
        </xdr:cNvPicPr>
      </xdr:nvPicPr>
      <xdr:blipFill>
        <a:blip r:embed="rId1"/>
        <a:stretch>
          <a:fillRect/>
        </a:stretch>
      </xdr:blipFill>
      <xdr:spPr>
        <a:xfrm>
          <a:off x="7667625" y="219075"/>
          <a:ext cx="447675" cy="171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161925</xdr:rowOff>
    </xdr:from>
    <xdr:to>
      <xdr:col>9</xdr:col>
      <xdr:colOff>0</xdr:colOff>
      <xdr:row>2</xdr:row>
      <xdr:rowOff>0</xdr:rowOff>
    </xdr:to>
    <xdr:sp>
      <xdr:nvSpPr>
        <xdr:cNvPr id="1" name="Rectangle 1"/>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2" name="Rectangle 2"/>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3" name="Rectangle 3"/>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4" name="Rectangle 4"/>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5" name="Rectangle 5"/>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6" name="Rectangle 6"/>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7" name="Rectangle 7"/>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8" name="Rectangle 8"/>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9" name="Rectangle 9"/>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10" name="Rectangle 10"/>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11" name="Rectangle 11"/>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12" name="Rectangle 12"/>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13" name="Rectangle 13"/>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14" name="Rectangle 14"/>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15" name="Rectangle 15"/>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16" name="Rectangle 16"/>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17" name="Rectangle 17"/>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18" name="Rectangle 18"/>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19" name="Rectangle 19"/>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20" name="Rectangle 20"/>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21" name="Rectangle 21"/>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161925</xdr:rowOff>
    </xdr:from>
    <xdr:to>
      <xdr:col>9</xdr:col>
      <xdr:colOff>0</xdr:colOff>
      <xdr:row>2</xdr:row>
      <xdr:rowOff>0</xdr:rowOff>
    </xdr:to>
    <xdr:sp>
      <xdr:nvSpPr>
        <xdr:cNvPr id="22" name="Rectangle 22"/>
        <xdr:cNvSpPr>
          <a:spLocks/>
        </xdr:cNvSpPr>
      </xdr:nvSpPr>
      <xdr:spPr>
        <a:xfrm>
          <a:off x="10058400" y="323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114300</xdr:rowOff>
    </xdr:from>
    <xdr:to>
      <xdr:col>6</xdr:col>
      <xdr:colOff>0</xdr:colOff>
      <xdr:row>2</xdr:row>
      <xdr:rowOff>85725</xdr:rowOff>
    </xdr:to>
    <xdr:pic>
      <xdr:nvPicPr>
        <xdr:cNvPr id="23" name="Picture 23"/>
        <xdr:cNvPicPr preferRelativeResize="1">
          <a:picLocks noChangeAspect="1"/>
        </xdr:cNvPicPr>
      </xdr:nvPicPr>
      <xdr:blipFill>
        <a:blip r:embed="rId1"/>
        <a:stretch>
          <a:fillRect/>
        </a:stretch>
      </xdr:blipFill>
      <xdr:spPr>
        <a:xfrm>
          <a:off x="10058400" y="114300"/>
          <a:ext cx="0" cy="295275"/>
        </a:xfrm>
        <a:prstGeom prst="rect">
          <a:avLst/>
        </a:prstGeom>
        <a:noFill/>
        <a:ln w="9525" cmpd="sng">
          <a:noFill/>
        </a:ln>
      </xdr:spPr>
    </xdr:pic>
    <xdr:clientData/>
  </xdr:twoCellAnchor>
  <xdr:twoCellAnchor>
    <xdr:from>
      <xdr:col>4</xdr:col>
      <xdr:colOff>152400</xdr:colOff>
      <xdr:row>0</xdr:row>
      <xdr:rowOff>161925</xdr:rowOff>
    </xdr:from>
    <xdr:to>
      <xdr:col>4</xdr:col>
      <xdr:colOff>828675</xdr:colOff>
      <xdr:row>2</xdr:row>
      <xdr:rowOff>133350</xdr:rowOff>
    </xdr:to>
    <xdr:pic>
      <xdr:nvPicPr>
        <xdr:cNvPr id="24" name="Picture 24"/>
        <xdr:cNvPicPr preferRelativeResize="1">
          <a:picLocks noChangeAspect="1"/>
        </xdr:cNvPicPr>
      </xdr:nvPicPr>
      <xdr:blipFill>
        <a:blip r:embed="rId1"/>
        <a:stretch>
          <a:fillRect/>
        </a:stretch>
      </xdr:blipFill>
      <xdr:spPr>
        <a:xfrm>
          <a:off x="8172450" y="161925"/>
          <a:ext cx="676275" cy="295275"/>
        </a:xfrm>
        <a:prstGeom prst="rect">
          <a:avLst/>
        </a:prstGeom>
        <a:noFill/>
        <a:ln w="9525" cmpd="sng">
          <a:noFill/>
        </a:ln>
      </xdr:spPr>
    </xdr:pic>
    <xdr:clientData/>
  </xdr:twoCellAnchor>
  <xdr:twoCellAnchor>
    <xdr:from>
      <xdr:col>9</xdr:col>
      <xdr:colOff>0</xdr:colOff>
      <xdr:row>28</xdr:row>
      <xdr:rowOff>0</xdr:rowOff>
    </xdr:from>
    <xdr:to>
      <xdr:col>9</xdr:col>
      <xdr:colOff>0</xdr:colOff>
      <xdr:row>28</xdr:row>
      <xdr:rowOff>0</xdr:rowOff>
    </xdr:to>
    <xdr:sp>
      <xdr:nvSpPr>
        <xdr:cNvPr id="25" name="Rectangle 25"/>
        <xdr:cNvSpPr>
          <a:spLocks/>
        </xdr:cNvSpPr>
      </xdr:nvSpPr>
      <xdr:spPr>
        <a:xfrm>
          <a:off x="10058400" y="4533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28</xdr:row>
      <xdr:rowOff>0</xdr:rowOff>
    </xdr:from>
    <xdr:to>
      <xdr:col>9</xdr:col>
      <xdr:colOff>0</xdr:colOff>
      <xdr:row>28</xdr:row>
      <xdr:rowOff>0</xdr:rowOff>
    </xdr:to>
    <xdr:sp>
      <xdr:nvSpPr>
        <xdr:cNvPr id="26" name="Rectangle 26"/>
        <xdr:cNvSpPr>
          <a:spLocks/>
        </xdr:cNvSpPr>
      </xdr:nvSpPr>
      <xdr:spPr>
        <a:xfrm>
          <a:off x="10058400" y="4533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28</xdr:row>
      <xdr:rowOff>0</xdr:rowOff>
    </xdr:from>
    <xdr:to>
      <xdr:col>9</xdr:col>
      <xdr:colOff>0</xdr:colOff>
      <xdr:row>28</xdr:row>
      <xdr:rowOff>0</xdr:rowOff>
    </xdr:to>
    <xdr:sp>
      <xdr:nvSpPr>
        <xdr:cNvPr id="27" name="Rectangle 27"/>
        <xdr:cNvSpPr>
          <a:spLocks/>
        </xdr:cNvSpPr>
      </xdr:nvSpPr>
      <xdr:spPr>
        <a:xfrm>
          <a:off x="10058400" y="4533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28</xdr:row>
      <xdr:rowOff>0</xdr:rowOff>
    </xdr:from>
    <xdr:to>
      <xdr:col>9</xdr:col>
      <xdr:colOff>0</xdr:colOff>
      <xdr:row>28</xdr:row>
      <xdr:rowOff>0</xdr:rowOff>
    </xdr:to>
    <xdr:sp>
      <xdr:nvSpPr>
        <xdr:cNvPr id="28" name="Rectangle 28"/>
        <xdr:cNvSpPr>
          <a:spLocks/>
        </xdr:cNvSpPr>
      </xdr:nvSpPr>
      <xdr:spPr>
        <a:xfrm>
          <a:off x="10058400" y="4533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28</xdr:row>
      <xdr:rowOff>0</xdr:rowOff>
    </xdr:from>
    <xdr:to>
      <xdr:col>9</xdr:col>
      <xdr:colOff>0</xdr:colOff>
      <xdr:row>28</xdr:row>
      <xdr:rowOff>0</xdr:rowOff>
    </xdr:to>
    <xdr:sp>
      <xdr:nvSpPr>
        <xdr:cNvPr id="29" name="Rectangle 29"/>
        <xdr:cNvSpPr>
          <a:spLocks/>
        </xdr:cNvSpPr>
      </xdr:nvSpPr>
      <xdr:spPr>
        <a:xfrm>
          <a:off x="10058400" y="4533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28</xdr:row>
      <xdr:rowOff>0</xdr:rowOff>
    </xdr:from>
    <xdr:to>
      <xdr:col>9</xdr:col>
      <xdr:colOff>0</xdr:colOff>
      <xdr:row>28</xdr:row>
      <xdr:rowOff>0</xdr:rowOff>
    </xdr:to>
    <xdr:sp>
      <xdr:nvSpPr>
        <xdr:cNvPr id="30" name="Rectangle 30"/>
        <xdr:cNvSpPr>
          <a:spLocks/>
        </xdr:cNvSpPr>
      </xdr:nvSpPr>
      <xdr:spPr>
        <a:xfrm>
          <a:off x="10058400" y="4533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28</xdr:row>
      <xdr:rowOff>0</xdr:rowOff>
    </xdr:from>
    <xdr:to>
      <xdr:col>9</xdr:col>
      <xdr:colOff>0</xdr:colOff>
      <xdr:row>28</xdr:row>
      <xdr:rowOff>0</xdr:rowOff>
    </xdr:to>
    <xdr:sp>
      <xdr:nvSpPr>
        <xdr:cNvPr id="31" name="Rectangle 31"/>
        <xdr:cNvSpPr>
          <a:spLocks/>
        </xdr:cNvSpPr>
      </xdr:nvSpPr>
      <xdr:spPr>
        <a:xfrm>
          <a:off x="10058400" y="4533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28</xdr:row>
      <xdr:rowOff>0</xdr:rowOff>
    </xdr:from>
    <xdr:to>
      <xdr:col>9</xdr:col>
      <xdr:colOff>0</xdr:colOff>
      <xdr:row>28</xdr:row>
      <xdr:rowOff>0</xdr:rowOff>
    </xdr:to>
    <xdr:sp>
      <xdr:nvSpPr>
        <xdr:cNvPr id="32" name="Rectangle 32"/>
        <xdr:cNvSpPr>
          <a:spLocks/>
        </xdr:cNvSpPr>
      </xdr:nvSpPr>
      <xdr:spPr>
        <a:xfrm>
          <a:off x="10058400" y="4533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28</xdr:row>
      <xdr:rowOff>0</xdr:rowOff>
    </xdr:from>
    <xdr:to>
      <xdr:col>9</xdr:col>
      <xdr:colOff>0</xdr:colOff>
      <xdr:row>28</xdr:row>
      <xdr:rowOff>0</xdr:rowOff>
    </xdr:to>
    <xdr:sp>
      <xdr:nvSpPr>
        <xdr:cNvPr id="33" name="Rectangle 33"/>
        <xdr:cNvSpPr>
          <a:spLocks/>
        </xdr:cNvSpPr>
      </xdr:nvSpPr>
      <xdr:spPr>
        <a:xfrm>
          <a:off x="10058400" y="4533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28</xdr:row>
      <xdr:rowOff>0</xdr:rowOff>
    </xdr:from>
    <xdr:to>
      <xdr:col>9</xdr:col>
      <xdr:colOff>0</xdr:colOff>
      <xdr:row>28</xdr:row>
      <xdr:rowOff>0</xdr:rowOff>
    </xdr:to>
    <xdr:sp>
      <xdr:nvSpPr>
        <xdr:cNvPr id="34" name="Rectangle 34"/>
        <xdr:cNvSpPr>
          <a:spLocks/>
        </xdr:cNvSpPr>
      </xdr:nvSpPr>
      <xdr:spPr>
        <a:xfrm>
          <a:off x="10058400" y="4533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28</xdr:row>
      <xdr:rowOff>0</xdr:rowOff>
    </xdr:from>
    <xdr:to>
      <xdr:col>9</xdr:col>
      <xdr:colOff>0</xdr:colOff>
      <xdr:row>28</xdr:row>
      <xdr:rowOff>0</xdr:rowOff>
    </xdr:to>
    <xdr:sp>
      <xdr:nvSpPr>
        <xdr:cNvPr id="35" name="Rectangle 35"/>
        <xdr:cNvSpPr>
          <a:spLocks/>
        </xdr:cNvSpPr>
      </xdr:nvSpPr>
      <xdr:spPr>
        <a:xfrm>
          <a:off x="10058400" y="4533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28</xdr:row>
      <xdr:rowOff>0</xdr:rowOff>
    </xdr:from>
    <xdr:to>
      <xdr:col>9</xdr:col>
      <xdr:colOff>0</xdr:colOff>
      <xdr:row>28</xdr:row>
      <xdr:rowOff>0</xdr:rowOff>
    </xdr:to>
    <xdr:sp>
      <xdr:nvSpPr>
        <xdr:cNvPr id="36" name="Rectangle 36"/>
        <xdr:cNvSpPr>
          <a:spLocks/>
        </xdr:cNvSpPr>
      </xdr:nvSpPr>
      <xdr:spPr>
        <a:xfrm>
          <a:off x="10058400" y="4533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28</xdr:row>
      <xdr:rowOff>0</xdr:rowOff>
    </xdr:from>
    <xdr:to>
      <xdr:col>9</xdr:col>
      <xdr:colOff>0</xdr:colOff>
      <xdr:row>28</xdr:row>
      <xdr:rowOff>0</xdr:rowOff>
    </xdr:to>
    <xdr:sp>
      <xdr:nvSpPr>
        <xdr:cNvPr id="37" name="Rectangle 37"/>
        <xdr:cNvSpPr>
          <a:spLocks/>
        </xdr:cNvSpPr>
      </xdr:nvSpPr>
      <xdr:spPr>
        <a:xfrm>
          <a:off x="10058400" y="4533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28</xdr:row>
      <xdr:rowOff>0</xdr:rowOff>
    </xdr:from>
    <xdr:to>
      <xdr:col>9</xdr:col>
      <xdr:colOff>0</xdr:colOff>
      <xdr:row>28</xdr:row>
      <xdr:rowOff>0</xdr:rowOff>
    </xdr:to>
    <xdr:sp>
      <xdr:nvSpPr>
        <xdr:cNvPr id="38" name="Rectangle 38"/>
        <xdr:cNvSpPr>
          <a:spLocks/>
        </xdr:cNvSpPr>
      </xdr:nvSpPr>
      <xdr:spPr>
        <a:xfrm>
          <a:off x="10058400" y="4533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28</xdr:row>
      <xdr:rowOff>0</xdr:rowOff>
    </xdr:from>
    <xdr:to>
      <xdr:col>9</xdr:col>
      <xdr:colOff>0</xdr:colOff>
      <xdr:row>28</xdr:row>
      <xdr:rowOff>0</xdr:rowOff>
    </xdr:to>
    <xdr:sp>
      <xdr:nvSpPr>
        <xdr:cNvPr id="39" name="Rectangle 39"/>
        <xdr:cNvSpPr>
          <a:spLocks/>
        </xdr:cNvSpPr>
      </xdr:nvSpPr>
      <xdr:spPr>
        <a:xfrm>
          <a:off x="10058400" y="4533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28</xdr:row>
      <xdr:rowOff>0</xdr:rowOff>
    </xdr:from>
    <xdr:to>
      <xdr:col>9</xdr:col>
      <xdr:colOff>0</xdr:colOff>
      <xdr:row>28</xdr:row>
      <xdr:rowOff>0</xdr:rowOff>
    </xdr:to>
    <xdr:sp>
      <xdr:nvSpPr>
        <xdr:cNvPr id="40" name="Rectangle 40"/>
        <xdr:cNvSpPr>
          <a:spLocks/>
        </xdr:cNvSpPr>
      </xdr:nvSpPr>
      <xdr:spPr>
        <a:xfrm>
          <a:off x="10058400" y="4533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28</xdr:row>
      <xdr:rowOff>0</xdr:rowOff>
    </xdr:from>
    <xdr:to>
      <xdr:col>9</xdr:col>
      <xdr:colOff>0</xdr:colOff>
      <xdr:row>28</xdr:row>
      <xdr:rowOff>0</xdr:rowOff>
    </xdr:to>
    <xdr:sp>
      <xdr:nvSpPr>
        <xdr:cNvPr id="41" name="Rectangle 41"/>
        <xdr:cNvSpPr>
          <a:spLocks/>
        </xdr:cNvSpPr>
      </xdr:nvSpPr>
      <xdr:spPr>
        <a:xfrm>
          <a:off x="10058400" y="4533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28</xdr:row>
      <xdr:rowOff>0</xdr:rowOff>
    </xdr:from>
    <xdr:to>
      <xdr:col>9</xdr:col>
      <xdr:colOff>0</xdr:colOff>
      <xdr:row>28</xdr:row>
      <xdr:rowOff>0</xdr:rowOff>
    </xdr:to>
    <xdr:sp>
      <xdr:nvSpPr>
        <xdr:cNvPr id="42" name="Rectangle 42"/>
        <xdr:cNvSpPr>
          <a:spLocks/>
        </xdr:cNvSpPr>
      </xdr:nvSpPr>
      <xdr:spPr>
        <a:xfrm>
          <a:off x="10058400" y="4533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28</xdr:row>
      <xdr:rowOff>0</xdr:rowOff>
    </xdr:from>
    <xdr:to>
      <xdr:col>9</xdr:col>
      <xdr:colOff>0</xdr:colOff>
      <xdr:row>28</xdr:row>
      <xdr:rowOff>0</xdr:rowOff>
    </xdr:to>
    <xdr:sp>
      <xdr:nvSpPr>
        <xdr:cNvPr id="43" name="Rectangle 43"/>
        <xdr:cNvSpPr>
          <a:spLocks/>
        </xdr:cNvSpPr>
      </xdr:nvSpPr>
      <xdr:spPr>
        <a:xfrm>
          <a:off x="10058400" y="4533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28</xdr:row>
      <xdr:rowOff>0</xdr:rowOff>
    </xdr:from>
    <xdr:to>
      <xdr:col>9</xdr:col>
      <xdr:colOff>0</xdr:colOff>
      <xdr:row>28</xdr:row>
      <xdr:rowOff>0</xdr:rowOff>
    </xdr:to>
    <xdr:sp>
      <xdr:nvSpPr>
        <xdr:cNvPr id="44" name="Rectangle 44"/>
        <xdr:cNvSpPr>
          <a:spLocks/>
        </xdr:cNvSpPr>
      </xdr:nvSpPr>
      <xdr:spPr>
        <a:xfrm>
          <a:off x="10058400" y="4533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28</xdr:row>
      <xdr:rowOff>0</xdr:rowOff>
    </xdr:from>
    <xdr:to>
      <xdr:col>9</xdr:col>
      <xdr:colOff>0</xdr:colOff>
      <xdr:row>28</xdr:row>
      <xdr:rowOff>0</xdr:rowOff>
    </xdr:to>
    <xdr:sp>
      <xdr:nvSpPr>
        <xdr:cNvPr id="45" name="Rectangle 45"/>
        <xdr:cNvSpPr>
          <a:spLocks/>
        </xdr:cNvSpPr>
      </xdr:nvSpPr>
      <xdr:spPr>
        <a:xfrm>
          <a:off x="10058400" y="4533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28</xdr:row>
      <xdr:rowOff>0</xdr:rowOff>
    </xdr:from>
    <xdr:to>
      <xdr:col>9</xdr:col>
      <xdr:colOff>0</xdr:colOff>
      <xdr:row>28</xdr:row>
      <xdr:rowOff>0</xdr:rowOff>
    </xdr:to>
    <xdr:sp>
      <xdr:nvSpPr>
        <xdr:cNvPr id="46" name="Rectangle 46"/>
        <xdr:cNvSpPr>
          <a:spLocks/>
        </xdr:cNvSpPr>
      </xdr:nvSpPr>
      <xdr:spPr>
        <a:xfrm>
          <a:off x="10058400" y="4533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xdr:row>
      <xdr:rowOff>0</xdr:rowOff>
    </xdr:from>
    <xdr:to>
      <xdr:col>6</xdr:col>
      <xdr:colOff>0</xdr:colOff>
      <xdr:row>28</xdr:row>
      <xdr:rowOff>0</xdr:rowOff>
    </xdr:to>
    <xdr:pic>
      <xdr:nvPicPr>
        <xdr:cNvPr id="47" name="Picture 47"/>
        <xdr:cNvPicPr preferRelativeResize="1">
          <a:picLocks noChangeAspect="1"/>
        </xdr:cNvPicPr>
      </xdr:nvPicPr>
      <xdr:blipFill>
        <a:blip r:embed="rId1"/>
        <a:stretch>
          <a:fillRect/>
        </a:stretch>
      </xdr:blipFill>
      <xdr:spPr>
        <a:xfrm>
          <a:off x="10058400" y="4533900"/>
          <a:ext cx="0" cy="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6</xdr:col>
      <xdr:colOff>0</xdr:colOff>
      <xdr:row>0</xdr:row>
      <xdr:rowOff>0</xdr:rowOff>
    </xdr:to>
    <xdr:grpSp>
      <xdr:nvGrpSpPr>
        <xdr:cNvPr id="1" name="Group 1"/>
        <xdr:cNvGrpSpPr>
          <a:grpSpLocks/>
        </xdr:cNvGrpSpPr>
      </xdr:nvGrpSpPr>
      <xdr:grpSpPr>
        <a:xfrm>
          <a:off x="5800725" y="0"/>
          <a:ext cx="752475" cy="0"/>
          <a:chOff x="790" y="4"/>
          <a:chExt cx="90" cy="54"/>
        </a:xfrm>
        <a:solidFill>
          <a:srgbClr val="FFFFFF"/>
        </a:solidFill>
      </xdr:grpSpPr>
      <xdr:sp>
        <xdr:nvSpPr>
          <xdr:cNvPr id="2" name="Rectangle 2"/>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4"/>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5</xdr:col>
      <xdr:colOff>0</xdr:colOff>
      <xdr:row>0</xdr:row>
      <xdr:rowOff>0</xdr:rowOff>
    </xdr:from>
    <xdr:to>
      <xdr:col>6</xdr:col>
      <xdr:colOff>0</xdr:colOff>
      <xdr:row>0</xdr:row>
      <xdr:rowOff>0</xdr:rowOff>
    </xdr:to>
    <xdr:grpSp>
      <xdr:nvGrpSpPr>
        <xdr:cNvPr id="5" name="Group 5"/>
        <xdr:cNvGrpSpPr>
          <a:grpSpLocks/>
        </xdr:cNvGrpSpPr>
      </xdr:nvGrpSpPr>
      <xdr:grpSpPr>
        <a:xfrm>
          <a:off x="5800725" y="0"/>
          <a:ext cx="752475" cy="0"/>
          <a:chOff x="790" y="4"/>
          <a:chExt cx="90" cy="54"/>
        </a:xfrm>
        <a:solidFill>
          <a:srgbClr val="FFFFFF"/>
        </a:solidFill>
      </xdr:grpSpPr>
      <xdr:sp>
        <xdr:nvSpPr>
          <xdr:cNvPr id="6" name="Rectangle 6"/>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8"/>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0</xdr:col>
      <xdr:colOff>0</xdr:colOff>
      <xdr:row>33</xdr:row>
      <xdr:rowOff>0</xdr:rowOff>
    </xdr:from>
    <xdr:to>
      <xdr:col>4</xdr:col>
      <xdr:colOff>295275</xdr:colOff>
      <xdr:row>33</xdr:row>
      <xdr:rowOff>0</xdr:rowOff>
    </xdr:to>
    <xdr:sp>
      <xdr:nvSpPr>
        <xdr:cNvPr id="9" name="Line 9"/>
        <xdr:cNvSpPr>
          <a:spLocks/>
        </xdr:cNvSpPr>
      </xdr:nvSpPr>
      <xdr:spPr>
        <a:xfrm>
          <a:off x="0" y="8248650"/>
          <a:ext cx="534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33</xdr:row>
      <xdr:rowOff>0</xdr:rowOff>
    </xdr:from>
    <xdr:to>
      <xdr:col>4</xdr:col>
      <xdr:colOff>295275</xdr:colOff>
      <xdr:row>33</xdr:row>
      <xdr:rowOff>0</xdr:rowOff>
    </xdr:to>
    <xdr:sp>
      <xdr:nvSpPr>
        <xdr:cNvPr id="10" name="Line 10"/>
        <xdr:cNvSpPr>
          <a:spLocks/>
        </xdr:cNvSpPr>
      </xdr:nvSpPr>
      <xdr:spPr>
        <a:xfrm>
          <a:off x="0" y="8248650"/>
          <a:ext cx="534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12</xdr:col>
      <xdr:colOff>0</xdr:colOff>
      <xdr:row>0</xdr:row>
      <xdr:rowOff>0</xdr:rowOff>
    </xdr:to>
    <xdr:grpSp>
      <xdr:nvGrpSpPr>
        <xdr:cNvPr id="1" name="Group 1"/>
        <xdr:cNvGrpSpPr>
          <a:grpSpLocks/>
        </xdr:cNvGrpSpPr>
      </xdr:nvGrpSpPr>
      <xdr:grpSpPr>
        <a:xfrm>
          <a:off x="8362950" y="0"/>
          <a:ext cx="0" cy="0"/>
          <a:chOff x="790" y="4"/>
          <a:chExt cx="90" cy="54"/>
        </a:xfrm>
        <a:solidFill>
          <a:srgbClr val="FFFFFF"/>
        </a:solidFill>
      </xdr:grpSpPr>
      <xdr:sp>
        <xdr:nvSpPr>
          <xdr:cNvPr id="2" name="Rectangle 2"/>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4"/>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11</xdr:col>
      <xdr:colOff>0</xdr:colOff>
      <xdr:row>0</xdr:row>
      <xdr:rowOff>0</xdr:rowOff>
    </xdr:from>
    <xdr:to>
      <xdr:col>12</xdr:col>
      <xdr:colOff>0</xdr:colOff>
      <xdr:row>0</xdr:row>
      <xdr:rowOff>0</xdr:rowOff>
    </xdr:to>
    <xdr:grpSp>
      <xdr:nvGrpSpPr>
        <xdr:cNvPr id="5" name="Group 5"/>
        <xdr:cNvGrpSpPr>
          <a:grpSpLocks/>
        </xdr:cNvGrpSpPr>
      </xdr:nvGrpSpPr>
      <xdr:grpSpPr>
        <a:xfrm>
          <a:off x="8362950" y="0"/>
          <a:ext cx="0" cy="0"/>
          <a:chOff x="790" y="4"/>
          <a:chExt cx="90" cy="54"/>
        </a:xfrm>
        <a:solidFill>
          <a:srgbClr val="FFFFFF"/>
        </a:solidFill>
      </xdr:grpSpPr>
      <xdr:sp>
        <xdr:nvSpPr>
          <xdr:cNvPr id="6" name="Rectangle 6"/>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8"/>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0</xdr:col>
      <xdr:colOff>0</xdr:colOff>
      <xdr:row>32</xdr:row>
      <xdr:rowOff>0</xdr:rowOff>
    </xdr:from>
    <xdr:to>
      <xdr:col>5</xdr:col>
      <xdr:colOff>590550</xdr:colOff>
      <xdr:row>32</xdr:row>
      <xdr:rowOff>0</xdr:rowOff>
    </xdr:to>
    <xdr:sp>
      <xdr:nvSpPr>
        <xdr:cNvPr id="9" name="Line 10"/>
        <xdr:cNvSpPr>
          <a:spLocks/>
        </xdr:cNvSpPr>
      </xdr:nvSpPr>
      <xdr:spPr>
        <a:xfrm flipH="1">
          <a:off x="0" y="7439025"/>
          <a:ext cx="563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32</xdr:row>
      <xdr:rowOff>0</xdr:rowOff>
    </xdr:from>
    <xdr:to>
      <xdr:col>5</xdr:col>
      <xdr:colOff>590550</xdr:colOff>
      <xdr:row>32</xdr:row>
      <xdr:rowOff>0</xdr:rowOff>
    </xdr:to>
    <xdr:sp>
      <xdr:nvSpPr>
        <xdr:cNvPr id="10" name="Line 11"/>
        <xdr:cNvSpPr>
          <a:spLocks/>
        </xdr:cNvSpPr>
      </xdr:nvSpPr>
      <xdr:spPr>
        <a:xfrm flipH="1">
          <a:off x="28575" y="7439025"/>
          <a:ext cx="561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6</xdr:col>
      <xdr:colOff>295275</xdr:colOff>
      <xdr:row>1</xdr:row>
      <xdr:rowOff>9525</xdr:rowOff>
    </xdr:to>
    <xdr:sp>
      <xdr:nvSpPr>
        <xdr:cNvPr id="1" name="Line 1"/>
        <xdr:cNvSpPr>
          <a:spLocks/>
        </xdr:cNvSpPr>
      </xdr:nvSpPr>
      <xdr:spPr>
        <a:xfrm>
          <a:off x="0" y="238125"/>
          <a:ext cx="489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47625</xdr:rowOff>
    </xdr:from>
    <xdr:to>
      <xdr:col>6</xdr:col>
      <xdr:colOff>295275</xdr:colOff>
      <xdr:row>2</xdr:row>
      <xdr:rowOff>47625</xdr:rowOff>
    </xdr:to>
    <xdr:sp>
      <xdr:nvSpPr>
        <xdr:cNvPr id="2" name="Line 2"/>
        <xdr:cNvSpPr>
          <a:spLocks/>
        </xdr:cNvSpPr>
      </xdr:nvSpPr>
      <xdr:spPr>
        <a:xfrm>
          <a:off x="0" y="504825"/>
          <a:ext cx="489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0</xdr:row>
      <xdr:rowOff>0</xdr:rowOff>
    </xdr:from>
    <xdr:to>
      <xdr:col>4</xdr:col>
      <xdr:colOff>180975</xdr:colOff>
      <xdr:row>0</xdr:row>
      <xdr:rowOff>0</xdr:rowOff>
    </xdr:to>
    <xdr:sp>
      <xdr:nvSpPr>
        <xdr:cNvPr id="1" name="Rectangle 1"/>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2" name="Rectangle 2"/>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3" name="Rectangle 3"/>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4" name="Rectangle 4"/>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5" name="Rectangle 5"/>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6" name="Rectangle 6"/>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7" name="Rectangle 7"/>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0</xdr:row>
      <xdr:rowOff>0</xdr:rowOff>
    </xdr:from>
    <xdr:to>
      <xdr:col>4</xdr:col>
      <xdr:colOff>200025</xdr:colOff>
      <xdr:row>0</xdr:row>
      <xdr:rowOff>0</xdr:rowOff>
    </xdr:to>
    <xdr:sp>
      <xdr:nvSpPr>
        <xdr:cNvPr id="8" name="Rectangle 8"/>
        <xdr:cNvSpPr>
          <a:spLocks/>
        </xdr:cNvSpPr>
      </xdr:nvSpPr>
      <xdr:spPr>
        <a:xfrm>
          <a:off x="681990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0</xdr:row>
      <xdr:rowOff>0</xdr:rowOff>
    </xdr:from>
    <xdr:to>
      <xdr:col>17</xdr:col>
      <xdr:colOff>0</xdr:colOff>
      <xdr:row>0</xdr:row>
      <xdr:rowOff>0</xdr:rowOff>
    </xdr:to>
    <xdr:grpSp>
      <xdr:nvGrpSpPr>
        <xdr:cNvPr id="9" name="Group 9"/>
        <xdr:cNvGrpSpPr>
          <a:grpSpLocks/>
        </xdr:cNvGrpSpPr>
      </xdr:nvGrpSpPr>
      <xdr:grpSpPr>
        <a:xfrm>
          <a:off x="9963150" y="0"/>
          <a:ext cx="0" cy="0"/>
          <a:chOff x="706" y="1"/>
          <a:chExt cx="170" cy="70"/>
        </a:xfrm>
        <a:solidFill>
          <a:srgbClr val="FFFFFF"/>
        </a:solidFill>
      </xdr:grpSpPr>
      <xdr:sp>
        <xdr:nvSpPr>
          <xdr:cNvPr id="10" name="Rectangle 10"/>
          <xdr:cNvSpPr>
            <a:spLocks/>
          </xdr:cNvSpPr>
        </xdr:nvSpPr>
        <xdr:spPr>
          <a:xfrm>
            <a:off x="706" y="29"/>
            <a:ext cx="170" cy="19"/>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776" y="26"/>
            <a:ext cx="78" cy="23"/>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flipH="1">
            <a:off x="832" y="71"/>
            <a:ext cx="44"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flipH="1">
            <a:off x="841" y="71"/>
            <a:ext cx="24"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825" y="62"/>
            <a:ext cx="51" cy="9"/>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15" name="Picture 15"/>
          <xdr:cNvPicPr preferRelativeResize="1">
            <a:picLocks noChangeAspect="0"/>
          </xdr:cNvPicPr>
        </xdr:nvPicPr>
        <xdr:blipFill>
          <a:blip r:link="rId1"/>
          <a:stretch>
            <a:fillRect/>
          </a:stretch>
        </xdr:blipFill>
        <xdr:spPr>
          <a:xfrm>
            <a:off x="707" y="1"/>
            <a:ext cx="169" cy="67"/>
          </a:xfrm>
          <a:prstGeom prst="rect">
            <a:avLst/>
          </a:prstGeom>
          <a:noFill/>
          <a:ln w="9525" cmpd="sng">
            <a:noFill/>
          </a:ln>
        </xdr:spPr>
      </xdr:pic>
    </xdr:grpSp>
    <xdr:clientData/>
  </xdr:twoCellAnchor>
  <xdr:twoCellAnchor>
    <xdr:from>
      <xdr:col>4</xdr:col>
      <xdr:colOff>66675</xdr:colOff>
      <xdr:row>0</xdr:row>
      <xdr:rowOff>0</xdr:rowOff>
    </xdr:from>
    <xdr:to>
      <xdr:col>4</xdr:col>
      <xdr:colOff>180975</xdr:colOff>
      <xdr:row>0</xdr:row>
      <xdr:rowOff>0</xdr:rowOff>
    </xdr:to>
    <xdr:sp>
      <xdr:nvSpPr>
        <xdr:cNvPr id="16" name="Rectangle 16"/>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17" name="Rectangle 17"/>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18" name="Rectangle 18"/>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19" name="Rectangle 19"/>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0" name="Rectangle 20"/>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1" name="Rectangle 21"/>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2" name="Rectangle 22"/>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3" name="Rectangle 23"/>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4" name="Rectangle 24"/>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5" name="Rectangle 25"/>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6" name="Rectangle 26"/>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7" name="Rectangle 27"/>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8" name="Rectangle 28"/>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9" name="Rectangle 29"/>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0" name="Rectangle 30"/>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1" name="Rectangle 31"/>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2" name="Rectangle 32"/>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3" name="Rectangle 33"/>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4" name="Rectangle 34"/>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5" name="Rectangle 35"/>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6" name="Rectangle 36"/>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7" name="Rectangle 37"/>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8" name="Rectangle 38"/>
        <xdr:cNvSpPr>
          <a:spLocks/>
        </xdr:cNvSpPr>
      </xdr:nvSpPr>
      <xdr:spPr>
        <a:xfrm>
          <a:off x="99631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1</xdr:row>
      <xdr:rowOff>9525</xdr:rowOff>
    </xdr:from>
    <xdr:to>
      <xdr:col>7</xdr:col>
      <xdr:colOff>38100</xdr:colOff>
      <xdr:row>3</xdr:row>
      <xdr:rowOff>152400</xdr:rowOff>
    </xdr:to>
    <xdr:pic>
      <xdr:nvPicPr>
        <xdr:cNvPr id="39" name="Picture 39"/>
        <xdr:cNvPicPr preferRelativeResize="1">
          <a:picLocks noChangeAspect="1"/>
        </xdr:cNvPicPr>
      </xdr:nvPicPr>
      <xdr:blipFill>
        <a:blip r:embed="rId2"/>
        <a:stretch>
          <a:fillRect/>
        </a:stretch>
      </xdr:blipFill>
      <xdr:spPr>
        <a:xfrm>
          <a:off x="7829550" y="200025"/>
          <a:ext cx="771525" cy="495300"/>
        </a:xfrm>
        <a:prstGeom prst="rect">
          <a:avLst/>
        </a:prstGeom>
        <a:noFill/>
        <a:ln w="9525" cmpd="sng">
          <a:noFill/>
        </a:ln>
      </xdr:spPr>
    </xdr:pic>
    <xdr:clientData/>
  </xdr:twoCellAnchor>
  <xdr:twoCellAnchor>
    <xdr:from>
      <xdr:col>14</xdr:col>
      <xdr:colOff>0</xdr:colOff>
      <xdr:row>39</xdr:row>
      <xdr:rowOff>0</xdr:rowOff>
    </xdr:from>
    <xdr:to>
      <xdr:col>14</xdr:col>
      <xdr:colOff>0</xdr:colOff>
      <xdr:row>39</xdr:row>
      <xdr:rowOff>0</xdr:rowOff>
    </xdr:to>
    <xdr:sp>
      <xdr:nvSpPr>
        <xdr:cNvPr id="40" name="Rectangle 46"/>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41" name="Rectangle 47"/>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42" name="Rectangle 48"/>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43" name="Rectangle 49"/>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44" name="Rectangle 50"/>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45" name="Rectangle 51"/>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46" name="Rectangle 52"/>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47" name="Rectangle 53"/>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48" name="Rectangle 54"/>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49" name="Rectangle 55"/>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50" name="Rectangle 56"/>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51" name="Rectangle 57"/>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52" name="Rectangle 58"/>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53" name="Rectangle 59"/>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54" name="Rectangle 60"/>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55" name="Rectangle 61"/>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56" name="Rectangle 62"/>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57" name="Rectangle 63"/>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58" name="Rectangle 64"/>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59" name="Rectangle 65"/>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60" name="Rectangle 66"/>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61" name="Rectangle 67"/>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39</xdr:row>
      <xdr:rowOff>0</xdr:rowOff>
    </xdr:from>
    <xdr:to>
      <xdr:col>7</xdr:col>
      <xdr:colOff>9525</xdr:colOff>
      <xdr:row>39</xdr:row>
      <xdr:rowOff>0</xdr:rowOff>
    </xdr:to>
    <xdr:pic>
      <xdr:nvPicPr>
        <xdr:cNvPr id="62" name="Picture 68"/>
        <xdr:cNvPicPr preferRelativeResize="1">
          <a:picLocks noChangeAspect="1"/>
        </xdr:cNvPicPr>
      </xdr:nvPicPr>
      <xdr:blipFill>
        <a:blip r:embed="rId2"/>
        <a:stretch>
          <a:fillRect/>
        </a:stretch>
      </xdr:blipFill>
      <xdr:spPr>
        <a:xfrm>
          <a:off x="7800975" y="6686550"/>
          <a:ext cx="771525" cy="0"/>
        </a:xfrm>
        <a:prstGeom prst="rect">
          <a:avLst/>
        </a:prstGeom>
        <a:noFill/>
        <a:ln w="9525" cmpd="sng">
          <a:noFill/>
        </a:ln>
      </xdr:spPr>
    </xdr:pic>
    <xdr:clientData/>
  </xdr:twoCellAnchor>
  <xdr:twoCellAnchor>
    <xdr:from>
      <xdr:col>0</xdr:col>
      <xdr:colOff>28575</xdr:colOff>
      <xdr:row>5</xdr:row>
      <xdr:rowOff>95250</xdr:rowOff>
    </xdr:from>
    <xdr:to>
      <xdr:col>8</xdr:col>
      <xdr:colOff>561975</xdr:colOff>
      <xdr:row>36</xdr:row>
      <xdr:rowOff>66675</xdr:rowOff>
    </xdr:to>
    <xdr:sp>
      <xdr:nvSpPr>
        <xdr:cNvPr id="63" name="TextBox 69"/>
        <xdr:cNvSpPr txBox="1">
          <a:spLocks noChangeArrowheads="1"/>
        </xdr:cNvSpPr>
      </xdr:nvSpPr>
      <xdr:spPr>
        <a:xfrm>
          <a:off x="28575" y="1038225"/>
          <a:ext cx="9886950" cy="5229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Algemeen.
Voordat u overgaat tot het invullen van het formulier adviseren wij u deze toelichting zorgvuldig te bestuderen.
Dit formulier gebruikt u voor het aanvragen van toelatingswijzigingen die nog niet in de rekenstaat zijn opgenomen. Indien de toelatingswijziging nog niet is afgegeven, maar de verwachting bestaat dat dit wel gebeurt, kunt u ook onder voorbehoud de capaciteitswijziging aanvragen. Als achteraf blijkt dat deze wijziging niet is opgenomen in de toelatingsbeschikking van VWS/CBZ of CVZ wordt deze weer teruggedraaid. Dit heeft dan ook gevolgen voor de contracteerruimte van het daaropvolgende jaar. In de berekening op het werkblad 'doorrekening 1' zijn de (voorlopige) loon- en materiele indexcijfers opgenomen zoals die bekend zijn op 15 mei 2006. Indien in de loop van het jaar de indexcijfers wijzigen kunt u deze zelf op het voorblad aanpassen. Van deze wijziging ontvangt u met een circulaire bericht.  </a:t>
          </a:r>
          <a:r>
            <a:rPr lang="en-US" cap="none" sz="1000" b="1" i="0" u="none" baseline="0">
              <a:latin typeface="Arial"/>
              <a:ea typeface="Arial"/>
              <a:cs typeface="Arial"/>
            </a:rPr>
            <a:t>Per ingangsdatum moet u een apart formulier invullen.</a:t>
          </a:r>
          <a:r>
            <a:rPr lang="en-US" cap="none" sz="1000" b="0" i="0" u="none" baseline="0">
              <a:latin typeface="Arial"/>
              <a:ea typeface="Arial"/>
              <a:cs typeface="Arial"/>
            </a:rPr>
            <a:t>
In dit formulier dient u tegelijkertijd de capaciteitswijziging alsmede de erbij behorende huisvestingskosten kleinschalig wonen in te dienen (indien van toepassing). Zie hiervoor de toelichting op de volgende pagina.
Werkblad "voorblad" 
Op dit werkblad kunt u in de gearceerde vakken de gevraagde gegevens invullen. Ook kunt u in voorkomend geval de indexcijfers voor loon- en materiele kosten aanpassen. Door middel van een pull-down menu kunt u aangeven of het gaat om het voorlopige of het definitieve indexcijfer.  Op deze pagina wordt de mutatie op het werkelijke beslag van de contracteerruimte vermeld. Voor een juiste berekening dient u de oude en nieuwe capaciteitsgegevens in te vullen.
Werkblad 'verblijf met behandeling'
Wij verzoeken u de richtlijn A of B uit de rekenstaat over te nemen. 
Werkblad "zg afspraak"
In dit werkblad hoeft u alleen de mutaties in de verpleegdagen in te vullen. De bezette plaatsen worden hierna automatisch berekend.
Werkblad "deconcentratie"
In dit werkblad kunt u de mutaties op de loonkosten deconcentratie opgeven die samenhangen met de capaciteitswijziging. Voor de criteria verwijzen wij naar Beleidsregel deconcentratie (III-901).
Werkblad "plaatselijk overleg"
U kunt aangeven op welke beleidsregel de afspraak betrekking heeft. Bijvoorbeeld energie en OZB. 
Werkblad "recapitulatie"
In dit werkblad wordt de uiteindelijke mutatie berekend. De berekende bedragen dienen als hulpmiddel. De rekenstaat geeft de werkelijkheid weer. </a:t>
          </a:r>
          <a:r>
            <a:rPr lang="en-US" cap="none" sz="1200" b="0" i="0" u="none" baseline="0">
              <a:latin typeface="Arial"/>
              <a:ea typeface="Arial"/>
              <a:cs typeface="Arial"/>
            </a:rPr>
            <a:t>
</a:t>
          </a:r>
        </a:p>
      </xdr:txBody>
    </xdr:sp>
    <xdr:clientData/>
  </xdr:twoCellAnchor>
  <xdr:twoCellAnchor>
    <xdr:from>
      <xdr:col>0</xdr:col>
      <xdr:colOff>95250</xdr:colOff>
      <xdr:row>39</xdr:row>
      <xdr:rowOff>0</xdr:rowOff>
    </xdr:from>
    <xdr:to>
      <xdr:col>8</xdr:col>
      <xdr:colOff>600075</xdr:colOff>
      <xdr:row>39</xdr:row>
      <xdr:rowOff>0</xdr:rowOff>
    </xdr:to>
    <xdr:sp>
      <xdr:nvSpPr>
        <xdr:cNvPr id="64" name="TextBox 70"/>
        <xdr:cNvSpPr txBox="1">
          <a:spLocks noChangeArrowheads="1"/>
        </xdr:cNvSpPr>
      </xdr:nvSpPr>
      <xdr:spPr>
        <a:xfrm>
          <a:off x="95250" y="6686550"/>
          <a:ext cx="98583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14</xdr:col>
      <xdr:colOff>0</xdr:colOff>
      <xdr:row>39</xdr:row>
      <xdr:rowOff>0</xdr:rowOff>
    </xdr:from>
    <xdr:to>
      <xdr:col>14</xdr:col>
      <xdr:colOff>0</xdr:colOff>
      <xdr:row>39</xdr:row>
      <xdr:rowOff>0</xdr:rowOff>
    </xdr:to>
    <xdr:sp>
      <xdr:nvSpPr>
        <xdr:cNvPr id="65" name="Rectangle 71"/>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66" name="Rectangle 72"/>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67" name="Rectangle 73"/>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68" name="Rectangle 74"/>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69" name="Rectangle 75"/>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0" name="Rectangle 76"/>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1" name="Rectangle 77"/>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2" name="Rectangle 78"/>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3" name="Rectangle 79"/>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4" name="Rectangle 80"/>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5" name="Rectangle 81"/>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6" name="Rectangle 82"/>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7" name="Rectangle 83"/>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8" name="Rectangle 84"/>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79" name="Rectangle 85"/>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80" name="Rectangle 86"/>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81" name="Rectangle 87"/>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82" name="Rectangle 88"/>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83" name="Rectangle 89"/>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84" name="Rectangle 90"/>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85" name="Rectangle 91"/>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0</xdr:rowOff>
    </xdr:from>
    <xdr:to>
      <xdr:col>14</xdr:col>
      <xdr:colOff>0</xdr:colOff>
      <xdr:row>39</xdr:row>
      <xdr:rowOff>0</xdr:rowOff>
    </xdr:to>
    <xdr:sp>
      <xdr:nvSpPr>
        <xdr:cNvPr id="86" name="Rectangle 92"/>
        <xdr:cNvSpPr>
          <a:spLocks/>
        </xdr:cNvSpPr>
      </xdr:nvSpPr>
      <xdr:spPr>
        <a:xfrm>
          <a:off x="9963150" y="6686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41</xdr:row>
      <xdr:rowOff>171450</xdr:rowOff>
    </xdr:from>
    <xdr:to>
      <xdr:col>14</xdr:col>
      <xdr:colOff>0</xdr:colOff>
      <xdr:row>42</xdr:row>
      <xdr:rowOff>171450</xdr:rowOff>
    </xdr:to>
    <xdr:sp>
      <xdr:nvSpPr>
        <xdr:cNvPr id="87" name="Rectangle 94"/>
        <xdr:cNvSpPr>
          <a:spLocks/>
        </xdr:cNvSpPr>
      </xdr:nvSpPr>
      <xdr:spPr>
        <a:xfrm>
          <a:off x="9963150" y="72009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41</xdr:row>
      <xdr:rowOff>171450</xdr:rowOff>
    </xdr:from>
    <xdr:to>
      <xdr:col>14</xdr:col>
      <xdr:colOff>0</xdr:colOff>
      <xdr:row>42</xdr:row>
      <xdr:rowOff>171450</xdr:rowOff>
    </xdr:to>
    <xdr:sp>
      <xdr:nvSpPr>
        <xdr:cNvPr id="88" name="Rectangle 95"/>
        <xdr:cNvSpPr>
          <a:spLocks/>
        </xdr:cNvSpPr>
      </xdr:nvSpPr>
      <xdr:spPr>
        <a:xfrm>
          <a:off x="9963150" y="72009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41</xdr:row>
      <xdr:rowOff>171450</xdr:rowOff>
    </xdr:from>
    <xdr:to>
      <xdr:col>14</xdr:col>
      <xdr:colOff>0</xdr:colOff>
      <xdr:row>42</xdr:row>
      <xdr:rowOff>171450</xdr:rowOff>
    </xdr:to>
    <xdr:sp>
      <xdr:nvSpPr>
        <xdr:cNvPr id="89" name="Rectangle 96"/>
        <xdr:cNvSpPr>
          <a:spLocks/>
        </xdr:cNvSpPr>
      </xdr:nvSpPr>
      <xdr:spPr>
        <a:xfrm>
          <a:off x="9963150" y="72009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41</xdr:row>
      <xdr:rowOff>171450</xdr:rowOff>
    </xdr:from>
    <xdr:to>
      <xdr:col>14</xdr:col>
      <xdr:colOff>0</xdr:colOff>
      <xdr:row>42</xdr:row>
      <xdr:rowOff>171450</xdr:rowOff>
    </xdr:to>
    <xdr:sp>
      <xdr:nvSpPr>
        <xdr:cNvPr id="90" name="Rectangle 97"/>
        <xdr:cNvSpPr>
          <a:spLocks/>
        </xdr:cNvSpPr>
      </xdr:nvSpPr>
      <xdr:spPr>
        <a:xfrm>
          <a:off x="9963150" y="72009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41</xdr:row>
      <xdr:rowOff>171450</xdr:rowOff>
    </xdr:from>
    <xdr:to>
      <xdr:col>14</xdr:col>
      <xdr:colOff>0</xdr:colOff>
      <xdr:row>42</xdr:row>
      <xdr:rowOff>171450</xdr:rowOff>
    </xdr:to>
    <xdr:sp>
      <xdr:nvSpPr>
        <xdr:cNvPr id="91" name="Rectangle 98"/>
        <xdr:cNvSpPr>
          <a:spLocks/>
        </xdr:cNvSpPr>
      </xdr:nvSpPr>
      <xdr:spPr>
        <a:xfrm>
          <a:off x="9963150" y="72009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41</xdr:row>
      <xdr:rowOff>171450</xdr:rowOff>
    </xdr:from>
    <xdr:to>
      <xdr:col>14</xdr:col>
      <xdr:colOff>0</xdr:colOff>
      <xdr:row>42</xdr:row>
      <xdr:rowOff>171450</xdr:rowOff>
    </xdr:to>
    <xdr:sp>
      <xdr:nvSpPr>
        <xdr:cNvPr id="92" name="Rectangle 99"/>
        <xdr:cNvSpPr>
          <a:spLocks/>
        </xdr:cNvSpPr>
      </xdr:nvSpPr>
      <xdr:spPr>
        <a:xfrm>
          <a:off x="9963150" y="72009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41</xdr:row>
      <xdr:rowOff>171450</xdr:rowOff>
    </xdr:from>
    <xdr:to>
      <xdr:col>14</xdr:col>
      <xdr:colOff>0</xdr:colOff>
      <xdr:row>42</xdr:row>
      <xdr:rowOff>171450</xdr:rowOff>
    </xdr:to>
    <xdr:sp>
      <xdr:nvSpPr>
        <xdr:cNvPr id="93" name="Rectangle 100"/>
        <xdr:cNvSpPr>
          <a:spLocks/>
        </xdr:cNvSpPr>
      </xdr:nvSpPr>
      <xdr:spPr>
        <a:xfrm>
          <a:off x="9963150" y="72009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41</xdr:row>
      <xdr:rowOff>171450</xdr:rowOff>
    </xdr:from>
    <xdr:to>
      <xdr:col>14</xdr:col>
      <xdr:colOff>0</xdr:colOff>
      <xdr:row>42</xdr:row>
      <xdr:rowOff>171450</xdr:rowOff>
    </xdr:to>
    <xdr:sp>
      <xdr:nvSpPr>
        <xdr:cNvPr id="94" name="Rectangle 101"/>
        <xdr:cNvSpPr>
          <a:spLocks/>
        </xdr:cNvSpPr>
      </xdr:nvSpPr>
      <xdr:spPr>
        <a:xfrm>
          <a:off x="9963150" y="72009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41</xdr:row>
      <xdr:rowOff>171450</xdr:rowOff>
    </xdr:from>
    <xdr:to>
      <xdr:col>14</xdr:col>
      <xdr:colOff>0</xdr:colOff>
      <xdr:row>42</xdr:row>
      <xdr:rowOff>171450</xdr:rowOff>
    </xdr:to>
    <xdr:sp>
      <xdr:nvSpPr>
        <xdr:cNvPr id="95" name="Rectangle 102"/>
        <xdr:cNvSpPr>
          <a:spLocks/>
        </xdr:cNvSpPr>
      </xdr:nvSpPr>
      <xdr:spPr>
        <a:xfrm>
          <a:off x="9963150" y="72009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41</xdr:row>
      <xdr:rowOff>171450</xdr:rowOff>
    </xdr:from>
    <xdr:to>
      <xdr:col>14</xdr:col>
      <xdr:colOff>0</xdr:colOff>
      <xdr:row>42</xdr:row>
      <xdr:rowOff>171450</xdr:rowOff>
    </xdr:to>
    <xdr:sp>
      <xdr:nvSpPr>
        <xdr:cNvPr id="96" name="Rectangle 103"/>
        <xdr:cNvSpPr>
          <a:spLocks/>
        </xdr:cNvSpPr>
      </xdr:nvSpPr>
      <xdr:spPr>
        <a:xfrm>
          <a:off x="9963150" y="72009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41</xdr:row>
      <xdr:rowOff>171450</xdr:rowOff>
    </xdr:from>
    <xdr:to>
      <xdr:col>14</xdr:col>
      <xdr:colOff>0</xdr:colOff>
      <xdr:row>42</xdr:row>
      <xdr:rowOff>171450</xdr:rowOff>
    </xdr:to>
    <xdr:sp>
      <xdr:nvSpPr>
        <xdr:cNvPr id="97" name="Rectangle 104"/>
        <xdr:cNvSpPr>
          <a:spLocks/>
        </xdr:cNvSpPr>
      </xdr:nvSpPr>
      <xdr:spPr>
        <a:xfrm>
          <a:off x="9963150" y="72009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41</xdr:row>
      <xdr:rowOff>171450</xdr:rowOff>
    </xdr:from>
    <xdr:to>
      <xdr:col>14</xdr:col>
      <xdr:colOff>0</xdr:colOff>
      <xdr:row>42</xdr:row>
      <xdr:rowOff>171450</xdr:rowOff>
    </xdr:to>
    <xdr:sp>
      <xdr:nvSpPr>
        <xdr:cNvPr id="98" name="Rectangle 105"/>
        <xdr:cNvSpPr>
          <a:spLocks/>
        </xdr:cNvSpPr>
      </xdr:nvSpPr>
      <xdr:spPr>
        <a:xfrm>
          <a:off x="9963150" y="72009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41</xdr:row>
      <xdr:rowOff>171450</xdr:rowOff>
    </xdr:from>
    <xdr:to>
      <xdr:col>14</xdr:col>
      <xdr:colOff>0</xdr:colOff>
      <xdr:row>42</xdr:row>
      <xdr:rowOff>171450</xdr:rowOff>
    </xdr:to>
    <xdr:sp>
      <xdr:nvSpPr>
        <xdr:cNvPr id="99" name="Rectangle 106"/>
        <xdr:cNvSpPr>
          <a:spLocks/>
        </xdr:cNvSpPr>
      </xdr:nvSpPr>
      <xdr:spPr>
        <a:xfrm>
          <a:off x="9963150" y="72009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41</xdr:row>
      <xdr:rowOff>171450</xdr:rowOff>
    </xdr:from>
    <xdr:to>
      <xdr:col>14</xdr:col>
      <xdr:colOff>0</xdr:colOff>
      <xdr:row>42</xdr:row>
      <xdr:rowOff>171450</xdr:rowOff>
    </xdr:to>
    <xdr:sp>
      <xdr:nvSpPr>
        <xdr:cNvPr id="100" name="Rectangle 107"/>
        <xdr:cNvSpPr>
          <a:spLocks/>
        </xdr:cNvSpPr>
      </xdr:nvSpPr>
      <xdr:spPr>
        <a:xfrm>
          <a:off x="9963150" y="72009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41</xdr:row>
      <xdr:rowOff>171450</xdr:rowOff>
    </xdr:from>
    <xdr:to>
      <xdr:col>14</xdr:col>
      <xdr:colOff>0</xdr:colOff>
      <xdr:row>42</xdr:row>
      <xdr:rowOff>171450</xdr:rowOff>
    </xdr:to>
    <xdr:sp>
      <xdr:nvSpPr>
        <xdr:cNvPr id="101" name="Rectangle 108"/>
        <xdr:cNvSpPr>
          <a:spLocks/>
        </xdr:cNvSpPr>
      </xdr:nvSpPr>
      <xdr:spPr>
        <a:xfrm>
          <a:off x="9963150" y="72009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41</xdr:row>
      <xdr:rowOff>171450</xdr:rowOff>
    </xdr:from>
    <xdr:to>
      <xdr:col>14</xdr:col>
      <xdr:colOff>0</xdr:colOff>
      <xdr:row>42</xdr:row>
      <xdr:rowOff>171450</xdr:rowOff>
    </xdr:to>
    <xdr:sp>
      <xdr:nvSpPr>
        <xdr:cNvPr id="102" name="Rectangle 109"/>
        <xdr:cNvSpPr>
          <a:spLocks/>
        </xdr:cNvSpPr>
      </xdr:nvSpPr>
      <xdr:spPr>
        <a:xfrm>
          <a:off x="9963150" y="72009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41</xdr:row>
      <xdr:rowOff>171450</xdr:rowOff>
    </xdr:from>
    <xdr:to>
      <xdr:col>14</xdr:col>
      <xdr:colOff>0</xdr:colOff>
      <xdr:row>42</xdr:row>
      <xdr:rowOff>171450</xdr:rowOff>
    </xdr:to>
    <xdr:sp>
      <xdr:nvSpPr>
        <xdr:cNvPr id="103" name="Rectangle 110"/>
        <xdr:cNvSpPr>
          <a:spLocks/>
        </xdr:cNvSpPr>
      </xdr:nvSpPr>
      <xdr:spPr>
        <a:xfrm>
          <a:off x="9963150" y="72009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41</xdr:row>
      <xdr:rowOff>171450</xdr:rowOff>
    </xdr:from>
    <xdr:to>
      <xdr:col>14</xdr:col>
      <xdr:colOff>0</xdr:colOff>
      <xdr:row>42</xdr:row>
      <xdr:rowOff>171450</xdr:rowOff>
    </xdr:to>
    <xdr:sp>
      <xdr:nvSpPr>
        <xdr:cNvPr id="104" name="Rectangle 111"/>
        <xdr:cNvSpPr>
          <a:spLocks/>
        </xdr:cNvSpPr>
      </xdr:nvSpPr>
      <xdr:spPr>
        <a:xfrm>
          <a:off x="9963150" y="72009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41</xdr:row>
      <xdr:rowOff>171450</xdr:rowOff>
    </xdr:from>
    <xdr:to>
      <xdr:col>14</xdr:col>
      <xdr:colOff>0</xdr:colOff>
      <xdr:row>42</xdr:row>
      <xdr:rowOff>171450</xdr:rowOff>
    </xdr:to>
    <xdr:sp>
      <xdr:nvSpPr>
        <xdr:cNvPr id="105" name="Rectangle 112"/>
        <xdr:cNvSpPr>
          <a:spLocks/>
        </xdr:cNvSpPr>
      </xdr:nvSpPr>
      <xdr:spPr>
        <a:xfrm>
          <a:off x="9963150" y="72009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41</xdr:row>
      <xdr:rowOff>171450</xdr:rowOff>
    </xdr:from>
    <xdr:to>
      <xdr:col>14</xdr:col>
      <xdr:colOff>0</xdr:colOff>
      <xdr:row>42</xdr:row>
      <xdr:rowOff>171450</xdr:rowOff>
    </xdr:to>
    <xdr:sp>
      <xdr:nvSpPr>
        <xdr:cNvPr id="106" name="Rectangle 113"/>
        <xdr:cNvSpPr>
          <a:spLocks/>
        </xdr:cNvSpPr>
      </xdr:nvSpPr>
      <xdr:spPr>
        <a:xfrm>
          <a:off x="9963150" y="72009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41</xdr:row>
      <xdr:rowOff>171450</xdr:rowOff>
    </xdr:from>
    <xdr:to>
      <xdr:col>14</xdr:col>
      <xdr:colOff>0</xdr:colOff>
      <xdr:row>42</xdr:row>
      <xdr:rowOff>171450</xdr:rowOff>
    </xdr:to>
    <xdr:sp>
      <xdr:nvSpPr>
        <xdr:cNvPr id="107" name="Rectangle 114"/>
        <xdr:cNvSpPr>
          <a:spLocks/>
        </xdr:cNvSpPr>
      </xdr:nvSpPr>
      <xdr:spPr>
        <a:xfrm>
          <a:off x="9963150" y="72009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41</xdr:row>
      <xdr:rowOff>171450</xdr:rowOff>
    </xdr:from>
    <xdr:to>
      <xdr:col>14</xdr:col>
      <xdr:colOff>0</xdr:colOff>
      <xdr:row>42</xdr:row>
      <xdr:rowOff>171450</xdr:rowOff>
    </xdr:to>
    <xdr:sp>
      <xdr:nvSpPr>
        <xdr:cNvPr id="108" name="Rectangle 115"/>
        <xdr:cNvSpPr>
          <a:spLocks/>
        </xdr:cNvSpPr>
      </xdr:nvSpPr>
      <xdr:spPr>
        <a:xfrm>
          <a:off x="9963150" y="7200900"/>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40</xdr:row>
      <xdr:rowOff>9525</xdr:rowOff>
    </xdr:from>
    <xdr:to>
      <xdr:col>7</xdr:col>
      <xdr:colOff>38100</xdr:colOff>
      <xdr:row>42</xdr:row>
      <xdr:rowOff>152400</xdr:rowOff>
    </xdr:to>
    <xdr:pic>
      <xdr:nvPicPr>
        <xdr:cNvPr id="109" name="Picture 116"/>
        <xdr:cNvPicPr preferRelativeResize="1">
          <a:picLocks noChangeAspect="1"/>
        </xdr:cNvPicPr>
      </xdr:nvPicPr>
      <xdr:blipFill>
        <a:blip r:embed="rId2"/>
        <a:stretch>
          <a:fillRect/>
        </a:stretch>
      </xdr:blipFill>
      <xdr:spPr>
        <a:xfrm>
          <a:off x="7829550" y="6858000"/>
          <a:ext cx="771525" cy="495300"/>
        </a:xfrm>
        <a:prstGeom prst="rect">
          <a:avLst/>
        </a:prstGeom>
        <a:noFill/>
        <a:ln w="9525" cmpd="sng">
          <a:noFill/>
        </a:ln>
      </xdr:spPr>
    </xdr:pic>
    <xdr:clientData/>
  </xdr:twoCellAnchor>
  <xdr:twoCellAnchor>
    <xdr:from>
      <xdr:col>0</xdr:col>
      <xdr:colOff>142875</xdr:colOff>
      <xdr:row>42</xdr:row>
      <xdr:rowOff>95250</xdr:rowOff>
    </xdr:from>
    <xdr:to>
      <xdr:col>8</xdr:col>
      <xdr:colOff>466725</xdr:colOff>
      <xdr:row>90</xdr:row>
      <xdr:rowOff>57150</xdr:rowOff>
    </xdr:to>
    <xdr:sp>
      <xdr:nvSpPr>
        <xdr:cNvPr id="110" name="Rectangle 118"/>
        <xdr:cNvSpPr>
          <a:spLocks/>
        </xdr:cNvSpPr>
      </xdr:nvSpPr>
      <xdr:spPr>
        <a:xfrm>
          <a:off x="142875" y="7296150"/>
          <a:ext cx="9677400" cy="77438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Toelichting kleinschalig wonen.
Algemeen
</a:t>
          </a:r>
          <a:r>
            <a:rPr lang="en-US" cap="none" sz="1000" b="0" i="0" u="none" baseline="0">
              <a:latin typeface="Arial"/>
              <a:ea typeface="Arial"/>
              <a:cs typeface="Arial"/>
            </a:rPr>
            <a:t>Kleinschalige woonvoorzieningen bieden verblijf aan cliënten in de categorie licht en zwaar. De categorie licht betreft verblijf in combinatie met één of meer andere functies uit de AWBZ-aanspraken in woningen met lichte aanpassing ten opzichte van reguliere woningbouw. De categorie zwaar betreft verblijf in combinatie met één of meer andere functies uit de AWBZ-aansparken in woningen met ingrijpende aanpassing ten opzichte van reguliere woningbouw. In de toelating van de instelling worden de plaatsen voor kleinschalig wonen vastgelegd.
De in te vullen cellen zijn lichtblauw gearceerd. U dient capaciteitswijzigingen die gerealiseerd worden in kleinschalige woonvoorzieningen hier ook op te geven. U kunt dit deel van het formulier ook gebruiken voor het omzetten van grootschalige voorzieningen in kleinschalige voorzieningen.
Het formulier is zo gebouwd dat u zowel positieve als negatieve mutaties in kunt vullen, maar niet tegelijk. Indien u, per dezelfde ingangsdatum, zowel een positieve als een negatieve mutatie Kleinschalig Wonen 2006 hebt dient u 2 formulieren in te vullen. 
Indien u verschillende ingangsdata heeft moet u dus ook verschillende formulieren invullen.
</a:t>
          </a:r>
          <a:r>
            <a:rPr lang="en-US" cap="none" sz="1000" b="1" i="0" u="none" baseline="0">
              <a:latin typeface="Arial"/>
              <a:ea typeface="Arial"/>
              <a:cs typeface="Arial"/>
            </a:rPr>
            <a:t>Werkblad "invulblad KW".</a:t>
          </a:r>
          <a:r>
            <a:rPr lang="en-US" cap="none" sz="1000" b="0" i="0" u="none" baseline="0">
              <a:latin typeface="Arial"/>
              <a:ea typeface="Arial"/>
              <a:cs typeface="Arial"/>
            </a:rPr>
            <a:t>
In het invulblad geeft u per datum de kleinschalige woonvoorzieningen op. Negatieve en positieve wijzigingen apart opgeven!!
Op regel 1300 kunt u opgeven of de plaatsen omgezet worden van grootschalig naar kleinschalig. Dit heeft gevolgen voor de berekening.
Op regel 1301 tot met 1303 geeft u de plaatsen kleinschalig wonen op. Hier wordt onderscheid gemaakt tussen plaatsen exclusief behandeling en plaatsen inclusief behandeling.
Op regel 1302 tot en met 1307 vult u de toeslagen in. Dit zijn toeslagen op de woning! Niet op de persoon die er in woont.
Op regel 1310 tot en met 1319 geeft u per postcode het aantal plaatsen op. </a:t>
          </a:r>
          <a:r>
            <a:rPr lang="en-US" cap="none" sz="1000" b="0" i="0" u="sng" baseline="0">
              <a:latin typeface="Arial"/>
              <a:ea typeface="Arial"/>
              <a:cs typeface="Arial"/>
            </a:rPr>
            <a:t>Tevens </a:t>
          </a:r>
          <a:r>
            <a:rPr lang="en-US" cap="none" sz="1000" b="0" i="0" u="none" baseline="0">
              <a:latin typeface="Arial"/>
              <a:ea typeface="Arial"/>
              <a:cs typeface="Arial"/>
            </a:rPr>
            <a:t>opgeven welke sector het betreft (vg,lg,zg,mvg). (Dit in verband met het berekenen van de beleidsregelwaarden 2005). Indien u regels tekort komt, neemt u dan even contact op met uw vaste medewerker bij  de NZa.
Op regel 1320 tot en met 1331 geeft u de specificatie van de plaatsen KW exclusief behandeling. Op regel 1340 tot en met 1348 geeft u de specificatie van de plaatsen KW inclusief behandeling. Deze uitsplitsing is nodig om de correctie op de normatieve loon- en materiële kosten te kunnen bepalen. 
Op regel 1352 vragen we op te geven de werkelijke kapitaalslasten van de nieuwe adressen. Dit betreft afschrijvingen, rente of huur. Deze regel ook invullen als het een omzetting betreft van grootschalige naar kleinschalige voorzieningen.
Regel 1366 tot en met 1369. Deze regels vult u alleen in bij omzetting van grootschalige naar kleinschalige plaatsen. Het betreft de kosten voor afschrijving, huur en/of rente die reeds in de rekenstaat zijn opgenomen en die vervallen  in verband met afstoting.
Omzettingen binnen de regeling kleinschalig wonen, dus  bijvoorbeeld van groepswonen licht naar individueel wonen licht vult u alleen de regels 1301 tot en met 1307 in. De overige regels hoeft u dan niet in te vullen. Het blijft immers kleinschalig wonen. Alleen adreswijzigingen  hoeft u dus ook niet op te geven. 
 Rekening wordt gehouden met de correctie voor rente, eigen vermogen en werkkapitaal. De gegevens van deze pagina worden gebruikt in de berekeningen van de volgende bladen. U hoeft hierna niets meer in te vullen. U kunt wel controleren of berekeningen in de volgende bladen correct zijn.
Voor nadere uiteenzetting van het werkblad berekening KW verwijzen wij u naar onze circulaire van 19 december 2005. Hierin wordt uitvoerig ingegaan op het verschil tussen de regeling tot en met 2005 en de regeling vanaf 2006. In het kort komt het hier op neer dat voor nieuwe initiatieven (uitbreiding) die in 2006 in gebruik zijn genomen de norm 2006 krijgt. Indien de werkelijke kapitaalslasten hoger zijn, wordt dit meerdere eveneens in de rekenstaten verwerkt tot een maximum van de beleidsregel bedragen 2005. 
Werkbladen "KW zb" , "KW mb", "KW nieuw".
Op dit werkblad worden berekeningen t.b.v. Kleinschalig Wonen 2006 gemaakt. U kunt hier niets aan wijzigen.</a:t>
          </a:r>
          <a:r>
            <a:rPr lang="en-US" cap="none" sz="1200" b="0" i="0" u="none" baseline="0">
              <a:latin typeface="Arial"/>
              <a:ea typeface="Arial"/>
              <a:cs typeface="Arial"/>
            </a:rPr>
            <a:t>
</a:t>
          </a:r>
          <a:r>
            <a:rPr lang="en-US" cap="none" sz="11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0</xdr:row>
      <xdr:rowOff>0</xdr:rowOff>
    </xdr:from>
    <xdr:to>
      <xdr:col>4</xdr:col>
      <xdr:colOff>180975</xdr:colOff>
      <xdr:row>0</xdr:row>
      <xdr:rowOff>0</xdr:rowOff>
    </xdr:to>
    <xdr:sp>
      <xdr:nvSpPr>
        <xdr:cNvPr id="1" name="Rectangle 1"/>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2" name="Rectangle 2"/>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3" name="Rectangle 3"/>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4" name="Rectangle 4"/>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5" name="Rectangle 5"/>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6" name="Rectangle 6"/>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0</xdr:row>
      <xdr:rowOff>0</xdr:rowOff>
    </xdr:from>
    <xdr:to>
      <xdr:col>4</xdr:col>
      <xdr:colOff>180975</xdr:colOff>
      <xdr:row>0</xdr:row>
      <xdr:rowOff>0</xdr:rowOff>
    </xdr:to>
    <xdr:sp>
      <xdr:nvSpPr>
        <xdr:cNvPr id="7" name="Rectangle 7"/>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0</xdr:row>
      <xdr:rowOff>0</xdr:rowOff>
    </xdr:from>
    <xdr:to>
      <xdr:col>4</xdr:col>
      <xdr:colOff>200025</xdr:colOff>
      <xdr:row>0</xdr:row>
      <xdr:rowOff>0</xdr:rowOff>
    </xdr:to>
    <xdr:sp>
      <xdr:nvSpPr>
        <xdr:cNvPr id="8" name="Rectangle 8"/>
        <xdr:cNvSpPr>
          <a:spLocks/>
        </xdr:cNvSpPr>
      </xdr:nvSpPr>
      <xdr:spPr>
        <a:xfrm>
          <a:off x="681990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0</xdr:row>
      <xdr:rowOff>0</xdr:rowOff>
    </xdr:from>
    <xdr:to>
      <xdr:col>17</xdr:col>
      <xdr:colOff>0</xdr:colOff>
      <xdr:row>0</xdr:row>
      <xdr:rowOff>0</xdr:rowOff>
    </xdr:to>
    <xdr:grpSp>
      <xdr:nvGrpSpPr>
        <xdr:cNvPr id="9" name="Group 9"/>
        <xdr:cNvGrpSpPr>
          <a:grpSpLocks/>
        </xdr:cNvGrpSpPr>
      </xdr:nvGrpSpPr>
      <xdr:grpSpPr>
        <a:xfrm>
          <a:off x="9353550" y="0"/>
          <a:ext cx="0" cy="0"/>
          <a:chOff x="706" y="1"/>
          <a:chExt cx="170" cy="70"/>
        </a:xfrm>
        <a:solidFill>
          <a:srgbClr val="FFFFFF"/>
        </a:solidFill>
      </xdr:grpSpPr>
      <xdr:sp>
        <xdr:nvSpPr>
          <xdr:cNvPr id="10" name="Rectangle 10"/>
          <xdr:cNvSpPr>
            <a:spLocks/>
          </xdr:cNvSpPr>
        </xdr:nvSpPr>
        <xdr:spPr>
          <a:xfrm>
            <a:off x="706" y="29"/>
            <a:ext cx="170" cy="19"/>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776" y="26"/>
            <a:ext cx="78" cy="23"/>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flipH="1">
            <a:off x="832" y="71"/>
            <a:ext cx="44"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flipH="1">
            <a:off x="841" y="71"/>
            <a:ext cx="24"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825" y="62"/>
            <a:ext cx="51" cy="9"/>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15" name="Picture 15"/>
          <xdr:cNvPicPr preferRelativeResize="1">
            <a:picLocks noChangeAspect="0"/>
          </xdr:cNvPicPr>
        </xdr:nvPicPr>
        <xdr:blipFill>
          <a:blip r:link="rId1"/>
          <a:stretch>
            <a:fillRect/>
          </a:stretch>
        </xdr:blipFill>
        <xdr:spPr>
          <a:xfrm>
            <a:off x="707" y="1"/>
            <a:ext cx="169" cy="67"/>
          </a:xfrm>
          <a:prstGeom prst="rect">
            <a:avLst/>
          </a:prstGeom>
          <a:noFill/>
          <a:ln w="9525" cmpd="sng">
            <a:noFill/>
          </a:ln>
        </xdr:spPr>
      </xdr:pic>
    </xdr:grpSp>
    <xdr:clientData/>
  </xdr:twoCellAnchor>
  <xdr:twoCellAnchor>
    <xdr:from>
      <xdr:col>4</xdr:col>
      <xdr:colOff>66675</xdr:colOff>
      <xdr:row>0</xdr:row>
      <xdr:rowOff>0</xdr:rowOff>
    </xdr:from>
    <xdr:to>
      <xdr:col>4</xdr:col>
      <xdr:colOff>180975</xdr:colOff>
      <xdr:row>0</xdr:row>
      <xdr:rowOff>0</xdr:rowOff>
    </xdr:to>
    <xdr:sp>
      <xdr:nvSpPr>
        <xdr:cNvPr id="16" name="Rectangle 16"/>
        <xdr:cNvSpPr>
          <a:spLocks/>
        </xdr:cNvSpPr>
      </xdr:nvSpPr>
      <xdr:spPr>
        <a:xfrm>
          <a:off x="6800850" y="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17" name="Rectangle 17"/>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18" name="Rectangle 18"/>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19" name="Rectangle 19"/>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0" name="Rectangle 20"/>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1" name="Rectangle 21"/>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2" name="Rectangle 22"/>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3" name="Rectangle 23"/>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4" name="Rectangle 24"/>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5" name="Rectangle 25"/>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6" name="Rectangle 26"/>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7" name="Rectangle 27"/>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8" name="Rectangle 28"/>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29" name="Rectangle 29"/>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0" name="Rectangle 30"/>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1" name="Rectangle 31"/>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2" name="Rectangle 32"/>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3" name="Rectangle 33"/>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4" name="Rectangle 34"/>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5" name="Rectangle 35"/>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6" name="Rectangle 36"/>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7" name="Rectangle 37"/>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xdr:row>
      <xdr:rowOff>171450</xdr:rowOff>
    </xdr:from>
    <xdr:to>
      <xdr:col>14</xdr:col>
      <xdr:colOff>0</xdr:colOff>
      <xdr:row>3</xdr:row>
      <xdr:rowOff>171450</xdr:rowOff>
    </xdr:to>
    <xdr:sp>
      <xdr:nvSpPr>
        <xdr:cNvPr id="38" name="Rectangle 38"/>
        <xdr:cNvSpPr>
          <a:spLocks/>
        </xdr:cNvSpPr>
      </xdr:nvSpPr>
      <xdr:spPr>
        <a:xfrm>
          <a:off x="9353550" y="54292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1</xdr:row>
      <xdr:rowOff>28575</xdr:rowOff>
    </xdr:from>
    <xdr:to>
      <xdr:col>6</xdr:col>
      <xdr:colOff>542925</xdr:colOff>
      <xdr:row>4</xdr:row>
      <xdr:rowOff>0</xdr:rowOff>
    </xdr:to>
    <xdr:pic>
      <xdr:nvPicPr>
        <xdr:cNvPr id="39" name="Picture 39"/>
        <xdr:cNvPicPr preferRelativeResize="1">
          <a:picLocks noChangeAspect="1"/>
        </xdr:cNvPicPr>
      </xdr:nvPicPr>
      <xdr:blipFill>
        <a:blip r:embed="rId2"/>
        <a:stretch>
          <a:fillRect/>
        </a:stretch>
      </xdr:blipFill>
      <xdr:spPr>
        <a:xfrm>
          <a:off x="7724775" y="219075"/>
          <a:ext cx="771525"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77</xdr:row>
      <xdr:rowOff>171450</xdr:rowOff>
    </xdr:from>
    <xdr:to>
      <xdr:col>15</xdr:col>
      <xdr:colOff>0</xdr:colOff>
      <xdr:row>78</xdr:row>
      <xdr:rowOff>0</xdr:rowOff>
    </xdr:to>
    <xdr:sp>
      <xdr:nvSpPr>
        <xdr:cNvPr id="1" name="Rectangle 165"/>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0</xdr:colOff>
      <xdr:row>78</xdr:row>
      <xdr:rowOff>0</xdr:rowOff>
    </xdr:to>
    <xdr:sp>
      <xdr:nvSpPr>
        <xdr:cNvPr id="2" name="Rectangle 166"/>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0</xdr:colOff>
      <xdr:row>78</xdr:row>
      <xdr:rowOff>0</xdr:rowOff>
    </xdr:to>
    <xdr:sp>
      <xdr:nvSpPr>
        <xdr:cNvPr id="3" name="Rectangle 167"/>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0</xdr:colOff>
      <xdr:row>78</xdr:row>
      <xdr:rowOff>0</xdr:rowOff>
    </xdr:to>
    <xdr:sp>
      <xdr:nvSpPr>
        <xdr:cNvPr id="4" name="Rectangle 168"/>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0</xdr:colOff>
      <xdr:row>78</xdr:row>
      <xdr:rowOff>0</xdr:rowOff>
    </xdr:to>
    <xdr:sp>
      <xdr:nvSpPr>
        <xdr:cNvPr id="5" name="Rectangle 169"/>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0</xdr:colOff>
      <xdr:row>78</xdr:row>
      <xdr:rowOff>0</xdr:rowOff>
    </xdr:to>
    <xdr:sp>
      <xdr:nvSpPr>
        <xdr:cNvPr id="6" name="Rectangle 170"/>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0</xdr:colOff>
      <xdr:row>78</xdr:row>
      <xdr:rowOff>0</xdr:rowOff>
    </xdr:to>
    <xdr:sp>
      <xdr:nvSpPr>
        <xdr:cNvPr id="7" name="Rectangle 171"/>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0</xdr:colOff>
      <xdr:row>78</xdr:row>
      <xdr:rowOff>0</xdr:rowOff>
    </xdr:to>
    <xdr:sp>
      <xdr:nvSpPr>
        <xdr:cNvPr id="8" name="Rectangle 172"/>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9" name="Rectangle 173"/>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10" name="Rectangle 174"/>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11" name="Rectangle 175"/>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12" name="Rectangle 176"/>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13" name="Rectangle 177"/>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14" name="Rectangle 178"/>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15" name="Rectangle 179"/>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16" name="Rectangle 180"/>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17" name="Rectangle 181"/>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18" name="Rectangle 182"/>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19" name="Rectangle 183"/>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20" name="Rectangle 184"/>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21" name="Rectangle 185"/>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xdr:row>
      <xdr:rowOff>171450</xdr:rowOff>
    </xdr:from>
    <xdr:to>
      <xdr:col>15</xdr:col>
      <xdr:colOff>409575</xdr:colOff>
      <xdr:row>78</xdr:row>
      <xdr:rowOff>0</xdr:rowOff>
    </xdr:to>
    <xdr:sp>
      <xdr:nvSpPr>
        <xdr:cNvPr id="22" name="Rectangle 186"/>
        <xdr:cNvSpPr>
          <a:spLocks/>
        </xdr:cNvSpPr>
      </xdr:nvSpPr>
      <xdr:spPr>
        <a:xfrm>
          <a:off x="9401175" y="14906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133350</xdr:colOff>
      <xdr:row>76</xdr:row>
      <xdr:rowOff>114300</xdr:rowOff>
    </xdr:from>
    <xdr:to>
      <xdr:col>12</xdr:col>
      <xdr:colOff>76200</xdr:colOff>
      <xdr:row>78</xdr:row>
      <xdr:rowOff>85725</xdr:rowOff>
    </xdr:to>
    <xdr:pic>
      <xdr:nvPicPr>
        <xdr:cNvPr id="23" name="Picture 189"/>
        <xdr:cNvPicPr preferRelativeResize="1">
          <a:picLocks noChangeAspect="1"/>
        </xdr:cNvPicPr>
      </xdr:nvPicPr>
      <xdr:blipFill>
        <a:blip r:embed="rId1"/>
        <a:stretch>
          <a:fillRect/>
        </a:stretch>
      </xdr:blipFill>
      <xdr:spPr>
        <a:xfrm>
          <a:off x="7419975" y="14668500"/>
          <a:ext cx="685800" cy="323850"/>
        </a:xfrm>
        <a:prstGeom prst="rect">
          <a:avLst/>
        </a:prstGeom>
        <a:noFill/>
        <a:ln w="9525" cmpd="sng">
          <a:noFill/>
        </a:ln>
      </xdr:spPr>
    </xdr:pic>
    <xdr:clientData/>
  </xdr:twoCellAnchor>
  <xdr:twoCellAnchor>
    <xdr:from>
      <xdr:col>15</xdr:col>
      <xdr:colOff>0</xdr:colOff>
      <xdr:row>35</xdr:row>
      <xdr:rowOff>171450</xdr:rowOff>
    </xdr:from>
    <xdr:to>
      <xdr:col>15</xdr:col>
      <xdr:colOff>0</xdr:colOff>
      <xdr:row>36</xdr:row>
      <xdr:rowOff>0</xdr:rowOff>
    </xdr:to>
    <xdr:sp>
      <xdr:nvSpPr>
        <xdr:cNvPr id="24" name="Rectangle 190"/>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0</xdr:colOff>
      <xdr:row>36</xdr:row>
      <xdr:rowOff>0</xdr:rowOff>
    </xdr:to>
    <xdr:sp>
      <xdr:nvSpPr>
        <xdr:cNvPr id="25" name="Rectangle 191"/>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0</xdr:colOff>
      <xdr:row>36</xdr:row>
      <xdr:rowOff>0</xdr:rowOff>
    </xdr:to>
    <xdr:sp>
      <xdr:nvSpPr>
        <xdr:cNvPr id="26" name="Rectangle 192"/>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0</xdr:colOff>
      <xdr:row>36</xdr:row>
      <xdr:rowOff>0</xdr:rowOff>
    </xdr:to>
    <xdr:sp>
      <xdr:nvSpPr>
        <xdr:cNvPr id="27" name="Rectangle 193"/>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0</xdr:colOff>
      <xdr:row>36</xdr:row>
      <xdr:rowOff>0</xdr:rowOff>
    </xdr:to>
    <xdr:sp>
      <xdr:nvSpPr>
        <xdr:cNvPr id="28" name="Rectangle 194"/>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0</xdr:colOff>
      <xdr:row>36</xdr:row>
      <xdr:rowOff>0</xdr:rowOff>
    </xdr:to>
    <xdr:sp>
      <xdr:nvSpPr>
        <xdr:cNvPr id="29" name="Rectangle 195"/>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0</xdr:colOff>
      <xdr:row>36</xdr:row>
      <xdr:rowOff>0</xdr:rowOff>
    </xdr:to>
    <xdr:sp>
      <xdr:nvSpPr>
        <xdr:cNvPr id="30" name="Rectangle 196"/>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0</xdr:colOff>
      <xdr:row>36</xdr:row>
      <xdr:rowOff>0</xdr:rowOff>
    </xdr:to>
    <xdr:sp>
      <xdr:nvSpPr>
        <xdr:cNvPr id="31" name="Rectangle 197"/>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32" name="Rectangle 198"/>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33" name="Rectangle 199"/>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34" name="Rectangle 200"/>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35" name="Rectangle 201"/>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36" name="Rectangle 202"/>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37" name="Rectangle 203"/>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38" name="Rectangle 204"/>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39" name="Rectangle 205"/>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40" name="Rectangle 206"/>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41" name="Rectangle 207"/>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42" name="Rectangle 208"/>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43" name="Rectangle 209"/>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44" name="Rectangle 210"/>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35</xdr:row>
      <xdr:rowOff>171450</xdr:rowOff>
    </xdr:from>
    <xdr:to>
      <xdr:col>15</xdr:col>
      <xdr:colOff>409575</xdr:colOff>
      <xdr:row>36</xdr:row>
      <xdr:rowOff>0</xdr:rowOff>
    </xdr:to>
    <xdr:sp>
      <xdr:nvSpPr>
        <xdr:cNvPr id="45" name="Rectangle 211"/>
        <xdr:cNvSpPr>
          <a:spLocks/>
        </xdr:cNvSpPr>
      </xdr:nvSpPr>
      <xdr:spPr>
        <a:xfrm>
          <a:off x="9401175" y="6877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133350</xdr:colOff>
      <xdr:row>34</xdr:row>
      <xdr:rowOff>114300</xdr:rowOff>
    </xdr:from>
    <xdr:to>
      <xdr:col>12</xdr:col>
      <xdr:colOff>76200</xdr:colOff>
      <xdr:row>36</xdr:row>
      <xdr:rowOff>85725</xdr:rowOff>
    </xdr:to>
    <xdr:pic>
      <xdr:nvPicPr>
        <xdr:cNvPr id="46" name="Picture 212"/>
        <xdr:cNvPicPr preferRelativeResize="1">
          <a:picLocks noChangeAspect="1"/>
        </xdr:cNvPicPr>
      </xdr:nvPicPr>
      <xdr:blipFill>
        <a:blip r:embed="rId1"/>
        <a:stretch>
          <a:fillRect/>
        </a:stretch>
      </xdr:blipFill>
      <xdr:spPr>
        <a:xfrm>
          <a:off x="7419975" y="6638925"/>
          <a:ext cx="685800" cy="323850"/>
        </a:xfrm>
        <a:prstGeom prst="rect">
          <a:avLst/>
        </a:prstGeom>
        <a:noFill/>
        <a:ln w="9525" cmpd="sng">
          <a:noFill/>
        </a:ln>
      </xdr:spPr>
    </xdr:pic>
    <xdr:clientData/>
  </xdr:twoCellAnchor>
  <xdr:twoCellAnchor>
    <xdr:from>
      <xdr:col>15</xdr:col>
      <xdr:colOff>0</xdr:colOff>
      <xdr:row>1</xdr:row>
      <xdr:rowOff>171450</xdr:rowOff>
    </xdr:from>
    <xdr:to>
      <xdr:col>15</xdr:col>
      <xdr:colOff>0</xdr:colOff>
      <xdr:row>2</xdr:row>
      <xdr:rowOff>0</xdr:rowOff>
    </xdr:to>
    <xdr:sp>
      <xdr:nvSpPr>
        <xdr:cNvPr id="47" name="Rectangle 213"/>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0</xdr:colOff>
      <xdr:row>2</xdr:row>
      <xdr:rowOff>0</xdr:rowOff>
    </xdr:to>
    <xdr:sp>
      <xdr:nvSpPr>
        <xdr:cNvPr id="48" name="Rectangle 214"/>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0</xdr:colOff>
      <xdr:row>2</xdr:row>
      <xdr:rowOff>0</xdr:rowOff>
    </xdr:to>
    <xdr:sp>
      <xdr:nvSpPr>
        <xdr:cNvPr id="49" name="Rectangle 215"/>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0</xdr:colOff>
      <xdr:row>2</xdr:row>
      <xdr:rowOff>0</xdr:rowOff>
    </xdr:to>
    <xdr:sp>
      <xdr:nvSpPr>
        <xdr:cNvPr id="50" name="Rectangle 216"/>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0</xdr:colOff>
      <xdr:row>2</xdr:row>
      <xdr:rowOff>0</xdr:rowOff>
    </xdr:to>
    <xdr:sp>
      <xdr:nvSpPr>
        <xdr:cNvPr id="51" name="Rectangle 217"/>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0</xdr:colOff>
      <xdr:row>2</xdr:row>
      <xdr:rowOff>0</xdr:rowOff>
    </xdr:to>
    <xdr:sp>
      <xdr:nvSpPr>
        <xdr:cNvPr id="52" name="Rectangle 218"/>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0</xdr:colOff>
      <xdr:row>2</xdr:row>
      <xdr:rowOff>0</xdr:rowOff>
    </xdr:to>
    <xdr:sp>
      <xdr:nvSpPr>
        <xdr:cNvPr id="53" name="Rectangle 219"/>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0</xdr:colOff>
      <xdr:row>2</xdr:row>
      <xdr:rowOff>0</xdr:rowOff>
    </xdr:to>
    <xdr:sp>
      <xdr:nvSpPr>
        <xdr:cNvPr id="54" name="Rectangle 220"/>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55" name="Rectangle 221"/>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56" name="Rectangle 222"/>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57" name="Rectangle 223"/>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58" name="Rectangle 224"/>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59" name="Rectangle 225"/>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60" name="Rectangle 226"/>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61" name="Rectangle 227"/>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62" name="Rectangle 228"/>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63" name="Rectangle 229"/>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64" name="Rectangle 230"/>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65" name="Rectangle 231"/>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66" name="Rectangle 232"/>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67" name="Rectangle 233"/>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15</xdr:col>
      <xdr:colOff>409575</xdr:colOff>
      <xdr:row>2</xdr:row>
      <xdr:rowOff>0</xdr:rowOff>
    </xdr:to>
    <xdr:sp>
      <xdr:nvSpPr>
        <xdr:cNvPr id="68" name="Rectangle 234"/>
        <xdr:cNvSpPr>
          <a:spLocks/>
        </xdr:cNvSpPr>
      </xdr:nvSpPr>
      <xdr:spPr>
        <a:xfrm>
          <a:off x="940117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133350</xdr:colOff>
      <xdr:row>0</xdr:row>
      <xdr:rowOff>114300</xdr:rowOff>
    </xdr:from>
    <xdr:to>
      <xdr:col>12</xdr:col>
      <xdr:colOff>76200</xdr:colOff>
      <xdr:row>2</xdr:row>
      <xdr:rowOff>85725</xdr:rowOff>
    </xdr:to>
    <xdr:pic>
      <xdr:nvPicPr>
        <xdr:cNvPr id="69" name="Picture 235"/>
        <xdr:cNvPicPr preferRelativeResize="1">
          <a:picLocks noChangeAspect="1"/>
        </xdr:cNvPicPr>
      </xdr:nvPicPr>
      <xdr:blipFill>
        <a:blip r:embed="rId1"/>
        <a:stretch>
          <a:fillRect/>
        </a:stretch>
      </xdr:blipFill>
      <xdr:spPr>
        <a:xfrm>
          <a:off x="7419975" y="114300"/>
          <a:ext cx="685800"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xdr:row>
      <xdr:rowOff>171450</xdr:rowOff>
    </xdr:from>
    <xdr:to>
      <xdr:col>11</xdr:col>
      <xdr:colOff>0</xdr:colOff>
      <xdr:row>2</xdr:row>
      <xdr:rowOff>0</xdr:rowOff>
    </xdr:to>
    <xdr:sp>
      <xdr:nvSpPr>
        <xdr:cNvPr id="1" name="Rectangle 2"/>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2" name="Rectangle 3"/>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3" name="Rectangle 4"/>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4" name="Rectangle 5"/>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5" name="Rectangle 6"/>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6" name="Rectangle 7"/>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7" name="Rectangle 8"/>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8" name="Rectangle 9"/>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9" name="Rectangle 10"/>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10" name="Rectangle 11"/>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11" name="Rectangle 12"/>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12" name="Rectangle 13"/>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13" name="Rectangle 14"/>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14" name="Rectangle 15"/>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15" name="Rectangle 16"/>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16" name="Rectangle 17"/>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17" name="Rectangle 18"/>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18" name="Rectangle 19"/>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19" name="Rectangle 20"/>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20" name="Rectangle 21"/>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21" name="Rectangle 22"/>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xdr:row>
      <xdr:rowOff>171450</xdr:rowOff>
    </xdr:from>
    <xdr:to>
      <xdr:col>11</xdr:col>
      <xdr:colOff>0</xdr:colOff>
      <xdr:row>2</xdr:row>
      <xdr:rowOff>0</xdr:rowOff>
    </xdr:to>
    <xdr:sp>
      <xdr:nvSpPr>
        <xdr:cNvPr id="22" name="Rectangle 23"/>
        <xdr:cNvSpPr>
          <a:spLocks/>
        </xdr:cNvSpPr>
      </xdr:nvSpPr>
      <xdr:spPr>
        <a:xfrm>
          <a:off x="96202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1</xdr:row>
      <xdr:rowOff>38100</xdr:rowOff>
    </xdr:from>
    <xdr:to>
      <xdr:col>6</xdr:col>
      <xdr:colOff>866775</xdr:colOff>
      <xdr:row>2</xdr:row>
      <xdr:rowOff>180975</xdr:rowOff>
    </xdr:to>
    <xdr:pic>
      <xdr:nvPicPr>
        <xdr:cNvPr id="23" name="Picture 24"/>
        <xdr:cNvPicPr preferRelativeResize="1">
          <a:picLocks noChangeAspect="1"/>
        </xdr:cNvPicPr>
      </xdr:nvPicPr>
      <xdr:blipFill>
        <a:blip r:embed="rId1"/>
        <a:stretch>
          <a:fillRect/>
        </a:stretch>
      </xdr:blipFill>
      <xdr:spPr>
        <a:xfrm>
          <a:off x="6762750" y="219075"/>
          <a:ext cx="676275" cy="314325"/>
        </a:xfrm>
        <a:prstGeom prst="rect">
          <a:avLst/>
        </a:prstGeom>
        <a:noFill/>
        <a:ln w="9525" cmpd="sng">
          <a:noFill/>
        </a:ln>
      </xdr:spPr>
    </xdr:pic>
    <xdr:clientData/>
  </xdr:twoCellAnchor>
  <xdr:twoCellAnchor>
    <xdr:from>
      <xdr:col>11</xdr:col>
      <xdr:colOff>0</xdr:colOff>
      <xdr:row>36</xdr:row>
      <xdr:rowOff>171450</xdr:rowOff>
    </xdr:from>
    <xdr:to>
      <xdr:col>11</xdr:col>
      <xdr:colOff>0</xdr:colOff>
      <xdr:row>37</xdr:row>
      <xdr:rowOff>0</xdr:rowOff>
    </xdr:to>
    <xdr:sp>
      <xdr:nvSpPr>
        <xdr:cNvPr id="24" name="Rectangle 25"/>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25" name="Rectangle 26"/>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26" name="Rectangle 27"/>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27" name="Rectangle 28"/>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28" name="Rectangle 29"/>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29" name="Rectangle 30"/>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30" name="Rectangle 31"/>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31" name="Rectangle 32"/>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32" name="Rectangle 33"/>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33" name="Rectangle 34"/>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34" name="Rectangle 35"/>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35" name="Rectangle 36"/>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36" name="Rectangle 37"/>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37" name="Rectangle 38"/>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38" name="Rectangle 39"/>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39" name="Rectangle 40"/>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40" name="Rectangle 41"/>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41" name="Rectangle 42"/>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42" name="Rectangle 43"/>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43" name="Rectangle 44"/>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44" name="Rectangle 45"/>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171450</xdr:rowOff>
    </xdr:from>
    <xdr:to>
      <xdr:col>11</xdr:col>
      <xdr:colOff>0</xdr:colOff>
      <xdr:row>37</xdr:row>
      <xdr:rowOff>0</xdr:rowOff>
    </xdr:to>
    <xdr:sp>
      <xdr:nvSpPr>
        <xdr:cNvPr id="45" name="Rectangle 46"/>
        <xdr:cNvSpPr>
          <a:spLocks/>
        </xdr:cNvSpPr>
      </xdr:nvSpPr>
      <xdr:spPr>
        <a:xfrm>
          <a:off x="9620250" y="704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35</xdr:row>
      <xdr:rowOff>114300</xdr:rowOff>
    </xdr:from>
    <xdr:to>
      <xdr:col>6</xdr:col>
      <xdr:colOff>828675</xdr:colOff>
      <xdr:row>37</xdr:row>
      <xdr:rowOff>85725</xdr:rowOff>
    </xdr:to>
    <xdr:pic>
      <xdr:nvPicPr>
        <xdr:cNvPr id="46" name="Picture 47"/>
        <xdr:cNvPicPr preferRelativeResize="1">
          <a:picLocks noChangeAspect="1"/>
        </xdr:cNvPicPr>
      </xdr:nvPicPr>
      <xdr:blipFill>
        <a:blip r:embed="rId1"/>
        <a:stretch>
          <a:fillRect/>
        </a:stretch>
      </xdr:blipFill>
      <xdr:spPr>
        <a:xfrm>
          <a:off x="6724650" y="6810375"/>
          <a:ext cx="676275"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171450</xdr:rowOff>
    </xdr:from>
    <xdr:to>
      <xdr:col>8</xdr:col>
      <xdr:colOff>0</xdr:colOff>
      <xdr:row>2</xdr:row>
      <xdr:rowOff>0</xdr:rowOff>
    </xdr:to>
    <xdr:sp>
      <xdr:nvSpPr>
        <xdr:cNvPr id="1" name="Rectangle 4"/>
        <xdr:cNvSpPr>
          <a:spLocks/>
        </xdr:cNvSpPr>
      </xdr:nvSpPr>
      <xdr:spPr>
        <a:xfrm>
          <a:off x="56959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0</xdr:colOff>
      <xdr:row>2</xdr:row>
      <xdr:rowOff>0</xdr:rowOff>
    </xdr:to>
    <xdr:sp>
      <xdr:nvSpPr>
        <xdr:cNvPr id="2" name="Rectangle 5"/>
        <xdr:cNvSpPr>
          <a:spLocks/>
        </xdr:cNvSpPr>
      </xdr:nvSpPr>
      <xdr:spPr>
        <a:xfrm>
          <a:off x="56959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0</xdr:colOff>
      <xdr:row>2</xdr:row>
      <xdr:rowOff>0</xdr:rowOff>
    </xdr:to>
    <xdr:sp>
      <xdr:nvSpPr>
        <xdr:cNvPr id="3" name="Rectangle 6"/>
        <xdr:cNvSpPr>
          <a:spLocks/>
        </xdr:cNvSpPr>
      </xdr:nvSpPr>
      <xdr:spPr>
        <a:xfrm>
          <a:off x="56959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0</xdr:colOff>
      <xdr:row>2</xdr:row>
      <xdr:rowOff>0</xdr:rowOff>
    </xdr:to>
    <xdr:sp>
      <xdr:nvSpPr>
        <xdr:cNvPr id="4" name="Rectangle 7"/>
        <xdr:cNvSpPr>
          <a:spLocks/>
        </xdr:cNvSpPr>
      </xdr:nvSpPr>
      <xdr:spPr>
        <a:xfrm>
          <a:off x="56959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0</xdr:colOff>
      <xdr:row>2</xdr:row>
      <xdr:rowOff>0</xdr:rowOff>
    </xdr:to>
    <xdr:sp>
      <xdr:nvSpPr>
        <xdr:cNvPr id="5" name="Rectangle 8"/>
        <xdr:cNvSpPr>
          <a:spLocks/>
        </xdr:cNvSpPr>
      </xdr:nvSpPr>
      <xdr:spPr>
        <a:xfrm>
          <a:off x="56959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0</xdr:colOff>
      <xdr:row>2</xdr:row>
      <xdr:rowOff>0</xdr:rowOff>
    </xdr:to>
    <xdr:sp>
      <xdr:nvSpPr>
        <xdr:cNvPr id="6" name="Rectangle 9"/>
        <xdr:cNvSpPr>
          <a:spLocks/>
        </xdr:cNvSpPr>
      </xdr:nvSpPr>
      <xdr:spPr>
        <a:xfrm>
          <a:off x="56959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0</xdr:colOff>
      <xdr:row>2</xdr:row>
      <xdr:rowOff>0</xdr:rowOff>
    </xdr:to>
    <xdr:sp>
      <xdr:nvSpPr>
        <xdr:cNvPr id="7" name="Rectangle 10"/>
        <xdr:cNvSpPr>
          <a:spLocks/>
        </xdr:cNvSpPr>
      </xdr:nvSpPr>
      <xdr:spPr>
        <a:xfrm>
          <a:off x="56959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0</xdr:colOff>
      <xdr:row>2</xdr:row>
      <xdr:rowOff>0</xdr:rowOff>
    </xdr:to>
    <xdr:sp>
      <xdr:nvSpPr>
        <xdr:cNvPr id="8" name="Rectangle 11"/>
        <xdr:cNvSpPr>
          <a:spLocks/>
        </xdr:cNvSpPr>
      </xdr:nvSpPr>
      <xdr:spPr>
        <a:xfrm>
          <a:off x="5695950"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9" name="Rectangle 12"/>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10" name="Rectangle 13"/>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11" name="Rectangle 14"/>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12" name="Rectangle 15"/>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13" name="Rectangle 16"/>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14" name="Rectangle 17"/>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15" name="Rectangle 18"/>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16" name="Rectangle 19"/>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17" name="Rectangle 20"/>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18" name="Rectangle 21"/>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19" name="Rectangle 22"/>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20" name="Rectangle 23"/>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21" name="Rectangle 24"/>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171450</xdr:rowOff>
    </xdr:from>
    <xdr:to>
      <xdr:col>8</xdr:col>
      <xdr:colOff>409575</xdr:colOff>
      <xdr:row>2</xdr:row>
      <xdr:rowOff>0</xdr:rowOff>
    </xdr:to>
    <xdr:sp>
      <xdr:nvSpPr>
        <xdr:cNvPr id="22" name="Rectangle 25"/>
        <xdr:cNvSpPr>
          <a:spLocks/>
        </xdr:cNvSpPr>
      </xdr:nvSpPr>
      <xdr:spPr>
        <a:xfrm>
          <a:off x="5695950" y="352425"/>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0</xdr:row>
      <xdr:rowOff>152400</xdr:rowOff>
    </xdr:from>
    <xdr:to>
      <xdr:col>12</xdr:col>
      <xdr:colOff>704850</xdr:colOff>
      <xdr:row>2</xdr:row>
      <xdr:rowOff>123825</xdr:rowOff>
    </xdr:to>
    <xdr:pic>
      <xdr:nvPicPr>
        <xdr:cNvPr id="23" name="Picture 26"/>
        <xdr:cNvPicPr preferRelativeResize="1">
          <a:picLocks noChangeAspect="1"/>
        </xdr:cNvPicPr>
      </xdr:nvPicPr>
      <xdr:blipFill>
        <a:blip r:embed="rId1"/>
        <a:stretch>
          <a:fillRect/>
        </a:stretch>
      </xdr:blipFill>
      <xdr:spPr>
        <a:xfrm>
          <a:off x="8410575" y="152400"/>
          <a:ext cx="676275" cy="323850"/>
        </a:xfrm>
        <a:prstGeom prst="rect">
          <a:avLst/>
        </a:prstGeom>
        <a:noFill/>
        <a:ln w="9525" cmpd="sng">
          <a:noFill/>
        </a:ln>
      </xdr:spPr>
    </xdr:pic>
    <xdr:clientData/>
  </xdr:twoCellAnchor>
  <xdr:twoCellAnchor>
    <xdr:from>
      <xdr:col>8</xdr:col>
      <xdr:colOff>0</xdr:colOff>
      <xdr:row>46</xdr:row>
      <xdr:rowOff>171450</xdr:rowOff>
    </xdr:from>
    <xdr:to>
      <xdr:col>8</xdr:col>
      <xdr:colOff>0</xdr:colOff>
      <xdr:row>47</xdr:row>
      <xdr:rowOff>0</xdr:rowOff>
    </xdr:to>
    <xdr:sp>
      <xdr:nvSpPr>
        <xdr:cNvPr id="24" name="Rectangle 27"/>
        <xdr:cNvSpPr>
          <a:spLocks/>
        </xdr:cNvSpPr>
      </xdr:nvSpPr>
      <xdr:spPr>
        <a:xfrm>
          <a:off x="5695950" y="8934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0</xdr:colOff>
      <xdr:row>47</xdr:row>
      <xdr:rowOff>0</xdr:rowOff>
    </xdr:to>
    <xdr:sp>
      <xdr:nvSpPr>
        <xdr:cNvPr id="25" name="Rectangle 28"/>
        <xdr:cNvSpPr>
          <a:spLocks/>
        </xdr:cNvSpPr>
      </xdr:nvSpPr>
      <xdr:spPr>
        <a:xfrm>
          <a:off x="5695950" y="8934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0</xdr:colOff>
      <xdr:row>47</xdr:row>
      <xdr:rowOff>0</xdr:rowOff>
    </xdr:to>
    <xdr:sp>
      <xdr:nvSpPr>
        <xdr:cNvPr id="26" name="Rectangle 29"/>
        <xdr:cNvSpPr>
          <a:spLocks/>
        </xdr:cNvSpPr>
      </xdr:nvSpPr>
      <xdr:spPr>
        <a:xfrm>
          <a:off x="5695950" y="8934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0</xdr:colOff>
      <xdr:row>47</xdr:row>
      <xdr:rowOff>0</xdr:rowOff>
    </xdr:to>
    <xdr:sp>
      <xdr:nvSpPr>
        <xdr:cNvPr id="27" name="Rectangle 30"/>
        <xdr:cNvSpPr>
          <a:spLocks/>
        </xdr:cNvSpPr>
      </xdr:nvSpPr>
      <xdr:spPr>
        <a:xfrm>
          <a:off x="5695950" y="8934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0</xdr:colOff>
      <xdr:row>47</xdr:row>
      <xdr:rowOff>0</xdr:rowOff>
    </xdr:to>
    <xdr:sp>
      <xdr:nvSpPr>
        <xdr:cNvPr id="28" name="Rectangle 31"/>
        <xdr:cNvSpPr>
          <a:spLocks/>
        </xdr:cNvSpPr>
      </xdr:nvSpPr>
      <xdr:spPr>
        <a:xfrm>
          <a:off x="5695950" y="8934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0</xdr:colOff>
      <xdr:row>47</xdr:row>
      <xdr:rowOff>0</xdr:rowOff>
    </xdr:to>
    <xdr:sp>
      <xdr:nvSpPr>
        <xdr:cNvPr id="29" name="Rectangle 32"/>
        <xdr:cNvSpPr>
          <a:spLocks/>
        </xdr:cNvSpPr>
      </xdr:nvSpPr>
      <xdr:spPr>
        <a:xfrm>
          <a:off x="5695950" y="8934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0</xdr:colOff>
      <xdr:row>47</xdr:row>
      <xdr:rowOff>0</xdr:rowOff>
    </xdr:to>
    <xdr:sp>
      <xdr:nvSpPr>
        <xdr:cNvPr id="30" name="Rectangle 33"/>
        <xdr:cNvSpPr>
          <a:spLocks/>
        </xdr:cNvSpPr>
      </xdr:nvSpPr>
      <xdr:spPr>
        <a:xfrm>
          <a:off x="5695950" y="8934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0</xdr:colOff>
      <xdr:row>47</xdr:row>
      <xdr:rowOff>0</xdr:rowOff>
    </xdr:to>
    <xdr:sp>
      <xdr:nvSpPr>
        <xdr:cNvPr id="31" name="Rectangle 34"/>
        <xdr:cNvSpPr>
          <a:spLocks/>
        </xdr:cNvSpPr>
      </xdr:nvSpPr>
      <xdr:spPr>
        <a:xfrm>
          <a:off x="5695950" y="8934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32" name="Rectangle 35"/>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33" name="Rectangle 36"/>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34" name="Rectangle 37"/>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35" name="Rectangle 38"/>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36" name="Rectangle 39"/>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37" name="Rectangle 40"/>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38" name="Rectangle 41"/>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39" name="Rectangle 42"/>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40" name="Rectangle 43"/>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41" name="Rectangle 44"/>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42" name="Rectangle 45"/>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43" name="Rectangle 46"/>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44" name="Rectangle 47"/>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171450</xdr:rowOff>
    </xdr:from>
    <xdr:to>
      <xdr:col>8</xdr:col>
      <xdr:colOff>409575</xdr:colOff>
      <xdr:row>47</xdr:row>
      <xdr:rowOff>0</xdr:rowOff>
    </xdr:to>
    <xdr:sp>
      <xdr:nvSpPr>
        <xdr:cNvPr id="45" name="Rectangle 48"/>
        <xdr:cNvSpPr>
          <a:spLocks/>
        </xdr:cNvSpPr>
      </xdr:nvSpPr>
      <xdr:spPr>
        <a:xfrm>
          <a:off x="5695950" y="893445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45</xdr:row>
      <xdr:rowOff>152400</xdr:rowOff>
    </xdr:from>
    <xdr:to>
      <xdr:col>12</xdr:col>
      <xdr:colOff>704850</xdr:colOff>
      <xdr:row>47</xdr:row>
      <xdr:rowOff>123825</xdr:rowOff>
    </xdr:to>
    <xdr:pic>
      <xdr:nvPicPr>
        <xdr:cNvPr id="46" name="Picture 49"/>
        <xdr:cNvPicPr preferRelativeResize="1">
          <a:picLocks noChangeAspect="1"/>
        </xdr:cNvPicPr>
      </xdr:nvPicPr>
      <xdr:blipFill>
        <a:blip r:embed="rId1"/>
        <a:stretch>
          <a:fillRect/>
        </a:stretch>
      </xdr:blipFill>
      <xdr:spPr>
        <a:xfrm>
          <a:off x="8410575" y="8734425"/>
          <a:ext cx="6762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171450</xdr:rowOff>
    </xdr:from>
    <xdr:to>
      <xdr:col>9</xdr:col>
      <xdr:colOff>0</xdr:colOff>
      <xdr:row>2</xdr:row>
      <xdr:rowOff>0</xdr:rowOff>
    </xdr:to>
    <xdr:sp>
      <xdr:nvSpPr>
        <xdr:cNvPr id="1" name="Rectangle 1"/>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2" name="Rectangle 2"/>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3" name="Rectangle 3"/>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4" name="Rectangle 4"/>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5" name="Rectangle 5"/>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6" name="Rectangle 6"/>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7" name="Rectangle 7"/>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0</xdr:colOff>
      <xdr:row>2</xdr:row>
      <xdr:rowOff>0</xdr:rowOff>
    </xdr:to>
    <xdr:sp>
      <xdr:nvSpPr>
        <xdr:cNvPr id="8" name="Rectangle 8"/>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9" name="Rectangle 9"/>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0" name="Rectangle 10"/>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1" name="Rectangle 11"/>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2" name="Rectangle 12"/>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3" name="Rectangle 13"/>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4" name="Rectangle 14"/>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5" name="Rectangle 15"/>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6" name="Rectangle 16"/>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7" name="Rectangle 17"/>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8" name="Rectangle 18"/>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19" name="Rectangle 19"/>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20" name="Rectangle 20"/>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21" name="Rectangle 21"/>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171450</xdr:rowOff>
    </xdr:from>
    <xdr:to>
      <xdr:col>9</xdr:col>
      <xdr:colOff>409575</xdr:colOff>
      <xdr:row>2</xdr:row>
      <xdr:rowOff>0</xdr:rowOff>
    </xdr:to>
    <xdr:sp>
      <xdr:nvSpPr>
        <xdr:cNvPr id="22" name="Rectangle 22"/>
        <xdr:cNvSpPr>
          <a:spLocks/>
        </xdr:cNvSpPr>
      </xdr:nvSpPr>
      <xdr:spPr>
        <a:xfrm>
          <a:off x="10258425" y="352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0</xdr:row>
      <xdr:rowOff>152400</xdr:rowOff>
    </xdr:from>
    <xdr:to>
      <xdr:col>5</xdr:col>
      <xdr:colOff>990600</xdr:colOff>
      <xdr:row>2</xdr:row>
      <xdr:rowOff>123825</xdr:rowOff>
    </xdr:to>
    <xdr:pic>
      <xdr:nvPicPr>
        <xdr:cNvPr id="23" name="Picture 24"/>
        <xdr:cNvPicPr preferRelativeResize="1">
          <a:picLocks noChangeAspect="1"/>
        </xdr:cNvPicPr>
      </xdr:nvPicPr>
      <xdr:blipFill>
        <a:blip r:embed="rId1"/>
        <a:stretch>
          <a:fillRect/>
        </a:stretch>
      </xdr:blipFill>
      <xdr:spPr>
        <a:xfrm>
          <a:off x="7686675" y="152400"/>
          <a:ext cx="6762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981075</xdr:colOff>
      <xdr:row>1</xdr:row>
      <xdr:rowOff>19050</xdr:rowOff>
    </xdr:from>
    <xdr:to>
      <xdr:col>8</xdr:col>
      <xdr:colOff>1428750</xdr:colOff>
      <xdr:row>1</xdr:row>
      <xdr:rowOff>161925</xdr:rowOff>
    </xdr:to>
    <xdr:pic>
      <xdr:nvPicPr>
        <xdr:cNvPr id="1" name="LogoKop1"/>
        <xdr:cNvPicPr preferRelativeResize="1">
          <a:picLocks noChangeAspect="1"/>
        </xdr:cNvPicPr>
      </xdr:nvPicPr>
      <xdr:blipFill>
        <a:blip r:embed="rId1"/>
        <a:stretch>
          <a:fillRect/>
        </a:stretch>
      </xdr:blipFill>
      <xdr:spPr>
        <a:xfrm>
          <a:off x="6086475" y="200025"/>
          <a:ext cx="447675" cy="142875"/>
        </a:xfrm>
        <a:prstGeom prst="rect">
          <a:avLst/>
        </a:prstGeom>
        <a:noFill/>
        <a:ln w="9525" cmpd="sng">
          <a:noFill/>
        </a:ln>
      </xdr:spPr>
    </xdr:pic>
    <xdr:clientData/>
  </xdr:twoCellAnchor>
  <xdr:twoCellAnchor editAs="absolute">
    <xdr:from>
      <xdr:col>8</xdr:col>
      <xdr:colOff>828675</xdr:colOff>
      <xdr:row>49</xdr:row>
      <xdr:rowOff>19050</xdr:rowOff>
    </xdr:from>
    <xdr:to>
      <xdr:col>8</xdr:col>
      <xdr:colOff>1276350</xdr:colOff>
      <xdr:row>49</xdr:row>
      <xdr:rowOff>171450</xdr:rowOff>
    </xdr:to>
    <xdr:pic>
      <xdr:nvPicPr>
        <xdr:cNvPr id="2" name="LogoKop1"/>
        <xdr:cNvPicPr preferRelativeResize="1">
          <a:picLocks noChangeAspect="1"/>
        </xdr:cNvPicPr>
      </xdr:nvPicPr>
      <xdr:blipFill>
        <a:blip r:embed="rId1"/>
        <a:stretch>
          <a:fillRect/>
        </a:stretch>
      </xdr:blipFill>
      <xdr:spPr>
        <a:xfrm>
          <a:off x="5934075" y="8886825"/>
          <a:ext cx="447675" cy="152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Rectangle 1"/>
        <xdr:cNvSpPr>
          <a:spLocks/>
        </xdr:cNvSpPr>
      </xdr:nvSpPr>
      <xdr:spPr>
        <a:xfrm>
          <a:off x="7515225" y="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0</xdr:colOff>
      <xdr:row>0</xdr:row>
      <xdr:rowOff>0</xdr:rowOff>
    </xdr:to>
    <xdr:sp>
      <xdr:nvSpPr>
        <xdr:cNvPr id="2" name="Rectangle 2"/>
        <xdr:cNvSpPr>
          <a:spLocks/>
        </xdr:cNvSpPr>
      </xdr:nvSpPr>
      <xdr:spPr>
        <a:xfrm>
          <a:off x="7515225" y="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0</xdr:colOff>
      <xdr:row>0</xdr:row>
      <xdr:rowOff>0</xdr:rowOff>
    </xdr:to>
    <xdr:sp>
      <xdr:nvSpPr>
        <xdr:cNvPr id="3" name="Rectangle 3"/>
        <xdr:cNvSpPr>
          <a:spLocks/>
        </xdr:cNvSpPr>
      </xdr:nvSpPr>
      <xdr:spPr>
        <a:xfrm>
          <a:off x="7515225" y="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0</xdr:colOff>
      <xdr:row>0</xdr:row>
      <xdr:rowOff>0</xdr:rowOff>
    </xdr:to>
    <xdr:sp>
      <xdr:nvSpPr>
        <xdr:cNvPr id="4" name="Rectangle 4"/>
        <xdr:cNvSpPr>
          <a:spLocks/>
        </xdr:cNvSpPr>
      </xdr:nvSpPr>
      <xdr:spPr>
        <a:xfrm>
          <a:off x="7515225" y="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0</xdr:colOff>
      <xdr:row>0</xdr:row>
      <xdr:rowOff>0</xdr:rowOff>
    </xdr:to>
    <xdr:sp>
      <xdr:nvSpPr>
        <xdr:cNvPr id="5" name="Rectangle 5"/>
        <xdr:cNvSpPr>
          <a:spLocks/>
        </xdr:cNvSpPr>
      </xdr:nvSpPr>
      <xdr:spPr>
        <a:xfrm>
          <a:off x="7515225" y="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0</xdr:colOff>
      <xdr:row>0</xdr:row>
      <xdr:rowOff>0</xdr:rowOff>
    </xdr:to>
    <xdr:sp>
      <xdr:nvSpPr>
        <xdr:cNvPr id="6" name="Rectangle 6"/>
        <xdr:cNvSpPr>
          <a:spLocks/>
        </xdr:cNvSpPr>
      </xdr:nvSpPr>
      <xdr:spPr>
        <a:xfrm>
          <a:off x="7515225" y="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0</xdr:colOff>
      <xdr:row>0</xdr:row>
      <xdr:rowOff>0</xdr:rowOff>
    </xdr:to>
    <xdr:sp>
      <xdr:nvSpPr>
        <xdr:cNvPr id="7" name="Rectangle 7"/>
        <xdr:cNvSpPr>
          <a:spLocks/>
        </xdr:cNvSpPr>
      </xdr:nvSpPr>
      <xdr:spPr>
        <a:xfrm>
          <a:off x="7515225" y="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0</xdr:colOff>
      <xdr:row>0</xdr:row>
      <xdr:rowOff>0</xdr:rowOff>
    </xdr:to>
    <xdr:sp>
      <xdr:nvSpPr>
        <xdr:cNvPr id="8" name="Rectangle 8"/>
        <xdr:cNvSpPr>
          <a:spLocks/>
        </xdr:cNvSpPr>
      </xdr:nvSpPr>
      <xdr:spPr>
        <a:xfrm>
          <a:off x="7515225" y="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9" name="Rectangle 9"/>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10" name="Rectangle 10"/>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11" name="Rectangle 11"/>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12" name="Rectangle 12"/>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13" name="Rectangle 13"/>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14" name="Rectangle 14"/>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15" name="Rectangle 15"/>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16" name="Rectangle 16"/>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17" name="Rectangle 17"/>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18" name="Rectangle 18"/>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19" name="Rectangle 19"/>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20" name="Rectangle 20"/>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21" name="Rectangle 21"/>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22" name="Rectangle 22"/>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23" name="Rectangle 23"/>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24" name="Rectangle 24"/>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25" name="Rectangle 25"/>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26" name="Rectangle 26"/>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27" name="Rectangle 27"/>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28" name="Rectangle 28"/>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29" name="Rectangle 29"/>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30" name="Rectangle 30"/>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31" name="Rectangle 31"/>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32" name="Rectangle 32"/>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33" name="Rectangle 33"/>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34" name="Rectangle 34"/>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35" name="Rectangle 35"/>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40</xdr:row>
      <xdr:rowOff>161925</xdr:rowOff>
    </xdr:from>
    <xdr:to>
      <xdr:col>2</xdr:col>
      <xdr:colOff>495300</xdr:colOff>
      <xdr:row>41</xdr:row>
      <xdr:rowOff>152400</xdr:rowOff>
    </xdr:to>
    <xdr:sp>
      <xdr:nvSpPr>
        <xdr:cNvPr id="36" name="Rectangle 36"/>
        <xdr:cNvSpPr>
          <a:spLocks/>
        </xdr:cNvSpPr>
      </xdr:nvSpPr>
      <xdr:spPr>
        <a:xfrm>
          <a:off x="666750" y="6943725"/>
          <a:ext cx="2000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37" name="Rectangle 37"/>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38" name="Rectangle 38"/>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39" name="Rectangle 39"/>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40" name="Rectangle 40"/>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41" name="Rectangle 41"/>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42" name="Rectangle 42"/>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43" name="Rectangle 43"/>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44" name="Rectangle 44"/>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45" name="Rectangle 45"/>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46" name="Rectangle 46"/>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47" name="Rectangle 47"/>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48" name="Rectangle 48"/>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49" name="Rectangle 49"/>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40</xdr:row>
      <xdr:rowOff>161925</xdr:rowOff>
    </xdr:from>
    <xdr:to>
      <xdr:col>2</xdr:col>
      <xdr:colOff>495300</xdr:colOff>
      <xdr:row>41</xdr:row>
      <xdr:rowOff>152400</xdr:rowOff>
    </xdr:to>
    <xdr:sp>
      <xdr:nvSpPr>
        <xdr:cNvPr id="50" name="Rectangle 50"/>
        <xdr:cNvSpPr>
          <a:spLocks/>
        </xdr:cNvSpPr>
      </xdr:nvSpPr>
      <xdr:spPr>
        <a:xfrm>
          <a:off x="666750" y="6943725"/>
          <a:ext cx="2000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51" name="Rectangle 51"/>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52" name="Rectangle 52"/>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53" name="Rectangle 53"/>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54" name="Rectangle 54"/>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55" name="Rectangle 55"/>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56" name="Rectangle 56"/>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57" name="Rectangle 57"/>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58" name="Rectangle 58"/>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59" name="Rectangle 59"/>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60" name="Rectangle 60"/>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61" name="Rectangle 61"/>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62" name="Rectangle 62"/>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63" name="Rectangle 63"/>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40</xdr:row>
      <xdr:rowOff>161925</xdr:rowOff>
    </xdr:from>
    <xdr:to>
      <xdr:col>2</xdr:col>
      <xdr:colOff>495300</xdr:colOff>
      <xdr:row>41</xdr:row>
      <xdr:rowOff>152400</xdr:rowOff>
    </xdr:to>
    <xdr:sp>
      <xdr:nvSpPr>
        <xdr:cNvPr id="64" name="Rectangle 64"/>
        <xdr:cNvSpPr>
          <a:spLocks/>
        </xdr:cNvSpPr>
      </xdr:nvSpPr>
      <xdr:spPr>
        <a:xfrm>
          <a:off x="666750" y="6943725"/>
          <a:ext cx="2000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0</xdr:colOff>
      <xdr:row>0</xdr:row>
      <xdr:rowOff>0</xdr:rowOff>
    </xdr:to>
    <xdr:sp>
      <xdr:nvSpPr>
        <xdr:cNvPr id="65" name="Rectangle 65"/>
        <xdr:cNvSpPr>
          <a:spLocks/>
        </xdr:cNvSpPr>
      </xdr:nvSpPr>
      <xdr:spPr>
        <a:xfrm>
          <a:off x="7515225" y="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0</xdr:colOff>
      <xdr:row>0</xdr:row>
      <xdr:rowOff>0</xdr:rowOff>
    </xdr:to>
    <xdr:sp>
      <xdr:nvSpPr>
        <xdr:cNvPr id="66" name="Rectangle 66"/>
        <xdr:cNvSpPr>
          <a:spLocks/>
        </xdr:cNvSpPr>
      </xdr:nvSpPr>
      <xdr:spPr>
        <a:xfrm>
          <a:off x="7515225" y="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0</xdr:colOff>
      <xdr:row>0</xdr:row>
      <xdr:rowOff>0</xdr:rowOff>
    </xdr:to>
    <xdr:sp>
      <xdr:nvSpPr>
        <xdr:cNvPr id="67" name="Rectangle 67"/>
        <xdr:cNvSpPr>
          <a:spLocks/>
        </xdr:cNvSpPr>
      </xdr:nvSpPr>
      <xdr:spPr>
        <a:xfrm>
          <a:off x="7515225" y="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0</xdr:colOff>
      <xdr:row>0</xdr:row>
      <xdr:rowOff>0</xdr:rowOff>
    </xdr:to>
    <xdr:sp>
      <xdr:nvSpPr>
        <xdr:cNvPr id="68" name="Rectangle 68"/>
        <xdr:cNvSpPr>
          <a:spLocks/>
        </xdr:cNvSpPr>
      </xdr:nvSpPr>
      <xdr:spPr>
        <a:xfrm>
          <a:off x="7515225" y="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0</xdr:colOff>
      <xdr:row>0</xdr:row>
      <xdr:rowOff>0</xdr:rowOff>
    </xdr:to>
    <xdr:sp>
      <xdr:nvSpPr>
        <xdr:cNvPr id="69" name="Rectangle 69"/>
        <xdr:cNvSpPr>
          <a:spLocks/>
        </xdr:cNvSpPr>
      </xdr:nvSpPr>
      <xdr:spPr>
        <a:xfrm>
          <a:off x="7515225" y="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0</xdr:colOff>
      <xdr:row>0</xdr:row>
      <xdr:rowOff>0</xdr:rowOff>
    </xdr:to>
    <xdr:sp>
      <xdr:nvSpPr>
        <xdr:cNvPr id="70" name="Rectangle 70"/>
        <xdr:cNvSpPr>
          <a:spLocks/>
        </xdr:cNvSpPr>
      </xdr:nvSpPr>
      <xdr:spPr>
        <a:xfrm>
          <a:off x="7515225" y="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0</xdr:colOff>
      <xdr:row>0</xdr:row>
      <xdr:rowOff>0</xdr:rowOff>
    </xdr:to>
    <xdr:sp>
      <xdr:nvSpPr>
        <xdr:cNvPr id="71" name="Rectangle 71"/>
        <xdr:cNvSpPr>
          <a:spLocks/>
        </xdr:cNvSpPr>
      </xdr:nvSpPr>
      <xdr:spPr>
        <a:xfrm>
          <a:off x="7515225" y="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0</xdr:colOff>
      <xdr:row>0</xdr:row>
      <xdr:rowOff>0</xdr:rowOff>
    </xdr:to>
    <xdr:sp>
      <xdr:nvSpPr>
        <xdr:cNvPr id="72" name="Rectangle 72"/>
        <xdr:cNvSpPr>
          <a:spLocks/>
        </xdr:cNvSpPr>
      </xdr:nvSpPr>
      <xdr:spPr>
        <a:xfrm>
          <a:off x="7515225" y="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73" name="Rectangle 73"/>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74" name="Rectangle 74"/>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75" name="Rectangle 75"/>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76" name="Rectangle 76"/>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77" name="Rectangle 77"/>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78" name="Rectangle 78"/>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79" name="Rectangle 79"/>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80" name="Rectangle 80"/>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81" name="Rectangle 81"/>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82" name="Rectangle 82"/>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83" name="Rectangle 83"/>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84" name="Rectangle 84"/>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85" name="Rectangle 85"/>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409575</xdr:colOff>
      <xdr:row>0</xdr:row>
      <xdr:rowOff>0</xdr:rowOff>
    </xdr:to>
    <xdr:sp>
      <xdr:nvSpPr>
        <xdr:cNvPr id="86" name="Rectangle 86"/>
        <xdr:cNvSpPr>
          <a:spLocks/>
        </xdr:cNvSpPr>
      </xdr:nvSpPr>
      <xdr:spPr>
        <a:xfrm>
          <a:off x="7515225" y="0"/>
          <a:ext cx="409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87" name="Rectangle 87"/>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88" name="Rectangle 88"/>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89" name="Rectangle 89"/>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90" name="Rectangle 90"/>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91" name="Rectangle 91"/>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92" name="Rectangle 92"/>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93" name="Rectangle 93"/>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94" name="Rectangle 94"/>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95" name="Rectangle 95"/>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96" name="Rectangle 96"/>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97" name="Rectangle 97"/>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98" name="Rectangle 98"/>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99" name="Rectangle 99"/>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40</xdr:row>
      <xdr:rowOff>161925</xdr:rowOff>
    </xdr:from>
    <xdr:to>
      <xdr:col>2</xdr:col>
      <xdr:colOff>495300</xdr:colOff>
      <xdr:row>41</xdr:row>
      <xdr:rowOff>152400</xdr:rowOff>
    </xdr:to>
    <xdr:sp>
      <xdr:nvSpPr>
        <xdr:cNvPr id="100" name="Rectangle 100"/>
        <xdr:cNvSpPr>
          <a:spLocks/>
        </xdr:cNvSpPr>
      </xdr:nvSpPr>
      <xdr:spPr>
        <a:xfrm>
          <a:off x="666750" y="6943725"/>
          <a:ext cx="2000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01" name="Rectangle 101"/>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02" name="Rectangle 102"/>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03" name="Rectangle 103"/>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04" name="Rectangle 104"/>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05" name="Rectangle 105"/>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06" name="Rectangle 106"/>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07" name="Rectangle 107"/>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08" name="Rectangle 108"/>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09" name="Rectangle 109"/>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10" name="Rectangle 110"/>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11" name="Rectangle 111"/>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12" name="Rectangle 112"/>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13" name="Rectangle 113"/>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40</xdr:row>
      <xdr:rowOff>161925</xdr:rowOff>
    </xdr:from>
    <xdr:to>
      <xdr:col>2</xdr:col>
      <xdr:colOff>495300</xdr:colOff>
      <xdr:row>41</xdr:row>
      <xdr:rowOff>152400</xdr:rowOff>
    </xdr:to>
    <xdr:sp>
      <xdr:nvSpPr>
        <xdr:cNvPr id="114" name="Rectangle 114"/>
        <xdr:cNvSpPr>
          <a:spLocks/>
        </xdr:cNvSpPr>
      </xdr:nvSpPr>
      <xdr:spPr>
        <a:xfrm>
          <a:off x="666750" y="6943725"/>
          <a:ext cx="2000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15" name="Rectangle 115"/>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16" name="Rectangle 116"/>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17" name="Rectangle 117"/>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18" name="Rectangle 118"/>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19" name="Rectangle 119"/>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20" name="Rectangle 120"/>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21" name="Rectangle 121"/>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22" name="Rectangle 122"/>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23" name="Rectangle 123"/>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24" name="Rectangle 124"/>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25" name="Rectangle 125"/>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26" name="Rectangle 126"/>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161925</xdr:rowOff>
    </xdr:from>
    <xdr:to>
      <xdr:col>2</xdr:col>
      <xdr:colOff>409575</xdr:colOff>
      <xdr:row>41</xdr:row>
      <xdr:rowOff>161925</xdr:rowOff>
    </xdr:to>
    <xdr:sp>
      <xdr:nvSpPr>
        <xdr:cNvPr id="127" name="Rectangle 127"/>
        <xdr:cNvSpPr>
          <a:spLocks/>
        </xdr:cNvSpPr>
      </xdr:nvSpPr>
      <xdr:spPr>
        <a:xfrm>
          <a:off x="371475" y="6943725"/>
          <a:ext cx="4095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40</xdr:row>
      <xdr:rowOff>161925</xdr:rowOff>
    </xdr:from>
    <xdr:to>
      <xdr:col>2</xdr:col>
      <xdr:colOff>495300</xdr:colOff>
      <xdr:row>41</xdr:row>
      <xdr:rowOff>152400</xdr:rowOff>
    </xdr:to>
    <xdr:sp>
      <xdr:nvSpPr>
        <xdr:cNvPr id="128" name="Rectangle 128"/>
        <xdr:cNvSpPr>
          <a:spLocks/>
        </xdr:cNvSpPr>
      </xdr:nvSpPr>
      <xdr:spPr>
        <a:xfrm>
          <a:off x="666750" y="6943725"/>
          <a:ext cx="2000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by\LOCALS~1\Temp\Mp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ihot\Local%20Settings\Temporary%20Internet%20Files\OLK13\normen%20200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Care\Algemeen\Beoordeling\VV\2008\Budget\Testresultaten%20formulier\testen%20juliformulier\Hertest\Nacalculatie%20op%20geleverde%20productie%20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rt\LOCALS~1\Temp\Budgetformulier%20tz%202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IBRA\cmae$\DOCUME~1\by\LOCALS~1\Temp\Mp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Care\BEHEERSBESTANDEN\Kleinschalig%20Wonen\GHZ\Macrogegevens%202005%20KSW.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Care\BEHEERSBESTANDEN\Kleinschalig%20Wonen\GHZ\Database%202005%20KSW.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ihot\Local%20Settings\Temporary%20Internet%20Files\OLK13\NACALCULATIEFORMULIEREN%202004\LAY-OUT%20(definitief).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ihot\Local%20Settings\Temporary%20Internet%20Files\OLK472\LAY-OUT%20(definitief).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MBOA\Local%20Settings\Temporary%20Internet%20Files\OLK102F\mutatie%20capaciteit%202009%20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ihot\Local%20Settings\Temporary%20Internet%20Files\OLK13\LAY-OUT%20(definitie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erekening normen"/>
      <sheetName val="factor"/>
      <sheetName val="norme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Voorblad"/>
      <sheetName val="AO IC"/>
      <sheetName val="Toelichting nac. op productie "/>
      <sheetName val="Nac. geleverde productie 2007"/>
      <sheetName val="Vragenlijst"/>
      <sheetName val="Verantw. document prod. 2007"/>
    </sheetNames>
    <sheetDataSet>
      <sheetData sheetId="3">
        <row r="494">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cell r="BD494">
            <v>0</v>
          </cell>
          <cell r="BE494">
            <v>0</v>
          </cell>
          <cell r="BF494">
            <v>0</v>
          </cell>
          <cell r="BG494">
            <v>0</v>
          </cell>
          <cell r="BH494">
            <v>0</v>
          </cell>
          <cell r="BI494">
            <v>0</v>
          </cell>
          <cell r="BJ494">
            <v>0</v>
          </cell>
          <cell r="BK494">
            <v>0</v>
          </cell>
          <cell r="BL494">
            <v>0</v>
          </cell>
          <cell r="BM494">
            <v>0</v>
          </cell>
          <cell r="BN494">
            <v>0</v>
          </cell>
          <cell r="BO494">
            <v>0</v>
          </cell>
          <cell r="BP494">
            <v>0</v>
          </cell>
          <cell r="BQ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I494">
            <v>0</v>
          </cell>
          <cell r="CJ494">
            <v>0</v>
          </cell>
          <cell r="CK494">
            <v>0</v>
          </cell>
          <cell r="CL494">
            <v>0</v>
          </cell>
          <cell r="CM494">
            <v>0</v>
          </cell>
          <cell r="CN494">
            <v>0</v>
          </cell>
          <cell r="CO494">
            <v>0</v>
          </cell>
          <cell r="CP494">
            <v>0</v>
          </cell>
          <cell r="CQ494">
            <v>0</v>
          </cell>
          <cell r="CR494">
            <v>0</v>
          </cell>
          <cell r="CS494">
            <v>0</v>
          </cell>
          <cell r="CT494">
            <v>0</v>
          </cell>
          <cell r="CU494">
            <v>0</v>
          </cell>
          <cell r="CV494">
            <v>0</v>
          </cell>
          <cell r="CW494">
            <v>0</v>
          </cell>
          <cell r="CX494">
            <v>0</v>
          </cell>
          <cell r="CY494">
            <v>0</v>
          </cell>
          <cell r="CZ494">
            <v>0</v>
          </cell>
          <cell r="DA494">
            <v>0</v>
          </cell>
          <cell r="DB494">
            <v>0</v>
          </cell>
          <cell r="DC494">
            <v>0</v>
          </cell>
          <cell r="DD494">
            <v>0</v>
          </cell>
          <cell r="DE494">
            <v>0</v>
          </cell>
          <cell r="DF494">
            <v>0</v>
          </cell>
          <cell r="DG494">
            <v>0</v>
          </cell>
          <cell r="DH494">
            <v>0</v>
          </cell>
          <cell r="DI494">
            <v>0</v>
          </cell>
          <cell r="DJ494">
            <v>0</v>
          </cell>
          <cell r="DK494">
            <v>0</v>
          </cell>
          <cell r="DL494">
            <v>0</v>
          </cell>
          <cell r="DM494">
            <v>0</v>
          </cell>
          <cell r="DN494">
            <v>0</v>
          </cell>
          <cell r="DO494">
            <v>0</v>
          </cell>
          <cell r="DP494">
            <v>0</v>
          </cell>
          <cell r="DQ494">
            <v>0</v>
          </cell>
          <cell r="DR494">
            <v>0</v>
          </cell>
          <cell r="DS494">
            <v>0</v>
          </cell>
          <cell r="DT494">
            <v>0</v>
          </cell>
          <cell r="DU494">
            <v>0</v>
          </cell>
          <cell r="DV494">
            <v>0</v>
          </cell>
          <cell r="DW494">
            <v>0</v>
          </cell>
          <cell r="DX494">
            <v>0</v>
          </cell>
          <cell r="DY494">
            <v>0</v>
          </cell>
          <cell r="DZ494">
            <v>0</v>
          </cell>
          <cell r="EA494">
            <v>0</v>
          </cell>
          <cell r="EB494">
            <v>0</v>
          </cell>
          <cell r="EC494">
            <v>0</v>
          </cell>
          <cell r="ED494">
            <v>0</v>
          </cell>
          <cell r="EE494">
            <v>0</v>
          </cell>
          <cell r="EF494">
            <v>0</v>
          </cell>
          <cell r="EG494">
            <v>0</v>
          </cell>
          <cell r="EH494">
            <v>0</v>
          </cell>
          <cell r="EI494">
            <v>0</v>
          </cell>
          <cell r="EJ494">
            <v>0</v>
          </cell>
          <cell r="EK494">
            <v>0</v>
          </cell>
          <cell r="EL494">
            <v>0</v>
          </cell>
          <cell r="EM494">
            <v>0</v>
          </cell>
          <cell r="EN494">
            <v>0</v>
          </cell>
          <cell r="EO494">
            <v>0</v>
          </cell>
          <cell r="EP494">
            <v>0</v>
          </cell>
          <cell r="EQ494">
            <v>0</v>
          </cell>
          <cell r="ER494">
            <v>0</v>
          </cell>
          <cell r="ES494">
            <v>0</v>
          </cell>
          <cell r="ET494">
            <v>0</v>
          </cell>
          <cell r="EU494">
            <v>0</v>
          </cell>
          <cell r="EV494">
            <v>0</v>
          </cell>
          <cell r="EW494">
            <v>0</v>
          </cell>
          <cell r="EX494">
            <v>0</v>
          </cell>
          <cell r="EY494">
            <v>0</v>
          </cell>
          <cell r="EZ494">
            <v>0</v>
          </cell>
          <cell r="FA494">
            <v>0</v>
          </cell>
          <cell r="FB494">
            <v>0</v>
          </cell>
          <cell r="FC494">
            <v>0</v>
          </cell>
          <cell r="FD494">
            <v>0</v>
          </cell>
          <cell r="FE494">
            <v>0</v>
          </cell>
          <cell r="FF494">
            <v>0</v>
          </cell>
          <cell r="FG494">
            <v>0</v>
          </cell>
          <cell r="FH494">
            <v>0</v>
          </cell>
          <cell r="FI494">
            <v>0</v>
          </cell>
          <cell r="FJ494">
            <v>0</v>
          </cell>
          <cell r="FK494">
            <v>0</v>
          </cell>
          <cell r="FL494">
            <v>0</v>
          </cell>
          <cell r="FM494">
            <v>0</v>
          </cell>
          <cell r="FN494">
            <v>0</v>
          </cell>
          <cell r="FO494">
            <v>0</v>
          </cell>
          <cell r="FP494">
            <v>0</v>
          </cell>
          <cell r="FQ494">
            <v>0</v>
          </cell>
          <cell r="FR494">
            <v>0</v>
          </cell>
          <cell r="FS494">
            <v>0</v>
          </cell>
          <cell r="FT494">
            <v>0</v>
          </cell>
          <cell r="FU494">
            <v>0</v>
          </cell>
          <cell r="FV494">
            <v>0</v>
          </cell>
          <cell r="FW494">
            <v>0</v>
          </cell>
          <cell r="FX494">
            <v>0</v>
          </cell>
          <cell r="FY494">
            <v>0</v>
          </cell>
          <cell r="FZ494">
            <v>0</v>
          </cell>
          <cell r="GA494">
            <v>0</v>
          </cell>
          <cell r="GB494">
            <v>0</v>
          </cell>
          <cell r="GC494">
            <v>0</v>
          </cell>
          <cell r="GD494">
            <v>0</v>
          </cell>
          <cell r="GE494">
            <v>0</v>
          </cell>
          <cell r="GF494">
            <v>0</v>
          </cell>
          <cell r="GG494">
            <v>0</v>
          </cell>
          <cell r="GH494">
            <v>0</v>
          </cell>
          <cell r="GI494">
            <v>0</v>
          </cell>
          <cell r="GJ494">
            <v>0</v>
          </cell>
          <cell r="GK494">
            <v>0</v>
          </cell>
          <cell r="GL494">
            <v>0</v>
          </cell>
          <cell r="GM494">
            <v>0</v>
          </cell>
          <cell r="GN494">
            <v>0</v>
          </cell>
          <cell r="GO494">
            <v>0</v>
          </cell>
          <cell r="GP494">
            <v>0</v>
          </cell>
          <cell r="GQ494">
            <v>0</v>
          </cell>
          <cell r="GR494">
            <v>0</v>
          </cell>
          <cell r="GS494">
            <v>0</v>
          </cell>
          <cell r="GT494">
            <v>0</v>
          </cell>
          <cell r="GU494">
            <v>0</v>
          </cell>
          <cell r="GV494">
            <v>0</v>
          </cell>
          <cell r="GW494">
            <v>0</v>
          </cell>
          <cell r="GX494">
            <v>0</v>
          </cell>
          <cell r="GY494">
            <v>0</v>
          </cell>
          <cell r="GZ494">
            <v>0</v>
          </cell>
          <cell r="HA494">
            <v>0</v>
          </cell>
          <cell r="HB494">
            <v>0</v>
          </cell>
          <cell r="HC494">
            <v>0</v>
          </cell>
          <cell r="HD494">
            <v>0</v>
          </cell>
          <cell r="HE494">
            <v>0</v>
          </cell>
          <cell r="HF494">
            <v>0</v>
          </cell>
          <cell r="HG494">
            <v>0</v>
          </cell>
          <cell r="HH494">
            <v>0</v>
          </cell>
          <cell r="HI494">
            <v>0</v>
          </cell>
          <cell r="HJ494">
            <v>0</v>
          </cell>
          <cell r="HK494">
            <v>0</v>
          </cell>
          <cell r="HL494">
            <v>0</v>
          </cell>
          <cell r="HM494">
            <v>0</v>
          </cell>
          <cell r="HN494">
            <v>0</v>
          </cell>
          <cell r="HO494">
            <v>0</v>
          </cell>
          <cell r="HP494">
            <v>0</v>
          </cell>
          <cell r="HQ494">
            <v>0</v>
          </cell>
          <cell r="HR494">
            <v>0</v>
          </cell>
          <cell r="HS494">
            <v>0</v>
          </cell>
          <cell r="HT494">
            <v>0</v>
          </cell>
          <cell r="HU494">
            <v>0</v>
          </cell>
          <cell r="HV494">
            <v>0</v>
          </cell>
          <cell r="HW494">
            <v>0</v>
          </cell>
          <cell r="HX494">
            <v>0</v>
          </cell>
          <cell r="HY494">
            <v>0</v>
          </cell>
          <cell r="HZ494">
            <v>0</v>
          </cell>
          <cell r="IA494">
            <v>0</v>
          </cell>
          <cell r="IB494">
            <v>0</v>
          </cell>
          <cell r="IC494">
            <v>0</v>
          </cell>
          <cell r="ID494">
            <v>0</v>
          </cell>
          <cell r="IE494">
            <v>0</v>
          </cell>
          <cell r="IF494">
            <v>0</v>
          </cell>
          <cell r="IG494">
            <v>0</v>
          </cell>
          <cell r="IH494">
            <v>0</v>
          </cell>
          <cell r="II494">
            <v>0</v>
          </cell>
          <cell r="IJ494">
            <v>0</v>
          </cell>
          <cell r="IK494">
            <v>0</v>
          </cell>
          <cell r="IL494">
            <v>0</v>
          </cell>
          <cell r="IM494">
            <v>0</v>
          </cell>
          <cell r="IN494">
            <v>0</v>
          </cell>
          <cell r="IO494">
            <v>0</v>
          </cell>
          <cell r="IP494">
            <v>0</v>
          </cell>
          <cell r="IQ494">
            <v>0</v>
          </cell>
          <cell r="IR494">
            <v>0</v>
          </cell>
        </row>
        <row r="501">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T501">
            <v>0</v>
          </cell>
          <cell r="BU501">
            <v>0</v>
          </cell>
          <cell r="BV501">
            <v>0</v>
          </cell>
          <cell r="BW501">
            <v>0</v>
          </cell>
          <cell r="BX501">
            <v>0</v>
          </cell>
          <cell r="BY501">
            <v>0</v>
          </cell>
          <cell r="BZ501">
            <v>0</v>
          </cell>
          <cell r="CA501">
            <v>0</v>
          </cell>
          <cell r="CB501">
            <v>0</v>
          </cell>
          <cell r="CC501">
            <v>0</v>
          </cell>
          <cell r="CD501">
            <v>0</v>
          </cell>
          <cell r="CE501">
            <v>0</v>
          </cell>
          <cell r="CF501">
            <v>0</v>
          </cell>
          <cell r="CG501">
            <v>0</v>
          </cell>
          <cell r="CH501">
            <v>0</v>
          </cell>
          <cell r="CI501">
            <v>0</v>
          </cell>
          <cell r="CJ501">
            <v>0</v>
          </cell>
          <cell r="CK501">
            <v>0</v>
          </cell>
          <cell r="CL501">
            <v>0</v>
          </cell>
          <cell r="CM501">
            <v>0</v>
          </cell>
          <cell r="CN501">
            <v>0</v>
          </cell>
          <cell r="CO501" t="str">
            <v/>
          </cell>
          <cell r="CP501" t="str">
            <v/>
          </cell>
          <cell r="CQ501" t="str">
            <v/>
          </cell>
          <cell r="CR501" t="str">
            <v/>
          </cell>
          <cell r="CS501" t="str">
            <v/>
          </cell>
          <cell r="CT501" t="str">
            <v/>
          </cell>
          <cell r="CU501" t="str">
            <v/>
          </cell>
          <cell r="CV501" t="str">
            <v/>
          </cell>
          <cell r="CW501" t="str">
            <v/>
          </cell>
          <cell r="CX501">
            <v>0</v>
          </cell>
          <cell r="CY501" t="str">
            <v/>
          </cell>
          <cell r="CZ501" t="str">
            <v/>
          </cell>
          <cell r="DA501" t="str">
            <v/>
          </cell>
          <cell r="DB501" t="str">
            <v/>
          </cell>
          <cell r="DC501" t="str">
            <v/>
          </cell>
          <cell r="DD501"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ina1"/>
      <sheetName val="pagina2"/>
      <sheetName val="pagina3"/>
      <sheetName val="pagina4"/>
      <sheetName val="pagina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CRO-1"/>
      <sheetName val="MACRO-2"/>
      <sheetName val="K4_A1"/>
      <sheetName val="K4_A2"/>
      <sheetName val="K4_A3"/>
      <sheetName val="K4_A4"/>
      <sheetName val="K4_A5"/>
      <sheetName val="K4_B1"/>
      <sheetName val="K4_B2"/>
      <sheetName val="K4_B3"/>
      <sheetName val="I-bestand"/>
    </sheetNames>
    <sheetDataSet>
      <sheetData sheetId="0">
        <row r="13">
          <cell r="A13" t="str">
            <v>nr</v>
          </cell>
          <cell r="B13" t="str">
            <v>cc_code</v>
          </cell>
          <cell r="C13" t="str">
            <v>naam rekenstaat</v>
          </cell>
          <cell r="D13" t="str">
            <v>plaats</v>
          </cell>
          <cell r="E13" t="str">
            <v>mw_code</v>
          </cell>
          <cell r="F13" t="str">
            <v>P1KW</v>
          </cell>
          <cell r="G13" t="str">
            <v>P4KW</v>
          </cell>
          <cell r="H13" t="str">
            <v>P3KW</v>
          </cell>
          <cell r="I13" t="str">
            <v>P2KW</v>
          </cell>
          <cell r="J13" t="str">
            <v>KSWVOA</v>
          </cell>
          <cell r="K13" t="str">
            <v>PIVLKW</v>
          </cell>
          <cell r="L13" t="str">
            <v>PGLKW</v>
          </cell>
          <cell r="M13" t="str">
            <v>PV2KW</v>
          </cell>
          <cell r="N13" t="str">
            <v>PTC1KW</v>
          </cell>
          <cell r="O13" t="str">
            <v>PTC2KW</v>
          </cell>
          <cell r="P13" t="str">
            <v>PTC3KW</v>
          </cell>
          <cell r="Q13" t="str">
            <v>KAFOV</v>
          </cell>
          <cell r="R13" t="str">
            <v>KRENTE</v>
          </cell>
          <cell r="S13" t="str">
            <v>KHUERF</v>
          </cell>
          <cell r="T13" t="str">
            <v>KHUNIN</v>
          </cell>
          <cell r="U13" t="str">
            <v>P1</v>
          </cell>
          <cell r="V13" t="str">
            <v>P5</v>
          </cell>
          <cell r="W13" t="str">
            <v>P11E</v>
          </cell>
          <cell r="X13" t="str">
            <v>P5E</v>
          </cell>
          <cell r="Y13" t="str">
            <v>P1H</v>
          </cell>
          <cell r="Z13" t="str">
            <v>P5H</v>
          </cell>
          <cell r="AA13" t="str">
            <v>P4</v>
          </cell>
          <cell r="AB13" t="str">
            <v>P4E</v>
          </cell>
          <cell r="AC13" t="str">
            <v>P4H</v>
          </cell>
          <cell r="AD13" t="str">
            <v>P3</v>
          </cell>
          <cell r="AE13" t="str">
            <v>P3AE</v>
          </cell>
          <cell r="AF13" t="str">
            <v>P3VE</v>
          </cell>
          <cell r="AG13" t="str">
            <v>P3AH</v>
          </cell>
          <cell r="AH13" t="str">
            <v>P3VH</v>
          </cell>
          <cell r="AI13" t="str">
            <v>P2</v>
          </cell>
          <cell r="AJ13" t="str">
            <v>P6</v>
          </cell>
          <cell r="AK13" t="str">
            <v>P2E</v>
          </cell>
          <cell r="AL13" t="str">
            <v>P6E</v>
          </cell>
          <cell r="AM13" t="str">
            <v>P2H</v>
          </cell>
          <cell r="AN13" t="str">
            <v>P6H</v>
          </cell>
          <cell r="AO13" t="str">
            <v>BTVG</v>
          </cell>
          <cell r="AP13" t="str">
            <v>BTJLVG</v>
          </cell>
          <cell r="AQ13" t="str">
            <v>BPVISG</v>
          </cell>
          <cell r="AR13" t="str">
            <v>BPAUDG</v>
          </cell>
          <cell r="AS13" t="str">
            <v>BEDVRZ</v>
          </cell>
          <cell r="AT13" t="str">
            <v>PGVT</v>
          </cell>
          <cell r="AU13" t="str">
            <v>BTGV+B</v>
          </cell>
          <cell r="AV13" t="str">
            <v>BEDACH</v>
          </cell>
          <cell r="AW13" t="str">
            <v>BEDSGL</v>
          </cell>
          <cell r="AX13" t="str">
            <v>KIM1</v>
          </cell>
          <cell r="AY13" t="str">
            <v>KIM6</v>
          </cell>
          <cell r="AZ13" t="str">
            <v>KIM1LG</v>
          </cell>
          <cell r="BA13" t="str">
            <v>KIM3LG</v>
          </cell>
          <cell r="BB13" t="str">
            <v>KIM4LG</v>
          </cell>
          <cell r="BC13" t="str">
            <v>KIM5LG</v>
          </cell>
          <cell r="BD13" t="str">
            <v>BEDTBS</v>
          </cell>
          <cell r="BE13" t="str">
            <v>BEDPIJ</v>
          </cell>
        </row>
        <row r="14">
          <cell r="A14">
            <v>1</v>
          </cell>
          <cell r="B14">
            <v>2</v>
          </cell>
          <cell r="C14">
            <v>3</v>
          </cell>
          <cell r="D14">
            <v>4</v>
          </cell>
          <cell r="E14">
            <v>5</v>
          </cell>
          <cell r="F14">
            <v>6</v>
          </cell>
          <cell r="G14">
            <v>7</v>
          </cell>
          <cell r="H14">
            <v>8</v>
          </cell>
          <cell r="I14">
            <v>9</v>
          </cell>
          <cell r="J14">
            <v>10</v>
          </cell>
          <cell r="K14">
            <v>11</v>
          </cell>
          <cell r="L14">
            <v>12</v>
          </cell>
          <cell r="M14">
            <v>13</v>
          </cell>
          <cell r="N14">
            <v>14</v>
          </cell>
          <cell r="O14">
            <v>15</v>
          </cell>
          <cell r="P14">
            <v>16</v>
          </cell>
          <cell r="Q14">
            <v>17</v>
          </cell>
          <cell r="R14">
            <v>18</v>
          </cell>
          <cell r="S14">
            <v>19</v>
          </cell>
          <cell r="T14">
            <v>20</v>
          </cell>
          <cell r="U14">
            <v>21</v>
          </cell>
          <cell r="V14">
            <v>22</v>
          </cell>
          <cell r="W14">
            <v>23</v>
          </cell>
          <cell r="X14">
            <v>24</v>
          </cell>
          <cell r="Y14">
            <v>25</v>
          </cell>
          <cell r="Z14">
            <v>26</v>
          </cell>
          <cell r="AA14">
            <v>27</v>
          </cell>
          <cell r="AB14">
            <v>28</v>
          </cell>
          <cell r="AC14">
            <v>29</v>
          </cell>
          <cell r="AD14">
            <v>30</v>
          </cell>
          <cell r="AE14">
            <v>31</v>
          </cell>
          <cell r="AF14">
            <v>32</v>
          </cell>
          <cell r="AG14">
            <v>33</v>
          </cell>
          <cell r="AH14">
            <v>34</v>
          </cell>
          <cell r="AI14">
            <v>35</v>
          </cell>
          <cell r="AJ14">
            <v>36</v>
          </cell>
          <cell r="AK14">
            <v>37</v>
          </cell>
          <cell r="AL14">
            <v>38</v>
          </cell>
          <cell r="AM14">
            <v>39</v>
          </cell>
          <cell r="AN14">
            <v>40</v>
          </cell>
          <cell r="AO14">
            <v>41</v>
          </cell>
          <cell r="AP14">
            <v>42</v>
          </cell>
          <cell r="AQ14">
            <v>43</v>
          </cell>
          <cell r="AR14">
            <v>44</v>
          </cell>
          <cell r="AS14">
            <v>45</v>
          </cell>
          <cell r="AT14">
            <v>46</v>
          </cell>
          <cell r="AU14">
            <v>47</v>
          </cell>
          <cell r="AV14">
            <v>48</v>
          </cell>
          <cell r="AW14">
            <v>49</v>
          </cell>
          <cell r="AX14">
            <v>50</v>
          </cell>
          <cell r="AY14">
            <v>51</v>
          </cell>
          <cell r="AZ14">
            <v>52</v>
          </cell>
          <cell r="BA14">
            <v>53</v>
          </cell>
          <cell r="BB14">
            <v>54</v>
          </cell>
          <cell r="BC14">
            <v>55</v>
          </cell>
          <cell r="BD14">
            <v>56</v>
          </cell>
          <cell r="BE14">
            <v>57</v>
          </cell>
        </row>
        <row r="15">
          <cell r="A15">
            <v>10</v>
          </cell>
          <cell r="B15">
            <v>600</v>
          </cell>
          <cell r="C15" t="str">
            <v>Orthopedagogisch Behandelinstituut Schreuder</v>
          </cell>
          <cell r="D15" t="str">
            <v>ARNHEM</v>
          </cell>
          <cell r="E15" t="str">
            <v>ECAO</v>
          </cell>
          <cell r="F15">
            <v>0</v>
          </cell>
          <cell r="G15">
            <v>0</v>
          </cell>
          <cell r="H15">
            <v>0</v>
          </cell>
          <cell r="I15">
            <v>0</v>
          </cell>
          <cell r="J15">
            <v>0</v>
          </cell>
          <cell r="K15" t="e">
            <v>#REF!</v>
          </cell>
          <cell r="L15" t="e">
            <v>#REF!</v>
          </cell>
          <cell r="M15" t="e">
            <v>#REF!</v>
          </cell>
          <cell r="N15" t="e">
            <v>#REF!</v>
          </cell>
          <cell r="O15" t="e">
            <v>#REF!</v>
          </cell>
          <cell r="P15" t="e">
            <v>#REF!</v>
          </cell>
          <cell r="Q15">
            <v>200717</v>
          </cell>
          <cell r="R15">
            <v>223630</v>
          </cell>
          <cell r="S15">
            <v>66222</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137</v>
          </cell>
          <cell r="AP15">
            <v>0</v>
          </cell>
          <cell r="AQ15">
            <v>0</v>
          </cell>
          <cell r="AR15">
            <v>0</v>
          </cell>
          <cell r="AS15">
            <v>0</v>
          </cell>
          <cell r="AT15">
            <v>0</v>
          </cell>
          <cell r="AU15">
            <v>137</v>
          </cell>
          <cell r="AV15">
            <v>0</v>
          </cell>
          <cell r="AW15">
            <v>0</v>
          </cell>
          <cell r="AX15">
            <v>1575</v>
          </cell>
          <cell r="AY15">
            <v>7056</v>
          </cell>
          <cell r="AZ15">
            <v>0</v>
          </cell>
          <cell r="BA15">
            <v>0</v>
          </cell>
          <cell r="BB15">
            <v>0</v>
          </cell>
          <cell r="BC15">
            <v>0</v>
          </cell>
          <cell r="BD15">
            <v>0</v>
          </cell>
          <cell r="BE15">
            <v>0</v>
          </cell>
        </row>
        <row r="16">
          <cell r="A16">
            <v>20</v>
          </cell>
          <cell r="B16">
            <v>600</v>
          </cell>
          <cell r="C16" t="str">
            <v>De Plaatse</v>
          </cell>
          <cell r="D16" t="str">
            <v>DUIZEL</v>
          </cell>
          <cell r="E16" t="str">
            <v>ECAO</v>
          </cell>
          <cell r="F16">
            <v>226</v>
          </cell>
          <cell r="G16">
            <v>0</v>
          </cell>
          <cell r="H16">
            <v>0</v>
          </cell>
          <cell r="I16">
            <v>0</v>
          </cell>
          <cell r="J16">
            <v>1561716</v>
          </cell>
          <cell r="K16" t="e">
            <v>#REF!</v>
          </cell>
          <cell r="L16" t="e">
            <v>#REF!</v>
          </cell>
          <cell r="M16" t="e">
            <v>#REF!</v>
          </cell>
          <cell r="N16" t="e">
            <v>#REF!</v>
          </cell>
          <cell r="O16" t="e">
            <v>#REF!</v>
          </cell>
          <cell r="P16" t="e">
            <v>#REF!</v>
          </cell>
          <cell r="Q16">
            <v>908393</v>
          </cell>
          <cell r="R16">
            <v>1193632</v>
          </cell>
          <cell r="S16">
            <v>464028</v>
          </cell>
          <cell r="T16">
            <v>0</v>
          </cell>
          <cell r="U16">
            <v>370</v>
          </cell>
          <cell r="V16">
            <v>0</v>
          </cell>
          <cell r="W16">
            <v>188</v>
          </cell>
          <cell r="X16">
            <v>0</v>
          </cell>
          <cell r="Y16">
            <v>182</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409</v>
          </cell>
          <cell r="AP16">
            <v>0</v>
          </cell>
          <cell r="AQ16">
            <v>0</v>
          </cell>
          <cell r="AR16">
            <v>0</v>
          </cell>
          <cell r="AS16">
            <v>0</v>
          </cell>
          <cell r="AT16">
            <v>370</v>
          </cell>
          <cell r="AU16">
            <v>409</v>
          </cell>
          <cell r="AV16">
            <v>0</v>
          </cell>
          <cell r="AW16">
            <v>0</v>
          </cell>
          <cell r="AX16">
            <v>2902</v>
          </cell>
          <cell r="AY16">
            <v>21357</v>
          </cell>
          <cell r="AZ16">
            <v>0</v>
          </cell>
          <cell r="BA16">
            <v>0</v>
          </cell>
          <cell r="BB16">
            <v>0</v>
          </cell>
          <cell r="BC16">
            <v>0</v>
          </cell>
          <cell r="BD16">
            <v>0</v>
          </cell>
          <cell r="BE16">
            <v>0</v>
          </cell>
        </row>
        <row r="17">
          <cell r="A17">
            <v>30</v>
          </cell>
          <cell r="B17">
            <v>600</v>
          </cell>
          <cell r="C17" t="str">
            <v>Twentse Zorgcentra</v>
          </cell>
          <cell r="D17" t="str">
            <v>ENSCHEDE</v>
          </cell>
          <cell r="E17" t="str">
            <v>ECAO</v>
          </cell>
          <cell r="F17">
            <v>0</v>
          </cell>
          <cell r="G17">
            <v>0</v>
          </cell>
          <cell r="H17">
            <v>0</v>
          </cell>
          <cell r="I17">
            <v>0</v>
          </cell>
          <cell r="J17">
            <v>0</v>
          </cell>
          <cell r="K17" t="e">
            <v>#REF!</v>
          </cell>
          <cell r="L17" t="e">
            <v>#REF!</v>
          </cell>
          <cell r="M17" t="e">
            <v>#REF!</v>
          </cell>
          <cell r="N17" t="e">
            <v>#REF!</v>
          </cell>
          <cell r="O17" t="e">
            <v>#REF!</v>
          </cell>
          <cell r="P17" t="e">
            <v>#REF!</v>
          </cell>
          <cell r="Q17">
            <v>1712064</v>
          </cell>
          <cell r="R17">
            <v>3570325</v>
          </cell>
          <cell r="S17">
            <v>186310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908</v>
          </cell>
          <cell r="AP17">
            <v>0</v>
          </cell>
          <cell r="AQ17">
            <v>0</v>
          </cell>
          <cell r="AR17">
            <v>0</v>
          </cell>
          <cell r="AS17">
            <v>0</v>
          </cell>
          <cell r="AT17">
            <v>0</v>
          </cell>
          <cell r="AU17">
            <v>908</v>
          </cell>
          <cell r="AV17">
            <v>0</v>
          </cell>
          <cell r="AW17">
            <v>0</v>
          </cell>
          <cell r="AX17">
            <v>6240</v>
          </cell>
          <cell r="AY17">
            <v>49581</v>
          </cell>
          <cell r="AZ17">
            <v>0</v>
          </cell>
          <cell r="BA17">
            <v>0</v>
          </cell>
          <cell r="BB17">
            <v>0</v>
          </cell>
          <cell r="BC17">
            <v>0</v>
          </cell>
          <cell r="BD17">
            <v>0</v>
          </cell>
          <cell r="BE17">
            <v>0</v>
          </cell>
        </row>
        <row r="18">
          <cell r="A18">
            <v>40</v>
          </cell>
          <cell r="B18">
            <v>600</v>
          </cell>
          <cell r="C18" t="str">
            <v>Cello</v>
          </cell>
          <cell r="D18" t="str">
            <v>ROSMALEN</v>
          </cell>
          <cell r="E18" t="str">
            <v>ECAO</v>
          </cell>
          <cell r="F18">
            <v>55</v>
          </cell>
          <cell r="G18">
            <v>0</v>
          </cell>
          <cell r="H18">
            <v>0</v>
          </cell>
          <cell r="I18">
            <v>0</v>
          </cell>
          <cell r="J18">
            <v>401403</v>
          </cell>
          <cell r="K18" t="e">
            <v>#REF!</v>
          </cell>
          <cell r="L18" t="e">
            <v>#REF!</v>
          </cell>
          <cell r="M18" t="e">
            <v>#REF!</v>
          </cell>
          <cell r="N18" t="e">
            <v>#REF!</v>
          </cell>
          <cell r="O18" t="e">
            <v>#REF!</v>
          </cell>
          <cell r="P18" t="e">
            <v>#REF!</v>
          </cell>
          <cell r="Q18">
            <v>1746964</v>
          </cell>
          <cell r="R18">
            <v>1721216</v>
          </cell>
          <cell r="S18">
            <v>549062</v>
          </cell>
          <cell r="T18">
            <v>0</v>
          </cell>
          <cell r="U18">
            <v>235</v>
          </cell>
          <cell r="V18">
            <v>0</v>
          </cell>
          <cell r="W18">
            <v>179</v>
          </cell>
          <cell r="X18">
            <v>0</v>
          </cell>
          <cell r="Y18">
            <v>56</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803</v>
          </cell>
          <cell r="AP18">
            <v>0</v>
          </cell>
          <cell r="AQ18">
            <v>0</v>
          </cell>
          <cell r="AR18">
            <v>0</v>
          </cell>
          <cell r="AS18">
            <v>0</v>
          </cell>
          <cell r="AT18">
            <v>235</v>
          </cell>
          <cell r="AU18">
            <v>803</v>
          </cell>
          <cell r="AV18">
            <v>0</v>
          </cell>
          <cell r="AW18">
            <v>0</v>
          </cell>
          <cell r="AX18">
            <v>1008</v>
          </cell>
          <cell r="AY18">
            <v>48321</v>
          </cell>
          <cell r="AZ18">
            <v>0</v>
          </cell>
          <cell r="BA18">
            <v>0</v>
          </cell>
          <cell r="BB18">
            <v>0</v>
          </cell>
          <cell r="BC18">
            <v>0</v>
          </cell>
          <cell r="BD18">
            <v>0</v>
          </cell>
          <cell r="BE18">
            <v>0</v>
          </cell>
        </row>
        <row r="19">
          <cell r="A19">
            <v>50</v>
          </cell>
          <cell r="B19">
            <v>600</v>
          </cell>
          <cell r="C19" t="str">
            <v>S&amp;L Zorg</v>
          </cell>
          <cell r="D19" t="str">
            <v>ROOSENDAAL</v>
          </cell>
          <cell r="E19" t="str">
            <v>ECAO</v>
          </cell>
          <cell r="F19">
            <v>28</v>
          </cell>
          <cell r="G19">
            <v>0</v>
          </cell>
          <cell r="H19">
            <v>0</v>
          </cell>
          <cell r="I19">
            <v>0</v>
          </cell>
          <cell r="J19">
            <v>199453</v>
          </cell>
          <cell r="K19" t="e">
            <v>#REF!</v>
          </cell>
          <cell r="L19" t="e">
            <v>#REF!</v>
          </cell>
          <cell r="M19" t="e">
            <v>#REF!</v>
          </cell>
          <cell r="N19" t="e">
            <v>#REF!</v>
          </cell>
          <cell r="O19" t="e">
            <v>#REF!</v>
          </cell>
          <cell r="P19" t="e">
            <v>#REF!</v>
          </cell>
          <cell r="Q19">
            <v>847388</v>
          </cell>
          <cell r="R19">
            <v>1130522</v>
          </cell>
          <cell r="S19">
            <v>75317</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323</v>
          </cell>
          <cell r="AP19">
            <v>0</v>
          </cell>
          <cell r="AQ19">
            <v>0</v>
          </cell>
          <cell r="AR19">
            <v>0</v>
          </cell>
          <cell r="AS19">
            <v>0</v>
          </cell>
          <cell r="AT19">
            <v>0</v>
          </cell>
          <cell r="AU19">
            <v>323</v>
          </cell>
          <cell r="AV19">
            <v>0</v>
          </cell>
          <cell r="AW19">
            <v>0</v>
          </cell>
          <cell r="AX19">
            <v>567</v>
          </cell>
          <cell r="AY19">
            <v>17829</v>
          </cell>
          <cell r="AZ19">
            <v>0</v>
          </cell>
          <cell r="BA19">
            <v>0</v>
          </cell>
          <cell r="BB19">
            <v>0</v>
          </cell>
          <cell r="BC19">
            <v>0</v>
          </cell>
          <cell r="BD19">
            <v>0</v>
          </cell>
          <cell r="BE19">
            <v>0</v>
          </cell>
        </row>
        <row r="20">
          <cell r="A20">
            <v>60</v>
          </cell>
          <cell r="B20">
            <v>600</v>
          </cell>
          <cell r="C20" t="str">
            <v>PepijnPaulus (Noord-Limburg)</v>
          </cell>
          <cell r="D20" t="str">
            <v>ECHT</v>
          </cell>
          <cell r="E20" t="str">
            <v>ECAO</v>
          </cell>
          <cell r="F20">
            <v>42</v>
          </cell>
          <cell r="G20">
            <v>0</v>
          </cell>
          <cell r="H20">
            <v>0</v>
          </cell>
          <cell r="I20">
            <v>0</v>
          </cell>
          <cell r="J20">
            <v>275731</v>
          </cell>
          <cell r="K20" t="e">
            <v>#REF!</v>
          </cell>
          <cell r="L20" t="e">
            <v>#REF!</v>
          </cell>
          <cell r="M20" t="e">
            <v>#REF!</v>
          </cell>
          <cell r="N20" t="e">
            <v>#REF!</v>
          </cell>
          <cell r="O20" t="e">
            <v>#REF!</v>
          </cell>
          <cell r="P20" t="e">
            <v>#REF!</v>
          </cell>
          <cell r="Q20">
            <v>797006</v>
          </cell>
          <cell r="R20">
            <v>1309119</v>
          </cell>
          <cell r="S20">
            <v>150039</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379</v>
          </cell>
          <cell r="AP20">
            <v>0</v>
          </cell>
          <cell r="AQ20">
            <v>0</v>
          </cell>
          <cell r="AR20">
            <v>0</v>
          </cell>
          <cell r="AS20">
            <v>0</v>
          </cell>
          <cell r="AT20">
            <v>0</v>
          </cell>
          <cell r="AU20">
            <v>379</v>
          </cell>
          <cell r="AV20">
            <v>0</v>
          </cell>
          <cell r="AW20">
            <v>0</v>
          </cell>
          <cell r="AX20">
            <v>0</v>
          </cell>
          <cell r="AY20">
            <v>21168</v>
          </cell>
          <cell r="AZ20">
            <v>0</v>
          </cell>
          <cell r="BA20">
            <v>0</v>
          </cell>
          <cell r="BB20">
            <v>0</v>
          </cell>
          <cell r="BC20">
            <v>0</v>
          </cell>
          <cell r="BD20">
            <v>0</v>
          </cell>
          <cell r="BE20">
            <v>0</v>
          </cell>
        </row>
        <row r="21">
          <cell r="A21">
            <v>61</v>
          </cell>
          <cell r="B21">
            <v>600</v>
          </cell>
          <cell r="C21" t="str">
            <v>PepijnPaulus (Zuid-Limburg)</v>
          </cell>
          <cell r="D21" t="str">
            <v>SITTARD</v>
          </cell>
          <cell r="E21" t="str">
            <v>ECAO</v>
          </cell>
          <cell r="F21">
            <v>108</v>
          </cell>
          <cell r="G21">
            <v>0</v>
          </cell>
          <cell r="H21">
            <v>0</v>
          </cell>
          <cell r="I21">
            <v>0</v>
          </cell>
          <cell r="J21">
            <v>723761</v>
          </cell>
          <cell r="K21" t="e">
            <v>#REF!</v>
          </cell>
          <cell r="L21" t="e">
            <v>#REF!</v>
          </cell>
          <cell r="M21" t="e">
            <v>#REF!</v>
          </cell>
          <cell r="N21" t="e">
            <v>#REF!</v>
          </cell>
          <cell r="O21" t="e">
            <v>#REF!</v>
          </cell>
          <cell r="P21" t="e">
            <v>#REF!</v>
          </cell>
          <cell r="Q21">
            <v>459932</v>
          </cell>
          <cell r="R21">
            <v>1238682</v>
          </cell>
          <cell r="S21">
            <v>93687</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429</v>
          </cell>
          <cell r="AP21">
            <v>0</v>
          </cell>
          <cell r="AQ21">
            <v>0</v>
          </cell>
          <cell r="AR21">
            <v>0</v>
          </cell>
          <cell r="AS21">
            <v>0</v>
          </cell>
          <cell r="AT21">
            <v>0</v>
          </cell>
          <cell r="AU21">
            <v>429</v>
          </cell>
          <cell r="AV21">
            <v>0</v>
          </cell>
          <cell r="AW21">
            <v>0</v>
          </cell>
          <cell r="AX21">
            <v>1071</v>
          </cell>
          <cell r="AY21">
            <v>19152</v>
          </cell>
          <cell r="AZ21">
            <v>0</v>
          </cell>
          <cell r="BA21">
            <v>0</v>
          </cell>
          <cell r="BB21">
            <v>0</v>
          </cell>
          <cell r="BC21">
            <v>0</v>
          </cell>
          <cell r="BD21">
            <v>0</v>
          </cell>
          <cell r="BE21">
            <v>0</v>
          </cell>
        </row>
        <row r="22">
          <cell r="A22">
            <v>70</v>
          </cell>
          <cell r="B22">
            <v>600</v>
          </cell>
          <cell r="C22" t="str">
            <v>Nieuw Baalderborg (Zwolle)</v>
          </cell>
          <cell r="D22" t="str">
            <v>HARDENBERG</v>
          </cell>
          <cell r="E22" t="str">
            <v>ECAO</v>
          </cell>
          <cell r="F22">
            <v>50</v>
          </cell>
          <cell r="G22">
            <v>0</v>
          </cell>
          <cell r="H22">
            <v>0</v>
          </cell>
          <cell r="I22">
            <v>0</v>
          </cell>
          <cell r="J22">
            <v>337906</v>
          </cell>
          <cell r="K22" t="e">
            <v>#REF!</v>
          </cell>
          <cell r="L22" t="e">
            <v>#REF!</v>
          </cell>
          <cell r="M22" t="e">
            <v>#REF!</v>
          </cell>
          <cell r="N22" t="e">
            <v>#REF!</v>
          </cell>
          <cell r="O22" t="e">
            <v>#REF!</v>
          </cell>
          <cell r="P22" t="e">
            <v>#REF!</v>
          </cell>
          <cell r="Q22">
            <v>512475</v>
          </cell>
          <cell r="R22">
            <v>1049087</v>
          </cell>
          <cell r="S22">
            <v>65594</v>
          </cell>
          <cell r="T22">
            <v>62232</v>
          </cell>
          <cell r="U22">
            <v>68</v>
          </cell>
          <cell r="V22">
            <v>0</v>
          </cell>
          <cell r="W22">
            <v>68</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217</v>
          </cell>
          <cell r="AP22">
            <v>0</v>
          </cell>
          <cell r="AQ22">
            <v>0</v>
          </cell>
          <cell r="AR22">
            <v>0</v>
          </cell>
          <cell r="AS22">
            <v>0</v>
          </cell>
          <cell r="AT22">
            <v>68</v>
          </cell>
          <cell r="AU22">
            <v>217</v>
          </cell>
          <cell r="AV22">
            <v>0</v>
          </cell>
          <cell r="AW22">
            <v>0</v>
          </cell>
          <cell r="AX22">
            <v>7056</v>
          </cell>
          <cell r="AY22">
            <v>3150</v>
          </cell>
          <cell r="AZ22">
            <v>0</v>
          </cell>
          <cell r="BA22">
            <v>0</v>
          </cell>
          <cell r="BB22">
            <v>0</v>
          </cell>
          <cell r="BC22">
            <v>0</v>
          </cell>
          <cell r="BD22">
            <v>0</v>
          </cell>
          <cell r="BE22">
            <v>0</v>
          </cell>
        </row>
        <row r="23">
          <cell r="A23">
            <v>71</v>
          </cell>
          <cell r="B23">
            <v>600</v>
          </cell>
          <cell r="C23" t="str">
            <v>Nieuw Baalderborg (Twente)</v>
          </cell>
          <cell r="D23" t="str">
            <v>HARDENBERG</v>
          </cell>
          <cell r="E23" t="str">
            <v>ECAO</v>
          </cell>
          <cell r="F23">
            <v>1</v>
          </cell>
          <cell r="G23">
            <v>0</v>
          </cell>
          <cell r="H23">
            <v>0</v>
          </cell>
          <cell r="I23">
            <v>0</v>
          </cell>
          <cell r="J23">
            <v>8778</v>
          </cell>
          <cell r="K23" t="e">
            <v>#REF!</v>
          </cell>
          <cell r="L23" t="e">
            <v>#REF!</v>
          </cell>
          <cell r="M23" t="e">
            <v>#REF!</v>
          </cell>
          <cell r="N23" t="e">
            <v>#REF!</v>
          </cell>
          <cell r="O23" t="e">
            <v>#REF!</v>
          </cell>
          <cell r="P23" t="e">
            <v>#REF!</v>
          </cell>
          <cell r="Q23">
            <v>8222</v>
          </cell>
          <cell r="R23">
            <v>0</v>
          </cell>
          <cell r="S23">
            <v>78027</v>
          </cell>
          <cell r="T23">
            <v>0</v>
          </cell>
          <cell r="U23">
            <v>34</v>
          </cell>
          <cell r="V23">
            <v>0</v>
          </cell>
          <cell r="W23">
            <v>0</v>
          </cell>
          <cell r="X23">
            <v>0</v>
          </cell>
          <cell r="Y23">
            <v>34</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34</v>
          </cell>
          <cell r="AU23">
            <v>0</v>
          </cell>
          <cell r="AV23">
            <v>0</v>
          </cell>
          <cell r="AW23">
            <v>0</v>
          </cell>
          <cell r="AX23">
            <v>0</v>
          </cell>
          <cell r="AY23">
            <v>0</v>
          </cell>
          <cell r="AZ23">
            <v>0</v>
          </cell>
          <cell r="BA23">
            <v>0</v>
          </cell>
          <cell r="BB23">
            <v>0</v>
          </cell>
          <cell r="BC23">
            <v>0</v>
          </cell>
          <cell r="BD23">
            <v>0</v>
          </cell>
          <cell r="BE23">
            <v>0</v>
          </cell>
        </row>
        <row r="24">
          <cell r="A24">
            <v>80</v>
          </cell>
          <cell r="B24">
            <v>600</v>
          </cell>
          <cell r="C24" t="str">
            <v>*Het Gors</v>
          </cell>
          <cell r="D24" t="str">
            <v>GOES</v>
          </cell>
          <cell r="E24" t="str">
            <v>ECAO</v>
          </cell>
          <cell r="F24">
            <v>0</v>
          </cell>
          <cell r="G24">
            <v>0</v>
          </cell>
          <cell r="H24">
            <v>0</v>
          </cell>
          <cell r="I24">
            <v>0</v>
          </cell>
          <cell r="J24">
            <v>0</v>
          </cell>
          <cell r="K24" t="e">
            <v>#REF!</v>
          </cell>
          <cell r="L24" t="e">
            <v>#REF!</v>
          </cell>
          <cell r="M24" t="e">
            <v>#REF!</v>
          </cell>
          <cell r="N24" t="e">
            <v>#REF!</v>
          </cell>
          <cell r="O24" t="e">
            <v>#REF!</v>
          </cell>
          <cell r="P24" t="e">
            <v>#REF!</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row>
        <row r="25">
          <cell r="A25">
            <v>90</v>
          </cell>
          <cell r="B25">
            <v>600</v>
          </cell>
          <cell r="C25" t="str">
            <v>De Reeve</v>
          </cell>
          <cell r="D25" t="str">
            <v>KAMPEN</v>
          </cell>
          <cell r="E25" t="str">
            <v>ECAO</v>
          </cell>
          <cell r="F25">
            <v>85</v>
          </cell>
          <cell r="G25">
            <v>0</v>
          </cell>
          <cell r="H25">
            <v>0</v>
          </cell>
          <cell r="I25">
            <v>0</v>
          </cell>
          <cell r="J25">
            <v>570184</v>
          </cell>
          <cell r="K25" t="e">
            <v>#REF!</v>
          </cell>
          <cell r="L25" t="e">
            <v>#REF!</v>
          </cell>
          <cell r="M25" t="e">
            <v>#REF!</v>
          </cell>
          <cell r="N25" t="e">
            <v>#REF!</v>
          </cell>
          <cell r="O25" t="e">
            <v>#REF!</v>
          </cell>
          <cell r="P25" t="e">
            <v>#REF!</v>
          </cell>
          <cell r="Q25">
            <v>149231</v>
          </cell>
          <cell r="R25">
            <v>189571</v>
          </cell>
          <cell r="S25">
            <v>215523</v>
          </cell>
          <cell r="T25">
            <v>2379</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170</v>
          </cell>
          <cell r="AQ25">
            <v>0</v>
          </cell>
          <cell r="AR25">
            <v>0</v>
          </cell>
          <cell r="AS25">
            <v>0</v>
          </cell>
          <cell r="AT25">
            <v>0</v>
          </cell>
          <cell r="AU25">
            <v>170</v>
          </cell>
          <cell r="AV25">
            <v>0</v>
          </cell>
          <cell r="AW25">
            <v>0</v>
          </cell>
          <cell r="AX25">
            <v>6489</v>
          </cell>
          <cell r="AY25">
            <v>1638</v>
          </cell>
          <cell r="AZ25">
            <v>0</v>
          </cell>
          <cell r="BA25">
            <v>0</v>
          </cell>
          <cell r="BB25">
            <v>0</v>
          </cell>
          <cell r="BC25">
            <v>0</v>
          </cell>
          <cell r="BD25">
            <v>0</v>
          </cell>
          <cell r="BE25">
            <v>0</v>
          </cell>
        </row>
        <row r="26">
          <cell r="A26">
            <v>100</v>
          </cell>
          <cell r="B26">
            <v>600</v>
          </cell>
          <cell r="C26" t="str">
            <v>Dreei</v>
          </cell>
          <cell r="D26" t="str">
            <v>HOOGEVEEN</v>
          </cell>
          <cell r="E26" t="str">
            <v>ECAO</v>
          </cell>
          <cell r="F26">
            <v>26</v>
          </cell>
          <cell r="G26">
            <v>0</v>
          </cell>
          <cell r="H26">
            <v>0</v>
          </cell>
          <cell r="I26">
            <v>0</v>
          </cell>
          <cell r="J26">
            <v>175190</v>
          </cell>
          <cell r="K26" t="e">
            <v>#REF!</v>
          </cell>
          <cell r="L26" t="e">
            <v>#REF!</v>
          </cell>
          <cell r="M26" t="e">
            <v>#REF!</v>
          </cell>
          <cell r="N26" t="e">
            <v>#REF!</v>
          </cell>
          <cell r="O26" t="e">
            <v>#REF!</v>
          </cell>
          <cell r="P26" t="e">
            <v>#REF!</v>
          </cell>
          <cell r="Q26">
            <v>9514</v>
          </cell>
          <cell r="R26">
            <v>22341</v>
          </cell>
          <cell r="S26">
            <v>46639</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69</v>
          </cell>
          <cell r="AQ26">
            <v>0</v>
          </cell>
          <cell r="AR26">
            <v>0</v>
          </cell>
          <cell r="AS26">
            <v>0</v>
          </cell>
          <cell r="AT26">
            <v>0</v>
          </cell>
          <cell r="AU26">
            <v>69</v>
          </cell>
          <cell r="AV26">
            <v>24</v>
          </cell>
          <cell r="AW26">
            <v>0</v>
          </cell>
          <cell r="AX26">
            <v>2481</v>
          </cell>
          <cell r="AY26">
            <v>0</v>
          </cell>
          <cell r="AZ26">
            <v>0</v>
          </cell>
          <cell r="BA26">
            <v>0</v>
          </cell>
          <cell r="BB26">
            <v>0</v>
          </cell>
          <cell r="BC26">
            <v>0</v>
          </cell>
          <cell r="BD26">
            <v>0</v>
          </cell>
          <cell r="BE26">
            <v>0</v>
          </cell>
        </row>
        <row r="27">
          <cell r="A27">
            <v>110</v>
          </cell>
          <cell r="B27">
            <v>600</v>
          </cell>
          <cell r="C27" t="str">
            <v>DV's voor gehandicapten Kampen e.o.</v>
          </cell>
          <cell r="D27" t="str">
            <v>IJSSELMUIDEN</v>
          </cell>
          <cell r="E27" t="str">
            <v>ECAO</v>
          </cell>
          <cell r="F27">
            <v>0</v>
          </cell>
          <cell r="G27">
            <v>0</v>
          </cell>
          <cell r="H27">
            <v>0</v>
          </cell>
          <cell r="I27">
            <v>0</v>
          </cell>
          <cell r="J27">
            <v>0</v>
          </cell>
          <cell r="K27" t="e">
            <v>#REF!</v>
          </cell>
          <cell r="L27" t="e">
            <v>#REF!</v>
          </cell>
          <cell r="M27" t="e">
            <v>#REF!</v>
          </cell>
          <cell r="N27" t="e">
            <v>#REF!</v>
          </cell>
          <cell r="O27" t="e">
            <v>#REF!</v>
          </cell>
          <cell r="P27" t="e">
            <v>#REF!</v>
          </cell>
          <cell r="Q27">
            <v>191513</v>
          </cell>
          <cell r="R27">
            <v>7848</v>
          </cell>
          <cell r="S27">
            <v>42153</v>
          </cell>
          <cell r="T27">
            <v>5566</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row>
        <row r="28">
          <cell r="A28">
            <v>120</v>
          </cell>
          <cell r="B28">
            <v>600</v>
          </cell>
          <cell r="C28" t="str">
            <v>OCB</v>
          </cell>
          <cell r="D28" t="str">
            <v>BREDA</v>
          </cell>
          <cell r="E28" t="str">
            <v>ECAO</v>
          </cell>
          <cell r="F28">
            <v>22</v>
          </cell>
          <cell r="G28">
            <v>0</v>
          </cell>
          <cell r="H28">
            <v>0</v>
          </cell>
          <cell r="I28">
            <v>0</v>
          </cell>
          <cell r="J28">
            <v>157266</v>
          </cell>
          <cell r="K28" t="e">
            <v>#REF!</v>
          </cell>
          <cell r="L28" t="e">
            <v>#REF!</v>
          </cell>
          <cell r="M28" t="e">
            <v>#REF!</v>
          </cell>
          <cell r="N28" t="e">
            <v>#REF!</v>
          </cell>
          <cell r="O28" t="e">
            <v>#REF!</v>
          </cell>
          <cell r="P28" t="e">
            <v>#REF!</v>
          </cell>
          <cell r="Q28">
            <v>248224</v>
          </cell>
          <cell r="R28">
            <v>365684</v>
          </cell>
          <cell r="S28">
            <v>45821</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201</v>
          </cell>
          <cell r="AQ28">
            <v>0</v>
          </cell>
          <cell r="AR28">
            <v>0</v>
          </cell>
          <cell r="AS28">
            <v>0</v>
          </cell>
          <cell r="AT28">
            <v>0</v>
          </cell>
          <cell r="AU28">
            <v>201</v>
          </cell>
          <cell r="AV28">
            <v>20</v>
          </cell>
          <cell r="AW28">
            <v>0</v>
          </cell>
          <cell r="AX28">
            <v>63</v>
          </cell>
          <cell r="AY28">
            <v>11214</v>
          </cell>
          <cell r="AZ28">
            <v>0</v>
          </cell>
          <cell r="BA28">
            <v>0</v>
          </cell>
          <cell r="BB28">
            <v>0</v>
          </cell>
          <cell r="BC28">
            <v>0</v>
          </cell>
          <cell r="BD28">
            <v>0</v>
          </cell>
          <cell r="BE28">
            <v>0</v>
          </cell>
        </row>
        <row r="29">
          <cell r="A29">
            <v>130</v>
          </cell>
          <cell r="B29">
            <v>600</v>
          </cell>
          <cell r="C29" t="str">
            <v>Amstelrade</v>
          </cell>
          <cell r="D29" t="str">
            <v>AMSTELVEEN</v>
          </cell>
          <cell r="E29" t="str">
            <v>ECAO</v>
          </cell>
          <cell r="F29">
            <v>0</v>
          </cell>
          <cell r="G29">
            <v>0</v>
          </cell>
          <cell r="H29">
            <v>0</v>
          </cell>
          <cell r="I29">
            <v>0</v>
          </cell>
          <cell r="J29">
            <v>0</v>
          </cell>
          <cell r="K29" t="e">
            <v>#REF!</v>
          </cell>
          <cell r="L29" t="e">
            <v>#REF!</v>
          </cell>
          <cell r="M29" t="e">
            <v>#REF!</v>
          </cell>
          <cell r="N29" t="e">
            <v>#REF!</v>
          </cell>
          <cell r="O29" t="e">
            <v>#REF!</v>
          </cell>
          <cell r="P29" t="e">
            <v>#REF!</v>
          </cell>
          <cell r="Q29">
            <v>310295</v>
          </cell>
          <cell r="R29">
            <v>262023</v>
          </cell>
          <cell r="S29">
            <v>326275</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118</v>
          </cell>
          <cell r="AT29">
            <v>0</v>
          </cell>
          <cell r="AU29">
            <v>0</v>
          </cell>
          <cell r="AV29">
            <v>0</v>
          </cell>
          <cell r="AW29">
            <v>0</v>
          </cell>
          <cell r="AX29">
            <v>0</v>
          </cell>
          <cell r="AY29">
            <v>0</v>
          </cell>
          <cell r="AZ29">
            <v>1575</v>
          </cell>
          <cell r="BA29">
            <v>0</v>
          </cell>
          <cell r="BB29">
            <v>0</v>
          </cell>
          <cell r="BC29">
            <v>10815</v>
          </cell>
          <cell r="BD29">
            <v>0</v>
          </cell>
          <cell r="BE29">
            <v>0</v>
          </cell>
        </row>
        <row r="30">
          <cell r="A30">
            <v>140</v>
          </cell>
          <cell r="B30">
            <v>600</v>
          </cell>
          <cell r="C30" t="str">
            <v>Nieuw Unicum</v>
          </cell>
          <cell r="D30" t="str">
            <v>ZANDVOORT</v>
          </cell>
          <cell r="E30" t="str">
            <v>ECAO</v>
          </cell>
          <cell r="F30">
            <v>0</v>
          </cell>
          <cell r="G30">
            <v>0</v>
          </cell>
          <cell r="H30">
            <v>0</v>
          </cell>
          <cell r="I30">
            <v>0</v>
          </cell>
          <cell r="J30">
            <v>0</v>
          </cell>
          <cell r="K30" t="e">
            <v>#REF!</v>
          </cell>
          <cell r="L30" t="e">
            <v>#REF!</v>
          </cell>
          <cell r="M30" t="e">
            <v>#REF!</v>
          </cell>
          <cell r="N30" t="e">
            <v>#REF!</v>
          </cell>
          <cell r="O30" t="e">
            <v>#REF!</v>
          </cell>
          <cell r="P30" t="e">
            <v>#REF!</v>
          </cell>
          <cell r="Q30">
            <v>597071</v>
          </cell>
          <cell r="R30">
            <v>636135</v>
          </cell>
          <cell r="S30">
            <v>53317</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200</v>
          </cell>
          <cell r="AT30">
            <v>0</v>
          </cell>
          <cell r="AU30">
            <v>0</v>
          </cell>
          <cell r="AV30">
            <v>0</v>
          </cell>
          <cell r="AW30">
            <v>0</v>
          </cell>
          <cell r="AX30">
            <v>0</v>
          </cell>
          <cell r="AY30">
            <v>0</v>
          </cell>
          <cell r="AZ30">
            <v>21000</v>
          </cell>
          <cell r="BA30">
            <v>0</v>
          </cell>
          <cell r="BB30">
            <v>0</v>
          </cell>
          <cell r="BC30">
            <v>0</v>
          </cell>
          <cell r="BD30">
            <v>0</v>
          </cell>
          <cell r="BE30">
            <v>0</v>
          </cell>
        </row>
        <row r="31">
          <cell r="A31">
            <v>150</v>
          </cell>
          <cell r="B31">
            <v>600</v>
          </cell>
          <cell r="C31" t="str">
            <v>*Rijnlands Voorzieningen Centrum</v>
          </cell>
          <cell r="D31" t="str">
            <v>KATWIJK ZH</v>
          </cell>
          <cell r="E31" t="str">
            <v>YMER</v>
          </cell>
          <cell r="F31">
            <v>0</v>
          </cell>
          <cell r="G31">
            <v>0</v>
          </cell>
          <cell r="H31">
            <v>0</v>
          </cell>
          <cell r="I31">
            <v>0</v>
          </cell>
          <cell r="J31">
            <v>0</v>
          </cell>
          <cell r="K31" t="e">
            <v>#REF!</v>
          </cell>
          <cell r="L31" t="e">
            <v>#REF!</v>
          </cell>
          <cell r="M31" t="e">
            <v>#REF!</v>
          </cell>
          <cell r="N31" t="e">
            <v>#REF!</v>
          </cell>
          <cell r="O31" t="e">
            <v>#REF!</v>
          </cell>
          <cell r="P31" t="e">
            <v>#REF!</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row>
        <row r="32">
          <cell r="A32">
            <v>160</v>
          </cell>
          <cell r="B32">
            <v>600</v>
          </cell>
          <cell r="C32" t="str">
            <v>Heliomare (Zaanstreek/Waterland)</v>
          </cell>
          <cell r="D32" t="str">
            <v>KROMMENIE</v>
          </cell>
          <cell r="E32" t="str">
            <v>ECAO</v>
          </cell>
          <cell r="F32">
            <v>0</v>
          </cell>
          <cell r="G32">
            <v>0</v>
          </cell>
          <cell r="H32">
            <v>0</v>
          </cell>
          <cell r="I32">
            <v>12</v>
          </cell>
          <cell r="J32">
            <v>158889</v>
          </cell>
          <cell r="K32" t="e">
            <v>#REF!</v>
          </cell>
          <cell r="L32" t="e">
            <v>#REF!</v>
          </cell>
          <cell r="M32" t="e">
            <v>#REF!</v>
          </cell>
          <cell r="N32" t="e">
            <v>#REF!</v>
          </cell>
          <cell r="O32" t="e">
            <v>#REF!</v>
          </cell>
          <cell r="P32" t="e">
            <v>#REF!</v>
          </cell>
          <cell r="Q32">
            <v>28510</v>
          </cell>
          <cell r="R32">
            <v>38445</v>
          </cell>
          <cell r="S32">
            <v>66592</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12</v>
          </cell>
          <cell r="AJ32">
            <v>0</v>
          </cell>
          <cell r="AK32">
            <v>0</v>
          </cell>
          <cell r="AL32">
            <v>0</v>
          </cell>
          <cell r="AM32">
            <v>12</v>
          </cell>
          <cell r="AN32">
            <v>0</v>
          </cell>
          <cell r="AO32">
            <v>0</v>
          </cell>
          <cell r="AP32">
            <v>0</v>
          </cell>
          <cell r="AQ32">
            <v>0</v>
          </cell>
          <cell r="AR32">
            <v>0</v>
          </cell>
          <cell r="AS32">
            <v>0</v>
          </cell>
          <cell r="AT32">
            <v>12</v>
          </cell>
          <cell r="AU32">
            <v>0</v>
          </cell>
          <cell r="AV32">
            <v>0</v>
          </cell>
          <cell r="AW32">
            <v>0</v>
          </cell>
          <cell r="AX32">
            <v>0</v>
          </cell>
          <cell r="AY32">
            <v>0</v>
          </cell>
          <cell r="AZ32">
            <v>0</v>
          </cell>
          <cell r="BA32">
            <v>0</v>
          </cell>
          <cell r="BB32">
            <v>0</v>
          </cell>
          <cell r="BC32">
            <v>0</v>
          </cell>
          <cell r="BD32">
            <v>0</v>
          </cell>
          <cell r="BE32">
            <v>0</v>
          </cell>
        </row>
        <row r="33">
          <cell r="A33">
            <v>161</v>
          </cell>
          <cell r="B33">
            <v>600</v>
          </cell>
          <cell r="C33" t="str">
            <v>Heliomare (Kennemerland)</v>
          </cell>
          <cell r="D33" t="str">
            <v>WIJK AAN ZEE</v>
          </cell>
          <cell r="E33" t="str">
            <v>ECAO</v>
          </cell>
          <cell r="F33">
            <v>0</v>
          </cell>
          <cell r="G33">
            <v>0</v>
          </cell>
          <cell r="H33">
            <v>0</v>
          </cell>
          <cell r="I33">
            <v>15</v>
          </cell>
          <cell r="J33">
            <v>181099</v>
          </cell>
          <cell r="K33" t="e">
            <v>#REF!</v>
          </cell>
          <cell r="L33" t="e">
            <v>#REF!</v>
          </cell>
          <cell r="M33" t="e">
            <v>#REF!</v>
          </cell>
          <cell r="N33" t="e">
            <v>#REF!</v>
          </cell>
          <cell r="O33" t="e">
            <v>#REF!</v>
          </cell>
          <cell r="P33" t="e">
            <v>#REF!</v>
          </cell>
          <cell r="Q33">
            <v>100578</v>
          </cell>
          <cell r="R33">
            <v>200437</v>
          </cell>
          <cell r="S33">
            <v>100665</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61</v>
          </cell>
          <cell r="AK33">
            <v>0</v>
          </cell>
          <cell r="AL33">
            <v>48</v>
          </cell>
          <cell r="AM33">
            <v>0</v>
          </cell>
          <cell r="AN33">
            <v>13</v>
          </cell>
          <cell r="AO33">
            <v>0</v>
          </cell>
          <cell r="AP33">
            <v>0</v>
          </cell>
          <cell r="AQ33">
            <v>0</v>
          </cell>
          <cell r="AR33">
            <v>0</v>
          </cell>
          <cell r="AS33">
            <v>0</v>
          </cell>
          <cell r="AT33">
            <v>61</v>
          </cell>
          <cell r="AU33">
            <v>0</v>
          </cell>
          <cell r="AV33">
            <v>0</v>
          </cell>
          <cell r="AW33">
            <v>0</v>
          </cell>
          <cell r="AX33">
            <v>0</v>
          </cell>
          <cell r="AY33">
            <v>0</v>
          </cell>
          <cell r="AZ33">
            <v>0</v>
          </cell>
          <cell r="BA33">
            <v>0</v>
          </cell>
          <cell r="BB33">
            <v>0</v>
          </cell>
          <cell r="BC33">
            <v>0</v>
          </cell>
          <cell r="BD33">
            <v>0</v>
          </cell>
          <cell r="BE33">
            <v>0</v>
          </cell>
        </row>
        <row r="34">
          <cell r="A34">
            <v>162</v>
          </cell>
          <cell r="B34">
            <v>600</v>
          </cell>
          <cell r="C34" t="str">
            <v>Heliomare (Amstelland en de Meerlanden)</v>
          </cell>
          <cell r="D34" t="str">
            <v>AALSMEER</v>
          </cell>
          <cell r="E34" t="str">
            <v>ECAO</v>
          </cell>
          <cell r="F34">
            <v>0</v>
          </cell>
          <cell r="G34">
            <v>0</v>
          </cell>
          <cell r="H34">
            <v>0</v>
          </cell>
          <cell r="I34">
            <v>0</v>
          </cell>
          <cell r="J34">
            <v>0</v>
          </cell>
          <cell r="K34" t="e">
            <v>#REF!</v>
          </cell>
          <cell r="L34" t="e">
            <v>#REF!</v>
          </cell>
          <cell r="M34" t="e">
            <v>#REF!</v>
          </cell>
          <cell r="N34" t="e">
            <v>#REF!</v>
          </cell>
          <cell r="O34" t="e">
            <v>#REF!</v>
          </cell>
          <cell r="P34" t="e">
            <v>#REF!</v>
          </cell>
          <cell r="Q34">
            <v>52205</v>
          </cell>
          <cell r="R34">
            <v>81774</v>
          </cell>
          <cell r="S34">
            <v>111016</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row>
        <row r="35">
          <cell r="A35">
            <v>163</v>
          </cell>
          <cell r="B35">
            <v>600</v>
          </cell>
          <cell r="C35" t="str">
            <v>Heliomare (Noord-Holland Noord)</v>
          </cell>
          <cell r="D35" t="str">
            <v>BERGEN NH</v>
          </cell>
          <cell r="E35" t="str">
            <v>ECAO</v>
          </cell>
          <cell r="F35">
            <v>0</v>
          </cell>
          <cell r="G35">
            <v>0</v>
          </cell>
          <cell r="H35">
            <v>0</v>
          </cell>
          <cell r="I35">
            <v>0</v>
          </cell>
          <cell r="J35">
            <v>0</v>
          </cell>
          <cell r="K35" t="e">
            <v>#REF!</v>
          </cell>
          <cell r="L35" t="e">
            <v>#REF!</v>
          </cell>
          <cell r="M35" t="e">
            <v>#REF!</v>
          </cell>
          <cell r="N35" t="e">
            <v>#REF!</v>
          </cell>
          <cell r="O35" t="e">
            <v>#REF!</v>
          </cell>
          <cell r="P35" t="e">
            <v>#REF!</v>
          </cell>
          <cell r="Q35">
            <v>43554</v>
          </cell>
          <cell r="R35">
            <v>97308</v>
          </cell>
          <cell r="S35">
            <v>8475</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30</v>
          </cell>
          <cell r="AK35">
            <v>0</v>
          </cell>
          <cell r="AL35">
            <v>30</v>
          </cell>
          <cell r="AM35">
            <v>0</v>
          </cell>
          <cell r="AN35">
            <v>0</v>
          </cell>
          <cell r="AO35">
            <v>0</v>
          </cell>
          <cell r="AP35">
            <v>0</v>
          </cell>
          <cell r="AQ35">
            <v>0</v>
          </cell>
          <cell r="AR35">
            <v>0</v>
          </cell>
          <cell r="AS35">
            <v>0</v>
          </cell>
          <cell r="AT35">
            <v>30</v>
          </cell>
          <cell r="AU35">
            <v>0</v>
          </cell>
          <cell r="AV35">
            <v>0</v>
          </cell>
          <cell r="AW35">
            <v>0</v>
          </cell>
          <cell r="AX35">
            <v>0</v>
          </cell>
          <cell r="AY35">
            <v>0</v>
          </cell>
          <cell r="AZ35">
            <v>0</v>
          </cell>
          <cell r="BA35">
            <v>0</v>
          </cell>
          <cell r="BB35">
            <v>0</v>
          </cell>
          <cell r="BC35">
            <v>0</v>
          </cell>
          <cell r="BD35">
            <v>0</v>
          </cell>
          <cell r="BE35">
            <v>0</v>
          </cell>
        </row>
        <row r="36">
          <cell r="A36">
            <v>170</v>
          </cell>
          <cell r="B36">
            <v>600</v>
          </cell>
          <cell r="C36" t="str">
            <v>Vlasborch</v>
          </cell>
          <cell r="D36" t="str">
            <v>VUGHT</v>
          </cell>
          <cell r="E36" t="str">
            <v>ECAO</v>
          </cell>
          <cell r="F36">
            <v>0</v>
          </cell>
          <cell r="G36">
            <v>0</v>
          </cell>
          <cell r="H36">
            <v>0</v>
          </cell>
          <cell r="I36">
            <v>0</v>
          </cell>
          <cell r="J36">
            <v>0</v>
          </cell>
          <cell r="K36" t="e">
            <v>#REF!</v>
          </cell>
          <cell r="L36" t="e">
            <v>#REF!</v>
          </cell>
          <cell r="M36" t="e">
            <v>#REF!</v>
          </cell>
          <cell r="N36" t="e">
            <v>#REF!</v>
          </cell>
          <cell r="O36" t="e">
            <v>#REF!</v>
          </cell>
          <cell r="P36" t="e">
            <v>#REF!</v>
          </cell>
          <cell r="Q36">
            <v>60936</v>
          </cell>
          <cell r="R36">
            <v>73247</v>
          </cell>
          <cell r="S36">
            <v>0</v>
          </cell>
          <cell r="T36">
            <v>0</v>
          </cell>
          <cell r="U36">
            <v>0</v>
          </cell>
          <cell r="V36">
            <v>0</v>
          </cell>
          <cell r="W36">
            <v>0</v>
          </cell>
          <cell r="X36">
            <v>0</v>
          </cell>
          <cell r="Y36">
            <v>0</v>
          </cell>
          <cell r="Z36">
            <v>0</v>
          </cell>
          <cell r="AA36">
            <v>18</v>
          </cell>
          <cell r="AB36">
            <v>18</v>
          </cell>
          <cell r="AC36">
            <v>0</v>
          </cell>
          <cell r="AD36">
            <v>0</v>
          </cell>
          <cell r="AE36">
            <v>0</v>
          </cell>
          <cell r="AF36">
            <v>0</v>
          </cell>
          <cell r="AG36">
            <v>0</v>
          </cell>
          <cell r="AH36">
            <v>0</v>
          </cell>
          <cell r="AI36">
            <v>18</v>
          </cell>
          <cell r="AJ36">
            <v>0</v>
          </cell>
          <cell r="AK36">
            <v>18</v>
          </cell>
          <cell r="AL36">
            <v>0</v>
          </cell>
          <cell r="AM36">
            <v>0</v>
          </cell>
          <cell r="AN36">
            <v>0</v>
          </cell>
          <cell r="AO36">
            <v>0</v>
          </cell>
          <cell r="AP36">
            <v>0</v>
          </cell>
          <cell r="AQ36">
            <v>0</v>
          </cell>
          <cell r="AR36">
            <v>0</v>
          </cell>
          <cell r="AS36">
            <v>0</v>
          </cell>
          <cell r="AT36">
            <v>36</v>
          </cell>
          <cell r="AU36">
            <v>0</v>
          </cell>
          <cell r="AV36">
            <v>0</v>
          </cell>
          <cell r="AW36">
            <v>0</v>
          </cell>
          <cell r="AX36">
            <v>0</v>
          </cell>
          <cell r="AY36">
            <v>0</v>
          </cell>
          <cell r="AZ36">
            <v>0</v>
          </cell>
          <cell r="BA36">
            <v>0</v>
          </cell>
          <cell r="BB36">
            <v>0</v>
          </cell>
          <cell r="BC36">
            <v>0</v>
          </cell>
          <cell r="BD36">
            <v>0</v>
          </cell>
          <cell r="BE36">
            <v>0</v>
          </cell>
        </row>
        <row r="37">
          <cell r="A37">
            <v>180</v>
          </cell>
          <cell r="B37">
            <v>600</v>
          </cell>
          <cell r="C37" t="str">
            <v>De Regenboog</v>
          </cell>
          <cell r="D37" t="str">
            <v>HARMELEN</v>
          </cell>
          <cell r="E37" t="str">
            <v>ECAO</v>
          </cell>
          <cell r="F37">
            <v>0</v>
          </cell>
          <cell r="G37">
            <v>0</v>
          </cell>
          <cell r="H37">
            <v>0</v>
          </cell>
          <cell r="I37">
            <v>0</v>
          </cell>
          <cell r="J37">
            <v>0</v>
          </cell>
          <cell r="K37" t="e">
            <v>#REF!</v>
          </cell>
          <cell r="L37" t="e">
            <v>#REF!</v>
          </cell>
          <cell r="M37" t="e">
            <v>#REF!</v>
          </cell>
          <cell r="N37" t="e">
            <v>#REF!</v>
          </cell>
          <cell r="O37" t="e">
            <v>#REF!</v>
          </cell>
          <cell r="P37" t="e">
            <v>#REF!</v>
          </cell>
          <cell r="Q37">
            <v>40911</v>
          </cell>
          <cell r="R37">
            <v>75325</v>
          </cell>
          <cell r="S37">
            <v>206480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row>
        <row r="38">
          <cell r="A38">
            <v>190</v>
          </cell>
          <cell r="B38">
            <v>600</v>
          </cell>
          <cell r="C38" t="str">
            <v>Omega</v>
          </cell>
          <cell r="D38" t="str">
            <v>AMSTERDAM ZUIDOOST</v>
          </cell>
          <cell r="E38" t="str">
            <v>ECAO</v>
          </cell>
          <cell r="F38">
            <v>0</v>
          </cell>
          <cell r="G38">
            <v>0</v>
          </cell>
          <cell r="H38">
            <v>0</v>
          </cell>
          <cell r="I38">
            <v>0</v>
          </cell>
          <cell r="J38">
            <v>0</v>
          </cell>
          <cell r="K38" t="e">
            <v>#REF!</v>
          </cell>
          <cell r="L38" t="e">
            <v>#REF!</v>
          </cell>
          <cell r="M38" t="e">
            <v>#REF!</v>
          </cell>
          <cell r="N38" t="e">
            <v>#REF!</v>
          </cell>
          <cell r="O38" t="e">
            <v>#REF!</v>
          </cell>
          <cell r="P38" t="e">
            <v>#REF!</v>
          </cell>
          <cell r="Q38">
            <v>62252</v>
          </cell>
          <cell r="R38">
            <v>41815</v>
          </cell>
          <cell r="S38">
            <v>72688</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row>
        <row r="39">
          <cell r="A39">
            <v>200</v>
          </cell>
          <cell r="B39">
            <v>600</v>
          </cell>
          <cell r="C39" t="str">
            <v>*NSWAC (AGIS, Amsterdam)</v>
          </cell>
          <cell r="D39" t="str">
            <v>BREDA</v>
          </cell>
          <cell r="E39" t="str">
            <v>ECAO</v>
          </cell>
          <cell r="F39">
            <v>0</v>
          </cell>
          <cell r="G39">
            <v>0</v>
          </cell>
          <cell r="H39">
            <v>0</v>
          </cell>
          <cell r="I39">
            <v>0</v>
          </cell>
          <cell r="J39">
            <v>0</v>
          </cell>
          <cell r="K39" t="e">
            <v>#REF!</v>
          </cell>
          <cell r="L39" t="e">
            <v>#REF!</v>
          </cell>
          <cell r="M39" t="e">
            <v>#REF!</v>
          </cell>
          <cell r="N39" t="e">
            <v>#REF!</v>
          </cell>
          <cell r="O39" t="e">
            <v>#REF!</v>
          </cell>
          <cell r="P39" t="e">
            <v>#REF!</v>
          </cell>
          <cell r="Q39">
            <v>103399</v>
          </cell>
          <cell r="R39">
            <v>157479</v>
          </cell>
          <cell r="S39">
            <v>24686</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39</v>
          </cell>
          <cell r="AJ39">
            <v>0</v>
          </cell>
          <cell r="AK39">
            <v>34</v>
          </cell>
          <cell r="AL39">
            <v>0</v>
          </cell>
          <cell r="AM39">
            <v>5</v>
          </cell>
          <cell r="AN39">
            <v>0</v>
          </cell>
          <cell r="AO39">
            <v>0</v>
          </cell>
          <cell r="AP39">
            <v>0</v>
          </cell>
          <cell r="AQ39">
            <v>0</v>
          </cell>
          <cell r="AR39">
            <v>0</v>
          </cell>
          <cell r="AS39">
            <v>0</v>
          </cell>
          <cell r="AT39">
            <v>39</v>
          </cell>
          <cell r="AU39">
            <v>0</v>
          </cell>
          <cell r="AV39">
            <v>0</v>
          </cell>
          <cell r="AW39">
            <v>0</v>
          </cell>
          <cell r="AX39">
            <v>0</v>
          </cell>
          <cell r="AY39">
            <v>0</v>
          </cell>
          <cell r="AZ39">
            <v>0</v>
          </cell>
          <cell r="BA39">
            <v>0</v>
          </cell>
          <cell r="BB39">
            <v>0</v>
          </cell>
          <cell r="BC39">
            <v>0</v>
          </cell>
          <cell r="BD39">
            <v>0</v>
          </cell>
          <cell r="BE39">
            <v>0</v>
          </cell>
        </row>
        <row r="40">
          <cell r="A40">
            <v>201</v>
          </cell>
          <cell r="B40">
            <v>600</v>
          </cell>
          <cell r="C40" t="str">
            <v>*NSWAC (AGIS, Utrecht)</v>
          </cell>
          <cell r="D40" t="str">
            <v>BREDA</v>
          </cell>
          <cell r="E40" t="str">
            <v>ECAO</v>
          </cell>
          <cell r="F40">
            <v>0</v>
          </cell>
          <cell r="G40">
            <v>0</v>
          </cell>
          <cell r="H40">
            <v>0</v>
          </cell>
          <cell r="I40">
            <v>0</v>
          </cell>
          <cell r="J40">
            <v>0</v>
          </cell>
          <cell r="K40" t="e">
            <v>#REF!</v>
          </cell>
          <cell r="L40" t="e">
            <v>#REF!</v>
          </cell>
          <cell r="M40" t="e">
            <v>#REF!</v>
          </cell>
          <cell r="N40" t="e">
            <v>#REF!</v>
          </cell>
          <cell r="O40" t="e">
            <v>#REF!</v>
          </cell>
          <cell r="P40" t="e">
            <v>#REF!</v>
          </cell>
          <cell r="Q40">
            <v>80480</v>
          </cell>
          <cell r="R40">
            <v>167978</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42</v>
          </cell>
          <cell r="AK40">
            <v>0</v>
          </cell>
          <cell r="AL40">
            <v>42</v>
          </cell>
          <cell r="AM40">
            <v>0</v>
          </cell>
          <cell r="AN40">
            <v>0</v>
          </cell>
          <cell r="AO40">
            <v>0</v>
          </cell>
          <cell r="AP40">
            <v>0</v>
          </cell>
          <cell r="AQ40">
            <v>0</v>
          </cell>
          <cell r="AR40">
            <v>0</v>
          </cell>
          <cell r="AS40">
            <v>0</v>
          </cell>
          <cell r="AT40">
            <v>42</v>
          </cell>
          <cell r="AU40">
            <v>0</v>
          </cell>
          <cell r="AV40">
            <v>0</v>
          </cell>
          <cell r="AW40">
            <v>0</v>
          </cell>
          <cell r="AX40">
            <v>0</v>
          </cell>
          <cell r="AY40">
            <v>0</v>
          </cell>
          <cell r="AZ40">
            <v>0</v>
          </cell>
          <cell r="BA40">
            <v>0</v>
          </cell>
          <cell r="BB40">
            <v>0</v>
          </cell>
          <cell r="BC40">
            <v>0</v>
          </cell>
          <cell r="BD40">
            <v>0</v>
          </cell>
          <cell r="BE40">
            <v>0</v>
          </cell>
        </row>
        <row r="41">
          <cell r="A41">
            <v>202</v>
          </cell>
          <cell r="B41">
            <v>600</v>
          </cell>
          <cell r="C41" t="str">
            <v>NSWAC (Zwolle)</v>
          </cell>
          <cell r="D41" t="str">
            <v>BREDA</v>
          </cell>
          <cell r="E41" t="str">
            <v>ECAO</v>
          </cell>
          <cell r="F41">
            <v>0</v>
          </cell>
          <cell r="G41">
            <v>0</v>
          </cell>
          <cell r="H41">
            <v>0</v>
          </cell>
          <cell r="I41">
            <v>0</v>
          </cell>
          <cell r="J41">
            <v>0</v>
          </cell>
          <cell r="K41" t="e">
            <v>#REF!</v>
          </cell>
          <cell r="L41" t="e">
            <v>#REF!</v>
          </cell>
          <cell r="M41" t="e">
            <v>#REF!</v>
          </cell>
          <cell r="N41" t="e">
            <v>#REF!</v>
          </cell>
          <cell r="O41" t="e">
            <v>#REF!</v>
          </cell>
          <cell r="P41" t="e">
            <v>#REF!</v>
          </cell>
          <cell r="Q41">
            <v>30240</v>
          </cell>
          <cell r="R41">
            <v>47244</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18</v>
          </cell>
          <cell r="AK41">
            <v>0</v>
          </cell>
          <cell r="AL41">
            <v>18</v>
          </cell>
          <cell r="AM41">
            <v>0</v>
          </cell>
          <cell r="AN41">
            <v>0</v>
          </cell>
          <cell r="AO41">
            <v>0</v>
          </cell>
          <cell r="AP41">
            <v>0</v>
          </cell>
          <cell r="AQ41">
            <v>0</v>
          </cell>
          <cell r="AR41">
            <v>0</v>
          </cell>
          <cell r="AS41">
            <v>0</v>
          </cell>
          <cell r="AT41">
            <v>18</v>
          </cell>
          <cell r="AU41">
            <v>0</v>
          </cell>
          <cell r="AV41">
            <v>0</v>
          </cell>
          <cell r="AW41">
            <v>0</v>
          </cell>
          <cell r="AX41">
            <v>0</v>
          </cell>
          <cell r="AY41">
            <v>0</v>
          </cell>
          <cell r="AZ41">
            <v>0</v>
          </cell>
          <cell r="BA41">
            <v>0</v>
          </cell>
          <cell r="BB41">
            <v>0</v>
          </cell>
          <cell r="BC41">
            <v>0</v>
          </cell>
          <cell r="BD41">
            <v>0</v>
          </cell>
          <cell r="BE41">
            <v>0</v>
          </cell>
        </row>
        <row r="42">
          <cell r="A42">
            <v>203</v>
          </cell>
          <cell r="B42">
            <v>600</v>
          </cell>
          <cell r="C42" t="str">
            <v>NSWAC (West-Brabant)</v>
          </cell>
          <cell r="D42" t="str">
            <v>BREDA</v>
          </cell>
          <cell r="E42" t="str">
            <v>ECAO</v>
          </cell>
          <cell r="F42">
            <v>0</v>
          </cell>
          <cell r="G42">
            <v>0</v>
          </cell>
          <cell r="H42">
            <v>0</v>
          </cell>
          <cell r="I42">
            <v>19</v>
          </cell>
          <cell r="J42">
            <v>242116</v>
          </cell>
          <cell r="K42" t="e">
            <v>#REF!</v>
          </cell>
          <cell r="L42" t="e">
            <v>#REF!</v>
          </cell>
          <cell r="M42" t="e">
            <v>#REF!</v>
          </cell>
          <cell r="N42" t="e">
            <v>#REF!</v>
          </cell>
          <cell r="O42" t="e">
            <v>#REF!</v>
          </cell>
          <cell r="P42" t="e">
            <v>#REF!</v>
          </cell>
          <cell r="Q42">
            <v>151684</v>
          </cell>
          <cell r="R42">
            <v>148903</v>
          </cell>
          <cell r="S42">
            <v>130776</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61</v>
          </cell>
          <cell r="AJ42">
            <v>26</v>
          </cell>
          <cell r="AK42">
            <v>48</v>
          </cell>
          <cell r="AL42">
            <v>17</v>
          </cell>
          <cell r="AM42">
            <v>13</v>
          </cell>
          <cell r="AN42">
            <v>9</v>
          </cell>
          <cell r="AO42">
            <v>0</v>
          </cell>
          <cell r="AP42">
            <v>0</v>
          </cell>
          <cell r="AQ42">
            <v>0</v>
          </cell>
          <cell r="AR42">
            <v>0</v>
          </cell>
          <cell r="AS42">
            <v>0</v>
          </cell>
          <cell r="AT42">
            <v>87</v>
          </cell>
          <cell r="AU42">
            <v>0</v>
          </cell>
          <cell r="AV42">
            <v>0</v>
          </cell>
          <cell r="AW42">
            <v>0</v>
          </cell>
          <cell r="AX42">
            <v>0</v>
          </cell>
          <cell r="AY42">
            <v>0</v>
          </cell>
          <cell r="AZ42">
            <v>0</v>
          </cell>
          <cell r="BA42">
            <v>0</v>
          </cell>
          <cell r="BB42">
            <v>0</v>
          </cell>
          <cell r="BC42">
            <v>0</v>
          </cell>
          <cell r="BD42">
            <v>0</v>
          </cell>
          <cell r="BE42">
            <v>0</v>
          </cell>
        </row>
        <row r="43">
          <cell r="A43">
            <v>210</v>
          </cell>
          <cell r="B43">
            <v>600</v>
          </cell>
          <cell r="C43" t="str">
            <v>Radar</v>
          </cell>
          <cell r="D43" t="str">
            <v>MAASTRICHT</v>
          </cell>
          <cell r="E43" t="str">
            <v>FKLR</v>
          </cell>
          <cell r="F43">
            <v>91</v>
          </cell>
          <cell r="G43">
            <v>0</v>
          </cell>
          <cell r="H43">
            <v>0</v>
          </cell>
          <cell r="I43">
            <v>0</v>
          </cell>
          <cell r="J43">
            <v>727749</v>
          </cell>
          <cell r="K43" t="e">
            <v>#REF!</v>
          </cell>
          <cell r="L43" t="e">
            <v>#REF!</v>
          </cell>
          <cell r="M43" t="e">
            <v>#REF!</v>
          </cell>
          <cell r="N43" t="e">
            <v>#REF!</v>
          </cell>
          <cell r="O43" t="e">
            <v>#REF!</v>
          </cell>
          <cell r="P43" t="e">
            <v>#REF!</v>
          </cell>
          <cell r="Q43">
            <v>579891</v>
          </cell>
          <cell r="R43">
            <v>656694</v>
          </cell>
          <cell r="S43">
            <v>657055</v>
          </cell>
          <cell r="T43">
            <v>0</v>
          </cell>
          <cell r="U43">
            <v>537</v>
          </cell>
          <cell r="V43">
            <v>28</v>
          </cell>
          <cell r="W43">
            <v>275</v>
          </cell>
          <cell r="X43">
            <v>0</v>
          </cell>
          <cell r="Y43">
            <v>262</v>
          </cell>
          <cell r="Z43">
            <v>28</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565</v>
          </cell>
          <cell r="AU43">
            <v>0</v>
          </cell>
          <cell r="AV43">
            <v>0</v>
          </cell>
          <cell r="AW43">
            <v>0</v>
          </cell>
          <cell r="AX43">
            <v>0</v>
          </cell>
          <cell r="AY43">
            <v>0</v>
          </cell>
          <cell r="AZ43">
            <v>0</v>
          </cell>
          <cell r="BA43">
            <v>0</v>
          </cell>
          <cell r="BB43">
            <v>0</v>
          </cell>
          <cell r="BC43">
            <v>0</v>
          </cell>
          <cell r="BD43">
            <v>0</v>
          </cell>
          <cell r="BE43">
            <v>0</v>
          </cell>
        </row>
        <row r="44">
          <cell r="A44">
            <v>220</v>
          </cell>
          <cell r="B44">
            <v>600</v>
          </cell>
          <cell r="C44" t="str">
            <v>Tehuizen voor Geestelijk Gehandicapten</v>
          </cell>
          <cell r="D44" t="str">
            <v>LEIDEN</v>
          </cell>
          <cell r="E44" t="str">
            <v>ECAO</v>
          </cell>
          <cell r="F44">
            <v>30</v>
          </cell>
          <cell r="G44">
            <v>0</v>
          </cell>
          <cell r="H44">
            <v>0</v>
          </cell>
          <cell r="I44">
            <v>0</v>
          </cell>
          <cell r="J44">
            <v>215989</v>
          </cell>
          <cell r="K44" t="e">
            <v>#REF!</v>
          </cell>
          <cell r="L44" t="e">
            <v>#REF!</v>
          </cell>
          <cell r="M44" t="e">
            <v>#REF!</v>
          </cell>
          <cell r="N44" t="e">
            <v>#REF!</v>
          </cell>
          <cell r="O44" t="e">
            <v>#REF!</v>
          </cell>
          <cell r="P44" t="e">
            <v>#REF!</v>
          </cell>
          <cell r="Q44">
            <v>49684</v>
          </cell>
          <cell r="R44">
            <v>37352</v>
          </cell>
          <cell r="S44">
            <v>79786</v>
          </cell>
          <cell r="T44">
            <v>0</v>
          </cell>
          <cell r="U44">
            <v>59</v>
          </cell>
          <cell r="V44">
            <v>0</v>
          </cell>
          <cell r="W44">
            <v>18</v>
          </cell>
          <cell r="X44">
            <v>0</v>
          </cell>
          <cell r="Y44">
            <v>41</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59</v>
          </cell>
          <cell r="AU44">
            <v>0</v>
          </cell>
          <cell r="AV44">
            <v>0</v>
          </cell>
          <cell r="AW44">
            <v>0</v>
          </cell>
          <cell r="AX44">
            <v>0</v>
          </cell>
          <cell r="AY44">
            <v>0</v>
          </cell>
          <cell r="AZ44">
            <v>0</v>
          </cell>
          <cell r="BA44">
            <v>0</v>
          </cell>
          <cell r="BB44">
            <v>0</v>
          </cell>
          <cell r="BC44">
            <v>0</v>
          </cell>
          <cell r="BD44">
            <v>0</v>
          </cell>
          <cell r="BE44">
            <v>0</v>
          </cell>
        </row>
        <row r="45">
          <cell r="A45">
            <v>231</v>
          </cell>
          <cell r="B45">
            <v>600</v>
          </cell>
          <cell r="C45" t="str">
            <v>Siloah (Arnhem)</v>
          </cell>
          <cell r="D45" t="str">
            <v>GOES</v>
          </cell>
          <cell r="E45" t="str">
            <v>JJAE</v>
          </cell>
          <cell r="F45">
            <v>19</v>
          </cell>
          <cell r="G45">
            <v>0</v>
          </cell>
          <cell r="H45">
            <v>0</v>
          </cell>
          <cell r="I45">
            <v>0</v>
          </cell>
          <cell r="J45">
            <v>147008</v>
          </cell>
          <cell r="K45" t="e">
            <v>#REF!</v>
          </cell>
          <cell r="L45" t="e">
            <v>#REF!</v>
          </cell>
          <cell r="M45" t="e">
            <v>#REF!</v>
          </cell>
          <cell r="N45" t="e">
            <v>#REF!</v>
          </cell>
          <cell r="O45" t="e">
            <v>#REF!</v>
          </cell>
          <cell r="P45" t="e">
            <v>#REF!</v>
          </cell>
          <cell r="Q45">
            <v>11889</v>
          </cell>
          <cell r="R45">
            <v>23085</v>
          </cell>
          <cell r="S45">
            <v>32936</v>
          </cell>
          <cell r="T45">
            <v>0</v>
          </cell>
          <cell r="U45">
            <v>34</v>
          </cell>
          <cell r="V45">
            <v>0</v>
          </cell>
          <cell r="W45">
            <v>15</v>
          </cell>
          <cell r="X45">
            <v>0</v>
          </cell>
          <cell r="Y45">
            <v>19</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34</v>
          </cell>
          <cell r="AU45">
            <v>0</v>
          </cell>
          <cell r="AV45">
            <v>0</v>
          </cell>
          <cell r="AW45">
            <v>0</v>
          </cell>
          <cell r="AX45">
            <v>0</v>
          </cell>
          <cell r="AY45">
            <v>0</v>
          </cell>
          <cell r="AZ45">
            <v>0</v>
          </cell>
          <cell r="BA45">
            <v>0</v>
          </cell>
          <cell r="BB45">
            <v>0</v>
          </cell>
          <cell r="BC45">
            <v>0</v>
          </cell>
          <cell r="BD45">
            <v>0</v>
          </cell>
          <cell r="BE45">
            <v>0</v>
          </cell>
        </row>
        <row r="46">
          <cell r="A46">
            <v>232</v>
          </cell>
          <cell r="B46">
            <v>600</v>
          </cell>
          <cell r="C46" t="str">
            <v>Siloah (Zeeland)</v>
          </cell>
          <cell r="D46" t="str">
            <v>GOES</v>
          </cell>
          <cell r="E46" t="str">
            <v>JJAE</v>
          </cell>
          <cell r="F46">
            <v>24</v>
          </cell>
          <cell r="G46">
            <v>0</v>
          </cell>
          <cell r="H46">
            <v>0</v>
          </cell>
          <cell r="I46">
            <v>0</v>
          </cell>
          <cell r="J46">
            <v>173854</v>
          </cell>
          <cell r="K46" t="e">
            <v>#REF!</v>
          </cell>
          <cell r="L46" t="e">
            <v>#REF!</v>
          </cell>
          <cell r="M46" t="e">
            <v>#REF!</v>
          </cell>
          <cell r="N46" t="e">
            <v>#REF!</v>
          </cell>
          <cell r="O46" t="e">
            <v>#REF!</v>
          </cell>
          <cell r="P46" t="e">
            <v>#REF!</v>
          </cell>
          <cell r="Q46">
            <v>32572</v>
          </cell>
          <cell r="R46">
            <v>23085</v>
          </cell>
          <cell r="S46">
            <v>12230</v>
          </cell>
          <cell r="T46">
            <v>0</v>
          </cell>
          <cell r="U46">
            <v>48</v>
          </cell>
          <cell r="V46">
            <v>0</v>
          </cell>
          <cell r="W46">
            <v>24</v>
          </cell>
          <cell r="X46">
            <v>0</v>
          </cell>
          <cell r="Y46">
            <v>24</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48</v>
          </cell>
          <cell r="AU46">
            <v>0</v>
          </cell>
          <cell r="AV46">
            <v>0</v>
          </cell>
          <cell r="AW46">
            <v>0</v>
          </cell>
          <cell r="AX46">
            <v>0</v>
          </cell>
          <cell r="AY46">
            <v>0</v>
          </cell>
          <cell r="AZ46">
            <v>0</v>
          </cell>
          <cell r="BA46">
            <v>0</v>
          </cell>
          <cell r="BB46">
            <v>0</v>
          </cell>
          <cell r="BC46">
            <v>0</v>
          </cell>
          <cell r="BD46">
            <v>0</v>
          </cell>
          <cell r="BE46">
            <v>0</v>
          </cell>
        </row>
        <row r="47">
          <cell r="A47">
            <v>233</v>
          </cell>
          <cell r="B47">
            <v>600</v>
          </cell>
          <cell r="C47" t="str">
            <v>Siloah (Midden-Holland)</v>
          </cell>
          <cell r="D47" t="str">
            <v>GOES</v>
          </cell>
          <cell r="E47" t="str">
            <v>JJAE</v>
          </cell>
          <cell r="F47">
            <v>17</v>
          </cell>
          <cell r="G47">
            <v>0</v>
          </cell>
          <cell r="H47">
            <v>0</v>
          </cell>
          <cell r="I47">
            <v>0</v>
          </cell>
          <cell r="J47">
            <v>118561</v>
          </cell>
          <cell r="K47" t="e">
            <v>#REF!</v>
          </cell>
          <cell r="L47" t="e">
            <v>#REF!</v>
          </cell>
          <cell r="M47" t="e">
            <v>#REF!</v>
          </cell>
          <cell r="N47" t="e">
            <v>#REF!</v>
          </cell>
          <cell r="O47" t="e">
            <v>#REF!</v>
          </cell>
          <cell r="P47" t="e">
            <v>#REF!</v>
          </cell>
          <cell r="Q47">
            <v>150154</v>
          </cell>
          <cell r="R47">
            <v>224348</v>
          </cell>
          <cell r="S47">
            <v>58746</v>
          </cell>
          <cell r="T47">
            <v>0</v>
          </cell>
          <cell r="U47">
            <v>43</v>
          </cell>
          <cell r="V47">
            <v>0</v>
          </cell>
          <cell r="W47">
            <v>38</v>
          </cell>
          <cell r="X47">
            <v>0</v>
          </cell>
          <cell r="Y47">
            <v>5</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79</v>
          </cell>
          <cell r="AP47">
            <v>0</v>
          </cell>
          <cell r="AQ47">
            <v>0</v>
          </cell>
          <cell r="AR47">
            <v>0</v>
          </cell>
          <cell r="AS47">
            <v>0</v>
          </cell>
          <cell r="AT47">
            <v>43</v>
          </cell>
          <cell r="AU47">
            <v>79</v>
          </cell>
          <cell r="AV47">
            <v>0</v>
          </cell>
          <cell r="AW47">
            <v>0</v>
          </cell>
          <cell r="AX47">
            <v>1512</v>
          </cell>
          <cell r="AY47">
            <v>3465</v>
          </cell>
          <cell r="AZ47">
            <v>0</v>
          </cell>
          <cell r="BA47">
            <v>0</v>
          </cell>
          <cell r="BB47">
            <v>0</v>
          </cell>
          <cell r="BC47">
            <v>0</v>
          </cell>
          <cell r="BD47">
            <v>0</v>
          </cell>
          <cell r="BE47">
            <v>0</v>
          </cell>
        </row>
        <row r="48">
          <cell r="A48">
            <v>240</v>
          </cell>
          <cell r="B48">
            <v>600</v>
          </cell>
          <cell r="C48" t="str">
            <v>*Het Gors / ZLG</v>
          </cell>
          <cell r="D48" t="str">
            <v>GOES</v>
          </cell>
          <cell r="E48" t="str">
            <v>ECAO</v>
          </cell>
          <cell r="F48">
            <v>0</v>
          </cell>
          <cell r="G48">
            <v>0</v>
          </cell>
          <cell r="H48">
            <v>0</v>
          </cell>
          <cell r="I48">
            <v>0</v>
          </cell>
          <cell r="J48">
            <v>0</v>
          </cell>
          <cell r="K48" t="e">
            <v>#REF!</v>
          </cell>
          <cell r="L48" t="e">
            <v>#REF!</v>
          </cell>
          <cell r="M48" t="e">
            <v>#REF!</v>
          </cell>
          <cell r="N48" t="e">
            <v>#REF!</v>
          </cell>
          <cell r="O48" t="e">
            <v>#REF!</v>
          </cell>
          <cell r="P48" t="e">
            <v>#REF!</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row>
        <row r="49">
          <cell r="A49">
            <v>250</v>
          </cell>
          <cell r="B49">
            <v>600</v>
          </cell>
          <cell r="C49" t="str">
            <v>Woon- en Zorgvoorzieningen voor jeugdigen</v>
          </cell>
          <cell r="D49" t="str">
            <v>HOENSBROEK</v>
          </cell>
          <cell r="E49" t="str">
            <v>ECAO</v>
          </cell>
          <cell r="F49">
            <v>0</v>
          </cell>
          <cell r="G49">
            <v>0</v>
          </cell>
          <cell r="H49">
            <v>0</v>
          </cell>
          <cell r="I49">
            <v>0</v>
          </cell>
          <cell r="J49">
            <v>0</v>
          </cell>
          <cell r="K49" t="e">
            <v>#REF!</v>
          </cell>
          <cell r="L49" t="e">
            <v>#REF!</v>
          </cell>
          <cell r="M49" t="e">
            <v>#REF!</v>
          </cell>
          <cell r="N49" t="e">
            <v>#REF!</v>
          </cell>
          <cell r="O49" t="e">
            <v>#REF!</v>
          </cell>
          <cell r="P49" t="e">
            <v>#REF!</v>
          </cell>
          <cell r="Q49">
            <v>0</v>
          </cell>
          <cell r="R49">
            <v>0</v>
          </cell>
          <cell r="S49">
            <v>0</v>
          </cell>
          <cell r="T49">
            <v>11533</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22</v>
          </cell>
          <cell r="AK49">
            <v>0</v>
          </cell>
          <cell r="AL49">
            <v>0</v>
          </cell>
          <cell r="AM49">
            <v>0</v>
          </cell>
          <cell r="AN49">
            <v>22</v>
          </cell>
          <cell r="AO49">
            <v>0</v>
          </cell>
          <cell r="AP49">
            <v>0</v>
          </cell>
          <cell r="AQ49">
            <v>0</v>
          </cell>
          <cell r="AR49">
            <v>0</v>
          </cell>
          <cell r="AS49">
            <v>0</v>
          </cell>
          <cell r="AT49">
            <v>22</v>
          </cell>
          <cell r="AU49">
            <v>0</v>
          </cell>
          <cell r="AV49">
            <v>0</v>
          </cell>
          <cell r="AW49">
            <v>0</v>
          </cell>
          <cell r="AX49">
            <v>0</v>
          </cell>
          <cell r="AY49">
            <v>0</v>
          </cell>
          <cell r="AZ49">
            <v>0</v>
          </cell>
          <cell r="BA49">
            <v>0</v>
          </cell>
          <cell r="BB49">
            <v>0</v>
          </cell>
          <cell r="BC49">
            <v>0</v>
          </cell>
          <cell r="BD49">
            <v>0</v>
          </cell>
          <cell r="BE49">
            <v>0</v>
          </cell>
        </row>
        <row r="50">
          <cell r="A50">
            <v>260</v>
          </cell>
          <cell r="B50">
            <v>600</v>
          </cell>
          <cell r="C50" t="str">
            <v>De Parabool</v>
          </cell>
          <cell r="D50" t="str">
            <v>SCHALKHAAR</v>
          </cell>
          <cell r="E50" t="str">
            <v>ECAO</v>
          </cell>
          <cell r="F50">
            <v>30</v>
          </cell>
          <cell r="G50">
            <v>0</v>
          </cell>
          <cell r="H50">
            <v>0</v>
          </cell>
          <cell r="I50">
            <v>0</v>
          </cell>
          <cell r="J50">
            <v>219148</v>
          </cell>
          <cell r="K50" t="e">
            <v>#REF!</v>
          </cell>
          <cell r="L50" t="e">
            <v>#REF!</v>
          </cell>
          <cell r="M50" t="e">
            <v>#REF!</v>
          </cell>
          <cell r="N50" t="e">
            <v>#REF!</v>
          </cell>
          <cell r="O50" t="e">
            <v>#REF!</v>
          </cell>
          <cell r="P50" t="e">
            <v>#REF!</v>
          </cell>
          <cell r="Q50">
            <v>173785</v>
          </cell>
          <cell r="R50">
            <v>108984</v>
          </cell>
          <cell r="S50">
            <v>276400</v>
          </cell>
          <cell r="T50">
            <v>0</v>
          </cell>
          <cell r="U50">
            <v>107</v>
          </cell>
          <cell r="V50">
            <v>0</v>
          </cell>
          <cell r="W50">
            <v>34</v>
          </cell>
          <cell r="X50">
            <v>0</v>
          </cell>
          <cell r="Y50">
            <v>73</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107</v>
          </cell>
          <cell r="AU50">
            <v>0</v>
          </cell>
          <cell r="AV50">
            <v>0</v>
          </cell>
          <cell r="AW50">
            <v>0</v>
          </cell>
          <cell r="AX50">
            <v>0</v>
          </cell>
          <cell r="AY50">
            <v>0</v>
          </cell>
          <cell r="AZ50">
            <v>0</v>
          </cell>
          <cell r="BA50">
            <v>0</v>
          </cell>
          <cell r="BB50">
            <v>0</v>
          </cell>
          <cell r="BC50">
            <v>0</v>
          </cell>
          <cell r="BD50">
            <v>0</v>
          </cell>
          <cell r="BE50">
            <v>0</v>
          </cell>
        </row>
        <row r="51">
          <cell r="A51">
            <v>271</v>
          </cell>
          <cell r="B51">
            <v>600</v>
          </cell>
          <cell r="C51" t="str">
            <v>Steinmetz (Haaglanden)</v>
          </cell>
          <cell r="D51" t="str">
            <v>'S-GRAVENHAGE</v>
          </cell>
          <cell r="E51" t="str">
            <v>ECAO</v>
          </cell>
          <cell r="F51">
            <v>0</v>
          </cell>
          <cell r="G51">
            <v>0</v>
          </cell>
          <cell r="H51">
            <v>0</v>
          </cell>
          <cell r="I51">
            <v>23</v>
          </cell>
          <cell r="J51">
            <v>292927</v>
          </cell>
          <cell r="K51" t="e">
            <v>#REF!</v>
          </cell>
          <cell r="L51" t="e">
            <v>#REF!</v>
          </cell>
          <cell r="M51" t="e">
            <v>#REF!</v>
          </cell>
          <cell r="N51" t="e">
            <v>#REF!</v>
          </cell>
          <cell r="O51" t="e">
            <v>#REF!</v>
          </cell>
          <cell r="P51" t="e">
            <v>#REF!</v>
          </cell>
          <cell r="Q51">
            <v>226754</v>
          </cell>
          <cell r="R51">
            <v>199223</v>
          </cell>
          <cell r="S51">
            <v>1097285</v>
          </cell>
          <cell r="T51">
            <v>0</v>
          </cell>
          <cell r="U51">
            <v>0</v>
          </cell>
          <cell r="V51">
            <v>0</v>
          </cell>
          <cell r="W51">
            <v>0</v>
          </cell>
          <cell r="X51">
            <v>0</v>
          </cell>
          <cell r="Y51">
            <v>0</v>
          </cell>
          <cell r="Z51">
            <v>0</v>
          </cell>
          <cell r="AA51">
            <v>52</v>
          </cell>
          <cell r="AB51">
            <v>42</v>
          </cell>
          <cell r="AC51">
            <v>10</v>
          </cell>
          <cell r="AD51">
            <v>0</v>
          </cell>
          <cell r="AE51">
            <v>0</v>
          </cell>
          <cell r="AF51">
            <v>0</v>
          </cell>
          <cell r="AG51">
            <v>0</v>
          </cell>
          <cell r="AH51">
            <v>0</v>
          </cell>
          <cell r="AI51">
            <v>65</v>
          </cell>
          <cell r="AJ51">
            <v>66</v>
          </cell>
          <cell r="AK51">
            <v>31</v>
          </cell>
          <cell r="AL51">
            <v>0</v>
          </cell>
          <cell r="AM51">
            <v>34</v>
          </cell>
          <cell r="AN51">
            <v>66</v>
          </cell>
          <cell r="AO51">
            <v>0</v>
          </cell>
          <cell r="AP51">
            <v>0</v>
          </cell>
          <cell r="AQ51">
            <v>0</v>
          </cell>
          <cell r="AR51">
            <v>0</v>
          </cell>
          <cell r="AS51">
            <v>0</v>
          </cell>
          <cell r="AT51">
            <v>183</v>
          </cell>
          <cell r="AU51">
            <v>0</v>
          </cell>
          <cell r="AV51">
            <v>0</v>
          </cell>
          <cell r="AW51">
            <v>0</v>
          </cell>
          <cell r="AX51">
            <v>0</v>
          </cell>
          <cell r="AY51">
            <v>0</v>
          </cell>
          <cell r="AZ51">
            <v>0</v>
          </cell>
          <cell r="BA51">
            <v>0</v>
          </cell>
          <cell r="BB51">
            <v>0</v>
          </cell>
          <cell r="BC51">
            <v>0</v>
          </cell>
          <cell r="BD51">
            <v>0</v>
          </cell>
          <cell r="BE51">
            <v>0</v>
          </cell>
        </row>
        <row r="52">
          <cell r="A52">
            <v>272</v>
          </cell>
          <cell r="B52">
            <v>600</v>
          </cell>
          <cell r="C52" t="str">
            <v>Steinmetz (Rotterdam)</v>
          </cell>
          <cell r="D52" t="str">
            <v>RIJSWIJK ZH</v>
          </cell>
          <cell r="E52" t="str">
            <v>ECAO</v>
          </cell>
          <cell r="F52">
            <v>0</v>
          </cell>
          <cell r="G52">
            <v>0</v>
          </cell>
          <cell r="H52">
            <v>0</v>
          </cell>
          <cell r="I52">
            <v>21</v>
          </cell>
          <cell r="J52">
            <v>260680</v>
          </cell>
          <cell r="K52" t="e">
            <v>#REF!</v>
          </cell>
          <cell r="L52" t="e">
            <v>#REF!</v>
          </cell>
          <cell r="M52" t="e">
            <v>#REF!</v>
          </cell>
          <cell r="N52" t="e">
            <v>#REF!</v>
          </cell>
          <cell r="O52" t="e">
            <v>#REF!</v>
          </cell>
          <cell r="P52" t="e">
            <v>#REF!</v>
          </cell>
          <cell r="Q52">
            <v>93696</v>
          </cell>
          <cell r="R52">
            <v>93752</v>
          </cell>
          <cell r="S52">
            <v>333760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93</v>
          </cell>
          <cell r="AJ52">
            <v>16</v>
          </cell>
          <cell r="AK52">
            <v>51</v>
          </cell>
          <cell r="AL52">
            <v>0</v>
          </cell>
          <cell r="AM52">
            <v>42</v>
          </cell>
          <cell r="AN52">
            <v>16</v>
          </cell>
          <cell r="AO52">
            <v>0</v>
          </cell>
          <cell r="AP52">
            <v>0</v>
          </cell>
          <cell r="AQ52">
            <v>0</v>
          </cell>
          <cell r="AR52">
            <v>0</v>
          </cell>
          <cell r="AS52">
            <v>0</v>
          </cell>
          <cell r="AT52">
            <v>109</v>
          </cell>
          <cell r="AU52">
            <v>0</v>
          </cell>
          <cell r="AV52">
            <v>0</v>
          </cell>
          <cell r="AW52">
            <v>0</v>
          </cell>
          <cell r="AX52">
            <v>0</v>
          </cell>
          <cell r="AY52">
            <v>0</v>
          </cell>
          <cell r="AZ52">
            <v>0</v>
          </cell>
          <cell r="BA52">
            <v>0</v>
          </cell>
          <cell r="BB52">
            <v>0</v>
          </cell>
          <cell r="BC52">
            <v>0</v>
          </cell>
          <cell r="BD52">
            <v>0</v>
          </cell>
          <cell r="BE52">
            <v>0</v>
          </cell>
        </row>
        <row r="53">
          <cell r="A53">
            <v>280</v>
          </cell>
          <cell r="B53">
            <v>600</v>
          </cell>
          <cell r="C53" t="str">
            <v>De Okkernoot</v>
          </cell>
          <cell r="D53" t="str">
            <v>OOSTBURG</v>
          </cell>
          <cell r="E53" t="str">
            <v>ECAO</v>
          </cell>
          <cell r="F53">
            <v>17</v>
          </cell>
          <cell r="G53">
            <v>0</v>
          </cell>
          <cell r="H53">
            <v>0</v>
          </cell>
          <cell r="I53">
            <v>0</v>
          </cell>
          <cell r="J53">
            <v>188481</v>
          </cell>
          <cell r="K53" t="e">
            <v>#REF!</v>
          </cell>
          <cell r="L53" t="e">
            <v>#REF!</v>
          </cell>
          <cell r="M53" t="e">
            <v>#REF!</v>
          </cell>
          <cell r="N53" t="e">
            <v>#REF!</v>
          </cell>
          <cell r="O53" t="e">
            <v>#REF!</v>
          </cell>
          <cell r="P53" t="e">
            <v>#REF!</v>
          </cell>
          <cell r="Q53">
            <v>17904</v>
          </cell>
          <cell r="R53">
            <v>12224</v>
          </cell>
          <cell r="S53">
            <v>99710</v>
          </cell>
          <cell r="T53">
            <v>0</v>
          </cell>
          <cell r="U53">
            <v>42</v>
          </cell>
          <cell r="V53">
            <v>0</v>
          </cell>
          <cell r="W53">
            <v>1</v>
          </cell>
          <cell r="X53">
            <v>0</v>
          </cell>
          <cell r="Y53">
            <v>41</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42</v>
          </cell>
          <cell r="AU53">
            <v>0</v>
          </cell>
          <cell r="AV53">
            <v>0</v>
          </cell>
          <cell r="AW53">
            <v>0</v>
          </cell>
          <cell r="AX53">
            <v>0</v>
          </cell>
          <cell r="AY53">
            <v>0</v>
          </cell>
          <cell r="AZ53">
            <v>0</v>
          </cell>
          <cell r="BA53">
            <v>0</v>
          </cell>
          <cell r="BB53">
            <v>0</v>
          </cell>
          <cell r="BC53">
            <v>0</v>
          </cell>
          <cell r="BD53">
            <v>0</v>
          </cell>
          <cell r="BE53">
            <v>0</v>
          </cell>
        </row>
        <row r="54">
          <cell r="A54">
            <v>290</v>
          </cell>
          <cell r="B54">
            <v>600</v>
          </cell>
          <cell r="C54" t="str">
            <v>*Revalidatiecentrum Leypark</v>
          </cell>
          <cell r="D54" t="str">
            <v>TILBURG</v>
          </cell>
          <cell r="E54" t="str">
            <v>ECAO</v>
          </cell>
          <cell r="F54">
            <v>0</v>
          </cell>
          <cell r="G54">
            <v>0</v>
          </cell>
          <cell r="H54">
            <v>0</v>
          </cell>
          <cell r="I54">
            <v>0</v>
          </cell>
          <cell r="J54">
            <v>0</v>
          </cell>
          <cell r="K54" t="e">
            <v>#REF!</v>
          </cell>
          <cell r="L54" t="e">
            <v>#REF!</v>
          </cell>
          <cell r="M54" t="e">
            <v>#REF!</v>
          </cell>
          <cell r="N54" t="e">
            <v>#REF!</v>
          </cell>
          <cell r="O54" t="e">
            <v>#REF!</v>
          </cell>
          <cell r="P54" t="e">
            <v>#REF!</v>
          </cell>
          <cell r="Q54">
            <v>80725</v>
          </cell>
          <cell r="R54">
            <v>92640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30</v>
          </cell>
          <cell r="AK54">
            <v>0</v>
          </cell>
          <cell r="AL54">
            <v>30</v>
          </cell>
          <cell r="AM54">
            <v>0</v>
          </cell>
          <cell r="AN54">
            <v>0</v>
          </cell>
          <cell r="AO54">
            <v>0</v>
          </cell>
          <cell r="AP54">
            <v>0</v>
          </cell>
          <cell r="AQ54">
            <v>0</v>
          </cell>
          <cell r="AR54">
            <v>0</v>
          </cell>
          <cell r="AS54">
            <v>0</v>
          </cell>
          <cell r="AT54">
            <v>30</v>
          </cell>
          <cell r="AU54">
            <v>0</v>
          </cell>
          <cell r="AV54">
            <v>0</v>
          </cell>
          <cell r="AW54">
            <v>0</v>
          </cell>
          <cell r="AX54">
            <v>0</v>
          </cell>
          <cell r="AY54">
            <v>0</v>
          </cell>
          <cell r="AZ54">
            <v>0</v>
          </cell>
          <cell r="BA54">
            <v>0</v>
          </cell>
          <cell r="BB54">
            <v>0</v>
          </cell>
          <cell r="BC54">
            <v>0</v>
          </cell>
          <cell r="BD54">
            <v>0</v>
          </cell>
          <cell r="BE54">
            <v>0</v>
          </cell>
        </row>
        <row r="55">
          <cell r="A55">
            <v>300</v>
          </cell>
          <cell r="B55">
            <v>600</v>
          </cell>
          <cell r="C55" t="str">
            <v>*SWLC</v>
          </cell>
          <cell r="D55" t="str">
            <v>TILBURG</v>
          </cell>
          <cell r="E55" t="str">
            <v>ECAO</v>
          </cell>
          <cell r="F55">
            <v>0</v>
          </cell>
          <cell r="G55">
            <v>0</v>
          </cell>
          <cell r="H55">
            <v>0</v>
          </cell>
          <cell r="I55">
            <v>30</v>
          </cell>
          <cell r="J55">
            <v>385570</v>
          </cell>
          <cell r="K55" t="e">
            <v>#REF!</v>
          </cell>
          <cell r="L55" t="e">
            <v>#REF!</v>
          </cell>
          <cell r="M55" t="e">
            <v>#REF!</v>
          </cell>
          <cell r="N55" t="e">
            <v>#REF!</v>
          </cell>
          <cell r="O55" t="e">
            <v>#REF!</v>
          </cell>
          <cell r="P55" t="e">
            <v>#REF!</v>
          </cell>
          <cell r="Q55">
            <v>71969</v>
          </cell>
          <cell r="R55">
            <v>79821</v>
          </cell>
          <cell r="S55">
            <v>70220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55</v>
          </cell>
          <cell r="AJ55">
            <v>0</v>
          </cell>
          <cell r="AK55">
            <v>25</v>
          </cell>
          <cell r="AL55">
            <v>0</v>
          </cell>
          <cell r="AM55">
            <v>30</v>
          </cell>
          <cell r="AN55">
            <v>0</v>
          </cell>
          <cell r="AO55">
            <v>0</v>
          </cell>
          <cell r="AP55">
            <v>0</v>
          </cell>
          <cell r="AQ55">
            <v>0</v>
          </cell>
          <cell r="AR55">
            <v>0</v>
          </cell>
          <cell r="AS55">
            <v>0</v>
          </cell>
          <cell r="AT55">
            <v>55</v>
          </cell>
          <cell r="AU55">
            <v>0</v>
          </cell>
          <cell r="AV55">
            <v>0</v>
          </cell>
          <cell r="AW55">
            <v>0</v>
          </cell>
          <cell r="AX55">
            <v>0</v>
          </cell>
          <cell r="AY55">
            <v>0</v>
          </cell>
          <cell r="AZ55">
            <v>0</v>
          </cell>
          <cell r="BA55">
            <v>0</v>
          </cell>
          <cell r="BB55">
            <v>0</v>
          </cell>
          <cell r="BC55">
            <v>0</v>
          </cell>
          <cell r="BD55">
            <v>0</v>
          </cell>
          <cell r="BE55">
            <v>0</v>
          </cell>
        </row>
        <row r="56">
          <cell r="A56">
            <v>310</v>
          </cell>
          <cell r="B56">
            <v>600</v>
          </cell>
          <cell r="C56" t="str">
            <v>Gemiva-SVG Groep (Z-Holland Nrd)</v>
          </cell>
          <cell r="D56" t="str">
            <v>GOUDA</v>
          </cell>
          <cell r="E56" t="str">
            <v>JJAE</v>
          </cell>
          <cell r="F56">
            <v>192</v>
          </cell>
          <cell r="G56">
            <v>0</v>
          </cell>
          <cell r="H56">
            <v>0</v>
          </cell>
          <cell r="I56">
            <v>6</v>
          </cell>
          <cell r="J56">
            <v>1535383</v>
          </cell>
          <cell r="K56" t="e">
            <v>#REF!</v>
          </cell>
          <cell r="L56" t="e">
            <v>#REF!</v>
          </cell>
          <cell r="M56" t="e">
            <v>#REF!</v>
          </cell>
          <cell r="N56" t="e">
            <v>#REF!</v>
          </cell>
          <cell r="O56" t="e">
            <v>#REF!</v>
          </cell>
          <cell r="P56" t="e">
            <v>#REF!</v>
          </cell>
          <cell r="Q56">
            <v>868744</v>
          </cell>
          <cell r="R56">
            <v>1137174</v>
          </cell>
          <cell r="S56">
            <v>751594</v>
          </cell>
          <cell r="T56">
            <v>0</v>
          </cell>
          <cell r="U56">
            <v>336</v>
          </cell>
          <cell r="V56">
            <v>0</v>
          </cell>
          <cell r="W56">
            <v>231</v>
          </cell>
          <cell r="X56">
            <v>0</v>
          </cell>
          <cell r="Y56">
            <v>105</v>
          </cell>
          <cell r="Z56">
            <v>0</v>
          </cell>
          <cell r="AA56">
            <v>0</v>
          </cell>
          <cell r="AB56">
            <v>0</v>
          </cell>
          <cell r="AC56">
            <v>0</v>
          </cell>
          <cell r="AD56">
            <v>0</v>
          </cell>
          <cell r="AE56">
            <v>0</v>
          </cell>
          <cell r="AF56">
            <v>0</v>
          </cell>
          <cell r="AG56">
            <v>0</v>
          </cell>
          <cell r="AH56">
            <v>0</v>
          </cell>
          <cell r="AI56">
            <v>34</v>
          </cell>
          <cell r="AJ56">
            <v>0</v>
          </cell>
          <cell r="AK56">
            <v>28</v>
          </cell>
          <cell r="AL56">
            <v>0</v>
          </cell>
          <cell r="AM56">
            <v>6</v>
          </cell>
          <cell r="AN56">
            <v>0</v>
          </cell>
          <cell r="AO56">
            <v>342</v>
          </cell>
          <cell r="AP56">
            <v>0</v>
          </cell>
          <cell r="AQ56">
            <v>0</v>
          </cell>
          <cell r="AR56">
            <v>0</v>
          </cell>
          <cell r="AS56">
            <v>0</v>
          </cell>
          <cell r="AT56">
            <v>370</v>
          </cell>
          <cell r="AU56">
            <v>342</v>
          </cell>
          <cell r="AV56">
            <v>0</v>
          </cell>
          <cell r="AW56">
            <v>0</v>
          </cell>
          <cell r="AX56">
            <v>0</v>
          </cell>
          <cell r="AY56">
            <v>18207</v>
          </cell>
          <cell r="AZ56">
            <v>0</v>
          </cell>
          <cell r="BA56">
            <v>0</v>
          </cell>
          <cell r="BB56">
            <v>0</v>
          </cell>
          <cell r="BC56">
            <v>0</v>
          </cell>
          <cell r="BD56">
            <v>0</v>
          </cell>
          <cell r="BE56">
            <v>0</v>
          </cell>
        </row>
        <row r="57">
          <cell r="A57">
            <v>311</v>
          </cell>
          <cell r="B57">
            <v>600</v>
          </cell>
          <cell r="C57" t="str">
            <v>Gemiva-SVG Groep (Haaglanden)</v>
          </cell>
          <cell r="D57" t="str">
            <v>GOUDA</v>
          </cell>
          <cell r="E57" t="str">
            <v>JJAE</v>
          </cell>
          <cell r="F57">
            <v>0</v>
          </cell>
          <cell r="G57">
            <v>0</v>
          </cell>
          <cell r="H57">
            <v>0</v>
          </cell>
          <cell r="I57">
            <v>0</v>
          </cell>
          <cell r="J57">
            <v>0</v>
          </cell>
          <cell r="K57" t="e">
            <v>#REF!</v>
          </cell>
          <cell r="L57" t="e">
            <v>#REF!</v>
          </cell>
          <cell r="M57" t="e">
            <v>#REF!</v>
          </cell>
          <cell r="N57" t="e">
            <v>#REF!</v>
          </cell>
          <cell r="O57" t="e">
            <v>#REF!</v>
          </cell>
          <cell r="P57" t="e">
            <v>#REF!</v>
          </cell>
          <cell r="Q57">
            <v>33566</v>
          </cell>
          <cell r="R57">
            <v>5132</v>
          </cell>
          <cell r="S57">
            <v>357419</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31</v>
          </cell>
          <cell r="AJ57">
            <v>0</v>
          </cell>
          <cell r="AK57">
            <v>31</v>
          </cell>
          <cell r="AL57">
            <v>0</v>
          </cell>
          <cell r="AM57">
            <v>0</v>
          </cell>
          <cell r="AN57">
            <v>0</v>
          </cell>
          <cell r="AO57">
            <v>0</v>
          </cell>
          <cell r="AP57">
            <v>0</v>
          </cell>
          <cell r="AQ57">
            <v>0</v>
          </cell>
          <cell r="AR57">
            <v>0</v>
          </cell>
          <cell r="AS57">
            <v>0</v>
          </cell>
          <cell r="AT57">
            <v>31</v>
          </cell>
          <cell r="AU57">
            <v>0</v>
          </cell>
          <cell r="AV57">
            <v>0</v>
          </cell>
          <cell r="AW57">
            <v>0</v>
          </cell>
          <cell r="AX57">
            <v>0</v>
          </cell>
          <cell r="AY57">
            <v>0</v>
          </cell>
          <cell r="AZ57">
            <v>0</v>
          </cell>
          <cell r="BA57">
            <v>0</v>
          </cell>
          <cell r="BB57">
            <v>0</v>
          </cell>
          <cell r="BC57">
            <v>0</v>
          </cell>
          <cell r="BD57">
            <v>0</v>
          </cell>
          <cell r="BE57">
            <v>0</v>
          </cell>
        </row>
        <row r="58">
          <cell r="A58">
            <v>312</v>
          </cell>
          <cell r="B58">
            <v>600</v>
          </cell>
          <cell r="C58" t="str">
            <v>Gemiva-SVG Groep (Midden-Holland)</v>
          </cell>
          <cell r="D58" t="str">
            <v>GOUDA</v>
          </cell>
          <cell r="E58" t="str">
            <v>JJAE</v>
          </cell>
          <cell r="F58">
            <v>115</v>
          </cell>
          <cell r="G58">
            <v>0</v>
          </cell>
          <cell r="H58">
            <v>0</v>
          </cell>
          <cell r="I58">
            <v>0</v>
          </cell>
          <cell r="J58">
            <v>875148</v>
          </cell>
          <cell r="K58" t="e">
            <v>#REF!</v>
          </cell>
          <cell r="L58" t="e">
            <v>#REF!</v>
          </cell>
          <cell r="M58" t="e">
            <v>#REF!</v>
          </cell>
          <cell r="N58" t="e">
            <v>#REF!</v>
          </cell>
          <cell r="O58" t="e">
            <v>#REF!</v>
          </cell>
          <cell r="P58" t="e">
            <v>#REF!</v>
          </cell>
          <cell r="Q58">
            <v>466607</v>
          </cell>
          <cell r="R58">
            <v>870272</v>
          </cell>
          <cell r="S58">
            <v>353218</v>
          </cell>
          <cell r="T58">
            <v>0</v>
          </cell>
          <cell r="U58">
            <v>85</v>
          </cell>
          <cell r="V58">
            <v>15</v>
          </cell>
          <cell r="W58">
            <v>43</v>
          </cell>
          <cell r="X58">
            <v>15</v>
          </cell>
          <cell r="Y58">
            <v>42</v>
          </cell>
          <cell r="Z58">
            <v>0</v>
          </cell>
          <cell r="AA58">
            <v>0</v>
          </cell>
          <cell r="AB58">
            <v>0</v>
          </cell>
          <cell r="AC58">
            <v>0</v>
          </cell>
          <cell r="AD58">
            <v>0</v>
          </cell>
          <cell r="AE58">
            <v>0</v>
          </cell>
          <cell r="AF58">
            <v>0</v>
          </cell>
          <cell r="AG58">
            <v>0</v>
          </cell>
          <cell r="AH58">
            <v>0</v>
          </cell>
          <cell r="AI58">
            <v>19</v>
          </cell>
          <cell r="AJ58">
            <v>0</v>
          </cell>
          <cell r="AK58">
            <v>0</v>
          </cell>
          <cell r="AL58">
            <v>0</v>
          </cell>
          <cell r="AM58">
            <v>19</v>
          </cell>
          <cell r="AN58">
            <v>0</v>
          </cell>
          <cell r="AO58">
            <v>200</v>
          </cell>
          <cell r="AP58">
            <v>0</v>
          </cell>
          <cell r="AQ58">
            <v>0</v>
          </cell>
          <cell r="AR58">
            <v>0</v>
          </cell>
          <cell r="AS58">
            <v>0</v>
          </cell>
          <cell r="AT58">
            <v>119</v>
          </cell>
          <cell r="AU58">
            <v>200</v>
          </cell>
          <cell r="AV58">
            <v>0</v>
          </cell>
          <cell r="AW58">
            <v>0</v>
          </cell>
          <cell r="AX58">
            <v>6426</v>
          </cell>
          <cell r="AY58">
            <v>3276</v>
          </cell>
          <cell r="AZ58">
            <v>0</v>
          </cell>
          <cell r="BA58">
            <v>0</v>
          </cell>
          <cell r="BB58">
            <v>0</v>
          </cell>
          <cell r="BC58">
            <v>0</v>
          </cell>
          <cell r="BD58">
            <v>0</v>
          </cell>
          <cell r="BE58">
            <v>0</v>
          </cell>
        </row>
        <row r="59">
          <cell r="A59">
            <v>313</v>
          </cell>
          <cell r="B59">
            <v>600</v>
          </cell>
          <cell r="C59" t="str">
            <v>Gemiva-SVG Groep (Rotterdam)</v>
          </cell>
          <cell r="D59" t="str">
            <v>GOUDA</v>
          </cell>
          <cell r="E59" t="str">
            <v>JJAE</v>
          </cell>
          <cell r="F59">
            <v>0</v>
          </cell>
          <cell r="G59">
            <v>0</v>
          </cell>
          <cell r="H59">
            <v>0</v>
          </cell>
          <cell r="I59">
            <v>0</v>
          </cell>
          <cell r="J59">
            <v>0</v>
          </cell>
          <cell r="K59" t="e">
            <v>#REF!</v>
          </cell>
          <cell r="L59" t="e">
            <v>#REF!</v>
          </cell>
          <cell r="M59" t="e">
            <v>#REF!</v>
          </cell>
          <cell r="N59" t="e">
            <v>#REF!</v>
          </cell>
          <cell r="O59" t="e">
            <v>#REF!</v>
          </cell>
          <cell r="P59" t="e">
            <v>#REF!</v>
          </cell>
          <cell r="Q59">
            <v>59204</v>
          </cell>
          <cell r="R59">
            <v>-2348</v>
          </cell>
          <cell r="S59">
            <v>159304</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row>
        <row r="60">
          <cell r="A60">
            <v>314</v>
          </cell>
          <cell r="B60">
            <v>600</v>
          </cell>
          <cell r="C60" t="str">
            <v>Gemiva-SVG Groep (ZH Eilanden)</v>
          </cell>
          <cell r="D60" t="str">
            <v>GOUDA</v>
          </cell>
          <cell r="E60" t="str">
            <v>JJAE</v>
          </cell>
          <cell r="F60">
            <v>22</v>
          </cell>
          <cell r="G60">
            <v>0</v>
          </cell>
          <cell r="H60">
            <v>0</v>
          </cell>
          <cell r="I60">
            <v>0</v>
          </cell>
          <cell r="J60">
            <v>157194</v>
          </cell>
          <cell r="K60" t="e">
            <v>#REF!</v>
          </cell>
          <cell r="L60" t="e">
            <v>#REF!</v>
          </cell>
          <cell r="M60" t="e">
            <v>#REF!</v>
          </cell>
          <cell r="N60" t="e">
            <v>#REF!</v>
          </cell>
          <cell r="O60" t="e">
            <v>#REF!</v>
          </cell>
          <cell r="P60" t="e">
            <v>#REF!</v>
          </cell>
          <cell r="Q60">
            <v>189372</v>
          </cell>
          <cell r="R60">
            <v>181135</v>
          </cell>
          <cell r="S60">
            <v>103004</v>
          </cell>
          <cell r="T60">
            <v>0</v>
          </cell>
          <cell r="U60">
            <v>12</v>
          </cell>
          <cell r="V60">
            <v>0</v>
          </cell>
          <cell r="W60">
            <v>0</v>
          </cell>
          <cell r="X60">
            <v>0</v>
          </cell>
          <cell r="Y60">
            <v>12</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36</v>
          </cell>
          <cell r="AP60">
            <v>0</v>
          </cell>
          <cell r="AQ60">
            <v>0</v>
          </cell>
          <cell r="AR60">
            <v>0</v>
          </cell>
          <cell r="AS60">
            <v>0</v>
          </cell>
          <cell r="AT60">
            <v>12</v>
          </cell>
          <cell r="AU60">
            <v>36</v>
          </cell>
          <cell r="AV60">
            <v>0</v>
          </cell>
          <cell r="AW60">
            <v>0</v>
          </cell>
          <cell r="AX60">
            <v>0</v>
          </cell>
          <cell r="AY60">
            <v>1638</v>
          </cell>
          <cell r="AZ60">
            <v>0</v>
          </cell>
          <cell r="BA60">
            <v>0</v>
          </cell>
          <cell r="BB60">
            <v>0</v>
          </cell>
          <cell r="BC60">
            <v>0</v>
          </cell>
          <cell r="BD60">
            <v>0</v>
          </cell>
          <cell r="BE60">
            <v>0</v>
          </cell>
        </row>
        <row r="61">
          <cell r="A61">
            <v>315</v>
          </cell>
          <cell r="B61">
            <v>600</v>
          </cell>
          <cell r="C61" t="str">
            <v>Gemiva-SVG Groep (Waardenland)</v>
          </cell>
          <cell r="D61" t="str">
            <v>GOUDA</v>
          </cell>
          <cell r="E61" t="str">
            <v>JJAE</v>
          </cell>
          <cell r="F61">
            <v>16</v>
          </cell>
          <cell r="G61">
            <v>0</v>
          </cell>
          <cell r="H61">
            <v>0</v>
          </cell>
          <cell r="I61">
            <v>0</v>
          </cell>
          <cell r="J61">
            <v>117104</v>
          </cell>
          <cell r="K61" t="e">
            <v>#REF!</v>
          </cell>
          <cell r="L61" t="e">
            <v>#REF!</v>
          </cell>
          <cell r="M61" t="e">
            <v>#REF!</v>
          </cell>
          <cell r="N61" t="e">
            <v>#REF!</v>
          </cell>
          <cell r="O61" t="e">
            <v>#REF!</v>
          </cell>
          <cell r="P61" t="e">
            <v>#REF!</v>
          </cell>
          <cell r="Q61">
            <v>210694</v>
          </cell>
          <cell r="R61">
            <v>188732</v>
          </cell>
          <cell r="S61">
            <v>86834</v>
          </cell>
          <cell r="T61">
            <v>0</v>
          </cell>
          <cell r="U61">
            <v>48</v>
          </cell>
          <cell r="V61">
            <v>0</v>
          </cell>
          <cell r="W61">
            <v>27</v>
          </cell>
          <cell r="X61">
            <v>0</v>
          </cell>
          <cell r="Y61">
            <v>21</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48</v>
          </cell>
          <cell r="AU61">
            <v>0</v>
          </cell>
          <cell r="AV61">
            <v>0</v>
          </cell>
          <cell r="AW61">
            <v>0</v>
          </cell>
          <cell r="AX61">
            <v>0</v>
          </cell>
          <cell r="AY61">
            <v>0</v>
          </cell>
          <cell r="AZ61">
            <v>0</v>
          </cell>
          <cell r="BA61">
            <v>0</v>
          </cell>
          <cell r="BB61">
            <v>0</v>
          </cell>
          <cell r="BC61">
            <v>0</v>
          </cell>
          <cell r="BD61">
            <v>0</v>
          </cell>
          <cell r="BE61">
            <v>0</v>
          </cell>
        </row>
        <row r="62">
          <cell r="A62">
            <v>320</v>
          </cell>
          <cell r="B62">
            <v>600</v>
          </cell>
          <cell r="C62" t="str">
            <v>Effatha Guyot Zorg</v>
          </cell>
          <cell r="D62" t="str">
            <v>HAREN GN</v>
          </cell>
          <cell r="E62" t="str">
            <v>GVER</v>
          </cell>
          <cell r="F62">
            <v>0</v>
          </cell>
          <cell r="G62">
            <v>0</v>
          </cell>
          <cell r="H62">
            <v>0</v>
          </cell>
          <cell r="I62">
            <v>0</v>
          </cell>
          <cell r="J62">
            <v>0</v>
          </cell>
          <cell r="K62" t="e">
            <v>#REF!</v>
          </cell>
          <cell r="L62" t="e">
            <v>#REF!</v>
          </cell>
          <cell r="M62" t="e">
            <v>#REF!</v>
          </cell>
          <cell r="N62" t="e">
            <v>#REF!</v>
          </cell>
          <cell r="O62" t="e">
            <v>#REF!</v>
          </cell>
          <cell r="P62" t="e">
            <v>#REF!</v>
          </cell>
          <cell r="Q62">
            <v>366487</v>
          </cell>
          <cell r="R62">
            <v>571810</v>
          </cell>
          <cell r="S62">
            <v>341047</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219</v>
          </cell>
          <cell r="AS62">
            <v>0</v>
          </cell>
          <cell r="AT62">
            <v>0</v>
          </cell>
          <cell r="AU62">
            <v>219</v>
          </cell>
          <cell r="AV62">
            <v>0</v>
          </cell>
          <cell r="AW62">
            <v>0</v>
          </cell>
          <cell r="AX62">
            <v>2520</v>
          </cell>
          <cell r="AY62">
            <v>18837</v>
          </cell>
          <cell r="AZ62">
            <v>0</v>
          </cell>
          <cell r="BA62">
            <v>0</v>
          </cell>
          <cell r="BB62">
            <v>0</v>
          </cell>
          <cell r="BC62">
            <v>0</v>
          </cell>
          <cell r="BD62">
            <v>0</v>
          </cell>
          <cell r="BE62">
            <v>0</v>
          </cell>
        </row>
        <row r="63">
          <cell r="A63">
            <v>331</v>
          </cell>
          <cell r="B63">
            <v>600</v>
          </cell>
          <cell r="C63" t="str">
            <v>Sensis (West-Brabant)</v>
          </cell>
          <cell r="D63" t="str">
            <v>BREDA</v>
          </cell>
          <cell r="E63" t="str">
            <v>GVER</v>
          </cell>
          <cell r="F63">
            <v>29</v>
          </cell>
          <cell r="G63">
            <v>0</v>
          </cell>
          <cell r="H63">
            <v>0</v>
          </cell>
          <cell r="I63">
            <v>0</v>
          </cell>
          <cell r="J63">
            <v>198412</v>
          </cell>
          <cell r="K63" t="e">
            <v>#REF!</v>
          </cell>
          <cell r="L63" t="e">
            <v>#REF!</v>
          </cell>
          <cell r="M63" t="e">
            <v>#REF!</v>
          </cell>
          <cell r="N63" t="e">
            <v>#REF!</v>
          </cell>
          <cell r="O63" t="e">
            <v>#REF!</v>
          </cell>
          <cell r="P63" t="e">
            <v>#REF!</v>
          </cell>
          <cell r="Q63">
            <v>303575</v>
          </cell>
          <cell r="R63">
            <v>320800</v>
          </cell>
          <cell r="S63">
            <v>12789</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128</v>
          </cell>
          <cell r="AP63">
            <v>0</v>
          </cell>
          <cell r="AQ63">
            <v>0</v>
          </cell>
          <cell r="AR63">
            <v>0</v>
          </cell>
          <cell r="AS63">
            <v>0</v>
          </cell>
          <cell r="AT63">
            <v>0</v>
          </cell>
          <cell r="AU63">
            <v>128</v>
          </cell>
          <cell r="AV63">
            <v>0</v>
          </cell>
          <cell r="AW63">
            <v>0</v>
          </cell>
          <cell r="AX63">
            <v>0</v>
          </cell>
          <cell r="AY63">
            <v>6615</v>
          </cell>
          <cell r="AZ63">
            <v>0</v>
          </cell>
          <cell r="BA63">
            <v>0</v>
          </cell>
          <cell r="BB63">
            <v>0</v>
          </cell>
          <cell r="BC63">
            <v>0</v>
          </cell>
          <cell r="BD63">
            <v>0</v>
          </cell>
          <cell r="BE63">
            <v>0</v>
          </cell>
        </row>
        <row r="64">
          <cell r="A64">
            <v>340</v>
          </cell>
          <cell r="B64">
            <v>600</v>
          </cell>
          <cell r="C64" t="str">
            <v>Hanzeborg</v>
          </cell>
          <cell r="D64" t="str">
            <v>ZUTPHEN</v>
          </cell>
          <cell r="E64" t="str">
            <v>GVER</v>
          </cell>
          <cell r="F64">
            <v>0</v>
          </cell>
          <cell r="G64">
            <v>0</v>
          </cell>
          <cell r="H64">
            <v>0</v>
          </cell>
          <cell r="I64">
            <v>0</v>
          </cell>
          <cell r="J64">
            <v>0</v>
          </cell>
          <cell r="K64" t="e">
            <v>#REF!</v>
          </cell>
          <cell r="L64" t="e">
            <v>#REF!</v>
          </cell>
          <cell r="M64" t="e">
            <v>#REF!</v>
          </cell>
          <cell r="N64" t="e">
            <v>#REF!</v>
          </cell>
          <cell r="O64" t="e">
            <v>#REF!</v>
          </cell>
          <cell r="P64" t="e">
            <v>#REF!</v>
          </cell>
          <cell r="Q64">
            <v>294089</v>
          </cell>
          <cell r="R64">
            <v>340091</v>
          </cell>
          <cell r="S64">
            <v>161270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162</v>
          </cell>
          <cell r="AP64">
            <v>0</v>
          </cell>
          <cell r="AQ64">
            <v>0</v>
          </cell>
          <cell r="AR64">
            <v>0</v>
          </cell>
          <cell r="AS64">
            <v>0</v>
          </cell>
          <cell r="AT64">
            <v>0</v>
          </cell>
          <cell r="AU64">
            <v>162</v>
          </cell>
          <cell r="AV64">
            <v>0</v>
          </cell>
          <cell r="AW64">
            <v>24</v>
          </cell>
          <cell r="AX64">
            <v>1360</v>
          </cell>
          <cell r="AY64">
            <v>9752</v>
          </cell>
          <cell r="AZ64">
            <v>0</v>
          </cell>
          <cell r="BA64">
            <v>0</v>
          </cell>
          <cell r="BB64">
            <v>0</v>
          </cell>
          <cell r="BC64">
            <v>0</v>
          </cell>
          <cell r="BD64">
            <v>0</v>
          </cell>
          <cell r="BE64">
            <v>0</v>
          </cell>
        </row>
        <row r="65">
          <cell r="A65">
            <v>350</v>
          </cell>
          <cell r="B65">
            <v>600</v>
          </cell>
          <cell r="C65" t="str">
            <v>Hoeve Boschoord</v>
          </cell>
          <cell r="D65" t="str">
            <v>BOSCHOORD</v>
          </cell>
          <cell r="E65" t="str">
            <v>GVER</v>
          </cell>
          <cell r="F65">
            <v>0</v>
          </cell>
          <cell r="G65">
            <v>0</v>
          </cell>
          <cell r="H65">
            <v>0</v>
          </cell>
          <cell r="I65">
            <v>0</v>
          </cell>
          <cell r="J65">
            <v>0</v>
          </cell>
          <cell r="K65" t="e">
            <v>#REF!</v>
          </cell>
          <cell r="L65" t="e">
            <v>#REF!</v>
          </cell>
          <cell r="M65" t="e">
            <v>#REF!</v>
          </cell>
          <cell r="N65" t="e">
            <v>#REF!</v>
          </cell>
          <cell r="O65" t="e">
            <v>#REF!</v>
          </cell>
          <cell r="P65" t="e">
            <v>#REF!</v>
          </cell>
          <cell r="Q65">
            <v>534030</v>
          </cell>
          <cell r="R65">
            <v>586115</v>
          </cell>
          <cell r="S65">
            <v>45417</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146</v>
          </cell>
          <cell r="AP65">
            <v>0</v>
          </cell>
          <cell r="AQ65">
            <v>0</v>
          </cell>
          <cell r="AR65">
            <v>0</v>
          </cell>
          <cell r="AS65">
            <v>0</v>
          </cell>
          <cell r="AT65">
            <v>0</v>
          </cell>
          <cell r="AU65">
            <v>146</v>
          </cell>
          <cell r="AV65">
            <v>0</v>
          </cell>
          <cell r="AW65">
            <v>64</v>
          </cell>
          <cell r="AX65">
            <v>10492</v>
          </cell>
          <cell r="AY65">
            <v>5780</v>
          </cell>
          <cell r="AZ65">
            <v>0</v>
          </cell>
          <cell r="BA65">
            <v>0</v>
          </cell>
          <cell r="BB65">
            <v>0</v>
          </cell>
          <cell r="BC65">
            <v>0</v>
          </cell>
          <cell r="BD65">
            <v>72</v>
          </cell>
          <cell r="BE65">
            <v>6</v>
          </cell>
        </row>
        <row r="66">
          <cell r="A66">
            <v>360</v>
          </cell>
          <cell r="B66">
            <v>600</v>
          </cell>
          <cell r="C66" t="str">
            <v>OlmenEs</v>
          </cell>
          <cell r="D66" t="str">
            <v>APPELSCHA</v>
          </cell>
          <cell r="E66" t="str">
            <v>GVER</v>
          </cell>
          <cell r="F66">
            <v>7</v>
          </cell>
          <cell r="G66">
            <v>0</v>
          </cell>
          <cell r="H66">
            <v>0</v>
          </cell>
          <cell r="I66">
            <v>0</v>
          </cell>
          <cell r="J66">
            <v>45956</v>
          </cell>
          <cell r="K66" t="e">
            <v>#REF!</v>
          </cell>
          <cell r="L66" t="e">
            <v>#REF!</v>
          </cell>
          <cell r="M66" t="e">
            <v>#REF!</v>
          </cell>
          <cell r="N66" t="e">
            <v>#REF!</v>
          </cell>
          <cell r="O66" t="e">
            <v>#REF!</v>
          </cell>
          <cell r="P66" t="e">
            <v>#REF!</v>
          </cell>
          <cell r="Q66">
            <v>221639</v>
          </cell>
          <cell r="R66">
            <v>378129</v>
          </cell>
          <cell r="S66">
            <v>15069</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99</v>
          </cell>
          <cell r="AP66">
            <v>0</v>
          </cell>
          <cell r="AQ66">
            <v>0</v>
          </cell>
          <cell r="AR66">
            <v>0</v>
          </cell>
          <cell r="AS66">
            <v>0</v>
          </cell>
          <cell r="AT66">
            <v>0</v>
          </cell>
          <cell r="AU66">
            <v>99</v>
          </cell>
          <cell r="AV66">
            <v>0</v>
          </cell>
          <cell r="AW66">
            <v>0</v>
          </cell>
          <cell r="AX66">
            <v>4662</v>
          </cell>
          <cell r="AY66">
            <v>1134</v>
          </cell>
          <cell r="AZ66">
            <v>0</v>
          </cell>
          <cell r="BA66">
            <v>0</v>
          </cell>
          <cell r="BB66">
            <v>0</v>
          </cell>
          <cell r="BC66">
            <v>0</v>
          </cell>
          <cell r="BD66">
            <v>0</v>
          </cell>
          <cell r="BE66">
            <v>0</v>
          </cell>
        </row>
        <row r="67">
          <cell r="A67">
            <v>370</v>
          </cell>
          <cell r="B67">
            <v>600</v>
          </cell>
          <cell r="C67" t="str">
            <v>Woonvormen voor Lichamelijk Gehandicapten Utrecht</v>
          </cell>
          <cell r="D67" t="str">
            <v>AMERSFOORT</v>
          </cell>
          <cell r="E67" t="str">
            <v>GVER</v>
          </cell>
          <cell r="F67">
            <v>0</v>
          </cell>
          <cell r="G67">
            <v>0</v>
          </cell>
          <cell r="H67">
            <v>0</v>
          </cell>
          <cell r="I67">
            <v>0</v>
          </cell>
          <cell r="J67">
            <v>0</v>
          </cell>
          <cell r="K67" t="e">
            <v>#REF!</v>
          </cell>
          <cell r="L67" t="e">
            <v>#REF!</v>
          </cell>
          <cell r="M67" t="e">
            <v>#REF!</v>
          </cell>
          <cell r="N67" t="e">
            <v>#REF!</v>
          </cell>
          <cell r="O67" t="e">
            <v>#REF!</v>
          </cell>
          <cell r="P67" t="e">
            <v>#REF!</v>
          </cell>
          <cell r="Q67">
            <v>16070</v>
          </cell>
          <cell r="R67">
            <v>7839</v>
          </cell>
          <cell r="S67">
            <v>331843</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41</v>
          </cell>
          <cell r="AJ67">
            <v>0</v>
          </cell>
          <cell r="AK67">
            <v>0</v>
          </cell>
          <cell r="AL67">
            <v>0</v>
          </cell>
          <cell r="AM67">
            <v>41</v>
          </cell>
          <cell r="AN67">
            <v>0</v>
          </cell>
          <cell r="AO67">
            <v>0</v>
          </cell>
          <cell r="AP67">
            <v>0</v>
          </cell>
          <cell r="AQ67">
            <v>0</v>
          </cell>
          <cell r="AR67">
            <v>0</v>
          </cell>
          <cell r="AS67">
            <v>0</v>
          </cell>
          <cell r="AT67">
            <v>41</v>
          </cell>
          <cell r="AU67">
            <v>0</v>
          </cell>
          <cell r="AV67">
            <v>0</v>
          </cell>
          <cell r="AW67">
            <v>0</v>
          </cell>
          <cell r="AX67">
            <v>0</v>
          </cell>
          <cell r="AY67">
            <v>0</v>
          </cell>
          <cell r="AZ67">
            <v>0</v>
          </cell>
          <cell r="BA67">
            <v>0</v>
          </cell>
          <cell r="BB67">
            <v>0</v>
          </cell>
          <cell r="BC67">
            <v>0</v>
          </cell>
          <cell r="BD67">
            <v>0</v>
          </cell>
          <cell r="BE67">
            <v>0</v>
          </cell>
        </row>
        <row r="68">
          <cell r="A68">
            <v>380</v>
          </cell>
          <cell r="B68">
            <v>600</v>
          </cell>
          <cell r="C68" t="str">
            <v>De Ark Gemeenschap regio Gouda</v>
          </cell>
          <cell r="D68" t="str">
            <v>GOUDA</v>
          </cell>
          <cell r="E68" t="str">
            <v>GVER</v>
          </cell>
          <cell r="F68">
            <v>2</v>
          </cell>
          <cell r="G68">
            <v>0</v>
          </cell>
          <cell r="H68">
            <v>0</v>
          </cell>
          <cell r="I68">
            <v>0</v>
          </cell>
          <cell r="J68">
            <v>14337</v>
          </cell>
          <cell r="K68" t="e">
            <v>#REF!</v>
          </cell>
          <cell r="L68" t="e">
            <v>#REF!</v>
          </cell>
          <cell r="M68" t="e">
            <v>#REF!</v>
          </cell>
          <cell r="N68" t="e">
            <v>#REF!</v>
          </cell>
          <cell r="O68" t="e">
            <v>#REF!</v>
          </cell>
          <cell r="P68" t="e">
            <v>#REF!</v>
          </cell>
          <cell r="Q68">
            <v>3539</v>
          </cell>
          <cell r="R68">
            <v>7854</v>
          </cell>
          <cell r="S68">
            <v>0</v>
          </cell>
          <cell r="T68">
            <v>0</v>
          </cell>
          <cell r="U68">
            <v>7</v>
          </cell>
          <cell r="V68">
            <v>0</v>
          </cell>
          <cell r="W68">
            <v>5</v>
          </cell>
          <cell r="X68">
            <v>0</v>
          </cell>
          <cell r="Y68">
            <v>2</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7</v>
          </cell>
          <cell r="AU68">
            <v>0</v>
          </cell>
          <cell r="AV68">
            <v>0</v>
          </cell>
          <cell r="AW68">
            <v>0</v>
          </cell>
          <cell r="AX68">
            <v>0</v>
          </cell>
          <cell r="AY68">
            <v>0</v>
          </cell>
          <cell r="AZ68">
            <v>0</v>
          </cell>
          <cell r="BA68">
            <v>0</v>
          </cell>
          <cell r="BB68">
            <v>0</v>
          </cell>
          <cell r="BC68">
            <v>0</v>
          </cell>
          <cell r="BD68">
            <v>0</v>
          </cell>
          <cell r="BE68">
            <v>0</v>
          </cell>
        </row>
        <row r="69">
          <cell r="A69">
            <v>390</v>
          </cell>
          <cell r="B69">
            <v>600</v>
          </cell>
          <cell r="C69" t="str">
            <v>Amant</v>
          </cell>
          <cell r="D69" t="str">
            <v>AMERSFOORT</v>
          </cell>
          <cell r="E69" t="str">
            <v>GVER</v>
          </cell>
          <cell r="F69">
            <v>0</v>
          </cell>
          <cell r="G69">
            <v>0</v>
          </cell>
          <cell r="H69">
            <v>0</v>
          </cell>
          <cell r="I69">
            <v>0</v>
          </cell>
          <cell r="J69">
            <v>0</v>
          </cell>
          <cell r="K69" t="e">
            <v>#REF!</v>
          </cell>
          <cell r="L69" t="e">
            <v>#REF!</v>
          </cell>
          <cell r="M69" t="e">
            <v>#REF!</v>
          </cell>
          <cell r="N69" t="e">
            <v>#REF!</v>
          </cell>
          <cell r="O69" t="e">
            <v>#REF!</v>
          </cell>
          <cell r="P69" t="e">
            <v>#REF!</v>
          </cell>
          <cell r="Q69">
            <v>0</v>
          </cell>
          <cell r="R69">
            <v>0</v>
          </cell>
          <cell r="S69">
            <v>74940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16</v>
          </cell>
          <cell r="AJ69">
            <v>0</v>
          </cell>
          <cell r="AK69">
            <v>0</v>
          </cell>
          <cell r="AL69">
            <v>0</v>
          </cell>
          <cell r="AM69">
            <v>16</v>
          </cell>
          <cell r="AN69">
            <v>0</v>
          </cell>
          <cell r="AO69">
            <v>0</v>
          </cell>
          <cell r="AP69">
            <v>0</v>
          </cell>
          <cell r="AQ69">
            <v>0</v>
          </cell>
          <cell r="AR69">
            <v>0</v>
          </cell>
          <cell r="AS69">
            <v>0</v>
          </cell>
          <cell r="AT69">
            <v>16</v>
          </cell>
          <cell r="AU69">
            <v>0</v>
          </cell>
          <cell r="AV69">
            <v>0</v>
          </cell>
          <cell r="AW69">
            <v>0</v>
          </cell>
          <cell r="AX69">
            <v>0</v>
          </cell>
          <cell r="AY69">
            <v>0</v>
          </cell>
          <cell r="AZ69">
            <v>0</v>
          </cell>
          <cell r="BA69">
            <v>0</v>
          </cell>
          <cell r="BB69">
            <v>0</v>
          </cell>
          <cell r="BC69">
            <v>0</v>
          </cell>
          <cell r="BD69">
            <v>0</v>
          </cell>
          <cell r="BE69">
            <v>0</v>
          </cell>
        </row>
        <row r="70">
          <cell r="A70">
            <v>401</v>
          </cell>
          <cell r="B70">
            <v>600</v>
          </cell>
          <cell r="C70" t="str">
            <v>Talant (Friesland)</v>
          </cell>
          <cell r="D70" t="str">
            <v>OUDESCHOOT</v>
          </cell>
          <cell r="E70" t="str">
            <v>GVER</v>
          </cell>
          <cell r="F70">
            <v>0</v>
          </cell>
          <cell r="G70">
            <v>0</v>
          </cell>
          <cell r="H70">
            <v>0</v>
          </cell>
          <cell r="I70">
            <v>0</v>
          </cell>
          <cell r="J70">
            <v>0</v>
          </cell>
          <cell r="K70" t="e">
            <v>#REF!</v>
          </cell>
          <cell r="L70" t="e">
            <v>#REF!</v>
          </cell>
          <cell r="M70" t="e">
            <v>#REF!</v>
          </cell>
          <cell r="N70" t="e">
            <v>#REF!</v>
          </cell>
          <cell r="O70" t="e">
            <v>#REF!</v>
          </cell>
          <cell r="P70" t="e">
            <v>#REF!</v>
          </cell>
          <cell r="Q70">
            <v>2658545</v>
          </cell>
          <cell r="R70">
            <v>4335646</v>
          </cell>
          <cell r="S70">
            <v>1657238</v>
          </cell>
          <cell r="T70">
            <v>0</v>
          </cell>
          <cell r="U70">
            <v>775</v>
          </cell>
          <cell r="V70">
            <v>61</v>
          </cell>
          <cell r="W70">
            <v>273</v>
          </cell>
          <cell r="X70">
            <v>57</v>
          </cell>
          <cell r="Y70">
            <v>502</v>
          </cell>
          <cell r="Z70">
            <v>4</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947</v>
          </cell>
          <cell r="AP70">
            <v>0</v>
          </cell>
          <cell r="AQ70">
            <v>0</v>
          </cell>
          <cell r="AR70">
            <v>0</v>
          </cell>
          <cell r="AS70">
            <v>0</v>
          </cell>
          <cell r="AT70">
            <v>836</v>
          </cell>
          <cell r="AU70">
            <v>947</v>
          </cell>
          <cell r="AV70">
            <v>0</v>
          </cell>
          <cell r="AW70">
            <v>0</v>
          </cell>
          <cell r="AX70">
            <v>3591</v>
          </cell>
          <cell r="AY70">
            <v>55881</v>
          </cell>
          <cell r="AZ70">
            <v>0</v>
          </cell>
          <cell r="BA70">
            <v>0</v>
          </cell>
          <cell r="BB70">
            <v>0</v>
          </cell>
          <cell r="BC70">
            <v>0</v>
          </cell>
          <cell r="BD70">
            <v>0</v>
          </cell>
          <cell r="BE70">
            <v>0</v>
          </cell>
        </row>
        <row r="71">
          <cell r="A71">
            <v>410</v>
          </cell>
          <cell r="B71">
            <v>600</v>
          </cell>
          <cell r="C71" t="str">
            <v>Maeykehiem</v>
          </cell>
          <cell r="D71" t="str">
            <v>SINT NICOLAASGA</v>
          </cell>
          <cell r="E71" t="str">
            <v>HWIH</v>
          </cell>
          <cell r="F71">
            <v>10</v>
          </cell>
          <cell r="G71">
            <v>0</v>
          </cell>
          <cell r="H71">
            <v>0</v>
          </cell>
          <cell r="I71">
            <v>0</v>
          </cell>
          <cell r="J71">
            <v>65657</v>
          </cell>
          <cell r="K71" t="e">
            <v>#REF!</v>
          </cell>
          <cell r="L71" t="e">
            <v>#REF!</v>
          </cell>
          <cell r="M71" t="e">
            <v>#REF!</v>
          </cell>
          <cell r="N71" t="e">
            <v>#REF!</v>
          </cell>
          <cell r="O71" t="e">
            <v>#REF!</v>
          </cell>
          <cell r="P71" t="e">
            <v>#REF!</v>
          </cell>
          <cell r="Q71">
            <v>151592</v>
          </cell>
          <cell r="R71">
            <v>98948</v>
          </cell>
          <cell r="S71">
            <v>59050</v>
          </cell>
          <cell r="T71">
            <v>0</v>
          </cell>
          <cell r="U71">
            <v>10</v>
          </cell>
          <cell r="V71">
            <v>0</v>
          </cell>
          <cell r="W71">
            <v>0</v>
          </cell>
          <cell r="X71">
            <v>0</v>
          </cell>
          <cell r="Y71">
            <v>10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87</v>
          </cell>
          <cell r="AP71">
            <v>0</v>
          </cell>
          <cell r="AQ71">
            <v>0</v>
          </cell>
          <cell r="AR71">
            <v>0</v>
          </cell>
          <cell r="AS71">
            <v>0</v>
          </cell>
          <cell r="AT71">
            <v>10</v>
          </cell>
          <cell r="AU71">
            <v>87</v>
          </cell>
          <cell r="AV71">
            <v>0</v>
          </cell>
          <cell r="AW71">
            <v>0</v>
          </cell>
          <cell r="AX71">
            <v>756</v>
          </cell>
          <cell r="AY71">
            <v>4410</v>
          </cell>
          <cell r="AZ71">
            <v>0</v>
          </cell>
          <cell r="BA71">
            <v>0</v>
          </cell>
          <cell r="BB71">
            <v>0</v>
          </cell>
          <cell r="BC71">
            <v>0</v>
          </cell>
          <cell r="BD71">
            <v>0</v>
          </cell>
          <cell r="BE71">
            <v>0</v>
          </cell>
        </row>
        <row r="72">
          <cell r="A72">
            <v>420</v>
          </cell>
          <cell r="B72">
            <v>600</v>
          </cell>
          <cell r="C72" t="str">
            <v>Thallingahiem</v>
          </cell>
          <cell r="D72" t="str">
            <v>LEEUWARDEN</v>
          </cell>
          <cell r="E72" t="str">
            <v>HWIH</v>
          </cell>
          <cell r="F72">
            <v>0</v>
          </cell>
          <cell r="G72">
            <v>0</v>
          </cell>
          <cell r="H72">
            <v>0</v>
          </cell>
          <cell r="I72">
            <v>0</v>
          </cell>
          <cell r="J72">
            <v>0</v>
          </cell>
          <cell r="K72" t="e">
            <v>#REF!</v>
          </cell>
          <cell r="L72" t="e">
            <v>#REF!</v>
          </cell>
          <cell r="M72" t="e">
            <v>#REF!</v>
          </cell>
          <cell r="N72" t="e">
            <v>#REF!</v>
          </cell>
          <cell r="O72" t="e">
            <v>#REF!</v>
          </cell>
          <cell r="P72" t="e">
            <v>#REF!</v>
          </cell>
          <cell r="Q72">
            <v>85720</v>
          </cell>
          <cell r="R72">
            <v>146551</v>
          </cell>
          <cell r="S72">
            <v>108742</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83</v>
          </cell>
          <cell r="AQ72">
            <v>0</v>
          </cell>
          <cell r="AR72">
            <v>0</v>
          </cell>
          <cell r="AS72">
            <v>0</v>
          </cell>
          <cell r="AT72">
            <v>0</v>
          </cell>
          <cell r="AU72">
            <v>83</v>
          </cell>
          <cell r="AV72">
            <v>0</v>
          </cell>
          <cell r="AW72">
            <v>0</v>
          </cell>
          <cell r="AX72">
            <v>2079</v>
          </cell>
          <cell r="AY72">
            <v>3150</v>
          </cell>
          <cell r="AZ72">
            <v>0</v>
          </cell>
          <cell r="BA72">
            <v>0</v>
          </cell>
          <cell r="BB72">
            <v>0</v>
          </cell>
          <cell r="BC72">
            <v>0</v>
          </cell>
          <cell r="BD72">
            <v>0</v>
          </cell>
          <cell r="BE72">
            <v>0</v>
          </cell>
        </row>
        <row r="73">
          <cell r="A73">
            <v>430</v>
          </cell>
          <cell r="B73">
            <v>600</v>
          </cell>
          <cell r="C73" t="str">
            <v>Esd‚g‚/Reigersdaal</v>
          </cell>
          <cell r="D73" t="str">
            <v>BROEK OP LANGEDIJK</v>
          </cell>
          <cell r="E73" t="str">
            <v>HWIH</v>
          </cell>
          <cell r="F73">
            <v>344</v>
          </cell>
          <cell r="G73">
            <v>0</v>
          </cell>
          <cell r="H73">
            <v>0</v>
          </cell>
          <cell r="I73">
            <v>52</v>
          </cell>
          <cell r="J73">
            <v>3621444</v>
          </cell>
          <cell r="K73" t="e">
            <v>#REF!</v>
          </cell>
          <cell r="L73" t="e">
            <v>#REF!</v>
          </cell>
          <cell r="M73" t="e">
            <v>#REF!</v>
          </cell>
          <cell r="N73" t="e">
            <v>#REF!</v>
          </cell>
          <cell r="O73" t="e">
            <v>#REF!</v>
          </cell>
          <cell r="P73" t="e">
            <v>#REF!</v>
          </cell>
          <cell r="Q73">
            <v>853220</v>
          </cell>
          <cell r="R73">
            <v>1119769</v>
          </cell>
          <cell r="S73">
            <v>777669</v>
          </cell>
          <cell r="T73">
            <v>0</v>
          </cell>
          <cell r="U73">
            <v>237</v>
          </cell>
          <cell r="V73">
            <v>33</v>
          </cell>
          <cell r="W73">
            <v>31</v>
          </cell>
          <cell r="X73">
            <v>0</v>
          </cell>
          <cell r="Y73">
            <v>206</v>
          </cell>
          <cell r="Z73">
            <v>33</v>
          </cell>
          <cell r="AA73">
            <v>0</v>
          </cell>
          <cell r="AB73">
            <v>0</v>
          </cell>
          <cell r="AC73">
            <v>0</v>
          </cell>
          <cell r="AD73">
            <v>0</v>
          </cell>
          <cell r="AE73">
            <v>0</v>
          </cell>
          <cell r="AF73">
            <v>0</v>
          </cell>
          <cell r="AG73">
            <v>0</v>
          </cell>
          <cell r="AH73">
            <v>0</v>
          </cell>
          <cell r="AI73">
            <v>83</v>
          </cell>
          <cell r="AJ73">
            <v>0</v>
          </cell>
          <cell r="AK73">
            <v>0</v>
          </cell>
          <cell r="AL73">
            <v>0</v>
          </cell>
          <cell r="AM73">
            <v>83</v>
          </cell>
          <cell r="AN73">
            <v>0</v>
          </cell>
          <cell r="AO73">
            <v>489</v>
          </cell>
          <cell r="AP73">
            <v>0</v>
          </cell>
          <cell r="AQ73">
            <v>0</v>
          </cell>
          <cell r="AR73">
            <v>0</v>
          </cell>
          <cell r="AS73">
            <v>0</v>
          </cell>
          <cell r="AT73">
            <v>353</v>
          </cell>
          <cell r="AU73">
            <v>489</v>
          </cell>
          <cell r="AV73">
            <v>0</v>
          </cell>
          <cell r="AW73">
            <v>0</v>
          </cell>
          <cell r="AX73">
            <v>3276</v>
          </cell>
          <cell r="AY73">
            <v>19026</v>
          </cell>
          <cell r="AZ73">
            <v>0</v>
          </cell>
          <cell r="BA73">
            <v>0</v>
          </cell>
          <cell r="BB73">
            <v>0</v>
          </cell>
          <cell r="BC73">
            <v>0</v>
          </cell>
          <cell r="BD73">
            <v>0</v>
          </cell>
          <cell r="BE73">
            <v>0</v>
          </cell>
        </row>
        <row r="74">
          <cell r="A74">
            <v>441</v>
          </cell>
          <cell r="B74">
            <v>600</v>
          </cell>
          <cell r="C74" t="str">
            <v>Hondsberg La Salle (Midden-Brabant)</v>
          </cell>
          <cell r="D74" t="str">
            <v>OISTERWIJK</v>
          </cell>
          <cell r="E74" t="str">
            <v>HWIH</v>
          </cell>
          <cell r="F74">
            <v>0</v>
          </cell>
          <cell r="G74">
            <v>0</v>
          </cell>
          <cell r="H74">
            <v>0</v>
          </cell>
          <cell r="I74">
            <v>0</v>
          </cell>
          <cell r="J74">
            <v>0</v>
          </cell>
          <cell r="K74" t="e">
            <v>#REF!</v>
          </cell>
          <cell r="L74" t="e">
            <v>#REF!</v>
          </cell>
          <cell r="M74" t="e">
            <v>#REF!</v>
          </cell>
          <cell r="N74" t="e">
            <v>#REF!</v>
          </cell>
          <cell r="O74" t="e">
            <v>#REF!</v>
          </cell>
          <cell r="P74" t="e">
            <v>#REF!</v>
          </cell>
          <cell r="Q74">
            <v>398645</v>
          </cell>
          <cell r="R74">
            <v>410151</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115</v>
          </cell>
          <cell r="AP74">
            <v>0</v>
          </cell>
          <cell r="AQ74">
            <v>0</v>
          </cell>
          <cell r="AR74">
            <v>0</v>
          </cell>
          <cell r="AS74">
            <v>0</v>
          </cell>
          <cell r="AT74">
            <v>0</v>
          </cell>
          <cell r="AU74">
            <v>115</v>
          </cell>
          <cell r="AV74">
            <v>0</v>
          </cell>
          <cell r="AW74">
            <v>9</v>
          </cell>
          <cell r="AX74">
            <v>630</v>
          </cell>
          <cell r="AY74">
            <v>7560</v>
          </cell>
          <cell r="AZ74">
            <v>0</v>
          </cell>
          <cell r="BA74">
            <v>0</v>
          </cell>
          <cell r="BB74">
            <v>0</v>
          </cell>
          <cell r="BC74">
            <v>0</v>
          </cell>
          <cell r="BD74">
            <v>0</v>
          </cell>
          <cell r="BE74">
            <v>0</v>
          </cell>
        </row>
        <row r="75">
          <cell r="A75">
            <v>450</v>
          </cell>
          <cell r="B75">
            <v>600</v>
          </cell>
          <cell r="C75" t="str">
            <v>Tot verzorging van VG (Nijmegen)</v>
          </cell>
          <cell r="D75" t="str">
            <v>KESTEREN</v>
          </cell>
          <cell r="E75" t="str">
            <v>HWIH</v>
          </cell>
          <cell r="F75">
            <v>0</v>
          </cell>
          <cell r="G75">
            <v>0</v>
          </cell>
          <cell r="H75">
            <v>0</v>
          </cell>
          <cell r="I75">
            <v>0</v>
          </cell>
          <cell r="J75">
            <v>0</v>
          </cell>
          <cell r="K75" t="e">
            <v>#REF!</v>
          </cell>
          <cell r="L75" t="e">
            <v>#REF!</v>
          </cell>
          <cell r="M75" t="e">
            <v>#REF!</v>
          </cell>
          <cell r="N75" t="e">
            <v>#REF!</v>
          </cell>
          <cell r="O75" t="e">
            <v>#REF!</v>
          </cell>
          <cell r="P75" t="e">
            <v>#REF!</v>
          </cell>
          <cell r="Q75">
            <v>105129</v>
          </cell>
          <cell r="R75">
            <v>195361</v>
          </cell>
          <cell r="S75">
            <v>265326</v>
          </cell>
          <cell r="T75">
            <v>0</v>
          </cell>
          <cell r="U75">
            <v>1</v>
          </cell>
          <cell r="V75">
            <v>4</v>
          </cell>
          <cell r="W75">
            <v>0</v>
          </cell>
          <cell r="X75">
            <v>0</v>
          </cell>
          <cell r="Y75">
            <v>1</v>
          </cell>
          <cell r="Z75">
            <v>4</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49</v>
          </cell>
          <cell r="AP75">
            <v>0</v>
          </cell>
          <cell r="AQ75">
            <v>0</v>
          </cell>
          <cell r="AR75">
            <v>0</v>
          </cell>
          <cell r="AS75">
            <v>0</v>
          </cell>
          <cell r="AT75">
            <v>5</v>
          </cell>
          <cell r="AU75">
            <v>49</v>
          </cell>
          <cell r="AV75">
            <v>0</v>
          </cell>
          <cell r="AW75">
            <v>0</v>
          </cell>
          <cell r="AX75">
            <v>1386</v>
          </cell>
          <cell r="AY75">
            <v>1638</v>
          </cell>
          <cell r="AZ75">
            <v>0</v>
          </cell>
          <cell r="BA75">
            <v>0</v>
          </cell>
          <cell r="BB75">
            <v>0</v>
          </cell>
          <cell r="BC75">
            <v>0</v>
          </cell>
          <cell r="BD75">
            <v>0</v>
          </cell>
          <cell r="BE75">
            <v>0</v>
          </cell>
        </row>
        <row r="76">
          <cell r="A76">
            <v>451</v>
          </cell>
          <cell r="B76">
            <v>600</v>
          </cell>
          <cell r="C76" t="str">
            <v>Tot verzorging van VG (Zeeland)</v>
          </cell>
          <cell r="D76" t="str">
            <v>KESTEREN</v>
          </cell>
          <cell r="E76" t="str">
            <v>HWIH</v>
          </cell>
          <cell r="F76">
            <v>0</v>
          </cell>
          <cell r="G76">
            <v>0</v>
          </cell>
          <cell r="H76">
            <v>0</v>
          </cell>
          <cell r="I76">
            <v>0</v>
          </cell>
          <cell r="J76">
            <v>0</v>
          </cell>
          <cell r="K76" t="e">
            <v>#REF!</v>
          </cell>
          <cell r="L76" t="e">
            <v>#REF!</v>
          </cell>
          <cell r="M76" t="e">
            <v>#REF!</v>
          </cell>
          <cell r="N76" t="e">
            <v>#REF!</v>
          </cell>
          <cell r="O76" t="e">
            <v>#REF!</v>
          </cell>
          <cell r="P76" t="e">
            <v>#REF!</v>
          </cell>
          <cell r="Q76">
            <v>59656</v>
          </cell>
          <cell r="R76">
            <v>0</v>
          </cell>
          <cell r="S76">
            <v>4968</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row>
        <row r="77">
          <cell r="A77">
            <v>460</v>
          </cell>
          <cell r="B77">
            <v>600</v>
          </cell>
          <cell r="C77" t="str">
            <v>Intramurale Zorg Adullam</v>
          </cell>
          <cell r="D77" t="str">
            <v>UDDEL</v>
          </cell>
          <cell r="E77" t="str">
            <v>HWIH</v>
          </cell>
          <cell r="F77">
            <v>0</v>
          </cell>
          <cell r="G77">
            <v>0</v>
          </cell>
          <cell r="H77">
            <v>0</v>
          </cell>
          <cell r="I77">
            <v>0</v>
          </cell>
          <cell r="J77">
            <v>0</v>
          </cell>
          <cell r="K77" t="e">
            <v>#REF!</v>
          </cell>
          <cell r="L77" t="e">
            <v>#REF!</v>
          </cell>
          <cell r="M77" t="e">
            <v>#REF!</v>
          </cell>
          <cell r="N77" t="e">
            <v>#REF!</v>
          </cell>
          <cell r="O77" t="e">
            <v>#REF!</v>
          </cell>
          <cell r="P77" t="e">
            <v>#REF!</v>
          </cell>
          <cell r="Q77">
            <v>86386</v>
          </cell>
          <cell r="R77">
            <v>183585</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38</v>
          </cell>
          <cell r="AP77">
            <v>0</v>
          </cell>
          <cell r="AQ77">
            <v>0</v>
          </cell>
          <cell r="AR77">
            <v>0</v>
          </cell>
          <cell r="AS77">
            <v>0</v>
          </cell>
          <cell r="AT77">
            <v>0</v>
          </cell>
          <cell r="AU77">
            <v>38</v>
          </cell>
          <cell r="AV77">
            <v>0</v>
          </cell>
          <cell r="AW77">
            <v>0</v>
          </cell>
          <cell r="AX77">
            <v>2394</v>
          </cell>
          <cell r="AY77">
            <v>0</v>
          </cell>
          <cell r="AZ77">
            <v>0</v>
          </cell>
          <cell r="BA77">
            <v>0</v>
          </cell>
          <cell r="BB77">
            <v>0</v>
          </cell>
          <cell r="BC77">
            <v>0</v>
          </cell>
          <cell r="BD77">
            <v>0</v>
          </cell>
          <cell r="BE77">
            <v>0</v>
          </cell>
        </row>
        <row r="78">
          <cell r="A78">
            <v>470</v>
          </cell>
          <cell r="B78">
            <v>600</v>
          </cell>
          <cell r="C78" t="str">
            <v>Bronlaak-Heimdal (Noordoost Brabant)</v>
          </cell>
          <cell r="D78" t="str">
            <v>OPLOO</v>
          </cell>
          <cell r="E78" t="str">
            <v>HWIH</v>
          </cell>
          <cell r="F78">
            <v>33</v>
          </cell>
          <cell r="G78">
            <v>0</v>
          </cell>
          <cell r="H78">
            <v>0</v>
          </cell>
          <cell r="I78">
            <v>0</v>
          </cell>
          <cell r="J78">
            <v>223026</v>
          </cell>
          <cell r="K78" t="e">
            <v>#REF!</v>
          </cell>
          <cell r="L78" t="e">
            <v>#REF!</v>
          </cell>
          <cell r="M78" t="e">
            <v>#REF!</v>
          </cell>
          <cell r="N78" t="e">
            <v>#REF!</v>
          </cell>
          <cell r="O78" t="e">
            <v>#REF!</v>
          </cell>
          <cell r="P78" t="e">
            <v>#REF!</v>
          </cell>
          <cell r="Q78">
            <v>311230</v>
          </cell>
          <cell r="R78">
            <v>509573</v>
          </cell>
          <cell r="S78">
            <v>37925</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159</v>
          </cell>
          <cell r="AP78">
            <v>0</v>
          </cell>
          <cell r="AQ78">
            <v>0</v>
          </cell>
          <cell r="AR78">
            <v>0</v>
          </cell>
          <cell r="AS78">
            <v>0</v>
          </cell>
          <cell r="AT78">
            <v>0</v>
          </cell>
          <cell r="AU78">
            <v>159</v>
          </cell>
          <cell r="AV78">
            <v>0</v>
          </cell>
          <cell r="AW78">
            <v>0</v>
          </cell>
          <cell r="AX78">
            <v>1890</v>
          </cell>
          <cell r="AY78">
            <v>6048</v>
          </cell>
          <cell r="AZ78">
            <v>0</v>
          </cell>
          <cell r="BA78">
            <v>0</v>
          </cell>
          <cell r="BB78">
            <v>0</v>
          </cell>
          <cell r="BC78">
            <v>0</v>
          </cell>
          <cell r="BD78">
            <v>0</v>
          </cell>
          <cell r="BE78">
            <v>0</v>
          </cell>
        </row>
        <row r="79">
          <cell r="A79">
            <v>471</v>
          </cell>
          <cell r="B79">
            <v>600</v>
          </cell>
          <cell r="C79" t="str">
            <v>Bronlaak-Heimdal (Zuidoost-Brabant)</v>
          </cell>
          <cell r="D79" t="str">
            <v>WAALRE</v>
          </cell>
          <cell r="E79" t="str">
            <v>HWIH</v>
          </cell>
          <cell r="F79">
            <v>0</v>
          </cell>
          <cell r="G79">
            <v>0</v>
          </cell>
          <cell r="H79">
            <v>0</v>
          </cell>
          <cell r="I79">
            <v>0</v>
          </cell>
          <cell r="J79">
            <v>0</v>
          </cell>
          <cell r="K79" t="e">
            <v>#REF!</v>
          </cell>
          <cell r="L79" t="e">
            <v>#REF!</v>
          </cell>
          <cell r="M79" t="e">
            <v>#REF!</v>
          </cell>
          <cell r="N79" t="e">
            <v>#REF!</v>
          </cell>
          <cell r="O79" t="e">
            <v>#REF!</v>
          </cell>
          <cell r="P79" t="e">
            <v>#REF!</v>
          </cell>
          <cell r="Q79">
            <v>6388</v>
          </cell>
          <cell r="R79">
            <v>3243</v>
          </cell>
          <cell r="S79">
            <v>76079</v>
          </cell>
          <cell r="T79">
            <v>0</v>
          </cell>
          <cell r="U79">
            <v>0</v>
          </cell>
          <cell r="V79">
            <v>11</v>
          </cell>
          <cell r="W79">
            <v>0</v>
          </cell>
          <cell r="X79">
            <v>0</v>
          </cell>
          <cell r="Y79">
            <v>0</v>
          </cell>
          <cell r="Z79">
            <v>11</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11</v>
          </cell>
          <cell r="AU79">
            <v>0</v>
          </cell>
          <cell r="AV79">
            <v>0</v>
          </cell>
          <cell r="AW79">
            <v>0</v>
          </cell>
          <cell r="AX79">
            <v>0</v>
          </cell>
          <cell r="AY79">
            <v>0</v>
          </cell>
          <cell r="AZ79">
            <v>0</v>
          </cell>
          <cell r="BA79">
            <v>0</v>
          </cell>
          <cell r="BB79">
            <v>0</v>
          </cell>
          <cell r="BC79">
            <v>0</v>
          </cell>
          <cell r="BD79">
            <v>0</v>
          </cell>
          <cell r="BE79">
            <v>0</v>
          </cell>
        </row>
        <row r="80">
          <cell r="A80">
            <v>480</v>
          </cell>
          <cell r="B80">
            <v>600</v>
          </cell>
          <cell r="C80" t="str">
            <v>De Wendel</v>
          </cell>
          <cell r="D80" t="str">
            <v>VENLO</v>
          </cell>
          <cell r="E80" t="str">
            <v>HWIH</v>
          </cell>
          <cell r="F80">
            <v>130</v>
          </cell>
          <cell r="G80">
            <v>0</v>
          </cell>
          <cell r="H80">
            <v>0</v>
          </cell>
          <cell r="I80">
            <v>0</v>
          </cell>
          <cell r="J80">
            <v>933040</v>
          </cell>
          <cell r="K80" t="e">
            <v>#REF!</v>
          </cell>
          <cell r="L80" t="e">
            <v>#REF!</v>
          </cell>
          <cell r="M80" t="e">
            <v>#REF!</v>
          </cell>
          <cell r="N80" t="e">
            <v>#REF!</v>
          </cell>
          <cell r="O80" t="e">
            <v>#REF!</v>
          </cell>
          <cell r="P80" t="e">
            <v>#REF!</v>
          </cell>
          <cell r="Q80">
            <v>998736</v>
          </cell>
          <cell r="R80">
            <v>1194042</v>
          </cell>
          <cell r="S80">
            <v>207768</v>
          </cell>
          <cell r="T80">
            <v>981</v>
          </cell>
          <cell r="U80">
            <v>232</v>
          </cell>
          <cell r="V80">
            <v>0</v>
          </cell>
          <cell r="W80">
            <v>120</v>
          </cell>
          <cell r="X80">
            <v>0</v>
          </cell>
          <cell r="Y80">
            <v>112</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226</v>
          </cell>
          <cell r="AP80">
            <v>0</v>
          </cell>
          <cell r="AQ80">
            <v>0</v>
          </cell>
          <cell r="AR80">
            <v>0</v>
          </cell>
          <cell r="AS80">
            <v>0</v>
          </cell>
          <cell r="AT80">
            <v>232</v>
          </cell>
          <cell r="AU80">
            <v>226</v>
          </cell>
          <cell r="AV80">
            <v>0</v>
          </cell>
          <cell r="AW80">
            <v>33</v>
          </cell>
          <cell r="AX80">
            <v>2016</v>
          </cell>
          <cell r="AY80">
            <v>13341</v>
          </cell>
          <cell r="AZ80">
            <v>0</v>
          </cell>
          <cell r="BA80">
            <v>0</v>
          </cell>
          <cell r="BB80">
            <v>0</v>
          </cell>
          <cell r="BC80">
            <v>0</v>
          </cell>
          <cell r="BD80">
            <v>0</v>
          </cell>
          <cell r="BE80">
            <v>0</v>
          </cell>
        </row>
        <row r="81">
          <cell r="A81">
            <v>490</v>
          </cell>
          <cell r="B81">
            <v>600</v>
          </cell>
          <cell r="C81" t="str">
            <v>Reinaerde</v>
          </cell>
          <cell r="D81" t="str">
            <v>UTRECHT</v>
          </cell>
          <cell r="E81" t="str">
            <v>HWIH</v>
          </cell>
          <cell r="F81">
            <v>91</v>
          </cell>
          <cell r="G81">
            <v>0</v>
          </cell>
          <cell r="H81">
            <v>0</v>
          </cell>
          <cell r="I81">
            <v>0</v>
          </cell>
          <cell r="J81">
            <v>705251</v>
          </cell>
          <cell r="K81" t="e">
            <v>#REF!</v>
          </cell>
          <cell r="L81" t="e">
            <v>#REF!</v>
          </cell>
          <cell r="M81" t="e">
            <v>#REF!</v>
          </cell>
          <cell r="N81" t="e">
            <v>#REF!</v>
          </cell>
          <cell r="O81" t="e">
            <v>#REF!</v>
          </cell>
          <cell r="P81" t="e">
            <v>#REF!</v>
          </cell>
          <cell r="Q81">
            <v>2230844</v>
          </cell>
          <cell r="R81">
            <v>3028365</v>
          </cell>
          <cell r="S81">
            <v>1520341</v>
          </cell>
          <cell r="T81">
            <v>40139</v>
          </cell>
          <cell r="U81">
            <v>233</v>
          </cell>
          <cell r="V81">
            <v>0</v>
          </cell>
          <cell r="W81">
            <v>156</v>
          </cell>
          <cell r="X81">
            <v>0</v>
          </cell>
          <cell r="Y81">
            <v>77</v>
          </cell>
          <cell r="Z81">
            <v>0</v>
          </cell>
          <cell r="AA81">
            <v>0</v>
          </cell>
          <cell r="AB81">
            <v>0</v>
          </cell>
          <cell r="AC81">
            <v>0</v>
          </cell>
          <cell r="AD81">
            <v>0</v>
          </cell>
          <cell r="AE81">
            <v>0</v>
          </cell>
          <cell r="AF81">
            <v>0</v>
          </cell>
          <cell r="AG81">
            <v>0</v>
          </cell>
          <cell r="AH81">
            <v>0</v>
          </cell>
          <cell r="AI81">
            <v>58</v>
          </cell>
          <cell r="AJ81">
            <v>0</v>
          </cell>
          <cell r="AK81">
            <v>50</v>
          </cell>
          <cell r="AL81">
            <v>0</v>
          </cell>
          <cell r="AM81">
            <v>8</v>
          </cell>
          <cell r="AN81">
            <v>0</v>
          </cell>
          <cell r="AO81">
            <v>575</v>
          </cell>
          <cell r="AP81">
            <v>0</v>
          </cell>
          <cell r="AQ81">
            <v>0</v>
          </cell>
          <cell r="AR81">
            <v>0</v>
          </cell>
          <cell r="AS81">
            <v>0</v>
          </cell>
          <cell r="AT81">
            <v>291</v>
          </cell>
          <cell r="AU81">
            <v>575</v>
          </cell>
          <cell r="AV81">
            <v>0</v>
          </cell>
          <cell r="AW81">
            <v>0</v>
          </cell>
          <cell r="AX81">
            <v>504</v>
          </cell>
          <cell r="AY81">
            <v>33201</v>
          </cell>
          <cell r="AZ81">
            <v>0</v>
          </cell>
          <cell r="BA81">
            <v>0</v>
          </cell>
          <cell r="BB81">
            <v>0</v>
          </cell>
          <cell r="BC81">
            <v>0</v>
          </cell>
          <cell r="BD81">
            <v>0</v>
          </cell>
          <cell r="BE81">
            <v>0</v>
          </cell>
        </row>
        <row r="82">
          <cell r="A82">
            <v>500</v>
          </cell>
          <cell r="B82">
            <v>600</v>
          </cell>
          <cell r="C82" t="str">
            <v>Zonnehuizen Veldheim-Stenia</v>
          </cell>
          <cell r="D82" t="str">
            <v>ZEIST</v>
          </cell>
          <cell r="E82" t="str">
            <v>HWIH</v>
          </cell>
          <cell r="F82">
            <v>0</v>
          </cell>
          <cell r="G82">
            <v>0</v>
          </cell>
          <cell r="H82">
            <v>0</v>
          </cell>
          <cell r="I82">
            <v>0</v>
          </cell>
          <cell r="J82">
            <v>0</v>
          </cell>
          <cell r="K82" t="e">
            <v>#REF!</v>
          </cell>
          <cell r="L82" t="e">
            <v>#REF!</v>
          </cell>
          <cell r="M82" t="e">
            <v>#REF!</v>
          </cell>
          <cell r="N82" t="e">
            <v>#REF!</v>
          </cell>
          <cell r="O82" t="e">
            <v>#REF!</v>
          </cell>
          <cell r="P82" t="e">
            <v>#REF!</v>
          </cell>
          <cell r="Q82">
            <v>523610</v>
          </cell>
          <cell r="R82">
            <v>736429</v>
          </cell>
          <cell r="S82">
            <v>807205</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188</v>
          </cell>
          <cell r="AP82">
            <v>0</v>
          </cell>
          <cell r="AQ82">
            <v>0</v>
          </cell>
          <cell r="AR82">
            <v>0</v>
          </cell>
          <cell r="AS82">
            <v>0</v>
          </cell>
          <cell r="AT82">
            <v>0</v>
          </cell>
          <cell r="AU82">
            <v>188</v>
          </cell>
          <cell r="AV82">
            <v>0</v>
          </cell>
          <cell r="AW82">
            <v>0</v>
          </cell>
          <cell r="AX82">
            <v>315</v>
          </cell>
          <cell r="AY82">
            <v>11529</v>
          </cell>
          <cell r="AZ82">
            <v>0</v>
          </cell>
          <cell r="BA82">
            <v>0</v>
          </cell>
          <cell r="BB82">
            <v>0</v>
          </cell>
          <cell r="BC82">
            <v>0</v>
          </cell>
          <cell r="BD82">
            <v>0</v>
          </cell>
          <cell r="BE82">
            <v>0</v>
          </cell>
        </row>
        <row r="83">
          <cell r="A83">
            <v>510</v>
          </cell>
          <cell r="B83">
            <v>600</v>
          </cell>
          <cell r="C83" t="str">
            <v>*Ons Tweede Thuis</v>
          </cell>
          <cell r="D83" t="str">
            <v>AALSMEER</v>
          </cell>
          <cell r="E83" t="str">
            <v>HWIH</v>
          </cell>
          <cell r="F83">
            <v>0</v>
          </cell>
          <cell r="G83">
            <v>0</v>
          </cell>
          <cell r="H83">
            <v>0</v>
          </cell>
          <cell r="I83">
            <v>0</v>
          </cell>
          <cell r="J83">
            <v>0</v>
          </cell>
          <cell r="K83" t="e">
            <v>#REF!</v>
          </cell>
          <cell r="L83" t="e">
            <v>#REF!</v>
          </cell>
          <cell r="M83" t="e">
            <v>#REF!</v>
          </cell>
          <cell r="N83" t="e">
            <v>#REF!</v>
          </cell>
          <cell r="O83" t="e">
            <v>#REF!</v>
          </cell>
          <cell r="P83" t="e">
            <v>#REF!</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row>
        <row r="84">
          <cell r="A84">
            <v>520</v>
          </cell>
          <cell r="B84">
            <v>600</v>
          </cell>
          <cell r="C84" t="str">
            <v>Orion</v>
          </cell>
          <cell r="D84" t="str">
            <v>ROTTERDAM</v>
          </cell>
          <cell r="E84" t="str">
            <v>HWIH</v>
          </cell>
          <cell r="F84">
            <v>52</v>
          </cell>
          <cell r="G84">
            <v>0</v>
          </cell>
          <cell r="H84">
            <v>0</v>
          </cell>
          <cell r="I84">
            <v>0</v>
          </cell>
          <cell r="J84">
            <v>382919</v>
          </cell>
          <cell r="K84" t="e">
            <v>#REF!</v>
          </cell>
          <cell r="L84" t="e">
            <v>#REF!</v>
          </cell>
          <cell r="M84" t="e">
            <v>#REF!</v>
          </cell>
          <cell r="N84" t="e">
            <v>#REF!</v>
          </cell>
          <cell r="O84" t="e">
            <v>#REF!</v>
          </cell>
          <cell r="P84" t="e">
            <v>#REF!</v>
          </cell>
          <cell r="Q84">
            <v>256720</v>
          </cell>
          <cell r="R84">
            <v>648241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103</v>
          </cell>
          <cell r="AP84">
            <v>0</v>
          </cell>
          <cell r="AQ84">
            <v>0</v>
          </cell>
          <cell r="AR84">
            <v>0</v>
          </cell>
          <cell r="AS84">
            <v>0</v>
          </cell>
          <cell r="AT84">
            <v>0</v>
          </cell>
          <cell r="AU84">
            <v>103</v>
          </cell>
          <cell r="AV84">
            <v>0</v>
          </cell>
          <cell r="AW84">
            <v>0</v>
          </cell>
          <cell r="AX84">
            <v>3024</v>
          </cell>
          <cell r="AY84">
            <v>1386</v>
          </cell>
          <cell r="AZ84">
            <v>0</v>
          </cell>
          <cell r="BA84">
            <v>0</v>
          </cell>
          <cell r="BB84">
            <v>0</v>
          </cell>
          <cell r="BC84">
            <v>0</v>
          </cell>
          <cell r="BD84">
            <v>0</v>
          </cell>
          <cell r="BE84">
            <v>0</v>
          </cell>
        </row>
        <row r="85">
          <cell r="A85">
            <v>530</v>
          </cell>
          <cell r="B85">
            <v>600</v>
          </cell>
          <cell r="C85" t="str">
            <v>Humanitas DMH (AGIS, Utrecht)</v>
          </cell>
          <cell r="D85" t="str">
            <v>NIEUWEGEIN</v>
          </cell>
          <cell r="E85" t="str">
            <v>HWIH</v>
          </cell>
          <cell r="F85">
            <v>0</v>
          </cell>
          <cell r="G85">
            <v>0</v>
          </cell>
          <cell r="H85">
            <v>0</v>
          </cell>
          <cell r="I85">
            <v>0</v>
          </cell>
          <cell r="J85">
            <v>0</v>
          </cell>
          <cell r="K85" t="e">
            <v>#REF!</v>
          </cell>
          <cell r="L85" t="e">
            <v>#REF!</v>
          </cell>
          <cell r="M85" t="e">
            <v>#REF!</v>
          </cell>
          <cell r="N85" t="e">
            <v>#REF!</v>
          </cell>
          <cell r="O85" t="e">
            <v>#REF!</v>
          </cell>
          <cell r="P85" t="e">
            <v>#REF!</v>
          </cell>
          <cell r="Q85">
            <v>17606</v>
          </cell>
          <cell r="R85">
            <v>59350</v>
          </cell>
          <cell r="S85">
            <v>305328</v>
          </cell>
          <cell r="T85">
            <v>0</v>
          </cell>
          <cell r="U85">
            <v>74</v>
          </cell>
          <cell r="V85">
            <v>0</v>
          </cell>
          <cell r="W85">
            <v>24</v>
          </cell>
          <cell r="X85">
            <v>0</v>
          </cell>
          <cell r="Y85">
            <v>50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74</v>
          </cell>
          <cell r="AU85">
            <v>0</v>
          </cell>
          <cell r="AV85">
            <v>0</v>
          </cell>
          <cell r="AW85">
            <v>0</v>
          </cell>
          <cell r="AX85">
            <v>0</v>
          </cell>
          <cell r="AY85">
            <v>0</v>
          </cell>
          <cell r="AZ85">
            <v>0</v>
          </cell>
          <cell r="BA85">
            <v>0</v>
          </cell>
          <cell r="BB85">
            <v>0</v>
          </cell>
          <cell r="BC85">
            <v>0</v>
          </cell>
          <cell r="BD85">
            <v>0</v>
          </cell>
          <cell r="BE85">
            <v>0</v>
          </cell>
        </row>
        <row r="86">
          <cell r="A86">
            <v>531</v>
          </cell>
          <cell r="B86">
            <v>600</v>
          </cell>
          <cell r="C86" t="str">
            <v>Humanitas DMH (ZHE)</v>
          </cell>
          <cell r="D86" t="str">
            <v>NIEUWEGEIN</v>
          </cell>
          <cell r="E86" t="str">
            <v>HWIH</v>
          </cell>
          <cell r="F86">
            <v>0</v>
          </cell>
          <cell r="G86">
            <v>0</v>
          </cell>
          <cell r="H86">
            <v>0</v>
          </cell>
          <cell r="I86">
            <v>0</v>
          </cell>
          <cell r="J86">
            <v>0</v>
          </cell>
          <cell r="K86" t="e">
            <v>#REF!</v>
          </cell>
          <cell r="L86" t="e">
            <v>#REF!</v>
          </cell>
          <cell r="M86" t="e">
            <v>#REF!</v>
          </cell>
          <cell r="N86" t="e">
            <v>#REF!</v>
          </cell>
          <cell r="O86" t="e">
            <v>#REF!</v>
          </cell>
          <cell r="P86" t="e">
            <v>#REF!</v>
          </cell>
          <cell r="Q86">
            <v>241405</v>
          </cell>
          <cell r="R86">
            <v>465873</v>
          </cell>
          <cell r="S86">
            <v>147724</v>
          </cell>
          <cell r="T86">
            <v>20141</v>
          </cell>
          <cell r="U86">
            <v>45</v>
          </cell>
          <cell r="V86">
            <v>0</v>
          </cell>
          <cell r="W86">
            <v>0</v>
          </cell>
          <cell r="X86">
            <v>0</v>
          </cell>
          <cell r="Y86">
            <v>45</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85</v>
          </cell>
          <cell r="AP86">
            <v>0</v>
          </cell>
          <cell r="AQ86">
            <v>0</v>
          </cell>
          <cell r="AR86">
            <v>0</v>
          </cell>
          <cell r="AS86">
            <v>0</v>
          </cell>
          <cell r="AT86">
            <v>45</v>
          </cell>
          <cell r="AU86">
            <v>85</v>
          </cell>
          <cell r="AV86">
            <v>0</v>
          </cell>
          <cell r="AW86">
            <v>0</v>
          </cell>
          <cell r="AX86">
            <v>3717</v>
          </cell>
          <cell r="AY86">
            <v>1638</v>
          </cell>
          <cell r="AZ86">
            <v>0</v>
          </cell>
          <cell r="BA86">
            <v>0</v>
          </cell>
          <cell r="BB86">
            <v>0</v>
          </cell>
          <cell r="BC86">
            <v>0</v>
          </cell>
          <cell r="BD86">
            <v>0</v>
          </cell>
          <cell r="BE86">
            <v>0</v>
          </cell>
        </row>
        <row r="87">
          <cell r="A87">
            <v>532</v>
          </cell>
          <cell r="B87">
            <v>600</v>
          </cell>
          <cell r="C87" t="str">
            <v>Humanitas DMH (Haaglanden)</v>
          </cell>
          <cell r="D87" t="str">
            <v>NIEUWEGEIN</v>
          </cell>
          <cell r="E87" t="str">
            <v>HWIH</v>
          </cell>
          <cell r="F87">
            <v>0</v>
          </cell>
          <cell r="G87">
            <v>0</v>
          </cell>
          <cell r="H87">
            <v>0</v>
          </cell>
          <cell r="I87">
            <v>0</v>
          </cell>
          <cell r="J87">
            <v>0</v>
          </cell>
          <cell r="K87" t="e">
            <v>#REF!</v>
          </cell>
          <cell r="L87" t="e">
            <v>#REF!</v>
          </cell>
          <cell r="M87" t="e">
            <v>#REF!</v>
          </cell>
          <cell r="N87" t="e">
            <v>#REF!</v>
          </cell>
          <cell r="O87" t="e">
            <v>#REF!</v>
          </cell>
          <cell r="P87" t="e">
            <v>#REF!</v>
          </cell>
          <cell r="Q87">
            <v>5874</v>
          </cell>
          <cell r="R87">
            <v>0</v>
          </cell>
          <cell r="S87">
            <v>154011</v>
          </cell>
          <cell r="T87">
            <v>0</v>
          </cell>
          <cell r="U87">
            <v>36</v>
          </cell>
          <cell r="V87">
            <v>0</v>
          </cell>
          <cell r="W87">
            <v>0</v>
          </cell>
          <cell r="X87">
            <v>0</v>
          </cell>
          <cell r="Y87">
            <v>36</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36</v>
          </cell>
          <cell r="AU87">
            <v>0</v>
          </cell>
          <cell r="AV87">
            <v>0</v>
          </cell>
          <cell r="AW87">
            <v>0</v>
          </cell>
          <cell r="AX87">
            <v>0</v>
          </cell>
          <cell r="AY87">
            <v>0</v>
          </cell>
          <cell r="AZ87">
            <v>0</v>
          </cell>
          <cell r="BA87">
            <v>0</v>
          </cell>
          <cell r="BB87">
            <v>0</v>
          </cell>
          <cell r="BC87">
            <v>0</v>
          </cell>
          <cell r="BD87">
            <v>0</v>
          </cell>
          <cell r="BE87">
            <v>0</v>
          </cell>
        </row>
        <row r="88">
          <cell r="A88">
            <v>533</v>
          </cell>
          <cell r="B88">
            <v>600</v>
          </cell>
          <cell r="C88" t="str">
            <v>Humanitas DMH (Groningen)</v>
          </cell>
          <cell r="D88" t="str">
            <v>NIEUWEGEIN</v>
          </cell>
          <cell r="E88" t="str">
            <v>HWIH</v>
          </cell>
          <cell r="F88">
            <v>0</v>
          </cell>
          <cell r="G88">
            <v>0</v>
          </cell>
          <cell r="H88">
            <v>0</v>
          </cell>
          <cell r="I88">
            <v>0</v>
          </cell>
          <cell r="J88">
            <v>0</v>
          </cell>
          <cell r="K88" t="e">
            <v>#REF!</v>
          </cell>
          <cell r="L88" t="e">
            <v>#REF!</v>
          </cell>
          <cell r="M88" t="e">
            <v>#REF!</v>
          </cell>
          <cell r="N88" t="e">
            <v>#REF!</v>
          </cell>
          <cell r="O88" t="e">
            <v>#REF!</v>
          </cell>
          <cell r="P88" t="e">
            <v>#REF!</v>
          </cell>
          <cell r="Q88">
            <v>5419</v>
          </cell>
          <cell r="R88">
            <v>0</v>
          </cell>
          <cell r="S88">
            <v>168929</v>
          </cell>
          <cell r="T88">
            <v>0</v>
          </cell>
          <cell r="U88">
            <v>40</v>
          </cell>
          <cell r="V88">
            <v>0</v>
          </cell>
          <cell r="W88">
            <v>0</v>
          </cell>
          <cell r="X88">
            <v>0</v>
          </cell>
          <cell r="Y88">
            <v>40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40</v>
          </cell>
          <cell r="AU88">
            <v>0</v>
          </cell>
          <cell r="AV88">
            <v>0</v>
          </cell>
          <cell r="AW88">
            <v>0</v>
          </cell>
          <cell r="AX88">
            <v>0</v>
          </cell>
          <cell r="AY88">
            <v>0</v>
          </cell>
          <cell r="AZ88">
            <v>0</v>
          </cell>
          <cell r="BA88">
            <v>0</v>
          </cell>
          <cell r="BB88">
            <v>0</v>
          </cell>
          <cell r="BC88">
            <v>0</v>
          </cell>
          <cell r="BD88">
            <v>0</v>
          </cell>
          <cell r="BE88">
            <v>0</v>
          </cell>
        </row>
        <row r="89">
          <cell r="A89">
            <v>534</v>
          </cell>
          <cell r="B89">
            <v>600</v>
          </cell>
          <cell r="C89" t="str">
            <v>Humanitas DMH (Zwolle)</v>
          </cell>
          <cell r="D89" t="str">
            <v>NIEUWEGEIN</v>
          </cell>
          <cell r="E89" t="str">
            <v>HWIH</v>
          </cell>
          <cell r="F89">
            <v>3</v>
          </cell>
          <cell r="G89">
            <v>0</v>
          </cell>
          <cell r="H89">
            <v>0</v>
          </cell>
          <cell r="I89">
            <v>0</v>
          </cell>
          <cell r="J89">
            <v>28045</v>
          </cell>
          <cell r="K89" t="e">
            <v>#REF!</v>
          </cell>
          <cell r="L89" t="e">
            <v>#REF!</v>
          </cell>
          <cell r="M89" t="e">
            <v>#REF!</v>
          </cell>
          <cell r="N89" t="e">
            <v>#REF!</v>
          </cell>
          <cell r="O89" t="e">
            <v>#REF!</v>
          </cell>
          <cell r="P89" t="e">
            <v>#REF!</v>
          </cell>
          <cell r="Q89">
            <v>0</v>
          </cell>
          <cell r="R89">
            <v>0</v>
          </cell>
          <cell r="S89">
            <v>7143</v>
          </cell>
          <cell r="T89">
            <v>0</v>
          </cell>
          <cell r="U89">
            <v>3</v>
          </cell>
          <cell r="V89">
            <v>0</v>
          </cell>
          <cell r="W89">
            <v>0</v>
          </cell>
          <cell r="X89">
            <v>0</v>
          </cell>
          <cell r="Y89">
            <v>3</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3</v>
          </cell>
          <cell r="AU89">
            <v>0</v>
          </cell>
          <cell r="AV89">
            <v>0</v>
          </cell>
          <cell r="AW89">
            <v>0</v>
          </cell>
          <cell r="AX89">
            <v>0</v>
          </cell>
          <cell r="AY89">
            <v>0</v>
          </cell>
          <cell r="AZ89">
            <v>0</v>
          </cell>
          <cell r="BA89">
            <v>0</v>
          </cell>
          <cell r="BB89">
            <v>0</v>
          </cell>
          <cell r="BC89">
            <v>0</v>
          </cell>
          <cell r="BD89">
            <v>0</v>
          </cell>
          <cell r="BE89">
            <v>0</v>
          </cell>
        </row>
        <row r="90">
          <cell r="A90">
            <v>535</v>
          </cell>
          <cell r="B90">
            <v>600</v>
          </cell>
          <cell r="C90" t="str">
            <v>Humanitas DMH (Noordoost-Brabant)</v>
          </cell>
          <cell r="D90" t="str">
            <v>NIEUWEGEIN</v>
          </cell>
          <cell r="E90" t="str">
            <v>HWIH</v>
          </cell>
          <cell r="F90">
            <v>0</v>
          </cell>
          <cell r="G90">
            <v>0</v>
          </cell>
          <cell r="H90">
            <v>0</v>
          </cell>
          <cell r="I90">
            <v>0</v>
          </cell>
          <cell r="J90">
            <v>0</v>
          </cell>
          <cell r="K90" t="e">
            <v>#REF!</v>
          </cell>
          <cell r="L90" t="e">
            <v>#REF!</v>
          </cell>
          <cell r="M90" t="e">
            <v>#REF!</v>
          </cell>
          <cell r="N90" t="e">
            <v>#REF!</v>
          </cell>
          <cell r="O90" t="e">
            <v>#REF!</v>
          </cell>
          <cell r="P90" t="e">
            <v>#REF!</v>
          </cell>
          <cell r="Q90">
            <v>7155</v>
          </cell>
          <cell r="R90">
            <v>0</v>
          </cell>
          <cell r="S90">
            <v>30029</v>
          </cell>
          <cell r="T90">
            <v>0</v>
          </cell>
          <cell r="U90">
            <v>15</v>
          </cell>
          <cell r="V90">
            <v>0</v>
          </cell>
          <cell r="W90">
            <v>0</v>
          </cell>
          <cell r="X90">
            <v>0</v>
          </cell>
          <cell r="Y90">
            <v>15</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15</v>
          </cell>
          <cell r="AU90">
            <v>0</v>
          </cell>
          <cell r="AV90">
            <v>0</v>
          </cell>
          <cell r="AW90">
            <v>0</v>
          </cell>
          <cell r="AX90">
            <v>0</v>
          </cell>
          <cell r="AY90">
            <v>0</v>
          </cell>
          <cell r="AZ90">
            <v>0</v>
          </cell>
          <cell r="BA90">
            <v>0</v>
          </cell>
          <cell r="BB90">
            <v>0</v>
          </cell>
          <cell r="BC90">
            <v>0</v>
          </cell>
          <cell r="BD90">
            <v>0</v>
          </cell>
          <cell r="BE90">
            <v>0</v>
          </cell>
        </row>
        <row r="91">
          <cell r="A91">
            <v>536</v>
          </cell>
          <cell r="B91">
            <v>600</v>
          </cell>
          <cell r="C91" t="str">
            <v>Humanitas DMH (AGIS, Apeld/Zutph)</v>
          </cell>
          <cell r="D91" t="str">
            <v>NIEUWEGEIN</v>
          </cell>
          <cell r="E91" t="str">
            <v>HWIH</v>
          </cell>
          <cell r="F91">
            <v>9</v>
          </cell>
          <cell r="G91">
            <v>0</v>
          </cell>
          <cell r="H91">
            <v>0</v>
          </cell>
          <cell r="I91">
            <v>1</v>
          </cell>
          <cell r="J91">
            <v>71168</v>
          </cell>
          <cell r="K91" t="e">
            <v>#REF!</v>
          </cell>
          <cell r="L91" t="e">
            <v>#REF!</v>
          </cell>
          <cell r="M91" t="e">
            <v>#REF!</v>
          </cell>
          <cell r="N91" t="e">
            <v>#REF!</v>
          </cell>
          <cell r="O91" t="e">
            <v>#REF!</v>
          </cell>
          <cell r="P91" t="e">
            <v>#REF!</v>
          </cell>
          <cell r="Q91">
            <v>5542</v>
          </cell>
          <cell r="R91">
            <v>0</v>
          </cell>
          <cell r="S91">
            <v>38260</v>
          </cell>
          <cell r="T91">
            <v>0</v>
          </cell>
          <cell r="U91">
            <v>9</v>
          </cell>
          <cell r="V91">
            <v>0</v>
          </cell>
          <cell r="W91">
            <v>0</v>
          </cell>
          <cell r="X91">
            <v>0</v>
          </cell>
          <cell r="Y91">
            <v>9</v>
          </cell>
          <cell r="Z91">
            <v>0</v>
          </cell>
          <cell r="AA91">
            <v>0</v>
          </cell>
          <cell r="AB91">
            <v>0</v>
          </cell>
          <cell r="AC91">
            <v>0</v>
          </cell>
          <cell r="AD91">
            <v>0</v>
          </cell>
          <cell r="AE91">
            <v>0</v>
          </cell>
          <cell r="AF91">
            <v>0</v>
          </cell>
          <cell r="AG91">
            <v>0</v>
          </cell>
          <cell r="AH91">
            <v>0</v>
          </cell>
          <cell r="AI91">
            <v>1</v>
          </cell>
          <cell r="AJ91">
            <v>0</v>
          </cell>
          <cell r="AK91">
            <v>0</v>
          </cell>
          <cell r="AL91">
            <v>0</v>
          </cell>
          <cell r="AM91">
            <v>1</v>
          </cell>
          <cell r="AN91">
            <v>0</v>
          </cell>
          <cell r="AO91">
            <v>0</v>
          </cell>
          <cell r="AP91">
            <v>0</v>
          </cell>
          <cell r="AQ91">
            <v>0</v>
          </cell>
          <cell r="AR91">
            <v>0</v>
          </cell>
          <cell r="AS91">
            <v>0</v>
          </cell>
          <cell r="AT91">
            <v>10</v>
          </cell>
          <cell r="AU91">
            <v>0</v>
          </cell>
          <cell r="AV91">
            <v>0</v>
          </cell>
          <cell r="AW91">
            <v>0</v>
          </cell>
          <cell r="AX91">
            <v>0</v>
          </cell>
          <cell r="AY91">
            <v>0</v>
          </cell>
          <cell r="AZ91">
            <v>0</v>
          </cell>
          <cell r="BA91">
            <v>0</v>
          </cell>
          <cell r="BB91">
            <v>0</v>
          </cell>
          <cell r="BC91">
            <v>0</v>
          </cell>
          <cell r="BD91">
            <v>0</v>
          </cell>
          <cell r="BE91">
            <v>0</v>
          </cell>
        </row>
        <row r="92">
          <cell r="A92">
            <v>537</v>
          </cell>
          <cell r="B92">
            <v>600</v>
          </cell>
          <cell r="C92" t="str">
            <v>Humanitas DMH (Arnhem)</v>
          </cell>
          <cell r="D92" t="str">
            <v>NIEUWEGEIN</v>
          </cell>
          <cell r="E92" t="str">
            <v>HWIH</v>
          </cell>
          <cell r="F92">
            <v>0</v>
          </cell>
          <cell r="G92">
            <v>0</v>
          </cell>
          <cell r="H92">
            <v>0</v>
          </cell>
          <cell r="I92">
            <v>0</v>
          </cell>
          <cell r="J92">
            <v>0</v>
          </cell>
          <cell r="K92" t="e">
            <v>#REF!</v>
          </cell>
          <cell r="L92" t="e">
            <v>#REF!</v>
          </cell>
          <cell r="M92" t="e">
            <v>#REF!</v>
          </cell>
          <cell r="N92" t="e">
            <v>#REF!</v>
          </cell>
          <cell r="O92" t="e">
            <v>#REF!</v>
          </cell>
          <cell r="P92" t="e">
            <v>#REF!</v>
          </cell>
          <cell r="Q92">
            <v>0</v>
          </cell>
          <cell r="R92">
            <v>0</v>
          </cell>
          <cell r="S92">
            <v>39244</v>
          </cell>
          <cell r="T92">
            <v>0</v>
          </cell>
          <cell r="U92">
            <v>12</v>
          </cell>
          <cell r="V92">
            <v>0</v>
          </cell>
          <cell r="W92">
            <v>0</v>
          </cell>
          <cell r="X92">
            <v>0</v>
          </cell>
          <cell r="Y92">
            <v>12</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12</v>
          </cell>
          <cell r="AU92">
            <v>0</v>
          </cell>
          <cell r="AV92">
            <v>0</v>
          </cell>
          <cell r="AW92">
            <v>0</v>
          </cell>
          <cell r="AX92">
            <v>0</v>
          </cell>
          <cell r="AY92">
            <v>0</v>
          </cell>
          <cell r="AZ92">
            <v>0</v>
          </cell>
          <cell r="BA92">
            <v>0</v>
          </cell>
          <cell r="BB92">
            <v>0</v>
          </cell>
          <cell r="BC92">
            <v>0</v>
          </cell>
          <cell r="BD92">
            <v>0</v>
          </cell>
          <cell r="BE92">
            <v>0</v>
          </cell>
        </row>
        <row r="93">
          <cell r="A93">
            <v>538</v>
          </cell>
          <cell r="B93">
            <v>600</v>
          </cell>
          <cell r="C93" t="str">
            <v>Humanitas DMH (Midden-Holland)</v>
          </cell>
          <cell r="D93" t="str">
            <v>NIEUWEGEIN</v>
          </cell>
          <cell r="E93" t="str">
            <v>HWIH</v>
          </cell>
          <cell r="F93">
            <v>0</v>
          </cell>
          <cell r="G93">
            <v>0</v>
          </cell>
          <cell r="H93">
            <v>0</v>
          </cell>
          <cell r="I93">
            <v>0</v>
          </cell>
          <cell r="J93">
            <v>0</v>
          </cell>
          <cell r="K93" t="e">
            <v>#REF!</v>
          </cell>
          <cell r="L93" t="e">
            <v>#REF!</v>
          </cell>
          <cell r="M93" t="e">
            <v>#REF!</v>
          </cell>
          <cell r="N93" t="e">
            <v>#REF!</v>
          </cell>
          <cell r="O93" t="e">
            <v>#REF!</v>
          </cell>
          <cell r="P93" t="e">
            <v>#REF!</v>
          </cell>
          <cell r="Q93">
            <v>0</v>
          </cell>
          <cell r="R93">
            <v>0</v>
          </cell>
          <cell r="S93">
            <v>3832</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row>
        <row r="94">
          <cell r="A94">
            <v>540</v>
          </cell>
          <cell r="B94">
            <v>600</v>
          </cell>
          <cell r="C94" t="str">
            <v>Altrecht</v>
          </cell>
          <cell r="D94" t="str">
            <v>DEN DOLDER</v>
          </cell>
          <cell r="E94" t="str">
            <v>HWIH</v>
          </cell>
          <cell r="F94">
            <v>0</v>
          </cell>
          <cell r="G94">
            <v>0</v>
          </cell>
          <cell r="H94">
            <v>0</v>
          </cell>
          <cell r="I94">
            <v>0</v>
          </cell>
          <cell r="J94">
            <v>0</v>
          </cell>
          <cell r="K94" t="e">
            <v>#REF!</v>
          </cell>
          <cell r="L94" t="e">
            <v>#REF!</v>
          </cell>
          <cell r="M94" t="e">
            <v>#REF!</v>
          </cell>
          <cell r="N94" t="e">
            <v>#REF!</v>
          </cell>
          <cell r="O94" t="e">
            <v>#REF!</v>
          </cell>
          <cell r="P94" t="e">
            <v>#REF!</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76</v>
          </cell>
          <cell r="AP94">
            <v>0</v>
          </cell>
          <cell r="AQ94">
            <v>0</v>
          </cell>
          <cell r="AR94">
            <v>0</v>
          </cell>
          <cell r="AS94">
            <v>0</v>
          </cell>
          <cell r="AT94">
            <v>0</v>
          </cell>
          <cell r="AU94">
            <v>76</v>
          </cell>
          <cell r="AV94">
            <v>0</v>
          </cell>
          <cell r="AW94">
            <v>76</v>
          </cell>
          <cell r="AX94">
            <v>6460</v>
          </cell>
          <cell r="AY94">
            <v>0</v>
          </cell>
          <cell r="AZ94">
            <v>0</v>
          </cell>
          <cell r="BA94">
            <v>0</v>
          </cell>
          <cell r="BB94">
            <v>0</v>
          </cell>
          <cell r="BC94">
            <v>0</v>
          </cell>
          <cell r="BD94">
            <v>0</v>
          </cell>
          <cell r="BE94">
            <v>0</v>
          </cell>
        </row>
        <row r="95">
          <cell r="A95">
            <v>550</v>
          </cell>
          <cell r="B95">
            <v>600</v>
          </cell>
          <cell r="C95" t="str">
            <v>De Eik</v>
          </cell>
          <cell r="D95" t="str">
            <v>OLDENZAAL</v>
          </cell>
          <cell r="E95" t="str">
            <v>HWIH</v>
          </cell>
          <cell r="F95">
            <v>85</v>
          </cell>
          <cell r="G95">
            <v>0</v>
          </cell>
          <cell r="H95">
            <v>0</v>
          </cell>
          <cell r="I95">
            <v>0</v>
          </cell>
          <cell r="J95">
            <v>584311</v>
          </cell>
          <cell r="K95" t="e">
            <v>#REF!</v>
          </cell>
          <cell r="L95" t="e">
            <v>#REF!</v>
          </cell>
          <cell r="M95" t="e">
            <v>#REF!</v>
          </cell>
          <cell r="N95" t="e">
            <v>#REF!</v>
          </cell>
          <cell r="O95" t="e">
            <v>#REF!</v>
          </cell>
          <cell r="P95" t="e">
            <v>#REF!</v>
          </cell>
          <cell r="Q95">
            <v>174536</v>
          </cell>
          <cell r="R95">
            <v>225319</v>
          </cell>
          <cell r="S95">
            <v>37944</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201</v>
          </cell>
          <cell r="AQ95">
            <v>0</v>
          </cell>
          <cell r="AR95">
            <v>0</v>
          </cell>
          <cell r="AS95">
            <v>0</v>
          </cell>
          <cell r="AT95">
            <v>0</v>
          </cell>
          <cell r="AU95">
            <v>201</v>
          </cell>
          <cell r="AV95">
            <v>0</v>
          </cell>
          <cell r="AW95">
            <v>0</v>
          </cell>
          <cell r="AX95">
            <v>5355</v>
          </cell>
          <cell r="AY95">
            <v>1953</v>
          </cell>
          <cell r="AZ95">
            <v>0</v>
          </cell>
          <cell r="BA95">
            <v>0</v>
          </cell>
          <cell r="BB95">
            <v>0</v>
          </cell>
          <cell r="BC95">
            <v>0</v>
          </cell>
          <cell r="BD95">
            <v>0</v>
          </cell>
          <cell r="BE95">
            <v>0</v>
          </cell>
        </row>
        <row r="96">
          <cell r="A96">
            <v>560</v>
          </cell>
          <cell r="B96">
            <v>600</v>
          </cell>
          <cell r="C96" t="str">
            <v>ORO</v>
          </cell>
          <cell r="D96" t="str">
            <v>HELMOND</v>
          </cell>
          <cell r="E96" t="str">
            <v>HWIH</v>
          </cell>
          <cell r="F96">
            <v>43</v>
          </cell>
          <cell r="G96">
            <v>0</v>
          </cell>
          <cell r="H96">
            <v>0</v>
          </cell>
          <cell r="I96">
            <v>0</v>
          </cell>
          <cell r="J96">
            <v>300189</v>
          </cell>
          <cell r="K96" t="e">
            <v>#REF!</v>
          </cell>
          <cell r="L96" t="e">
            <v>#REF!</v>
          </cell>
          <cell r="M96" t="e">
            <v>#REF!</v>
          </cell>
          <cell r="N96" t="e">
            <v>#REF!</v>
          </cell>
          <cell r="O96" t="e">
            <v>#REF!</v>
          </cell>
          <cell r="P96" t="e">
            <v>#REF!</v>
          </cell>
          <cell r="Q96">
            <v>1024770</v>
          </cell>
          <cell r="R96">
            <v>1197215</v>
          </cell>
          <cell r="S96">
            <v>372460</v>
          </cell>
          <cell r="T96">
            <v>0</v>
          </cell>
          <cell r="U96">
            <v>184</v>
          </cell>
          <cell r="V96">
            <v>0</v>
          </cell>
          <cell r="W96">
            <v>145</v>
          </cell>
          <cell r="X96">
            <v>0</v>
          </cell>
          <cell r="Y96">
            <v>39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301</v>
          </cell>
          <cell r="AP96">
            <v>0</v>
          </cell>
          <cell r="AQ96">
            <v>0</v>
          </cell>
          <cell r="AR96">
            <v>0</v>
          </cell>
          <cell r="AS96">
            <v>0</v>
          </cell>
          <cell r="AT96">
            <v>184</v>
          </cell>
          <cell r="AU96">
            <v>301</v>
          </cell>
          <cell r="AV96">
            <v>0</v>
          </cell>
          <cell r="AW96">
            <v>0</v>
          </cell>
          <cell r="AX96">
            <v>5607</v>
          </cell>
          <cell r="AY96">
            <v>13167</v>
          </cell>
          <cell r="AZ96">
            <v>0</v>
          </cell>
          <cell r="BA96">
            <v>0</v>
          </cell>
          <cell r="BB96">
            <v>0</v>
          </cell>
          <cell r="BC96">
            <v>0</v>
          </cell>
          <cell r="BD96">
            <v>0</v>
          </cell>
          <cell r="BE96">
            <v>0</v>
          </cell>
        </row>
        <row r="97">
          <cell r="A97">
            <v>710</v>
          </cell>
          <cell r="B97">
            <v>600</v>
          </cell>
          <cell r="C97" t="str">
            <v>Vizier (Nijmegen)</v>
          </cell>
          <cell r="D97" t="str">
            <v>GENNEP</v>
          </cell>
          <cell r="E97" t="str">
            <v>HWIH</v>
          </cell>
          <cell r="F97">
            <v>51</v>
          </cell>
          <cell r="G97">
            <v>0</v>
          </cell>
          <cell r="H97">
            <v>0</v>
          </cell>
          <cell r="I97">
            <v>0</v>
          </cell>
          <cell r="J97">
            <v>345348</v>
          </cell>
          <cell r="K97" t="e">
            <v>#REF!</v>
          </cell>
          <cell r="L97" t="e">
            <v>#REF!</v>
          </cell>
          <cell r="M97" t="e">
            <v>#REF!</v>
          </cell>
          <cell r="N97" t="e">
            <v>#REF!</v>
          </cell>
          <cell r="O97" t="e">
            <v>#REF!</v>
          </cell>
          <cell r="P97" t="e">
            <v>#REF!</v>
          </cell>
          <cell r="Q97">
            <v>1547313</v>
          </cell>
          <cell r="R97">
            <v>2130961</v>
          </cell>
          <cell r="S97">
            <v>448769</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1187</v>
          </cell>
          <cell r="AP97">
            <v>0</v>
          </cell>
          <cell r="AQ97">
            <v>0</v>
          </cell>
          <cell r="AR97">
            <v>0</v>
          </cell>
          <cell r="AS97">
            <v>0</v>
          </cell>
          <cell r="AT97">
            <v>0</v>
          </cell>
          <cell r="AU97">
            <v>1187</v>
          </cell>
          <cell r="AV97">
            <v>0</v>
          </cell>
          <cell r="AW97">
            <v>0</v>
          </cell>
          <cell r="AX97">
            <v>-3213</v>
          </cell>
          <cell r="AY97">
            <v>76419</v>
          </cell>
          <cell r="AZ97">
            <v>0</v>
          </cell>
          <cell r="BA97">
            <v>0</v>
          </cell>
          <cell r="BB97">
            <v>0</v>
          </cell>
          <cell r="BC97">
            <v>0</v>
          </cell>
          <cell r="BD97">
            <v>0</v>
          </cell>
          <cell r="BE97">
            <v>0</v>
          </cell>
        </row>
        <row r="98">
          <cell r="A98">
            <v>711</v>
          </cell>
          <cell r="B98">
            <v>600</v>
          </cell>
          <cell r="C98" t="str">
            <v>Vizier (Noordoost-Brabant)</v>
          </cell>
          <cell r="D98" t="str">
            <v>GENNEP</v>
          </cell>
          <cell r="E98" t="str">
            <v>HWIH</v>
          </cell>
          <cell r="F98">
            <v>0</v>
          </cell>
          <cell r="G98">
            <v>0</v>
          </cell>
          <cell r="H98">
            <v>0</v>
          </cell>
          <cell r="I98">
            <v>0</v>
          </cell>
          <cell r="J98">
            <v>0</v>
          </cell>
          <cell r="K98" t="e">
            <v>#REF!</v>
          </cell>
          <cell r="L98" t="e">
            <v>#REF!</v>
          </cell>
          <cell r="M98" t="e">
            <v>#REF!</v>
          </cell>
          <cell r="N98" t="e">
            <v>#REF!</v>
          </cell>
          <cell r="O98" t="e">
            <v>#REF!</v>
          </cell>
          <cell r="P98" t="e">
            <v>#REF!</v>
          </cell>
          <cell r="Q98">
            <v>985925</v>
          </cell>
          <cell r="R98">
            <v>1445649</v>
          </cell>
          <cell r="S98">
            <v>291770</v>
          </cell>
          <cell r="T98">
            <v>0</v>
          </cell>
          <cell r="U98">
            <v>291</v>
          </cell>
          <cell r="V98">
            <v>0</v>
          </cell>
          <cell r="W98">
            <v>203</v>
          </cell>
          <cell r="X98">
            <v>0</v>
          </cell>
          <cell r="Y98">
            <v>88</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312</v>
          </cell>
          <cell r="AP98">
            <v>0</v>
          </cell>
          <cell r="AQ98">
            <v>0</v>
          </cell>
          <cell r="AR98">
            <v>0</v>
          </cell>
          <cell r="AS98">
            <v>0</v>
          </cell>
          <cell r="AT98">
            <v>291</v>
          </cell>
          <cell r="AU98">
            <v>312</v>
          </cell>
          <cell r="AV98">
            <v>0</v>
          </cell>
          <cell r="AW98">
            <v>0</v>
          </cell>
          <cell r="AX98">
            <v>0</v>
          </cell>
          <cell r="AY98">
            <v>20538</v>
          </cell>
          <cell r="AZ98">
            <v>0</v>
          </cell>
          <cell r="BA98">
            <v>0</v>
          </cell>
          <cell r="BB98">
            <v>0</v>
          </cell>
          <cell r="BC98">
            <v>0</v>
          </cell>
          <cell r="BD98">
            <v>0</v>
          </cell>
          <cell r="BE98">
            <v>0</v>
          </cell>
        </row>
        <row r="99">
          <cell r="A99">
            <v>570</v>
          </cell>
          <cell r="B99">
            <v>600</v>
          </cell>
          <cell r="C99" t="str">
            <v>De Zijlen</v>
          </cell>
          <cell r="D99" t="str">
            <v>TOLBERT</v>
          </cell>
          <cell r="E99" t="str">
            <v>FKLR</v>
          </cell>
          <cell r="F99">
            <v>0</v>
          </cell>
          <cell r="G99">
            <v>0</v>
          </cell>
          <cell r="H99">
            <v>0</v>
          </cell>
          <cell r="I99">
            <v>0</v>
          </cell>
          <cell r="J99">
            <v>0</v>
          </cell>
          <cell r="K99" t="e">
            <v>#REF!</v>
          </cell>
          <cell r="L99" t="e">
            <v>#REF!</v>
          </cell>
          <cell r="M99" t="e">
            <v>#REF!</v>
          </cell>
          <cell r="N99" t="e">
            <v>#REF!</v>
          </cell>
          <cell r="O99" t="e">
            <v>#REF!</v>
          </cell>
          <cell r="P99" t="e">
            <v>#REF!</v>
          </cell>
          <cell r="Q99">
            <v>846382</v>
          </cell>
          <cell r="R99">
            <v>1169039</v>
          </cell>
          <cell r="S99">
            <v>662504</v>
          </cell>
          <cell r="T99">
            <v>0</v>
          </cell>
          <cell r="U99">
            <v>267</v>
          </cell>
          <cell r="V99">
            <v>24</v>
          </cell>
          <cell r="W99">
            <v>88</v>
          </cell>
          <cell r="X99">
            <v>24</v>
          </cell>
          <cell r="Y99">
            <v>179</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349</v>
          </cell>
          <cell r="AP99">
            <v>0</v>
          </cell>
          <cell r="AQ99">
            <v>0</v>
          </cell>
          <cell r="AR99">
            <v>0</v>
          </cell>
          <cell r="AS99">
            <v>0</v>
          </cell>
          <cell r="AT99">
            <v>291</v>
          </cell>
          <cell r="AU99">
            <v>349</v>
          </cell>
          <cell r="AV99">
            <v>0</v>
          </cell>
          <cell r="AW99">
            <v>0</v>
          </cell>
          <cell r="AX99">
            <v>0</v>
          </cell>
          <cell r="AY99">
            <v>22176</v>
          </cell>
          <cell r="AZ99">
            <v>0</v>
          </cell>
          <cell r="BA99">
            <v>0</v>
          </cell>
          <cell r="BB99">
            <v>0</v>
          </cell>
          <cell r="BC99">
            <v>0</v>
          </cell>
          <cell r="BD99">
            <v>0</v>
          </cell>
          <cell r="BE99">
            <v>0</v>
          </cell>
        </row>
        <row r="100">
          <cell r="A100">
            <v>720</v>
          </cell>
          <cell r="B100">
            <v>600</v>
          </cell>
          <cell r="C100" t="str">
            <v>De Waalborg</v>
          </cell>
          <cell r="D100" t="str">
            <v>DRUTEN</v>
          </cell>
          <cell r="E100" t="str">
            <v>HWIH</v>
          </cell>
          <cell r="F100">
            <v>20</v>
          </cell>
          <cell r="G100">
            <v>0</v>
          </cell>
          <cell r="H100">
            <v>0</v>
          </cell>
          <cell r="I100">
            <v>0</v>
          </cell>
          <cell r="J100">
            <v>132942</v>
          </cell>
          <cell r="K100" t="e">
            <v>#REF!</v>
          </cell>
          <cell r="L100" t="e">
            <v>#REF!</v>
          </cell>
          <cell r="M100" t="e">
            <v>#REF!</v>
          </cell>
          <cell r="N100" t="e">
            <v>#REF!</v>
          </cell>
          <cell r="O100" t="e">
            <v>#REF!</v>
          </cell>
          <cell r="P100" t="e">
            <v>#REF!</v>
          </cell>
          <cell r="Q100">
            <v>1624451</v>
          </cell>
          <cell r="R100">
            <v>2313304</v>
          </cell>
          <cell r="S100">
            <v>109879</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824</v>
          </cell>
          <cell r="AP100">
            <v>0</v>
          </cell>
          <cell r="AQ100">
            <v>0</v>
          </cell>
          <cell r="AR100">
            <v>0</v>
          </cell>
          <cell r="AS100">
            <v>0</v>
          </cell>
          <cell r="AT100">
            <v>0</v>
          </cell>
          <cell r="AU100">
            <v>824</v>
          </cell>
          <cell r="AV100">
            <v>0</v>
          </cell>
          <cell r="AW100">
            <v>0</v>
          </cell>
          <cell r="AX100">
            <v>1399</v>
          </cell>
          <cell r="AY100">
            <v>36603</v>
          </cell>
          <cell r="AZ100">
            <v>0</v>
          </cell>
          <cell r="BA100">
            <v>0</v>
          </cell>
          <cell r="BB100">
            <v>0</v>
          </cell>
          <cell r="BC100">
            <v>0</v>
          </cell>
          <cell r="BD100">
            <v>0</v>
          </cell>
          <cell r="BE100">
            <v>0</v>
          </cell>
        </row>
        <row r="101">
          <cell r="A101">
            <v>580</v>
          </cell>
          <cell r="B101">
            <v>600</v>
          </cell>
          <cell r="C101" t="str">
            <v>De Passerel</v>
          </cell>
          <cell r="D101" t="str">
            <v>APELDOORN</v>
          </cell>
          <cell r="E101" t="str">
            <v>MASK</v>
          </cell>
          <cell r="F101">
            <v>0</v>
          </cell>
          <cell r="G101">
            <v>0</v>
          </cell>
          <cell r="H101">
            <v>0</v>
          </cell>
          <cell r="I101">
            <v>0</v>
          </cell>
          <cell r="J101">
            <v>0</v>
          </cell>
          <cell r="K101" t="e">
            <v>#REF!</v>
          </cell>
          <cell r="L101" t="e">
            <v>#REF!</v>
          </cell>
          <cell r="M101" t="e">
            <v>#REF!</v>
          </cell>
          <cell r="N101" t="e">
            <v>#REF!</v>
          </cell>
          <cell r="O101" t="e">
            <v>#REF!</v>
          </cell>
          <cell r="P101" t="e">
            <v>#REF!</v>
          </cell>
          <cell r="Q101">
            <v>133023</v>
          </cell>
          <cell r="R101">
            <v>240114</v>
          </cell>
          <cell r="S101">
            <v>168468</v>
          </cell>
          <cell r="T101">
            <v>0</v>
          </cell>
          <cell r="U101">
            <v>47</v>
          </cell>
          <cell r="V101">
            <v>0</v>
          </cell>
          <cell r="W101">
            <v>40</v>
          </cell>
          <cell r="X101">
            <v>0</v>
          </cell>
          <cell r="Y101">
            <v>7</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47</v>
          </cell>
          <cell r="AU101">
            <v>0</v>
          </cell>
          <cell r="AV101">
            <v>0</v>
          </cell>
          <cell r="AW101">
            <v>0</v>
          </cell>
          <cell r="AX101">
            <v>0</v>
          </cell>
          <cell r="AY101">
            <v>0</v>
          </cell>
          <cell r="AZ101">
            <v>0</v>
          </cell>
          <cell r="BA101">
            <v>0</v>
          </cell>
          <cell r="BB101">
            <v>0</v>
          </cell>
          <cell r="BC101">
            <v>0</v>
          </cell>
          <cell r="BD101">
            <v>0</v>
          </cell>
          <cell r="BE101">
            <v>0</v>
          </cell>
        </row>
        <row r="102">
          <cell r="A102">
            <v>730</v>
          </cell>
          <cell r="B102">
            <v>600</v>
          </cell>
          <cell r="C102" t="str">
            <v>Diomage</v>
          </cell>
          <cell r="D102" t="str">
            <v>GEMERT</v>
          </cell>
          <cell r="E102" t="str">
            <v>HWIH</v>
          </cell>
          <cell r="F102">
            <v>11</v>
          </cell>
          <cell r="G102">
            <v>0</v>
          </cell>
          <cell r="H102">
            <v>0</v>
          </cell>
          <cell r="I102">
            <v>0</v>
          </cell>
          <cell r="J102">
            <v>81072</v>
          </cell>
          <cell r="K102" t="e">
            <v>#REF!</v>
          </cell>
          <cell r="L102" t="e">
            <v>#REF!</v>
          </cell>
          <cell r="M102" t="e">
            <v>#REF!</v>
          </cell>
          <cell r="N102" t="e">
            <v>#REF!</v>
          </cell>
          <cell r="O102" t="e">
            <v>#REF!</v>
          </cell>
          <cell r="P102" t="e">
            <v>#REF!</v>
          </cell>
          <cell r="Q102">
            <v>126891</v>
          </cell>
          <cell r="R102">
            <v>286159</v>
          </cell>
          <cell r="S102">
            <v>98222</v>
          </cell>
          <cell r="T102">
            <v>0</v>
          </cell>
          <cell r="U102">
            <v>30</v>
          </cell>
          <cell r="V102">
            <v>0</v>
          </cell>
          <cell r="W102">
            <v>28</v>
          </cell>
          <cell r="X102">
            <v>0</v>
          </cell>
          <cell r="Y102">
            <v>2</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71</v>
          </cell>
          <cell r="AP102">
            <v>0</v>
          </cell>
          <cell r="AQ102">
            <v>0</v>
          </cell>
          <cell r="AR102">
            <v>0</v>
          </cell>
          <cell r="AS102">
            <v>0</v>
          </cell>
          <cell r="AT102">
            <v>30</v>
          </cell>
          <cell r="AU102">
            <v>71</v>
          </cell>
          <cell r="AV102">
            <v>0</v>
          </cell>
          <cell r="AW102">
            <v>0</v>
          </cell>
          <cell r="AX102">
            <v>0</v>
          </cell>
          <cell r="AY102">
            <v>4158</v>
          </cell>
          <cell r="AZ102">
            <v>0</v>
          </cell>
          <cell r="BA102">
            <v>0</v>
          </cell>
          <cell r="BB102">
            <v>0</v>
          </cell>
          <cell r="BC102">
            <v>0</v>
          </cell>
          <cell r="BD102">
            <v>0</v>
          </cell>
          <cell r="BE102">
            <v>0</v>
          </cell>
        </row>
        <row r="103">
          <cell r="A103">
            <v>590</v>
          </cell>
          <cell r="B103">
            <v>600</v>
          </cell>
          <cell r="C103" t="str">
            <v>Andre Stichting</v>
          </cell>
          <cell r="D103" t="str">
            <v>RHENEN</v>
          </cell>
          <cell r="E103" t="str">
            <v>MASK</v>
          </cell>
          <cell r="F103">
            <v>0</v>
          </cell>
          <cell r="G103">
            <v>0</v>
          </cell>
          <cell r="H103">
            <v>0</v>
          </cell>
          <cell r="I103">
            <v>0</v>
          </cell>
          <cell r="J103">
            <v>0</v>
          </cell>
          <cell r="K103" t="e">
            <v>#REF!</v>
          </cell>
          <cell r="L103" t="e">
            <v>#REF!</v>
          </cell>
          <cell r="M103" t="e">
            <v>#REF!</v>
          </cell>
          <cell r="N103" t="e">
            <v>#REF!</v>
          </cell>
          <cell r="O103" t="e">
            <v>#REF!</v>
          </cell>
          <cell r="P103" t="e">
            <v>#REF!</v>
          </cell>
          <cell r="Q103">
            <v>308564</v>
          </cell>
          <cell r="R103">
            <v>437926</v>
          </cell>
          <cell r="S103">
            <v>5428</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222</v>
          </cell>
          <cell r="AP103">
            <v>0</v>
          </cell>
          <cell r="AQ103">
            <v>0</v>
          </cell>
          <cell r="AR103">
            <v>0</v>
          </cell>
          <cell r="AS103">
            <v>0</v>
          </cell>
          <cell r="AT103">
            <v>0</v>
          </cell>
          <cell r="AU103">
            <v>222</v>
          </cell>
          <cell r="AV103">
            <v>0</v>
          </cell>
          <cell r="AW103">
            <v>0</v>
          </cell>
          <cell r="AX103">
            <v>0</v>
          </cell>
          <cell r="AY103">
            <v>14052</v>
          </cell>
          <cell r="AZ103">
            <v>0</v>
          </cell>
          <cell r="BA103">
            <v>0</v>
          </cell>
          <cell r="BB103">
            <v>0</v>
          </cell>
          <cell r="BC103">
            <v>0</v>
          </cell>
          <cell r="BD103">
            <v>0</v>
          </cell>
          <cell r="BE103">
            <v>0</v>
          </cell>
        </row>
        <row r="104">
          <cell r="A104">
            <v>740</v>
          </cell>
          <cell r="B104">
            <v>600</v>
          </cell>
          <cell r="C104" t="str">
            <v>De Bruggen (Nieuwe Waterweg Noord)</v>
          </cell>
          <cell r="D104" t="str">
            <v>SCHIEDAM</v>
          </cell>
          <cell r="E104" t="str">
            <v>HWIH</v>
          </cell>
          <cell r="F104">
            <v>0</v>
          </cell>
          <cell r="G104">
            <v>0</v>
          </cell>
          <cell r="H104">
            <v>0</v>
          </cell>
          <cell r="I104">
            <v>0</v>
          </cell>
          <cell r="J104">
            <v>0</v>
          </cell>
          <cell r="K104" t="e">
            <v>#REF!</v>
          </cell>
          <cell r="L104" t="e">
            <v>#REF!</v>
          </cell>
          <cell r="M104" t="e">
            <v>#REF!</v>
          </cell>
          <cell r="N104" t="e">
            <v>#REF!</v>
          </cell>
          <cell r="O104" t="e">
            <v>#REF!</v>
          </cell>
          <cell r="P104" t="e">
            <v>#REF!</v>
          </cell>
          <cell r="Q104">
            <v>266919</v>
          </cell>
          <cell r="R104">
            <v>705344</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132</v>
          </cell>
          <cell r="AP104">
            <v>0</v>
          </cell>
          <cell r="AQ104">
            <v>0</v>
          </cell>
          <cell r="AR104">
            <v>0</v>
          </cell>
          <cell r="AS104">
            <v>0</v>
          </cell>
          <cell r="AT104">
            <v>0</v>
          </cell>
          <cell r="AU104">
            <v>132</v>
          </cell>
          <cell r="AV104">
            <v>0</v>
          </cell>
          <cell r="AW104">
            <v>0</v>
          </cell>
          <cell r="AX104">
            <v>0</v>
          </cell>
          <cell r="AY104">
            <v>8932</v>
          </cell>
          <cell r="AZ104">
            <v>0</v>
          </cell>
          <cell r="BA104">
            <v>0</v>
          </cell>
          <cell r="BB104">
            <v>0</v>
          </cell>
          <cell r="BC104">
            <v>0</v>
          </cell>
          <cell r="BD104">
            <v>0</v>
          </cell>
          <cell r="BE104">
            <v>0</v>
          </cell>
        </row>
        <row r="105">
          <cell r="A105">
            <v>600</v>
          </cell>
          <cell r="B105">
            <v>600</v>
          </cell>
          <cell r="C105" t="str">
            <v>De Opbouw (AGIS, Apeldoorn Zutphen)</v>
          </cell>
          <cell r="D105" t="str">
            <v>EPE</v>
          </cell>
          <cell r="E105" t="str">
            <v>MASK</v>
          </cell>
          <cell r="F105">
            <v>0</v>
          </cell>
          <cell r="G105">
            <v>0</v>
          </cell>
          <cell r="H105">
            <v>0</v>
          </cell>
          <cell r="I105">
            <v>0</v>
          </cell>
          <cell r="J105">
            <v>0</v>
          </cell>
          <cell r="K105" t="e">
            <v>#REF!</v>
          </cell>
          <cell r="L105" t="e">
            <v>#REF!</v>
          </cell>
          <cell r="M105" t="e">
            <v>#REF!</v>
          </cell>
          <cell r="N105" t="e">
            <v>#REF!</v>
          </cell>
          <cell r="O105" t="e">
            <v>#REF!</v>
          </cell>
          <cell r="P105" t="e">
            <v>#REF!</v>
          </cell>
          <cell r="Q105">
            <v>78260</v>
          </cell>
          <cell r="R105">
            <v>78225</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40</v>
          </cell>
          <cell r="AQ105">
            <v>0</v>
          </cell>
          <cell r="AR105">
            <v>0</v>
          </cell>
          <cell r="AS105">
            <v>0</v>
          </cell>
          <cell r="AT105">
            <v>0</v>
          </cell>
          <cell r="AU105">
            <v>40</v>
          </cell>
          <cell r="AV105">
            <v>0</v>
          </cell>
          <cell r="AW105">
            <v>0</v>
          </cell>
          <cell r="AX105">
            <v>0</v>
          </cell>
          <cell r="AY105">
            <v>2520</v>
          </cell>
          <cell r="AZ105">
            <v>0</v>
          </cell>
          <cell r="BA105">
            <v>0</v>
          </cell>
          <cell r="BB105">
            <v>0</v>
          </cell>
          <cell r="BC105">
            <v>0</v>
          </cell>
          <cell r="BD105">
            <v>0</v>
          </cell>
          <cell r="BE105">
            <v>0</v>
          </cell>
        </row>
        <row r="106">
          <cell r="A106">
            <v>741</v>
          </cell>
          <cell r="B106">
            <v>600</v>
          </cell>
          <cell r="C106" t="str">
            <v>De Bruggen (Zuid-Holland Noord)</v>
          </cell>
          <cell r="D106" t="str">
            <v>LEIDEN</v>
          </cell>
          <cell r="E106" t="str">
            <v>HWIH</v>
          </cell>
          <cell r="F106">
            <v>0</v>
          </cell>
          <cell r="G106">
            <v>0</v>
          </cell>
          <cell r="H106">
            <v>0</v>
          </cell>
          <cell r="I106">
            <v>0</v>
          </cell>
          <cell r="J106">
            <v>0</v>
          </cell>
          <cell r="K106" t="e">
            <v>#REF!</v>
          </cell>
          <cell r="L106" t="e">
            <v>#REF!</v>
          </cell>
          <cell r="M106" t="e">
            <v>#REF!</v>
          </cell>
          <cell r="N106" t="e">
            <v>#REF!</v>
          </cell>
          <cell r="O106" t="e">
            <v>#REF!</v>
          </cell>
          <cell r="P106" t="e">
            <v>#REF!</v>
          </cell>
          <cell r="Q106">
            <v>2170382</v>
          </cell>
          <cell r="R106">
            <v>4294053</v>
          </cell>
          <cell r="S106">
            <v>284553</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1115</v>
          </cell>
          <cell r="AP106">
            <v>76</v>
          </cell>
          <cell r="AQ106">
            <v>0</v>
          </cell>
          <cell r="AR106">
            <v>0</v>
          </cell>
          <cell r="AS106">
            <v>0</v>
          </cell>
          <cell r="AT106">
            <v>0</v>
          </cell>
          <cell r="AU106">
            <v>1191</v>
          </cell>
          <cell r="AV106">
            <v>19</v>
          </cell>
          <cell r="AW106">
            <v>24</v>
          </cell>
          <cell r="AX106">
            <v>0</v>
          </cell>
          <cell r="AY106">
            <v>78063</v>
          </cell>
          <cell r="AZ106">
            <v>0</v>
          </cell>
          <cell r="BA106">
            <v>0</v>
          </cell>
          <cell r="BB106">
            <v>0</v>
          </cell>
          <cell r="BC106">
            <v>0</v>
          </cell>
          <cell r="BD106">
            <v>0</v>
          </cell>
          <cell r="BE106">
            <v>0</v>
          </cell>
        </row>
        <row r="107">
          <cell r="A107">
            <v>742</v>
          </cell>
          <cell r="B107">
            <v>600</v>
          </cell>
          <cell r="C107" t="str">
            <v>De Bruggen (Haaglanden)</v>
          </cell>
          <cell r="D107" t="str">
            <v>'S-GRAVENHAGE</v>
          </cell>
          <cell r="E107" t="str">
            <v>HWIH</v>
          </cell>
          <cell r="F107">
            <v>0</v>
          </cell>
          <cell r="G107">
            <v>0</v>
          </cell>
          <cell r="H107">
            <v>0</v>
          </cell>
          <cell r="I107">
            <v>0</v>
          </cell>
          <cell r="J107">
            <v>0</v>
          </cell>
          <cell r="K107" t="e">
            <v>#REF!</v>
          </cell>
          <cell r="L107" t="e">
            <v>#REF!</v>
          </cell>
          <cell r="M107" t="e">
            <v>#REF!</v>
          </cell>
          <cell r="N107" t="e">
            <v>#REF!</v>
          </cell>
          <cell r="O107" t="e">
            <v>#REF!</v>
          </cell>
          <cell r="P107" t="e">
            <v>#REF!</v>
          </cell>
          <cell r="Q107">
            <v>65569</v>
          </cell>
          <cell r="R107">
            <v>106687</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77</v>
          </cell>
          <cell r="AQ107">
            <v>0</v>
          </cell>
          <cell r="AR107">
            <v>0</v>
          </cell>
          <cell r="AS107">
            <v>0</v>
          </cell>
          <cell r="AT107">
            <v>0</v>
          </cell>
          <cell r="AU107">
            <v>77</v>
          </cell>
          <cell r="AV107">
            <v>5</v>
          </cell>
          <cell r="AW107">
            <v>0</v>
          </cell>
          <cell r="AX107">
            <v>252</v>
          </cell>
          <cell r="AY107">
            <v>4709</v>
          </cell>
          <cell r="AZ107">
            <v>0</v>
          </cell>
          <cell r="BA107">
            <v>0</v>
          </cell>
          <cell r="BB107">
            <v>0</v>
          </cell>
          <cell r="BC107">
            <v>0</v>
          </cell>
          <cell r="BD107">
            <v>0</v>
          </cell>
          <cell r="BE107">
            <v>0</v>
          </cell>
        </row>
        <row r="108">
          <cell r="A108">
            <v>601</v>
          </cell>
          <cell r="B108">
            <v>600</v>
          </cell>
          <cell r="C108" t="str">
            <v>De Opbouw (Arnhem)</v>
          </cell>
          <cell r="D108" t="str">
            <v>UTRECHT</v>
          </cell>
          <cell r="E108" t="str">
            <v>MASK</v>
          </cell>
          <cell r="F108">
            <v>0</v>
          </cell>
          <cell r="G108">
            <v>0</v>
          </cell>
          <cell r="H108">
            <v>0</v>
          </cell>
          <cell r="I108">
            <v>0</v>
          </cell>
          <cell r="J108">
            <v>0</v>
          </cell>
          <cell r="K108" t="e">
            <v>#REF!</v>
          </cell>
          <cell r="L108" t="e">
            <v>#REF!</v>
          </cell>
          <cell r="M108" t="e">
            <v>#REF!</v>
          </cell>
          <cell r="N108" t="e">
            <v>#REF!</v>
          </cell>
          <cell r="O108" t="e">
            <v>#REF!</v>
          </cell>
          <cell r="P108" t="e">
            <v>#REF!</v>
          </cell>
          <cell r="Q108">
            <v>26643</v>
          </cell>
          <cell r="R108">
            <v>28566</v>
          </cell>
          <cell r="S108">
            <v>7933</v>
          </cell>
          <cell r="T108">
            <v>0</v>
          </cell>
          <cell r="U108">
            <v>28</v>
          </cell>
          <cell r="V108">
            <v>0</v>
          </cell>
          <cell r="W108">
            <v>28</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28</v>
          </cell>
          <cell r="AU108">
            <v>0</v>
          </cell>
          <cell r="AV108">
            <v>0</v>
          </cell>
          <cell r="AW108">
            <v>0</v>
          </cell>
          <cell r="AX108">
            <v>0</v>
          </cell>
          <cell r="AY108">
            <v>0</v>
          </cell>
          <cell r="AZ108">
            <v>0</v>
          </cell>
          <cell r="BA108">
            <v>0</v>
          </cell>
          <cell r="BB108">
            <v>0</v>
          </cell>
          <cell r="BC108">
            <v>0</v>
          </cell>
          <cell r="BD108">
            <v>0</v>
          </cell>
          <cell r="BE108">
            <v>0</v>
          </cell>
        </row>
        <row r="109">
          <cell r="A109">
            <v>602</v>
          </cell>
          <cell r="B109">
            <v>600</v>
          </cell>
          <cell r="C109" t="str">
            <v>De Opbouw (AGIS, Utrecht)</v>
          </cell>
          <cell r="D109" t="str">
            <v>UTRECHT</v>
          </cell>
          <cell r="E109" t="str">
            <v>MASK</v>
          </cell>
          <cell r="F109">
            <v>37</v>
          </cell>
          <cell r="G109">
            <v>0</v>
          </cell>
          <cell r="H109">
            <v>0</v>
          </cell>
          <cell r="I109">
            <v>0</v>
          </cell>
          <cell r="J109">
            <v>281961</v>
          </cell>
          <cell r="K109" t="e">
            <v>#REF!</v>
          </cell>
          <cell r="L109" t="e">
            <v>#REF!</v>
          </cell>
          <cell r="M109" t="e">
            <v>#REF!</v>
          </cell>
          <cell r="N109" t="e">
            <v>#REF!</v>
          </cell>
          <cell r="O109" t="e">
            <v>#REF!</v>
          </cell>
          <cell r="P109" t="e">
            <v>#REF!</v>
          </cell>
          <cell r="Q109">
            <v>191926</v>
          </cell>
          <cell r="R109">
            <v>132459</v>
          </cell>
          <cell r="S109">
            <v>225001</v>
          </cell>
          <cell r="T109">
            <v>95</v>
          </cell>
          <cell r="U109">
            <v>86</v>
          </cell>
          <cell r="V109">
            <v>0</v>
          </cell>
          <cell r="W109">
            <v>32</v>
          </cell>
          <cell r="X109">
            <v>0</v>
          </cell>
          <cell r="Y109">
            <v>54</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38</v>
          </cell>
          <cell r="AP109">
            <v>104</v>
          </cell>
          <cell r="AQ109">
            <v>0</v>
          </cell>
          <cell r="AR109">
            <v>0</v>
          </cell>
          <cell r="AS109">
            <v>0</v>
          </cell>
          <cell r="AT109">
            <v>86</v>
          </cell>
          <cell r="AU109">
            <v>142</v>
          </cell>
          <cell r="AV109">
            <v>0</v>
          </cell>
          <cell r="AW109">
            <v>0</v>
          </cell>
          <cell r="AX109">
            <v>0</v>
          </cell>
          <cell r="AY109">
            <v>5607</v>
          </cell>
          <cell r="AZ109">
            <v>0</v>
          </cell>
          <cell r="BA109">
            <v>0</v>
          </cell>
          <cell r="BB109">
            <v>0</v>
          </cell>
          <cell r="BC109">
            <v>0</v>
          </cell>
          <cell r="BD109">
            <v>0</v>
          </cell>
          <cell r="BE109">
            <v>0</v>
          </cell>
        </row>
        <row r="110">
          <cell r="A110">
            <v>750</v>
          </cell>
          <cell r="B110">
            <v>600</v>
          </cell>
          <cell r="C110" t="str">
            <v>De Driestroom (Arnhem)</v>
          </cell>
          <cell r="D110" t="str">
            <v>ELST GLD</v>
          </cell>
          <cell r="E110" t="str">
            <v>HWIH</v>
          </cell>
          <cell r="F110">
            <v>95</v>
          </cell>
          <cell r="G110">
            <v>0</v>
          </cell>
          <cell r="H110">
            <v>0</v>
          </cell>
          <cell r="I110">
            <v>0</v>
          </cell>
          <cell r="J110">
            <v>679197</v>
          </cell>
          <cell r="K110" t="e">
            <v>#REF!</v>
          </cell>
          <cell r="L110" t="e">
            <v>#REF!</v>
          </cell>
          <cell r="M110" t="e">
            <v>#REF!</v>
          </cell>
          <cell r="N110" t="e">
            <v>#REF!</v>
          </cell>
          <cell r="O110" t="e">
            <v>#REF!</v>
          </cell>
          <cell r="P110" t="e">
            <v>#REF!</v>
          </cell>
          <cell r="Q110">
            <v>215444</v>
          </cell>
          <cell r="R110">
            <v>395053</v>
          </cell>
          <cell r="S110">
            <v>136619</v>
          </cell>
          <cell r="T110">
            <v>0</v>
          </cell>
          <cell r="U110">
            <v>67</v>
          </cell>
          <cell r="V110">
            <v>0</v>
          </cell>
          <cell r="W110">
            <v>19</v>
          </cell>
          <cell r="X110">
            <v>0</v>
          </cell>
          <cell r="Y110">
            <v>48</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67</v>
          </cell>
          <cell r="AU110">
            <v>0</v>
          </cell>
          <cell r="AV110">
            <v>0</v>
          </cell>
          <cell r="AW110">
            <v>0</v>
          </cell>
          <cell r="AX110">
            <v>0</v>
          </cell>
          <cell r="AY110">
            <v>0</v>
          </cell>
          <cell r="AZ110">
            <v>0</v>
          </cell>
          <cell r="BA110">
            <v>0</v>
          </cell>
          <cell r="BB110">
            <v>0</v>
          </cell>
          <cell r="BC110">
            <v>0</v>
          </cell>
          <cell r="BD110">
            <v>0</v>
          </cell>
          <cell r="BE110">
            <v>0</v>
          </cell>
        </row>
        <row r="111">
          <cell r="A111">
            <v>603</v>
          </cell>
          <cell r="B111">
            <v>600</v>
          </cell>
          <cell r="C111" t="str">
            <v>De Opbouw (Noord-Holland Noord)</v>
          </cell>
          <cell r="D111" t="str">
            <v>ALKMAAR</v>
          </cell>
          <cell r="E111" t="str">
            <v>MASK</v>
          </cell>
          <cell r="F111">
            <v>30</v>
          </cell>
          <cell r="G111">
            <v>0</v>
          </cell>
          <cell r="H111">
            <v>0</v>
          </cell>
          <cell r="I111">
            <v>0</v>
          </cell>
          <cell r="J111">
            <v>206229</v>
          </cell>
          <cell r="K111" t="e">
            <v>#REF!</v>
          </cell>
          <cell r="L111" t="e">
            <v>#REF!</v>
          </cell>
          <cell r="M111" t="e">
            <v>#REF!</v>
          </cell>
          <cell r="N111" t="e">
            <v>#REF!</v>
          </cell>
          <cell r="O111" t="e">
            <v>#REF!</v>
          </cell>
          <cell r="P111" t="e">
            <v>#REF!</v>
          </cell>
          <cell r="Q111">
            <v>173889</v>
          </cell>
          <cell r="R111">
            <v>235318</v>
          </cell>
          <cell r="S111">
            <v>41865</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146</v>
          </cell>
          <cell r="AQ111">
            <v>0</v>
          </cell>
          <cell r="AR111">
            <v>0</v>
          </cell>
          <cell r="AS111">
            <v>0</v>
          </cell>
          <cell r="AT111">
            <v>0</v>
          </cell>
          <cell r="AU111">
            <v>146</v>
          </cell>
          <cell r="AV111">
            <v>48</v>
          </cell>
          <cell r="AW111">
            <v>0</v>
          </cell>
          <cell r="AX111">
            <v>3513</v>
          </cell>
          <cell r="AY111">
            <v>6048</v>
          </cell>
          <cell r="AZ111">
            <v>0</v>
          </cell>
          <cell r="BA111">
            <v>0</v>
          </cell>
          <cell r="BB111">
            <v>0</v>
          </cell>
          <cell r="BC111">
            <v>0</v>
          </cell>
          <cell r="BD111">
            <v>0</v>
          </cell>
          <cell r="BE111">
            <v>0</v>
          </cell>
        </row>
        <row r="112">
          <cell r="A112">
            <v>751</v>
          </cell>
          <cell r="B112">
            <v>600</v>
          </cell>
          <cell r="C112" t="str">
            <v>De Driestroom (Nijmegen)</v>
          </cell>
          <cell r="D112" t="str">
            <v>ELST GLD</v>
          </cell>
          <cell r="E112" t="str">
            <v>HWIH</v>
          </cell>
          <cell r="F112">
            <v>18</v>
          </cell>
          <cell r="G112">
            <v>0</v>
          </cell>
          <cell r="H112">
            <v>0</v>
          </cell>
          <cell r="I112">
            <v>0</v>
          </cell>
          <cell r="J112">
            <v>129621</v>
          </cell>
          <cell r="K112" t="e">
            <v>#REF!</v>
          </cell>
          <cell r="L112" t="e">
            <v>#REF!</v>
          </cell>
          <cell r="M112" t="e">
            <v>#REF!</v>
          </cell>
          <cell r="N112" t="e">
            <v>#REF!</v>
          </cell>
          <cell r="O112" t="e">
            <v>#REF!</v>
          </cell>
          <cell r="P112" t="e">
            <v>#REF!</v>
          </cell>
          <cell r="Q112">
            <v>248312</v>
          </cell>
          <cell r="R112">
            <v>385107</v>
          </cell>
          <cell r="S112">
            <v>590450</v>
          </cell>
          <cell r="T112">
            <v>0</v>
          </cell>
          <cell r="U112">
            <v>204</v>
          </cell>
          <cell r="V112">
            <v>0</v>
          </cell>
          <cell r="W112">
            <v>115</v>
          </cell>
          <cell r="X112">
            <v>0</v>
          </cell>
          <cell r="Y112">
            <v>89</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204</v>
          </cell>
          <cell r="AU112">
            <v>0</v>
          </cell>
          <cell r="AV112">
            <v>0</v>
          </cell>
          <cell r="AW112">
            <v>0</v>
          </cell>
          <cell r="AX112">
            <v>0</v>
          </cell>
          <cell r="AY112">
            <v>0</v>
          </cell>
          <cell r="AZ112">
            <v>0</v>
          </cell>
          <cell r="BA112">
            <v>0</v>
          </cell>
          <cell r="BB112">
            <v>0</v>
          </cell>
          <cell r="BC112">
            <v>0</v>
          </cell>
          <cell r="BD112">
            <v>0</v>
          </cell>
          <cell r="BE112">
            <v>0</v>
          </cell>
        </row>
        <row r="113">
          <cell r="A113">
            <v>604</v>
          </cell>
          <cell r="B113">
            <v>600</v>
          </cell>
          <cell r="C113" t="str">
            <v>De Opbouw (Amstelland en de Meerlanden)</v>
          </cell>
          <cell r="D113" t="str">
            <v>UITHOORN</v>
          </cell>
          <cell r="E113" t="str">
            <v>MASK</v>
          </cell>
          <cell r="F113">
            <v>0</v>
          </cell>
          <cell r="G113">
            <v>0</v>
          </cell>
          <cell r="H113">
            <v>0</v>
          </cell>
          <cell r="I113">
            <v>0</v>
          </cell>
          <cell r="J113">
            <v>0</v>
          </cell>
          <cell r="K113" t="e">
            <v>#REF!</v>
          </cell>
          <cell r="L113" t="e">
            <v>#REF!</v>
          </cell>
          <cell r="M113" t="e">
            <v>#REF!</v>
          </cell>
          <cell r="N113" t="e">
            <v>#REF!</v>
          </cell>
          <cell r="O113" t="e">
            <v>#REF!</v>
          </cell>
          <cell r="P113" t="e">
            <v>#REF!</v>
          </cell>
          <cell r="Q113">
            <v>103947</v>
          </cell>
          <cell r="R113">
            <v>269014</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65</v>
          </cell>
          <cell r="AQ113">
            <v>0</v>
          </cell>
          <cell r="AR113">
            <v>0</v>
          </cell>
          <cell r="AS113">
            <v>0</v>
          </cell>
          <cell r="AT113">
            <v>0</v>
          </cell>
          <cell r="AU113">
            <v>65</v>
          </cell>
          <cell r="AV113">
            <v>0</v>
          </cell>
          <cell r="AW113">
            <v>0</v>
          </cell>
          <cell r="AX113">
            <v>1323</v>
          </cell>
          <cell r="AY113">
            <v>3024</v>
          </cell>
          <cell r="AZ113">
            <v>0</v>
          </cell>
          <cell r="BA113">
            <v>0</v>
          </cell>
          <cell r="BB113">
            <v>0</v>
          </cell>
          <cell r="BC113">
            <v>0</v>
          </cell>
          <cell r="BD113">
            <v>0</v>
          </cell>
          <cell r="BE113">
            <v>0</v>
          </cell>
        </row>
        <row r="114">
          <cell r="A114">
            <v>760</v>
          </cell>
          <cell r="B114">
            <v>600</v>
          </cell>
          <cell r="C114" t="str">
            <v>Paus Johannes XXIII (Rotterdam)</v>
          </cell>
          <cell r="D114" t="str">
            <v>ROTTERDAM</v>
          </cell>
          <cell r="E114" t="str">
            <v>HWIH</v>
          </cell>
          <cell r="F114">
            <v>117</v>
          </cell>
          <cell r="G114">
            <v>0</v>
          </cell>
          <cell r="H114">
            <v>0</v>
          </cell>
          <cell r="I114">
            <v>0</v>
          </cell>
          <cell r="J114">
            <v>901526</v>
          </cell>
          <cell r="K114" t="e">
            <v>#REF!</v>
          </cell>
          <cell r="L114" t="e">
            <v>#REF!</v>
          </cell>
          <cell r="M114" t="e">
            <v>#REF!</v>
          </cell>
          <cell r="N114" t="e">
            <v>#REF!</v>
          </cell>
          <cell r="O114" t="e">
            <v>#REF!</v>
          </cell>
          <cell r="P114" t="e">
            <v>#REF!</v>
          </cell>
          <cell r="Q114">
            <v>98270</v>
          </cell>
          <cell r="R114">
            <v>105206</v>
          </cell>
          <cell r="S114">
            <v>122000</v>
          </cell>
          <cell r="T114">
            <v>0</v>
          </cell>
          <cell r="U114">
            <v>193</v>
          </cell>
          <cell r="V114">
            <v>0</v>
          </cell>
          <cell r="W114">
            <v>105</v>
          </cell>
          <cell r="X114">
            <v>0</v>
          </cell>
          <cell r="Y114">
            <v>88</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193</v>
          </cell>
          <cell r="AU114">
            <v>0</v>
          </cell>
          <cell r="AV114">
            <v>0</v>
          </cell>
          <cell r="AW114">
            <v>0</v>
          </cell>
          <cell r="AX114">
            <v>0</v>
          </cell>
          <cell r="AY114">
            <v>0</v>
          </cell>
          <cell r="AZ114">
            <v>0</v>
          </cell>
          <cell r="BA114">
            <v>0</v>
          </cell>
          <cell r="BB114">
            <v>0</v>
          </cell>
          <cell r="BC114">
            <v>0</v>
          </cell>
          <cell r="BD114">
            <v>0</v>
          </cell>
          <cell r="BE114">
            <v>0</v>
          </cell>
        </row>
        <row r="115">
          <cell r="A115">
            <v>761</v>
          </cell>
          <cell r="B115">
            <v>600</v>
          </cell>
          <cell r="C115" t="str">
            <v>Paus Johannes XXIII (DWO)</v>
          </cell>
          <cell r="D115" t="str">
            <v>ROTTERDAM</v>
          </cell>
          <cell r="E115" t="str">
            <v>HWIH</v>
          </cell>
          <cell r="F115">
            <v>69</v>
          </cell>
          <cell r="G115">
            <v>0</v>
          </cell>
          <cell r="H115">
            <v>0</v>
          </cell>
          <cell r="I115">
            <v>0</v>
          </cell>
          <cell r="J115">
            <v>498232</v>
          </cell>
          <cell r="K115" t="e">
            <v>#REF!</v>
          </cell>
          <cell r="L115" t="e">
            <v>#REF!</v>
          </cell>
          <cell r="M115" t="e">
            <v>#REF!</v>
          </cell>
          <cell r="N115" t="e">
            <v>#REF!</v>
          </cell>
          <cell r="O115" t="e">
            <v>#REF!</v>
          </cell>
          <cell r="P115" t="e">
            <v>#REF!</v>
          </cell>
          <cell r="Q115">
            <v>74006</v>
          </cell>
          <cell r="R115">
            <v>67186</v>
          </cell>
          <cell r="S115">
            <v>155394</v>
          </cell>
          <cell r="T115">
            <v>0</v>
          </cell>
          <cell r="U115">
            <v>123</v>
          </cell>
          <cell r="V115">
            <v>0</v>
          </cell>
          <cell r="W115">
            <v>56</v>
          </cell>
          <cell r="X115">
            <v>0</v>
          </cell>
          <cell r="Y115">
            <v>67</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123</v>
          </cell>
          <cell r="AU115">
            <v>0</v>
          </cell>
          <cell r="AV115">
            <v>0</v>
          </cell>
          <cell r="AW115">
            <v>0</v>
          </cell>
          <cell r="AX115">
            <v>0</v>
          </cell>
          <cell r="AY115">
            <v>0</v>
          </cell>
          <cell r="AZ115">
            <v>0</v>
          </cell>
          <cell r="BA115">
            <v>0</v>
          </cell>
          <cell r="BB115">
            <v>0</v>
          </cell>
          <cell r="BC115">
            <v>0</v>
          </cell>
          <cell r="BD115">
            <v>0</v>
          </cell>
          <cell r="BE115">
            <v>0</v>
          </cell>
        </row>
        <row r="116">
          <cell r="A116">
            <v>610</v>
          </cell>
          <cell r="B116">
            <v>600</v>
          </cell>
          <cell r="C116" t="str">
            <v>De Compaan</v>
          </cell>
          <cell r="D116" t="str">
            <v>'S-GRAVENHAGE</v>
          </cell>
          <cell r="E116" t="str">
            <v>MASK</v>
          </cell>
          <cell r="F116">
            <v>0</v>
          </cell>
          <cell r="G116">
            <v>0</v>
          </cell>
          <cell r="H116">
            <v>0</v>
          </cell>
          <cell r="I116">
            <v>0</v>
          </cell>
          <cell r="J116">
            <v>0</v>
          </cell>
          <cell r="K116" t="e">
            <v>#REF!</v>
          </cell>
          <cell r="L116" t="e">
            <v>#REF!</v>
          </cell>
          <cell r="M116" t="e">
            <v>#REF!</v>
          </cell>
          <cell r="N116" t="e">
            <v>#REF!</v>
          </cell>
          <cell r="O116" t="e">
            <v>#REF!</v>
          </cell>
          <cell r="P116" t="e">
            <v>#REF!</v>
          </cell>
          <cell r="Q116">
            <v>1090895</v>
          </cell>
          <cell r="R116">
            <v>2301293</v>
          </cell>
          <cell r="S116">
            <v>2824273</v>
          </cell>
          <cell r="T116">
            <v>0</v>
          </cell>
          <cell r="U116">
            <v>562</v>
          </cell>
          <cell r="V116">
            <v>0</v>
          </cell>
          <cell r="W116">
            <v>200</v>
          </cell>
          <cell r="X116">
            <v>0</v>
          </cell>
          <cell r="Y116">
            <v>362</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304</v>
          </cell>
          <cell r="AP116">
            <v>0</v>
          </cell>
          <cell r="AQ116">
            <v>0</v>
          </cell>
          <cell r="AR116">
            <v>0</v>
          </cell>
          <cell r="AS116">
            <v>0</v>
          </cell>
          <cell r="AT116">
            <v>562</v>
          </cell>
          <cell r="AU116">
            <v>304</v>
          </cell>
          <cell r="AV116">
            <v>0</v>
          </cell>
          <cell r="AW116">
            <v>0</v>
          </cell>
          <cell r="AX116">
            <v>0</v>
          </cell>
          <cell r="AY116">
            <v>19152</v>
          </cell>
          <cell r="AZ116">
            <v>0</v>
          </cell>
          <cell r="BA116">
            <v>0</v>
          </cell>
          <cell r="BB116">
            <v>0</v>
          </cell>
          <cell r="BC116">
            <v>0</v>
          </cell>
          <cell r="BD116">
            <v>0</v>
          </cell>
          <cell r="BE116">
            <v>0</v>
          </cell>
        </row>
        <row r="117">
          <cell r="A117">
            <v>762</v>
          </cell>
          <cell r="B117">
            <v>600</v>
          </cell>
          <cell r="C117" t="str">
            <v>Paus Johannes XXIII (Nw Waterweg Nrd)</v>
          </cell>
          <cell r="D117" t="str">
            <v>ROTTERDAM</v>
          </cell>
          <cell r="E117" t="str">
            <v>HWIH</v>
          </cell>
          <cell r="F117">
            <v>25</v>
          </cell>
          <cell r="G117">
            <v>0</v>
          </cell>
          <cell r="H117">
            <v>0</v>
          </cell>
          <cell r="I117">
            <v>0</v>
          </cell>
          <cell r="J117">
            <v>173777</v>
          </cell>
          <cell r="K117" t="e">
            <v>#REF!</v>
          </cell>
          <cell r="L117" t="e">
            <v>#REF!</v>
          </cell>
          <cell r="M117" t="e">
            <v>#REF!</v>
          </cell>
          <cell r="N117" t="e">
            <v>#REF!</v>
          </cell>
          <cell r="O117" t="e">
            <v>#REF!</v>
          </cell>
          <cell r="P117" t="e">
            <v>#REF!</v>
          </cell>
          <cell r="Q117">
            <v>28041</v>
          </cell>
          <cell r="R117">
            <v>24808</v>
          </cell>
          <cell r="S117">
            <v>18098</v>
          </cell>
          <cell r="T117">
            <v>0</v>
          </cell>
          <cell r="U117">
            <v>44</v>
          </cell>
          <cell r="V117">
            <v>0</v>
          </cell>
          <cell r="W117">
            <v>16</v>
          </cell>
          <cell r="X117">
            <v>0</v>
          </cell>
          <cell r="Y117">
            <v>28</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44</v>
          </cell>
          <cell r="AU117">
            <v>0</v>
          </cell>
          <cell r="AV117">
            <v>0</v>
          </cell>
          <cell r="AW117">
            <v>0</v>
          </cell>
          <cell r="AX117">
            <v>0</v>
          </cell>
          <cell r="AY117">
            <v>0</v>
          </cell>
          <cell r="AZ117">
            <v>0</v>
          </cell>
          <cell r="BA117">
            <v>0</v>
          </cell>
          <cell r="BB117">
            <v>0</v>
          </cell>
          <cell r="BC117">
            <v>0</v>
          </cell>
          <cell r="BD117">
            <v>0</v>
          </cell>
          <cell r="BE117">
            <v>0</v>
          </cell>
        </row>
        <row r="118">
          <cell r="A118">
            <v>770</v>
          </cell>
          <cell r="B118">
            <v>600</v>
          </cell>
          <cell r="C118" t="str">
            <v>Ipse (Delft Westland Oostland)</v>
          </cell>
          <cell r="D118" t="str">
            <v>NOOTDORP</v>
          </cell>
          <cell r="E118" t="str">
            <v>HWIH</v>
          </cell>
          <cell r="F118">
            <v>61</v>
          </cell>
          <cell r="G118">
            <v>0</v>
          </cell>
          <cell r="H118">
            <v>0</v>
          </cell>
          <cell r="I118">
            <v>0</v>
          </cell>
          <cell r="J118">
            <v>457370</v>
          </cell>
          <cell r="K118" t="e">
            <v>#REF!</v>
          </cell>
          <cell r="L118" t="e">
            <v>#REF!</v>
          </cell>
          <cell r="M118" t="e">
            <v>#REF!</v>
          </cell>
          <cell r="N118" t="e">
            <v>#REF!</v>
          </cell>
          <cell r="O118" t="e">
            <v>#REF!</v>
          </cell>
          <cell r="P118" t="e">
            <v>#REF!</v>
          </cell>
          <cell r="Q118">
            <v>1502527</v>
          </cell>
          <cell r="R118">
            <v>2205177</v>
          </cell>
          <cell r="S118">
            <v>1283784</v>
          </cell>
          <cell r="T118">
            <v>0</v>
          </cell>
          <cell r="U118">
            <v>106</v>
          </cell>
          <cell r="V118">
            <v>0</v>
          </cell>
          <cell r="W118">
            <v>85</v>
          </cell>
          <cell r="X118">
            <v>0</v>
          </cell>
          <cell r="Y118">
            <v>21</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619</v>
          </cell>
          <cell r="AP118">
            <v>0</v>
          </cell>
          <cell r="AQ118">
            <v>0</v>
          </cell>
          <cell r="AR118">
            <v>0</v>
          </cell>
          <cell r="AS118">
            <v>0</v>
          </cell>
          <cell r="AT118">
            <v>106</v>
          </cell>
          <cell r="AU118">
            <v>619</v>
          </cell>
          <cell r="AV118">
            <v>0</v>
          </cell>
          <cell r="AW118">
            <v>0</v>
          </cell>
          <cell r="AX118">
            <v>756</v>
          </cell>
          <cell r="AY118">
            <v>36855</v>
          </cell>
          <cell r="AZ118">
            <v>0</v>
          </cell>
          <cell r="BA118">
            <v>0</v>
          </cell>
          <cell r="BB118">
            <v>0</v>
          </cell>
          <cell r="BC118">
            <v>0</v>
          </cell>
          <cell r="BD118">
            <v>0</v>
          </cell>
          <cell r="BE118">
            <v>0</v>
          </cell>
        </row>
        <row r="119">
          <cell r="A119">
            <v>620</v>
          </cell>
          <cell r="B119">
            <v>600</v>
          </cell>
          <cell r="C119" t="str">
            <v>Filadelfia Zorgverlening (ZHE)</v>
          </cell>
          <cell r="D119" t="str">
            <v>HOUTEN</v>
          </cell>
          <cell r="E119" t="str">
            <v>MASK</v>
          </cell>
          <cell r="F119">
            <v>15</v>
          </cell>
          <cell r="G119">
            <v>0</v>
          </cell>
          <cell r="H119">
            <v>0</v>
          </cell>
          <cell r="I119">
            <v>0</v>
          </cell>
          <cell r="J119">
            <v>107174</v>
          </cell>
          <cell r="K119" t="e">
            <v>#REF!</v>
          </cell>
          <cell r="L119" t="e">
            <v>#REF!</v>
          </cell>
          <cell r="M119" t="e">
            <v>#REF!</v>
          </cell>
          <cell r="N119" t="e">
            <v>#REF!</v>
          </cell>
          <cell r="O119" t="e">
            <v>#REF!</v>
          </cell>
          <cell r="P119" t="e">
            <v>#REF!</v>
          </cell>
          <cell r="Q119">
            <v>18307</v>
          </cell>
          <cell r="R119">
            <v>218975</v>
          </cell>
          <cell r="S119">
            <v>252003</v>
          </cell>
          <cell r="T119">
            <v>0</v>
          </cell>
          <cell r="U119">
            <v>60</v>
          </cell>
          <cell r="V119">
            <v>0</v>
          </cell>
          <cell r="W119">
            <v>19</v>
          </cell>
          <cell r="X119">
            <v>0</v>
          </cell>
          <cell r="Y119">
            <v>41</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39</v>
          </cell>
          <cell r="AP119">
            <v>0</v>
          </cell>
          <cell r="AQ119">
            <v>0</v>
          </cell>
          <cell r="AR119">
            <v>0</v>
          </cell>
          <cell r="AS119">
            <v>0</v>
          </cell>
          <cell r="AT119">
            <v>60</v>
          </cell>
          <cell r="AU119">
            <v>39</v>
          </cell>
          <cell r="AV119">
            <v>0</v>
          </cell>
          <cell r="AW119">
            <v>0</v>
          </cell>
          <cell r="AX119">
            <v>2457</v>
          </cell>
          <cell r="AY119">
            <v>0</v>
          </cell>
          <cell r="AZ119">
            <v>0</v>
          </cell>
          <cell r="BA119">
            <v>0</v>
          </cell>
          <cell r="BB119">
            <v>0</v>
          </cell>
          <cell r="BC119">
            <v>0</v>
          </cell>
          <cell r="BD119">
            <v>0</v>
          </cell>
          <cell r="BE119">
            <v>0</v>
          </cell>
        </row>
        <row r="120">
          <cell r="A120">
            <v>771</v>
          </cell>
          <cell r="B120">
            <v>600</v>
          </cell>
          <cell r="C120" t="str">
            <v>Ipse (Haaglanden)</v>
          </cell>
          <cell r="D120" t="str">
            <v>NOOTDORP</v>
          </cell>
          <cell r="E120" t="str">
            <v>HWIH</v>
          </cell>
          <cell r="F120">
            <v>12</v>
          </cell>
          <cell r="G120">
            <v>0</v>
          </cell>
          <cell r="H120">
            <v>0</v>
          </cell>
          <cell r="I120">
            <v>0</v>
          </cell>
          <cell r="J120">
            <v>108072</v>
          </cell>
          <cell r="K120" t="e">
            <v>#REF!</v>
          </cell>
          <cell r="L120" t="e">
            <v>#REF!</v>
          </cell>
          <cell r="M120" t="e">
            <v>#REF!</v>
          </cell>
          <cell r="N120" t="e">
            <v>#REF!</v>
          </cell>
          <cell r="O120" t="e">
            <v>#REF!</v>
          </cell>
          <cell r="P120" t="e">
            <v>#REF!</v>
          </cell>
          <cell r="Q120">
            <v>173777</v>
          </cell>
          <cell r="R120">
            <v>0</v>
          </cell>
          <cell r="S120">
            <v>373526</v>
          </cell>
          <cell r="T120">
            <v>0</v>
          </cell>
          <cell r="U120">
            <v>55</v>
          </cell>
          <cell r="V120">
            <v>0</v>
          </cell>
          <cell r="W120">
            <v>26</v>
          </cell>
          <cell r="X120">
            <v>0</v>
          </cell>
          <cell r="Y120">
            <v>29</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7</v>
          </cell>
          <cell r="AP120">
            <v>0</v>
          </cell>
          <cell r="AQ120">
            <v>0</v>
          </cell>
          <cell r="AR120">
            <v>0</v>
          </cell>
          <cell r="AS120">
            <v>0</v>
          </cell>
          <cell r="AT120">
            <v>55</v>
          </cell>
          <cell r="AU120">
            <v>7</v>
          </cell>
          <cell r="AV120">
            <v>0</v>
          </cell>
          <cell r="AW120">
            <v>0</v>
          </cell>
          <cell r="AX120">
            <v>0</v>
          </cell>
          <cell r="AY120">
            <v>441</v>
          </cell>
          <cell r="AZ120">
            <v>0</v>
          </cell>
          <cell r="BA120">
            <v>0</v>
          </cell>
          <cell r="BB120">
            <v>0</v>
          </cell>
          <cell r="BC120">
            <v>0</v>
          </cell>
          <cell r="BD120">
            <v>0</v>
          </cell>
          <cell r="BE120">
            <v>0</v>
          </cell>
        </row>
        <row r="121">
          <cell r="A121">
            <v>772</v>
          </cell>
          <cell r="B121">
            <v>600</v>
          </cell>
          <cell r="C121" t="str">
            <v>Ipse (Zuid-Holland-Noord)</v>
          </cell>
          <cell r="D121" t="str">
            <v>NOOTDORP</v>
          </cell>
          <cell r="E121" t="str">
            <v>HWIH</v>
          </cell>
          <cell r="F121">
            <v>0</v>
          </cell>
          <cell r="G121">
            <v>0</v>
          </cell>
          <cell r="H121">
            <v>0</v>
          </cell>
          <cell r="I121">
            <v>0</v>
          </cell>
          <cell r="J121">
            <v>0</v>
          </cell>
          <cell r="K121" t="e">
            <v>#REF!</v>
          </cell>
          <cell r="L121" t="e">
            <v>#REF!</v>
          </cell>
          <cell r="M121" t="e">
            <v>#REF!</v>
          </cell>
          <cell r="N121" t="e">
            <v>#REF!</v>
          </cell>
          <cell r="O121" t="e">
            <v>#REF!</v>
          </cell>
          <cell r="P121" t="e">
            <v>#REF!</v>
          </cell>
          <cell r="Q121">
            <v>40786</v>
          </cell>
          <cell r="R121">
            <v>0</v>
          </cell>
          <cell r="S121">
            <v>156204</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row>
        <row r="122">
          <cell r="A122">
            <v>630</v>
          </cell>
          <cell r="B122">
            <v>600</v>
          </cell>
          <cell r="C122" t="str">
            <v>Amarant (West-Brabant)</v>
          </cell>
          <cell r="D122" t="str">
            <v>RIJSBERGEN</v>
          </cell>
          <cell r="E122" t="str">
            <v>JJAE</v>
          </cell>
          <cell r="F122">
            <v>184</v>
          </cell>
          <cell r="G122">
            <v>0</v>
          </cell>
          <cell r="H122">
            <v>0</v>
          </cell>
          <cell r="I122">
            <v>0</v>
          </cell>
          <cell r="J122">
            <v>1469717</v>
          </cell>
          <cell r="K122" t="e">
            <v>#REF!</v>
          </cell>
          <cell r="L122" t="e">
            <v>#REF!</v>
          </cell>
          <cell r="M122" t="e">
            <v>#REF!</v>
          </cell>
          <cell r="N122" t="e">
            <v>#REF!</v>
          </cell>
          <cell r="O122" t="e">
            <v>#REF!</v>
          </cell>
          <cell r="P122" t="e">
            <v>#REF!</v>
          </cell>
          <cell r="Q122">
            <v>919343</v>
          </cell>
          <cell r="R122">
            <v>1603406</v>
          </cell>
          <cell r="S122">
            <v>270527</v>
          </cell>
          <cell r="T122">
            <v>0</v>
          </cell>
          <cell r="U122">
            <v>242</v>
          </cell>
          <cell r="V122">
            <v>0</v>
          </cell>
          <cell r="W122">
            <v>125</v>
          </cell>
          <cell r="X122">
            <v>0</v>
          </cell>
          <cell r="Y122">
            <v>117</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349</v>
          </cell>
          <cell r="AP122">
            <v>0</v>
          </cell>
          <cell r="AQ122">
            <v>0</v>
          </cell>
          <cell r="AR122">
            <v>0</v>
          </cell>
          <cell r="AS122">
            <v>0</v>
          </cell>
          <cell r="AT122">
            <v>242</v>
          </cell>
          <cell r="AU122">
            <v>349</v>
          </cell>
          <cell r="AV122">
            <v>0</v>
          </cell>
          <cell r="AW122">
            <v>0</v>
          </cell>
          <cell r="AX122">
            <v>0</v>
          </cell>
          <cell r="AY122">
            <v>18343</v>
          </cell>
          <cell r="AZ122">
            <v>0</v>
          </cell>
          <cell r="BA122">
            <v>0</v>
          </cell>
          <cell r="BB122">
            <v>0</v>
          </cell>
          <cell r="BC122">
            <v>0</v>
          </cell>
          <cell r="BD122">
            <v>0</v>
          </cell>
          <cell r="BE122">
            <v>0</v>
          </cell>
        </row>
        <row r="123">
          <cell r="A123">
            <v>773</v>
          </cell>
          <cell r="B123">
            <v>600</v>
          </cell>
          <cell r="C123" t="str">
            <v>Ipse (Zuid-Hollandse Eilanden)</v>
          </cell>
          <cell r="D123" t="str">
            <v>NOOTDORP</v>
          </cell>
          <cell r="E123" t="str">
            <v>HWIH</v>
          </cell>
          <cell r="F123">
            <v>0</v>
          </cell>
          <cell r="G123">
            <v>0</v>
          </cell>
          <cell r="H123">
            <v>0</v>
          </cell>
          <cell r="I123">
            <v>0</v>
          </cell>
          <cell r="J123">
            <v>0</v>
          </cell>
          <cell r="K123" t="e">
            <v>#REF!</v>
          </cell>
          <cell r="L123" t="e">
            <v>#REF!</v>
          </cell>
          <cell r="M123" t="e">
            <v>#REF!</v>
          </cell>
          <cell r="N123" t="e">
            <v>#REF!</v>
          </cell>
          <cell r="O123" t="e">
            <v>#REF!</v>
          </cell>
          <cell r="P123" t="e">
            <v>#REF!</v>
          </cell>
          <cell r="Q123">
            <v>111340</v>
          </cell>
          <cell r="R123">
            <v>0</v>
          </cell>
          <cell r="S123">
            <v>94999</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row>
        <row r="124">
          <cell r="A124">
            <v>631</v>
          </cell>
          <cell r="B124">
            <v>600</v>
          </cell>
          <cell r="C124" t="str">
            <v>Amarant (Midden-Brabant)</v>
          </cell>
          <cell r="D124" t="str">
            <v>TILBURG</v>
          </cell>
          <cell r="E124" t="str">
            <v>JJAE</v>
          </cell>
          <cell r="F124">
            <v>419</v>
          </cell>
          <cell r="G124">
            <v>0</v>
          </cell>
          <cell r="H124">
            <v>0</v>
          </cell>
          <cell r="I124">
            <v>0</v>
          </cell>
          <cell r="J124">
            <v>3251454</v>
          </cell>
          <cell r="K124" t="e">
            <v>#REF!</v>
          </cell>
          <cell r="L124" t="e">
            <v>#REF!</v>
          </cell>
          <cell r="M124" t="e">
            <v>#REF!</v>
          </cell>
          <cell r="N124" t="e">
            <v>#REF!</v>
          </cell>
          <cell r="O124" t="e">
            <v>#REF!</v>
          </cell>
          <cell r="P124" t="e">
            <v>#REF!</v>
          </cell>
          <cell r="Q124">
            <v>1924500</v>
          </cell>
          <cell r="R124">
            <v>2759158</v>
          </cell>
          <cell r="S124">
            <v>195191</v>
          </cell>
          <cell r="T124">
            <v>0</v>
          </cell>
          <cell r="U124">
            <v>385</v>
          </cell>
          <cell r="V124">
            <v>0</v>
          </cell>
          <cell r="W124">
            <v>235</v>
          </cell>
          <cell r="X124">
            <v>0</v>
          </cell>
          <cell r="Y124">
            <v>150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731</v>
          </cell>
          <cell r="AP124">
            <v>0</v>
          </cell>
          <cell r="AQ124">
            <v>0</v>
          </cell>
          <cell r="AR124">
            <v>0</v>
          </cell>
          <cell r="AS124">
            <v>0</v>
          </cell>
          <cell r="AT124">
            <v>385</v>
          </cell>
          <cell r="AU124">
            <v>731</v>
          </cell>
          <cell r="AV124">
            <v>0</v>
          </cell>
          <cell r="AW124">
            <v>0</v>
          </cell>
          <cell r="AX124">
            <v>0</v>
          </cell>
          <cell r="AY124">
            <v>32319</v>
          </cell>
          <cell r="AZ124">
            <v>0</v>
          </cell>
          <cell r="BA124">
            <v>0</v>
          </cell>
          <cell r="BB124">
            <v>0</v>
          </cell>
          <cell r="BC124">
            <v>0</v>
          </cell>
          <cell r="BD124">
            <v>0</v>
          </cell>
          <cell r="BE124">
            <v>0</v>
          </cell>
        </row>
        <row r="125">
          <cell r="A125">
            <v>774</v>
          </cell>
          <cell r="B125">
            <v>600</v>
          </cell>
          <cell r="C125" t="str">
            <v>Ipse (Nieuwe Waterweg Noord)</v>
          </cell>
          <cell r="D125" t="str">
            <v>NOOTDORP</v>
          </cell>
          <cell r="E125" t="str">
            <v>HWIH</v>
          </cell>
          <cell r="F125">
            <v>0</v>
          </cell>
          <cell r="G125">
            <v>0</v>
          </cell>
          <cell r="H125">
            <v>0</v>
          </cell>
          <cell r="I125">
            <v>0</v>
          </cell>
          <cell r="J125">
            <v>0</v>
          </cell>
          <cell r="K125" t="e">
            <v>#REF!</v>
          </cell>
          <cell r="L125" t="e">
            <v>#REF!</v>
          </cell>
          <cell r="M125" t="e">
            <v>#REF!</v>
          </cell>
          <cell r="N125" t="e">
            <v>#REF!</v>
          </cell>
          <cell r="O125" t="e">
            <v>#REF!</v>
          </cell>
          <cell r="P125" t="e">
            <v>#REF!</v>
          </cell>
          <cell r="Q125">
            <v>126509</v>
          </cell>
          <cell r="R125">
            <v>0</v>
          </cell>
          <cell r="S125">
            <v>175438</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row>
        <row r="126">
          <cell r="A126">
            <v>640</v>
          </cell>
          <cell r="B126">
            <v>600</v>
          </cell>
          <cell r="C126" t="str">
            <v>SOVAK</v>
          </cell>
          <cell r="D126" t="str">
            <v>TERHEIJDEN</v>
          </cell>
          <cell r="E126" t="str">
            <v>MASK</v>
          </cell>
          <cell r="F126">
            <v>12</v>
          </cell>
          <cell r="G126">
            <v>0</v>
          </cell>
          <cell r="H126">
            <v>0</v>
          </cell>
          <cell r="I126">
            <v>0</v>
          </cell>
          <cell r="J126">
            <v>83420</v>
          </cell>
          <cell r="K126" t="e">
            <v>#REF!</v>
          </cell>
          <cell r="L126" t="e">
            <v>#REF!</v>
          </cell>
          <cell r="M126" t="e">
            <v>#REF!</v>
          </cell>
          <cell r="N126" t="e">
            <v>#REF!</v>
          </cell>
          <cell r="O126" t="e">
            <v>#REF!</v>
          </cell>
          <cell r="P126" t="e">
            <v>#REF!</v>
          </cell>
          <cell r="Q126">
            <v>811031</v>
          </cell>
          <cell r="R126">
            <v>1405626</v>
          </cell>
          <cell r="S126">
            <v>128093</v>
          </cell>
          <cell r="T126">
            <v>0</v>
          </cell>
          <cell r="U126">
            <v>59</v>
          </cell>
          <cell r="V126">
            <v>0</v>
          </cell>
          <cell r="W126">
            <v>35</v>
          </cell>
          <cell r="X126">
            <v>0</v>
          </cell>
          <cell r="Y126">
            <v>24</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406</v>
          </cell>
          <cell r="AP126">
            <v>0</v>
          </cell>
          <cell r="AQ126">
            <v>0</v>
          </cell>
          <cell r="AR126">
            <v>0</v>
          </cell>
          <cell r="AS126">
            <v>0</v>
          </cell>
          <cell r="AT126">
            <v>59</v>
          </cell>
          <cell r="AU126">
            <v>406</v>
          </cell>
          <cell r="AV126">
            <v>0</v>
          </cell>
          <cell r="AW126">
            <v>0</v>
          </cell>
          <cell r="AX126">
            <v>0</v>
          </cell>
          <cell r="AY126">
            <v>25200</v>
          </cell>
          <cell r="AZ126">
            <v>0</v>
          </cell>
          <cell r="BA126">
            <v>0</v>
          </cell>
          <cell r="BB126">
            <v>0</v>
          </cell>
          <cell r="BC126">
            <v>0</v>
          </cell>
          <cell r="BD126">
            <v>0</v>
          </cell>
          <cell r="BE126">
            <v>0</v>
          </cell>
        </row>
        <row r="127">
          <cell r="A127">
            <v>780</v>
          </cell>
          <cell r="B127">
            <v>600</v>
          </cell>
          <cell r="C127" t="str">
            <v>Jeugdhuis Middelveld</v>
          </cell>
          <cell r="D127" t="str">
            <v>AMSTERDAM</v>
          </cell>
          <cell r="E127" t="str">
            <v>HWIH</v>
          </cell>
          <cell r="F127">
            <v>6</v>
          </cell>
          <cell r="G127">
            <v>0</v>
          </cell>
          <cell r="H127">
            <v>0</v>
          </cell>
          <cell r="I127">
            <v>0</v>
          </cell>
          <cell r="J127">
            <v>42869</v>
          </cell>
          <cell r="K127" t="e">
            <v>#REF!</v>
          </cell>
          <cell r="L127" t="e">
            <v>#REF!</v>
          </cell>
          <cell r="M127" t="e">
            <v>#REF!</v>
          </cell>
          <cell r="N127" t="e">
            <v>#REF!</v>
          </cell>
          <cell r="O127" t="e">
            <v>#REF!</v>
          </cell>
          <cell r="P127" t="e">
            <v>#REF!</v>
          </cell>
          <cell r="Q127">
            <v>69309</v>
          </cell>
          <cell r="R127">
            <v>121739</v>
          </cell>
          <cell r="S127">
            <v>38793</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54</v>
          </cell>
          <cell r="AQ127">
            <v>0</v>
          </cell>
          <cell r="AR127">
            <v>0</v>
          </cell>
          <cell r="AS127">
            <v>0</v>
          </cell>
          <cell r="AT127">
            <v>0</v>
          </cell>
          <cell r="AU127">
            <v>54</v>
          </cell>
          <cell r="AV127">
            <v>0</v>
          </cell>
          <cell r="AW127">
            <v>0</v>
          </cell>
          <cell r="AX127">
            <v>-378</v>
          </cell>
          <cell r="AY127">
            <v>2961</v>
          </cell>
          <cell r="AZ127">
            <v>0</v>
          </cell>
          <cell r="BA127">
            <v>0</v>
          </cell>
          <cell r="BB127">
            <v>0</v>
          </cell>
          <cell r="BC127">
            <v>0</v>
          </cell>
          <cell r="BD127">
            <v>0</v>
          </cell>
          <cell r="BE127">
            <v>0</v>
          </cell>
        </row>
        <row r="128">
          <cell r="A128">
            <v>650</v>
          </cell>
          <cell r="B128">
            <v>600</v>
          </cell>
          <cell r="C128" t="str">
            <v>VLG (Noordoost-Brabant)</v>
          </cell>
          <cell r="D128" t="str">
            <v>ROSMALEN</v>
          </cell>
          <cell r="E128" t="str">
            <v>FKLR</v>
          </cell>
          <cell r="F128">
            <v>0</v>
          </cell>
          <cell r="G128">
            <v>0</v>
          </cell>
          <cell r="H128">
            <v>0</v>
          </cell>
          <cell r="I128">
            <v>37</v>
          </cell>
          <cell r="J128">
            <v>463747</v>
          </cell>
          <cell r="K128" t="e">
            <v>#REF!</v>
          </cell>
          <cell r="L128" t="e">
            <v>#REF!</v>
          </cell>
          <cell r="M128" t="e">
            <v>#REF!</v>
          </cell>
          <cell r="N128" t="e">
            <v>#REF!</v>
          </cell>
          <cell r="O128" t="e">
            <v>#REF!</v>
          </cell>
          <cell r="P128" t="e">
            <v>#REF!</v>
          </cell>
          <cell r="Q128">
            <v>145180</v>
          </cell>
          <cell r="R128">
            <v>172515</v>
          </cell>
          <cell r="S128">
            <v>423123</v>
          </cell>
          <cell r="T128">
            <v>62548</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90</v>
          </cell>
          <cell r="AJ128">
            <v>0</v>
          </cell>
          <cell r="AK128">
            <v>42</v>
          </cell>
          <cell r="AL128">
            <v>0</v>
          </cell>
          <cell r="AM128">
            <v>48</v>
          </cell>
          <cell r="AN128">
            <v>0</v>
          </cell>
          <cell r="AO128">
            <v>0</v>
          </cell>
          <cell r="AP128">
            <v>0</v>
          </cell>
          <cell r="AQ128">
            <v>0</v>
          </cell>
          <cell r="AR128">
            <v>0</v>
          </cell>
          <cell r="AS128">
            <v>0</v>
          </cell>
          <cell r="AT128">
            <v>90</v>
          </cell>
          <cell r="AU128">
            <v>0</v>
          </cell>
          <cell r="AV128">
            <v>0</v>
          </cell>
          <cell r="AW128">
            <v>0</v>
          </cell>
          <cell r="AX128">
            <v>0</v>
          </cell>
          <cell r="AY128">
            <v>0</v>
          </cell>
          <cell r="AZ128">
            <v>0</v>
          </cell>
          <cell r="BA128">
            <v>0</v>
          </cell>
          <cell r="BB128">
            <v>0</v>
          </cell>
          <cell r="BC128">
            <v>0</v>
          </cell>
          <cell r="BD128">
            <v>0</v>
          </cell>
          <cell r="BE128">
            <v>0</v>
          </cell>
        </row>
        <row r="129">
          <cell r="A129">
            <v>790</v>
          </cell>
          <cell r="B129">
            <v>600</v>
          </cell>
          <cell r="C129" t="str">
            <v>DkJ</v>
          </cell>
          <cell r="D129" t="str">
            <v>AMSTERDAM</v>
          </cell>
          <cell r="E129" t="str">
            <v>HWIH</v>
          </cell>
          <cell r="F129">
            <v>0</v>
          </cell>
          <cell r="G129">
            <v>0</v>
          </cell>
          <cell r="H129">
            <v>0</v>
          </cell>
          <cell r="I129">
            <v>0</v>
          </cell>
          <cell r="J129">
            <v>0</v>
          </cell>
          <cell r="K129" t="e">
            <v>#REF!</v>
          </cell>
          <cell r="L129" t="e">
            <v>#REF!</v>
          </cell>
          <cell r="M129" t="e">
            <v>#REF!</v>
          </cell>
          <cell r="N129" t="e">
            <v>#REF!</v>
          </cell>
          <cell r="O129" t="e">
            <v>#REF!</v>
          </cell>
          <cell r="P129" t="e">
            <v>#REF!</v>
          </cell>
          <cell r="Q129">
            <v>330912</v>
          </cell>
          <cell r="R129">
            <v>339038</v>
          </cell>
          <cell r="S129">
            <v>85250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273</v>
          </cell>
          <cell r="AP129">
            <v>0</v>
          </cell>
          <cell r="AQ129">
            <v>0</v>
          </cell>
          <cell r="AR129">
            <v>0</v>
          </cell>
          <cell r="AS129">
            <v>0</v>
          </cell>
          <cell r="AT129">
            <v>0</v>
          </cell>
          <cell r="AU129">
            <v>273</v>
          </cell>
          <cell r="AV129">
            <v>0</v>
          </cell>
          <cell r="AW129">
            <v>0</v>
          </cell>
          <cell r="AX129">
            <v>11277</v>
          </cell>
          <cell r="AY129">
            <v>5922</v>
          </cell>
          <cell r="AZ129">
            <v>0</v>
          </cell>
          <cell r="BA129">
            <v>0</v>
          </cell>
          <cell r="BB129">
            <v>0</v>
          </cell>
          <cell r="BC129">
            <v>0</v>
          </cell>
          <cell r="BD129">
            <v>0</v>
          </cell>
          <cell r="BE129">
            <v>0</v>
          </cell>
        </row>
        <row r="130">
          <cell r="A130">
            <v>651</v>
          </cell>
          <cell r="B130">
            <v>600</v>
          </cell>
          <cell r="C130" t="str">
            <v>Zonhove</v>
          </cell>
          <cell r="D130" t="str">
            <v>SON</v>
          </cell>
          <cell r="E130" t="str">
            <v>FKLR</v>
          </cell>
          <cell r="F130">
            <v>0</v>
          </cell>
          <cell r="G130">
            <v>0</v>
          </cell>
          <cell r="H130">
            <v>0</v>
          </cell>
          <cell r="I130">
            <v>0</v>
          </cell>
          <cell r="J130">
            <v>0</v>
          </cell>
          <cell r="K130" t="e">
            <v>#REF!</v>
          </cell>
          <cell r="L130" t="e">
            <v>#REF!</v>
          </cell>
          <cell r="M130" t="e">
            <v>#REF!</v>
          </cell>
          <cell r="N130" t="e">
            <v>#REF!</v>
          </cell>
          <cell r="O130" t="e">
            <v>#REF!</v>
          </cell>
          <cell r="P130" t="e">
            <v>#REF!</v>
          </cell>
          <cell r="Q130">
            <v>571090</v>
          </cell>
          <cell r="R130">
            <v>609815</v>
          </cell>
          <cell r="S130">
            <v>16888</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176</v>
          </cell>
          <cell r="AP130">
            <v>0</v>
          </cell>
          <cell r="AQ130">
            <v>0</v>
          </cell>
          <cell r="AR130">
            <v>0</v>
          </cell>
          <cell r="AS130">
            <v>0</v>
          </cell>
          <cell r="AT130">
            <v>0</v>
          </cell>
          <cell r="AU130">
            <v>176</v>
          </cell>
          <cell r="AV130">
            <v>0</v>
          </cell>
          <cell r="AW130">
            <v>0</v>
          </cell>
          <cell r="AX130">
            <v>0</v>
          </cell>
          <cell r="AY130">
            <v>11088</v>
          </cell>
          <cell r="AZ130">
            <v>0</v>
          </cell>
          <cell r="BA130">
            <v>0</v>
          </cell>
          <cell r="BB130">
            <v>0</v>
          </cell>
          <cell r="BC130">
            <v>0</v>
          </cell>
          <cell r="BD130">
            <v>0</v>
          </cell>
          <cell r="BE130">
            <v>0</v>
          </cell>
        </row>
        <row r="131">
          <cell r="A131">
            <v>800</v>
          </cell>
          <cell r="B131">
            <v>600</v>
          </cell>
          <cell r="C131" t="str">
            <v>Syndion</v>
          </cell>
          <cell r="D131" t="str">
            <v>GORINCHEM</v>
          </cell>
          <cell r="E131" t="str">
            <v>HWIH</v>
          </cell>
          <cell r="F131">
            <v>111</v>
          </cell>
          <cell r="G131">
            <v>0</v>
          </cell>
          <cell r="H131">
            <v>0</v>
          </cell>
          <cell r="I131">
            <v>14</v>
          </cell>
          <cell r="J131">
            <v>950310</v>
          </cell>
          <cell r="K131" t="e">
            <v>#REF!</v>
          </cell>
          <cell r="L131" t="e">
            <v>#REF!</v>
          </cell>
          <cell r="M131" t="e">
            <v>#REF!</v>
          </cell>
          <cell r="N131" t="e">
            <v>#REF!</v>
          </cell>
          <cell r="O131" t="e">
            <v>#REF!</v>
          </cell>
          <cell r="P131" t="e">
            <v>#REF!</v>
          </cell>
          <cell r="Q131">
            <v>247386</v>
          </cell>
          <cell r="R131">
            <v>300643</v>
          </cell>
          <cell r="S131">
            <v>518754</v>
          </cell>
          <cell r="T131">
            <v>4914</v>
          </cell>
          <cell r="U131">
            <v>144</v>
          </cell>
          <cell r="V131">
            <v>51</v>
          </cell>
          <cell r="W131">
            <v>38</v>
          </cell>
          <cell r="X131">
            <v>17</v>
          </cell>
          <cell r="Y131">
            <v>106</v>
          </cell>
          <cell r="Z131">
            <v>34</v>
          </cell>
          <cell r="AA131">
            <v>0</v>
          </cell>
          <cell r="AB131">
            <v>0</v>
          </cell>
          <cell r="AC131">
            <v>0</v>
          </cell>
          <cell r="AD131">
            <v>0</v>
          </cell>
          <cell r="AE131">
            <v>0</v>
          </cell>
          <cell r="AF131">
            <v>0</v>
          </cell>
          <cell r="AG131">
            <v>0</v>
          </cell>
          <cell r="AH131">
            <v>0</v>
          </cell>
          <cell r="AI131">
            <v>68</v>
          </cell>
          <cell r="AJ131">
            <v>0</v>
          </cell>
          <cell r="AK131">
            <v>30</v>
          </cell>
          <cell r="AL131">
            <v>0</v>
          </cell>
          <cell r="AM131">
            <v>38</v>
          </cell>
          <cell r="AN131">
            <v>0</v>
          </cell>
          <cell r="AO131">
            <v>0</v>
          </cell>
          <cell r="AP131">
            <v>0</v>
          </cell>
          <cell r="AQ131">
            <v>0</v>
          </cell>
          <cell r="AR131">
            <v>0</v>
          </cell>
          <cell r="AS131">
            <v>0</v>
          </cell>
          <cell r="AT131">
            <v>263</v>
          </cell>
          <cell r="AU131">
            <v>0</v>
          </cell>
          <cell r="AV131">
            <v>0</v>
          </cell>
          <cell r="AW131">
            <v>0</v>
          </cell>
          <cell r="AX131">
            <v>0</v>
          </cell>
          <cell r="AY131">
            <v>0</v>
          </cell>
          <cell r="AZ131">
            <v>0</v>
          </cell>
          <cell r="BA131">
            <v>0</v>
          </cell>
          <cell r="BB131">
            <v>0</v>
          </cell>
          <cell r="BC131">
            <v>0</v>
          </cell>
          <cell r="BD131">
            <v>0</v>
          </cell>
          <cell r="BE131">
            <v>0</v>
          </cell>
        </row>
        <row r="132">
          <cell r="A132">
            <v>660</v>
          </cell>
          <cell r="B132">
            <v>600</v>
          </cell>
          <cell r="C132" t="str">
            <v>Nieuw Woelwijk</v>
          </cell>
          <cell r="D132" t="str">
            <v>SAPPEMEER</v>
          </cell>
          <cell r="E132" t="str">
            <v>MASK</v>
          </cell>
          <cell r="F132">
            <v>0</v>
          </cell>
          <cell r="G132">
            <v>0</v>
          </cell>
          <cell r="H132">
            <v>0</v>
          </cell>
          <cell r="I132">
            <v>0</v>
          </cell>
          <cell r="J132">
            <v>0</v>
          </cell>
          <cell r="K132" t="e">
            <v>#REF!</v>
          </cell>
          <cell r="L132" t="e">
            <v>#REF!</v>
          </cell>
          <cell r="M132" t="e">
            <v>#REF!</v>
          </cell>
          <cell r="N132" t="e">
            <v>#REF!</v>
          </cell>
          <cell r="O132" t="e">
            <v>#REF!</v>
          </cell>
          <cell r="P132" t="e">
            <v>#REF!</v>
          </cell>
          <cell r="Q132">
            <v>297634</v>
          </cell>
          <cell r="R132">
            <v>196739</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398</v>
          </cell>
          <cell r="AP132">
            <v>0</v>
          </cell>
          <cell r="AQ132">
            <v>0</v>
          </cell>
          <cell r="AR132">
            <v>0</v>
          </cell>
          <cell r="AS132">
            <v>0</v>
          </cell>
          <cell r="AT132">
            <v>0</v>
          </cell>
          <cell r="AU132">
            <v>398</v>
          </cell>
          <cell r="AV132">
            <v>0</v>
          </cell>
          <cell r="AW132">
            <v>0</v>
          </cell>
          <cell r="AX132">
            <v>0</v>
          </cell>
          <cell r="AY132">
            <v>25074</v>
          </cell>
          <cell r="AZ132">
            <v>0</v>
          </cell>
          <cell r="BA132">
            <v>0</v>
          </cell>
          <cell r="BB132">
            <v>0</v>
          </cell>
          <cell r="BC132">
            <v>0</v>
          </cell>
          <cell r="BD132">
            <v>0</v>
          </cell>
          <cell r="BE132">
            <v>0</v>
          </cell>
        </row>
        <row r="133">
          <cell r="A133">
            <v>670</v>
          </cell>
          <cell r="B133">
            <v>600</v>
          </cell>
          <cell r="C133" t="str">
            <v>Ilmarinen</v>
          </cell>
          <cell r="D133" t="str">
            <v>GRONINGEN</v>
          </cell>
          <cell r="E133" t="str">
            <v>MASK</v>
          </cell>
          <cell r="F133">
            <v>0</v>
          </cell>
          <cell r="G133">
            <v>0</v>
          </cell>
          <cell r="H133">
            <v>0</v>
          </cell>
          <cell r="I133">
            <v>0</v>
          </cell>
          <cell r="J133">
            <v>0</v>
          </cell>
          <cell r="K133" t="e">
            <v>#REF!</v>
          </cell>
          <cell r="L133" t="e">
            <v>#REF!</v>
          </cell>
          <cell r="M133" t="e">
            <v>#REF!</v>
          </cell>
          <cell r="N133" t="e">
            <v>#REF!</v>
          </cell>
          <cell r="O133" t="e">
            <v>#REF!</v>
          </cell>
          <cell r="P133" t="e">
            <v>#REF!</v>
          </cell>
          <cell r="Q133">
            <v>18536</v>
          </cell>
          <cell r="R133">
            <v>27765</v>
          </cell>
          <cell r="S133">
            <v>0</v>
          </cell>
          <cell r="T133">
            <v>0</v>
          </cell>
          <cell r="U133">
            <v>13</v>
          </cell>
          <cell r="V133">
            <v>10</v>
          </cell>
          <cell r="W133">
            <v>13</v>
          </cell>
          <cell r="X133">
            <v>10</v>
          </cell>
          <cell r="Y133">
            <v>0</v>
          </cell>
          <cell r="Z133">
            <v>0</v>
          </cell>
          <cell r="AA133">
            <v>0</v>
          </cell>
          <cell r="AB133">
            <v>0</v>
          </cell>
          <cell r="AC133">
            <v>0</v>
          </cell>
          <cell r="AD133">
            <v>0</v>
          </cell>
          <cell r="AE133">
            <v>0</v>
          </cell>
          <cell r="AF133">
            <v>0</v>
          </cell>
          <cell r="AG133">
            <v>0</v>
          </cell>
          <cell r="AH133">
            <v>0</v>
          </cell>
          <cell r="AI133">
            <v>3</v>
          </cell>
          <cell r="AJ133">
            <v>5</v>
          </cell>
          <cell r="AK133">
            <v>3</v>
          </cell>
          <cell r="AL133">
            <v>5</v>
          </cell>
          <cell r="AM133">
            <v>0</v>
          </cell>
          <cell r="AN133">
            <v>0</v>
          </cell>
          <cell r="AO133">
            <v>0</v>
          </cell>
          <cell r="AP133">
            <v>0</v>
          </cell>
          <cell r="AQ133">
            <v>0</v>
          </cell>
          <cell r="AR133">
            <v>0</v>
          </cell>
          <cell r="AS133">
            <v>0</v>
          </cell>
          <cell r="AT133">
            <v>31</v>
          </cell>
          <cell r="AU133">
            <v>0</v>
          </cell>
          <cell r="AV133">
            <v>0</v>
          </cell>
          <cell r="AW133">
            <v>0</v>
          </cell>
          <cell r="AX133">
            <v>0</v>
          </cell>
          <cell r="AY133">
            <v>0</v>
          </cell>
          <cell r="AZ133">
            <v>0</v>
          </cell>
          <cell r="BA133">
            <v>0</v>
          </cell>
          <cell r="BB133">
            <v>0</v>
          </cell>
          <cell r="BC133">
            <v>0</v>
          </cell>
          <cell r="BD133">
            <v>0</v>
          </cell>
          <cell r="BE133">
            <v>0</v>
          </cell>
        </row>
        <row r="134">
          <cell r="A134">
            <v>680</v>
          </cell>
          <cell r="B134">
            <v>600</v>
          </cell>
          <cell r="C134" t="str">
            <v>De Lichtenvoorde</v>
          </cell>
          <cell r="D134" t="str">
            <v>LICHTENVOORDE</v>
          </cell>
          <cell r="E134" t="str">
            <v>MASK</v>
          </cell>
          <cell r="F134">
            <v>98</v>
          </cell>
          <cell r="G134">
            <v>0</v>
          </cell>
          <cell r="H134">
            <v>0</v>
          </cell>
          <cell r="I134">
            <v>0</v>
          </cell>
          <cell r="J134">
            <v>741535</v>
          </cell>
          <cell r="K134" t="e">
            <v>#REF!</v>
          </cell>
          <cell r="L134" t="e">
            <v>#REF!</v>
          </cell>
          <cell r="M134" t="e">
            <v>#REF!</v>
          </cell>
          <cell r="N134" t="e">
            <v>#REF!</v>
          </cell>
          <cell r="O134" t="e">
            <v>#REF!</v>
          </cell>
          <cell r="P134" t="e">
            <v>#REF!</v>
          </cell>
          <cell r="Q134">
            <v>29052</v>
          </cell>
          <cell r="R134">
            <v>75914</v>
          </cell>
          <cell r="S134">
            <v>566127</v>
          </cell>
          <cell r="T134">
            <v>0</v>
          </cell>
          <cell r="U134">
            <v>261</v>
          </cell>
          <cell r="V134">
            <v>78</v>
          </cell>
          <cell r="W134">
            <v>0</v>
          </cell>
          <cell r="X134">
            <v>10</v>
          </cell>
          <cell r="Y134">
            <v>261</v>
          </cell>
          <cell r="Z134">
            <v>68</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339</v>
          </cell>
          <cell r="AU134">
            <v>0</v>
          </cell>
          <cell r="AV134">
            <v>0</v>
          </cell>
          <cell r="AW134">
            <v>0</v>
          </cell>
          <cell r="AX134">
            <v>0</v>
          </cell>
          <cell r="AY134">
            <v>0</v>
          </cell>
          <cell r="AZ134">
            <v>0</v>
          </cell>
          <cell r="BA134">
            <v>0</v>
          </cell>
          <cell r="BB134">
            <v>0</v>
          </cell>
          <cell r="BC134">
            <v>0</v>
          </cell>
          <cell r="BD134">
            <v>0</v>
          </cell>
          <cell r="BE134">
            <v>0</v>
          </cell>
        </row>
        <row r="135">
          <cell r="A135">
            <v>690</v>
          </cell>
          <cell r="B135">
            <v>600</v>
          </cell>
          <cell r="C135" t="str">
            <v>PameijerKeerkring (Rotterdam)</v>
          </cell>
          <cell r="D135" t="str">
            <v>ROTTERDAM</v>
          </cell>
          <cell r="E135" t="str">
            <v>ECAO</v>
          </cell>
          <cell r="F135">
            <v>141</v>
          </cell>
          <cell r="G135">
            <v>0</v>
          </cell>
          <cell r="H135">
            <v>0</v>
          </cell>
          <cell r="I135">
            <v>0</v>
          </cell>
          <cell r="J135">
            <v>1091799</v>
          </cell>
          <cell r="K135" t="e">
            <v>#REF!</v>
          </cell>
          <cell r="L135" t="e">
            <v>#REF!</v>
          </cell>
          <cell r="M135" t="e">
            <v>#REF!</v>
          </cell>
          <cell r="N135" t="e">
            <v>#REF!</v>
          </cell>
          <cell r="O135" t="e">
            <v>#REF!</v>
          </cell>
          <cell r="P135" t="e">
            <v>#REF!</v>
          </cell>
          <cell r="Q135">
            <v>646151</v>
          </cell>
          <cell r="R135">
            <v>578967</v>
          </cell>
          <cell r="S135">
            <v>1414193</v>
          </cell>
          <cell r="T135">
            <v>0</v>
          </cell>
          <cell r="U135">
            <v>306</v>
          </cell>
          <cell r="V135">
            <v>42</v>
          </cell>
          <cell r="W135">
            <v>115</v>
          </cell>
          <cell r="X135">
            <v>42</v>
          </cell>
          <cell r="Y135">
            <v>191</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348</v>
          </cell>
          <cell r="AU135">
            <v>0</v>
          </cell>
          <cell r="AV135">
            <v>0</v>
          </cell>
          <cell r="AW135">
            <v>0</v>
          </cell>
          <cell r="AX135">
            <v>0</v>
          </cell>
          <cell r="AY135">
            <v>0</v>
          </cell>
          <cell r="AZ135">
            <v>0</v>
          </cell>
          <cell r="BA135">
            <v>0</v>
          </cell>
          <cell r="BB135">
            <v>0</v>
          </cell>
          <cell r="BC135">
            <v>0</v>
          </cell>
          <cell r="BD135">
            <v>0</v>
          </cell>
          <cell r="BE135">
            <v>0</v>
          </cell>
        </row>
        <row r="136">
          <cell r="A136">
            <v>691</v>
          </cell>
          <cell r="B136">
            <v>600</v>
          </cell>
          <cell r="C136" t="str">
            <v>PameijerKeerkring (ZHE)</v>
          </cell>
          <cell r="D136" t="str">
            <v>ROTTERDAM</v>
          </cell>
          <cell r="E136" t="str">
            <v>ECAO</v>
          </cell>
          <cell r="F136">
            <v>33</v>
          </cell>
          <cell r="G136">
            <v>0</v>
          </cell>
          <cell r="H136">
            <v>0</v>
          </cell>
          <cell r="I136">
            <v>0</v>
          </cell>
          <cell r="J136">
            <v>252760</v>
          </cell>
          <cell r="K136" t="e">
            <v>#REF!</v>
          </cell>
          <cell r="L136" t="e">
            <v>#REF!</v>
          </cell>
          <cell r="M136" t="e">
            <v>#REF!</v>
          </cell>
          <cell r="N136" t="e">
            <v>#REF!</v>
          </cell>
          <cell r="O136" t="e">
            <v>#REF!</v>
          </cell>
          <cell r="P136" t="e">
            <v>#REF!</v>
          </cell>
          <cell r="Q136">
            <v>66475</v>
          </cell>
          <cell r="R136">
            <v>53064</v>
          </cell>
          <cell r="S136">
            <v>75907</v>
          </cell>
          <cell r="T136">
            <v>0</v>
          </cell>
          <cell r="U136">
            <v>91</v>
          </cell>
          <cell r="V136">
            <v>0</v>
          </cell>
          <cell r="W136">
            <v>68</v>
          </cell>
          <cell r="X136">
            <v>0</v>
          </cell>
          <cell r="Y136">
            <v>23</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91</v>
          </cell>
          <cell r="AU136">
            <v>0</v>
          </cell>
          <cell r="AV136">
            <v>0</v>
          </cell>
          <cell r="AW136">
            <v>0</v>
          </cell>
          <cell r="AX136">
            <v>0</v>
          </cell>
          <cell r="AY136">
            <v>0</v>
          </cell>
          <cell r="AZ136">
            <v>0</v>
          </cell>
          <cell r="BA136">
            <v>0</v>
          </cell>
          <cell r="BB136">
            <v>0</v>
          </cell>
          <cell r="BC136">
            <v>0</v>
          </cell>
          <cell r="BD136">
            <v>0</v>
          </cell>
          <cell r="BE136">
            <v>0</v>
          </cell>
        </row>
        <row r="137">
          <cell r="A137">
            <v>700</v>
          </cell>
          <cell r="B137">
            <v>600</v>
          </cell>
          <cell r="C137" t="str">
            <v>OGGIN</v>
          </cell>
          <cell r="D137" t="str">
            <v>BARNEVELD</v>
          </cell>
          <cell r="E137" t="str">
            <v>MASK</v>
          </cell>
          <cell r="F137">
            <v>10</v>
          </cell>
          <cell r="G137">
            <v>0</v>
          </cell>
          <cell r="H137">
            <v>0</v>
          </cell>
          <cell r="I137">
            <v>0</v>
          </cell>
          <cell r="J137">
            <v>69516</v>
          </cell>
          <cell r="K137" t="e">
            <v>#REF!</v>
          </cell>
          <cell r="L137" t="e">
            <v>#REF!</v>
          </cell>
          <cell r="M137" t="e">
            <v>#REF!</v>
          </cell>
          <cell r="N137" t="e">
            <v>#REF!</v>
          </cell>
          <cell r="O137" t="e">
            <v>#REF!</v>
          </cell>
          <cell r="P137" t="e">
            <v>#REF!</v>
          </cell>
          <cell r="Q137">
            <v>9722</v>
          </cell>
          <cell r="R137">
            <v>5098</v>
          </cell>
          <cell r="S137">
            <v>0</v>
          </cell>
          <cell r="T137">
            <v>0</v>
          </cell>
          <cell r="U137">
            <v>25</v>
          </cell>
          <cell r="V137">
            <v>0</v>
          </cell>
          <cell r="W137">
            <v>15</v>
          </cell>
          <cell r="X137">
            <v>0</v>
          </cell>
          <cell r="Y137">
            <v>10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25</v>
          </cell>
          <cell r="AU137">
            <v>0</v>
          </cell>
          <cell r="AV137">
            <v>0</v>
          </cell>
          <cell r="AW137">
            <v>0</v>
          </cell>
          <cell r="AX137">
            <v>0</v>
          </cell>
          <cell r="AY137">
            <v>0</v>
          </cell>
          <cell r="AZ137">
            <v>0</v>
          </cell>
          <cell r="BA137">
            <v>0</v>
          </cell>
          <cell r="BB137">
            <v>0</v>
          </cell>
          <cell r="BC137">
            <v>0</v>
          </cell>
          <cell r="BD137">
            <v>0</v>
          </cell>
          <cell r="BE137">
            <v>0</v>
          </cell>
        </row>
        <row r="138">
          <cell r="A138">
            <v>810</v>
          </cell>
          <cell r="B138">
            <v>600</v>
          </cell>
          <cell r="C138" t="str">
            <v>De Trimaran</v>
          </cell>
          <cell r="D138" t="str">
            <v>UDEN</v>
          </cell>
          <cell r="E138" t="str">
            <v>HWIH</v>
          </cell>
          <cell r="F138">
            <v>0</v>
          </cell>
          <cell r="G138">
            <v>0</v>
          </cell>
          <cell r="H138">
            <v>0</v>
          </cell>
          <cell r="I138">
            <v>0</v>
          </cell>
          <cell r="J138">
            <v>0</v>
          </cell>
          <cell r="K138" t="e">
            <v>#REF!</v>
          </cell>
          <cell r="L138" t="e">
            <v>#REF!</v>
          </cell>
          <cell r="M138" t="e">
            <v>#REF!</v>
          </cell>
          <cell r="N138" t="e">
            <v>#REF!</v>
          </cell>
          <cell r="O138" t="e">
            <v>#REF!</v>
          </cell>
          <cell r="P138" t="e">
            <v>#REF!</v>
          </cell>
          <cell r="Q138">
            <v>22300</v>
          </cell>
          <cell r="R138">
            <v>25618</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row>
        <row r="139">
          <cell r="A139">
            <v>820</v>
          </cell>
          <cell r="B139">
            <v>600</v>
          </cell>
          <cell r="C139" t="str">
            <v>FRION</v>
          </cell>
          <cell r="D139" t="str">
            <v>ZWOLLE</v>
          </cell>
          <cell r="E139" t="str">
            <v>HWIH</v>
          </cell>
          <cell r="F139">
            <v>142</v>
          </cell>
          <cell r="G139">
            <v>0</v>
          </cell>
          <cell r="H139">
            <v>0</v>
          </cell>
          <cell r="I139">
            <v>0</v>
          </cell>
          <cell r="J139">
            <v>1107979</v>
          </cell>
          <cell r="K139" t="e">
            <v>#REF!</v>
          </cell>
          <cell r="L139" t="e">
            <v>#REF!</v>
          </cell>
          <cell r="M139" t="e">
            <v>#REF!</v>
          </cell>
          <cell r="N139" t="e">
            <v>#REF!</v>
          </cell>
          <cell r="O139" t="e">
            <v>#REF!</v>
          </cell>
          <cell r="P139" t="e">
            <v>#REF!</v>
          </cell>
          <cell r="Q139">
            <v>667492</v>
          </cell>
          <cell r="R139">
            <v>1172195</v>
          </cell>
          <cell r="S139">
            <v>352485</v>
          </cell>
          <cell r="T139">
            <v>0</v>
          </cell>
          <cell r="U139">
            <v>218</v>
          </cell>
          <cell r="V139">
            <v>0</v>
          </cell>
          <cell r="W139">
            <v>83</v>
          </cell>
          <cell r="X139">
            <v>0</v>
          </cell>
          <cell r="Y139">
            <v>135</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262</v>
          </cell>
          <cell r="AP139">
            <v>0</v>
          </cell>
          <cell r="AQ139">
            <v>0</v>
          </cell>
          <cell r="AR139">
            <v>0</v>
          </cell>
          <cell r="AS139">
            <v>0</v>
          </cell>
          <cell r="AT139">
            <v>218</v>
          </cell>
          <cell r="AU139">
            <v>262</v>
          </cell>
          <cell r="AV139">
            <v>0</v>
          </cell>
          <cell r="AW139">
            <v>0</v>
          </cell>
          <cell r="AX139">
            <v>1449</v>
          </cell>
          <cell r="AY139">
            <v>10395</v>
          </cell>
          <cell r="AZ139">
            <v>0</v>
          </cell>
          <cell r="BA139">
            <v>0</v>
          </cell>
          <cell r="BB139">
            <v>0</v>
          </cell>
          <cell r="BC139">
            <v>0</v>
          </cell>
          <cell r="BD139">
            <v>0</v>
          </cell>
          <cell r="BE139">
            <v>0</v>
          </cell>
        </row>
        <row r="140">
          <cell r="A140">
            <v>830</v>
          </cell>
          <cell r="B140">
            <v>600</v>
          </cell>
          <cell r="C140" t="str">
            <v>Triade</v>
          </cell>
          <cell r="D140" t="str">
            <v>LELYSTAD</v>
          </cell>
          <cell r="E140" t="str">
            <v>HWIH</v>
          </cell>
          <cell r="F140">
            <v>241</v>
          </cell>
          <cell r="G140">
            <v>0</v>
          </cell>
          <cell r="H140">
            <v>0</v>
          </cell>
          <cell r="I140">
            <v>0</v>
          </cell>
          <cell r="J140">
            <v>1638762</v>
          </cell>
          <cell r="K140" t="e">
            <v>#REF!</v>
          </cell>
          <cell r="L140" t="e">
            <v>#REF!</v>
          </cell>
          <cell r="M140" t="e">
            <v>#REF!</v>
          </cell>
          <cell r="N140" t="e">
            <v>#REF!</v>
          </cell>
          <cell r="O140" t="e">
            <v>#REF!</v>
          </cell>
          <cell r="P140" t="e">
            <v>#REF!</v>
          </cell>
          <cell r="Q140">
            <v>515812</v>
          </cell>
          <cell r="R140">
            <v>1054122</v>
          </cell>
          <cell r="S140">
            <v>828018</v>
          </cell>
          <cell r="T140">
            <v>0</v>
          </cell>
          <cell r="U140">
            <v>87</v>
          </cell>
          <cell r="V140">
            <v>6</v>
          </cell>
          <cell r="W140">
            <v>32</v>
          </cell>
          <cell r="X140">
            <v>0</v>
          </cell>
          <cell r="Y140">
            <v>55</v>
          </cell>
          <cell r="Z140">
            <v>6</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320</v>
          </cell>
          <cell r="AP140">
            <v>0</v>
          </cell>
          <cell r="AQ140">
            <v>0</v>
          </cell>
          <cell r="AR140">
            <v>0</v>
          </cell>
          <cell r="AS140">
            <v>0</v>
          </cell>
          <cell r="AT140">
            <v>93</v>
          </cell>
          <cell r="AU140">
            <v>320</v>
          </cell>
          <cell r="AV140">
            <v>0</v>
          </cell>
          <cell r="AW140">
            <v>0</v>
          </cell>
          <cell r="AX140">
            <v>2136</v>
          </cell>
          <cell r="AY140">
            <v>3156</v>
          </cell>
          <cell r="AZ140">
            <v>0</v>
          </cell>
          <cell r="BA140">
            <v>0</v>
          </cell>
          <cell r="BB140">
            <v>0</v>
          </cell>
          <cell r="BC140">
            <v>0</v>
          </cell>
          <cell r="BD140">
            <v>0</v>
          </cell>
          <cell r="BE140">
            <v>0</v>
          </cell>
        </row>
        <row r="141">
          <cell r="A141">
            <v>840</v>
          </cell>
          <cell r="B141">
            <v>600</v>
          </cell>
          <cell r="C141" t="str">
            <v>Amerpoort ASVZ</v>
          </cell>
          <cell r="D141" t="str">
            <v>BAARN</v>
          </cell>
          <cell r="E141" t="str">
            <v>HWIH</v>
          </cell>
          <cell r="F141">
            <v>176</v>
          </cell>
          <cell r="G141">
            <v>0</v>
          </cell>
          <cell r="H141">
            <v>0</v>
          </cell>
          <cell r="I141">
            <v>0</v>
          </cell>
          <cell r="J141">
            <v>1307134</v>
          </cell>
          <cell r="K141" t="e">
            <v>#REF!</v>
          </cell>
          <cell r="L141" t="e">
            <v>#REF!</v>
          </cell>
          <cell r="M141" t="e">
            <v>#REF!</v>
          </cell>
          <cell r="N141" t="e">
            <v>#REF!</v>
          </cell>
          <cell r="O141" t="e">
            <v>#REF!</v>
          </cell>
          <cell r="P141" t="e">
            <v>#REF!</v>
          </cell>
          <cell r="Q141">
            <v>1483696</v>
          </cell>
          <cell r="R141">
            <v>1769166</v>
          </cell>
          <cell r="S141">
            <v>512423</v>
          </cell>
          <cell r="T141">
            <v>161840</v>
          </cell>
          <cell r="U141">
            <v>350</v>
          </cell>
          <cell r="V141">
            <v>0</v>
          </cell>
          <cell r="W141">
            <v>217</v>
          </cell>
          <cell r="X141">
            <v>0</v>
          </cell>
          <cell r="Y141">
            <v>133</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557</v>
          </cell>
          <cell r="AP141">
            <v>0</v>
          </cell>
          <cell r="AQ141">
            <v>0</v>
          </cell>
          <cell r="AR141">
            <v>0</v>
          </cell>
          <cell r="AS141">
            <v>0</v>
          </cell>
          <cell r="AT141">
            <v>350</v>
          </cell>
          <cell r="AU141">
            <v>557</v>
          </cell>
          <cell r="AV141">
            <v>0</v>
          </cell>
          <cell r="AW141">
            <v>0</v>
          </cell>
          <cell r="AX141">
            <v>4599</v>
          </cell>
          <cell r="AY141">
            <v>27594</v>
          </cell>
          <cell r="AZ141">
            <v>0</v>
          </cell>
          <cell r="BA141">
            <v>0</v>
          </cell>
          <cell r="BB141">
            <v>0</v>
          </cell>
          <cell r="BC141">
            <v>0</v>
          </cell>
          <cell r="BD141">
            <v>0</v>
          </cell>
          <cell r="BE141">
            <v>0</v>
          </cell>
        </row>
        <row r="142">
          <cell r="A142">
            <v>850</v>
          </cell>
          <cell r="B142">
            <v>600</v>
          </cell>
          <cell r="C142" t="str">
            <v>ASVZ Zuid-West (Rotterdam)</v>
          </cell>
          <cell r="D142" t="str">
            <v>ROTTERDAM</v>
          </cell>
          <cell r="E142" t="str">
            <v>HWIH</v>
          </cell>
          <cell r="F142">
            <v>166</v>
          </cell>
          <cell r="G142">
            <v>0</v>
          </cell>
          <cell r="H142">
            <v>0</v>
          </cell>
          <cell r="I142">
            <v>0</v>
          </cell>
          <cell r="J142">
            <v>1318151</v>
          </cell>
          <cell r="K142" t="e">
            <v>#REF!</v>
          </cell>
          <cell r="L142" t="e">
            <v>#REF!</v>
          </cell>
          <cell r="M142" t="e">
            <v>#REF!</v>
          </cell>
          <cell r="N142" t="e">
            <v>#REF!</v>
          </cell>
          <cell r="O142" t="e">
            <v>#REF!</v>
          </cell>
          <cell r="P142" t="e">
            <v>#REF!</v>
          </cell>
          <cell r="Q142">
            <v>916103</v>
          </cell>
          <cell r="R142">
            <v>0</v>
          </cell>
          <cell r="S142">
            <v>1347021</v>
          </cell>
          <cell r="T142">
            <v>0</v>
          </cell>
          <cell r="U142">
            <v>240</v>
          </cell>
          <cell r="V142">
            <v>0</v>
          </cell>
          <cell r="W142">
            <v>121</v>
          </cell>
          <cell r="X142">
            <v>0</v>
          </cell>
          <cell r="Y142">
            <v>119</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440</v>
          </cell>
          <cell r="AP142">
            <v>0</v>
          </cell>
          <cell r="AQ142">
            <v>0</v>
          </cell>
          <cell r="AR142">
            <v>0</v>
          </cell>
          <cell r="AS142">
            <v>0</v>
          </cell>
          <cell r="AT142">
            <v>240</v>
          </cell>
          <cell r="AU142">
            <v>440</v>
          </cell>
          <cell r="AV142">
            <v>0</v>
          </cell>
          <cell r="AW142">
            <v>0</v>
          </cell>
          <cell r="AX142">
            <v>790</v>
          </cell>
          <cell r="AY142">
            <v>22176</v>
          </cell>
          <cell r="AZ142">
            <v>0</v>
          </cell>
          <cell r="BA142">
            <v>0</v>
          </cell>
          <cell r="BB142">
            <v>0</v>
          </cell>
          <cell r="BC142">
            <v>0</v>
          </cell>
          <cell r="BD142">
            <v>0</v>
          </cell>
          <cell r="BE142">
            <v>0</v>
          </cell>
        </row>
        <row r="143">
          <cell r="A143">
            <v>851</v>
          </cell>
          <cell r="B143">
            <v>600</v>
          </cell>
          <cell r="C143" t="str">
            <v>ASVZ Zuid-West (Waardenland)</v>
          </cell>
          <cell r="D143" t="str">
            <v>SLIEDRECHT</v>
          </cell>
          <cell r="E143" t="str">
            <v>HWIH</v>
          </cell>
          <cell r="F143">
            <v>263</v>
          </cell>
          <cell r="G143">
            <v>0</v>
          </cell>
          <cell r="H143">
            <v>0</v>
          </cell>
          <cell r="I143">
            <v>0</v>
          </cell>
          <cell r="J143">
            <v>1968303</v>
          </cell>
          <cell r="K143" t="e">
            <v>#REF!</v>
          </cell>
          <cell r="L143" t="e">
            <v>#REF!</v>
          </cell>
          <cell r="M143" t="e">
            <v>#REF!</v>
          </cell>
          <cell r="N143" t="e">
            <v>#REF!</v>
          </cell>
          <cell r="O143" t="e">
            <v>#REF!</v>
          </cell>
          <cell r="P143" t="e">
            <v>#REF!</v>
          </cell>
          <cell r="Q143">
            <v>1173206</v>
          </cell>
          <cell r="R143">
            <v>3871476</v>
          </cell>
          <cell r="S143">
            <v>147053</v>
          </cell>
          <cell r="T143">
            <v>0</v>
          </cell>
          <cell r="U143">
            <v>160</v>
          </cell>
          <cell r="V143">
            <v>0</v>
          </cell>
          <cell r="W143">
            <v>29</v>
          </cell>
          <cell r="X143">
            <v>0</v>
          </cell>
          <cell r="Y143">
            <v>131</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755</v>
          </cell>
          <cell r="AP143">
            <v>0</v>
          </cell>
          <cell r="AQ143">
            <v>0</v>
          </cell>
          <cell r="AR143">
            <v>0</v>
          </cell>
          <cell r="AS143">
            <v>0</v>
          </cell>
          <cell r="AT143">
            <v>160</v>
          </cell>
          <cell r="AU143">
            <v>755</v>
          </cell>
          <cell r="AV143">
            <v>0</v>
          </cell>
          <cell r="AW143">
            <v>0</v>
          </cell>
          <cell r="AX143">
            <v>0</v>
          </cell>
          <cell r="AY143">
            <v>40320</v>
          </cell>
          <cell r="AZ143">
            <v>0</v>
          </cell>
          <cell r="BA143">
            <v>0</v>
          </cell>
          <cell r="BB143">
            <v>0</v>
          </cell>
          <cell r="BC143">
            <v>0</v>
          </cell>
          <cell r="BD143">
            <v>0</v>
          </cell>
          <cell r="BE143">
            <v>0</v>
          </cell>
        </row>
        <row r="144">
          <cell r="A144">
            <v>852</v>
          </cell>
          <cell r="B144">
            <v>600</v>
          </cell>
          <cell r="C144" t="str">
            <v>ASVZ Zuid-West (Nw. Waterweg Noord)</v>
          </cell>
          <cell r="D144" t="str">
            <v>SLIEDRECHT</v>
          </cell>
          <cell r="E144" t="str">
            <v>HWIH</v>
          </cell>
          <cell r="F144">
            <v>30</v>
          </cell>
          <cell r="G144">
            <v>0</v>
          </cell>
          <cell r="H144">
            <v>0</v>
          </cell>
          <cell r="I144">
            <v>0</v>
          </cell>
          <cell r="J144">
            <v>248077</v>
          </cell>
          <cell r="K144" t="e">
            <v>#REF!</v>
          </cell>
          <cell r="L144" t="e">
            <v>#REF!</v>
          </cell>
          <cell r="M144" t="e">
            <v>#REF!</v>
          </cell>
          <cell r="N144" t="e">
            <v>#REF!</v>
          </cell>
          <cell r="O144" t="e">
            <v>#REF!</v>
          </cell>
          <cell r="P144" t="e">
            <v>#REF!</v>
          </cell>
          <cell r="Q144">
            <v>49570</v>
          </cell>
          <cell r="R144">
            <v>0</v>
          </cell>
          <cell r="S144">
            <v>123290</v>
          </cell>
          <cell r="T144">
            <v>0</v>
          </cell>
          <cell r="U144">
            <v>99</v>
          </cell>
          <cell r="V144">
            <v>0</v>
          </cell>
          <cell r="W144">
            <v>56</v>
          </cell>
          <cell r="X144">
            <v>0</v>
          </cell>
          <cell r="Y144">
            <v>43</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9</v>
          </cell>
          <cell r="AP144">
            <v>0</v>
          </cell>
          <cell r="AQ144">
            <v>0</v>
          </cell>
          <cell r="AR144">
            <v>0</v>
          </cell>
          <cell r="AS144">
            <v>0</v>
          </cell>
          <cell r="AT144">
            <v>99</v>
          </cell>
          <cell r="AU144">
            <v>9</v>
          </cell>
          <cell r="AV144">
            <v>0</v>
          </cell>
          <cell r="AW144">
            <v>0</v>
          </cell>
          <cell r="AX144">
            <v>567</v>
          </cell>
          <cell r="AY144">
            <v>0</v>
          </cell>
          <cell r="AZ144">
            <v>0</v>
          </cell>
          <cell r="BA144">
            <v>0</v>
          </cell>
          <cell r="BB144">
            <v>0</v>
          </cell>
          <cell r="BC144">
            <v>0</v>
          </cell>
          <cell r="BD144">
            <v>0</v>
          </cell>
          <cell r="BE144">
            <v>0</v>
          </cell>
        </row>
        <row r="145">
          <cell r="A145">
            <v>860</v>
          </cell>
          <cell r="B145">
            <v>600</v>
          </cell>
          <cell r="C145" t="str">
            <v>De Waerden (Noord-Holland Noord)</v>
          </cell>
          <cell r="D145" t="str">
            <v>HEERHUGOWAARD</v>
          </cell>
          <cell r="E145" t="str">
            <v>HWIH</v>
          </cell>
          <cell r="F145">
            <v>104</v>
          </cell>
          <cell r="G145">
            <v>0</v>
          </cell>
          <cell r="H145">
            <v>0</v>
          </cell>
          <cell r="I145">
            <v>0</v>
          </cell>
          <cell r="J145">
            <v>894195</v>
          </cell>
          <cell r="K145" t="e">
            <v>#REF!</v>
          </cell>
          <cell r="L145" t="e">
            <v>#REF!</v>
          </cell>
          <cell r="M145" t="e">
            <v>#REF!</v>
          </cell>
          <cell r="N145" t="e">
            <v>#REF!</v>
          </cell>
          <cell r="O145" t="e">
            <v>#REF!</v>
          </cell>
          <cell r="P145" t="e">
            <v>#REF!</v>
          </cell>
          <cell r="Q145">
            <v>165837</v>
          </cell>
          <cell r="R145">
            <v>213419</v>
          </cell>
          <cell r="S145">
            <v>226763</v>
          </cell>
          <cell r="T145">
            <v>0</v>
          </cell>
          <cell r="U145">
            <v>165</v>
          </cell>
          <cell r="V145">
            <v>1</v>
          </cell>
          <cell r="W145">
            <v>67</v>
          </cell>
          <cell r="X145">
            <v>1</v>
          </cell>
          <cell r="Y145">
            <v>98</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6</v>
          </cell>
          <cell r="AP145">
            <v>0</v>
          </cell>
          <cell r="AQ145">
            <v>0</v>
          </cell>
          <cell r="AR145">
            <v>0</v>
          </cell>
          <cell r="AS145">
            <v>0</v>
          </cell>
          <cell r="AT145">
            <v>166</v>
          </cell>
          <cell r="AU145">
            <v>6</v>
          </cell>
          <cell r="AV145">
            <v>0</v>
          </cell>
          <cell r="AW145">
            <v>0</v>
          </cell>
          <cell r="AX145">
            <v>0</v>
          </cell>
          <cell r="AY145">
            <v>0</v>
          </cell>
          <cell r="AZ145">
            <v>0</v>
          </cell>
          <cell r="BA145">
            <v>0</v>
          </cell>
          <cell r="BB145">
            <v>0</v>
          </cell>
          <cell r="BC145">
            <v>0</v>
          </cell>
          <cell r="BD145">
            <v>0</v>
          </cell>
          <cell r="BE145">
            <v>0</v>
          </cell>
        </row>
        <row r="146">
          <cell r="A146">
            <v>861</v>
          </cell>
          <cell r="B146">
            <v>600</v>
          </cell>
          <cell r="C146" t="str">
            <v>De Waerden (Kennemerland)</v>
          </cell>
          <cell r="D146" t="str">
            <v>HEERHUGOWAARD</v>
          </cell>
          <cell r="E146" t="str">
            <v>HWIH</v>
          </cell>
          <cell r="F146">
            <v>10</v>
          </cell>
          <cell r="G146">
            <v>0</v>
          </cell>
          <cell r="H146">
            <v>0</v>
          </cell>
          <cell r="I146">
            <v>0</v>
          </cell>
          <cell r="J146">
            <v>74467</v>
          </cell>
          <cell r="K146" t="e">
            <v>#REF!</v>
          </cell>
          <cell r="L146" t="e">
            <v>#REF!</v>
          </cell>
          <cell r="M146" t="e">
            <v>#REF!</v>
          </cell>
          <cell r="N146" t="e">
            <v>#REF!</v>
          </cell>
          <cell r="O146" t="e">
            <v>#REF!</v>
          </cell>
          <cell r="P146" t="e">
            <v>#REF!</v>
          </cell>
          <cell r="Q146">
            <v>15110</v>
          </cell>
          <cell r="R146">
            <v>23013</v>
          </cell>
          <cell r="S146">
            <v>17068</v>
          </cell>
          <cell r="T146">
            <v>0</v>
          </cell>
          <cell r="U146">
            <v>32</v>
          </cell>
          <cell r="V146">
            <v>0</v>
          </cell>
          <cell r="W146">
            <v>21</v>
          </cell>
          <cell r="X146">
            <v>0</v>
          </cell>
          <cell r="Y146">
            <v>11</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32</v>
          </cell>
          <cell r="AU146">
            <v>0</v>
          </cell>
          <cell r="AV146">
            <v>0</v>
          </cell>
          <cell r="AW146">
            <v>0</v>
          </cell>
          <cell r="AX146">
            <v>0</v>
          </cell>
          <cell r="AY146">
            <v>0</v>
          </cell>
          <cell r="AZ146">
            <v>0</v>
          </cell>
          <cell r="BA146">
            <v>0</v>
          </cell>
          <cell r="BB146">
            <v>0</v>
          </cell>
          <cell r="BC146">
            <v>0</v>
          </cell>
          <cell r="BD146">
            <v>0</v>
          </cell>
          <cell r="BE146">
            <v>0</v>
          </cell>
        </row>
        <row r="147">
          <cell r="A147">
            <v>870</v>
          </cell>
          <cell r="B147">
            <v>600</v>
          </cell>
          <cell r="C147" t="str">
            <v>Vincentius</v>
          </cell>
          <cell r="D147" t="str">
            <v>UDENHOUT</v>
          </cell>
          <cell r="E147" t="str">
            <v>HWIH</v>
          </cell>
          <cell r="F147">
            <v>30</v>
          </cell>
          <cell r="G147">
            <v>0</v>
          </cell>
          <cell r="H147">
            <v>0</v>
          </cell>
          <cell r="I147">
            <v>0</v>
          </cell>
          <cell r="J147">
            <v>230352</v>
          </cell>
          <cell r="K147" t="e">
            <v>#REF!</v>
          </cell>
          <cell r="L147" t="e">
            <v>#REF!</v>
          </cell>
          <cell r="M147" t="e">
            <v>#REF!</v>
          </cell>
          <cell r="N147" t="e">
            <v>#REF!</v>
          </cell>
          <cell r="O147" t="e">
            <v>#REF!</v>
          </cell>
          <cell r="P147" t="e">
            <v>#REF!</v>
          </cell>
          <cell r="Q147">
            <v>228059</v>
          </cell>
          <cell r="R147">
            <v>336785</v>
          </cell>
          <cell r="S147">
            <v>94801</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336</v>
          </cell>
          <cell r="AP147">
            <v>0</v>
          </cell>
          <cell r="AQ147">
            <v>0</v>
          </cell>
          <cell r="AR147">
            <v>0</v>
          </cell>
          <cell r="AS147">
            <v>0</v>
          </cell>
          <cell r="AT147">
            <v>0</v>
          </cell>
          <cell r="AU147">
            <v>336</v>
          </cell>
          <cell r="AV147">
            <v>0</v>
          </cell>
          <cell r="AW147">
            <v>0</v>
          </cell>
          <cell r="AX147">
            <v>630</v>
          </cell>
          <cell r="AY147">
            <v>16506</v>
          </cell>
          <cell r="AZ147">
            <v>0</v>
          </cell>
          <cell r="BA147">
            <v>0</v>
          </cell>
          <cell r="BB147">
            <v>0</v>
          </cell>
          <cell r="BC147">
            <v>0</v>
          </cell>
          <cell r="BD147">
            <v>0</v>
          </cell>
          <cell r="BE147">
            <v>0</v>
          </cell>
        </row>
        <row r="148">
          <cell r="A148">
            <v>880</v>
          </cell>
          <cell r="B148">
            <v>600</v>
          </cell>
          <cell r="C148" t="str">
            <v>'s Heeren Loo (Groningen)</v>
          </cell>
          <cell r="D148" t="str">
            <v>BEDUM</v>
          </cell>
          <cell r="E148" t="str">
            <v>ECAO</v>
          </cell>
          <cell r="F148">
            <v>29</v>
          </cell>
          <cell r="G148">
            <v>0</v>
          </cell>
          <cell r="H148">
            <v>0</v>
          </cell>
          <cell r="I148">
            <v>0</v>
          </cell>
          <cell r="J148">
            <v>191589</v>
          </cell>
          <cell r="K148" t="e">
            <v>#REF!</v>
          </cell>
          <cell r="L148" t="e">
            <v>#REF!</v>
          </cell>
          <cell r="M148" t="e">
            <v>#REF!</v>
          </cell>
          <cell r="N148" t="e">
            <v>#REF!</v>
          </cell>
          <cell r="O148" t="e">
            <v>#REF!</v>
          </cell>
          <cell r="P148" t="e">
            <v>#REF!</v>
          </cell>
          <cell r="Q148">
            <v>447230</v>
          </cell>
          <cell r="R148">
            <v>1076691</v>
          </cell>
          <cell r="S148">
            <v>45853</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207</v>
          </cell>
          <cell r="AP148">
            <v>0</v>
          </cell>
          <cell r="AQ148">
            <v>0</v>
          </cell>
          <cell r="AR148">
            <v>0</v>
          </cell>
          <cell r="AS148">
            <v>0</v>
          </cell>
          <cell r="AT148">
            <v>0</v>
          </cell>
          <cell r="AU148">
            <v>207</v>
          </cell>
          <cell r="AV148">
            <v>0</v>
          </cell>
          <cell r="AW148">
            <v>0</v>
          </cell>
          <cell r="AX148">
            <v>8316</v>
          </cell>
          <cell r="AY148">
            <v>2142</v>
          </cell>
          <cell r="AZ148">
            <v>0</v>
          </cell>
          <cell r="BA148">
            <v>0</v>
          </cell>
          <cell r="BB148">
            <v>0</v>
          </cell>
          <cell r="BC148">
            <v>0</v>
          </cell>
          <cell r="BD148">
            <v>0</v>
          </cell>
          <cell r="BE148">
            <v>0</v>
          </cell>
        </row>
        <row r="149">
          <cell r="A149">
            <v>881</v>
          </cell>
          <cell r="B149">
            <v>600</v>
          </cell>
          <cell r="C149" t="str">
            <v>'s Heeren Loo (Flevoland)</v>
          </cell>
          <cell r="D149" t="str">
            <v>ERMELO</v>
          </cell>
          <cell r="E149" t="str">
            <v>ECAO</v>
          </cell>
          <cell r="F149">
            <v>24</v>
          </cell>
          <cell r="G149">
            <v>0</v>
          </cell>
          <cell r="H149">
            <v>0</v>
          </cell>
          <cell r="I149">
            <v>0</v>
          </cell>
          <cell r="J149">
            <v>166840</v>
          </cell>
          <cell r="K149" t="e">
            <v>#REF!</v>
          </cell>
          <cell r="L149" t="e">
            <v>#REF!</v>
          </cell>
          <cell r="M149" t="e">
            <v>#REF!</v>
          </cell>
          <cell r="N149" t="e">
            <v>#REF!</v>
          </cell>
          <cell r="O149" t="e">
            <v>#REF!</v>
          </cell>
          <cell r="P149" t="e">
            <v>#REF!</v>
          </cell>
          <cell r="Q149">
            <v>1390635</v>
          </cell>
          <cell r="R149">
            <v>1816217</v>
          </cell>
          <cell r="S149">
            <v>111923</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975</v>
          </cell>
          <cell r="AP149">
            <v>0</v>
          </cell>
          <cell r="AQ149">
            <v>0</v>
          </cell>
          <cell r="AR149">
            <v>0</v>
          </cell>
          <cell r="AS149">
            <v>0</v>
          </cell>
          <cell r="AT149">
            <v>0</v>
          </cell>
          <cell r="AU149">
            <v>975</v>
          </cell>
          <cell r="AV149">
            <v>0</v>
          </cell>
          <cell r="AW149">
            <v>0</v>
          </cell>
          <cell r="AX149">
            <v>3276</v>
          </cell>
          <cell r="AY149">
            <v>56637</v>
          </cell>
          <cell r="AZ149">
            <v>0</v>
          </cell>
          <cell r="BA149">
            <v>0</v>
          </cell>
          <cell r="BB149">
            <v>0</v>
          </cell>
          <cell r="BC149">
            <v>0</v>
          </cell>
          <cell r="BD149">
            <v>0</v>
          </cell>
          <cell r="BE149">
            <v>0</v>
          </cell>
        </row>
        <row r="150">
          <cell r="A150">
            <v>882</v>
          </cell>
          <cell r="B150">
            <v>600</v>
          </cell>
          <cell r="C150" t="str">
            <v>'s Heeren Loo (AGIS, Apeldoorn Zutphen)</v>
          </cell>
          <cell r="D150" t="str">
            <v>APELDOORN</v>
          </cell>
          <cell r="E150" t="str">
            <v>ECAO</v>
          </cell>
          <cell r="F150">
            <v>130</v>
          </cell>
          <cell r="G150">
            <v>0</v>
          </cell>
          <cell r="H150">
            <v>0</v>
          </cell>
          <cell r="I150">
            <v>0</v>
          </cell>
          <cell r="J150">
            <v>901395</v>
          </cell>
          <cell r="K150" t="e">
            <v>#REF!</v>
          </cell>
          <cell r="L150" t="e">
            <v>#REF!</v>
          </cell>
          <cell r="M150" t="e">
            <v>#REF!</v>
          </cell>
          <cell r="N150" t="e">
            <v>#REF!</v>
          </cell>
          <cell r="O150" t="e">
            <v>#REF!</v>
          </cell>
          <cell r="P150" t="e">
            <v>#REF!</v>
          </cell>
          <cell r="Q150">
            <v>1327572</v>
          </cell>
          <cell r="R150">
            <v>1286159</v>
          </cell>
          <cell r="S150">
            <v>-9138</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730</v>
          </cell>
          <cell r="AP150">
            <v>0</v>
          </cell>
          <cell r="AQ150">
            <v>0</v>
          </cell>
          <cell r="AR150">
            <v>0</v>
          </cell>
          <cell r="AS150">
            <v>0</v>
          </cell>
          <cell r="AT150">
            <v>0</v>
          </cell>
          <cell r="AU150">
            <v>730</v>
          </cell>
          <cell r="AV150">
            <v>0</v>
          </cell>
          <cell r="AW150">
            <v>0</v>
          </cell>
          <cell r="AX150">
            <v>0</v>
          </cell>
          <cell r="AY150">
            <v>39312</v>
          </cell>
          <cell r="AZ150">
            <v>0</v>
          </cell>
          <cell r="BA150">
            <v>0</v>
          </cell>
          <cell r="BB150">
            <v>0</v>
          </cell>
          <cell r="BC150">
            <v>0</v>
          </cell>
          <cell r="BD150">
            <v>0</v>
          </cell>
          <cell r="BE150">
            <v>0</v>
          </cell>
        </row>
        <row r="151">
          <cell r="A151">
            <v>883</v>
          </cell>
          <cell r="B151">
            <v>600</v>
          </cell>
          <cell r="C151" t="str">
            <v>'s Heeren Loo (Arnhem)</v>
          </cell>
          <cell r="D151" t="str">
            <v>WEKEROM</v>
          </cell>
          <cell r="E151" t="str">
            <v>ECAO</v>
          </cell>
          <cell r="F151">
            <v>35</v>
          </cell>
          <cell r="G151">
            <v>0</v>
          </cell>
          <cell r="H151">
            <v>0</v>
          </cell>
          <cell r="I151">
            <v>0</v>
          </cell>
          <cell r="J151">
            <v>265802</v>
          </cell>
          <cell r="K151" t="e">
            <v>#REF!</v>
          </cell>
          <cell r="L151" t="e">
            <v>#REF!</v>
          </cell>
          <cell r="M151" t="e">
            <v>#REF!</v>
          </cell>
          <cell r="N151" t="e">
            <v>#REF!</v>
          </cell>
          <cell r="O151" t="e">
            <v>#REF!</v>
          </cell>
          <cell r="P151" t="e">
            <v>#REF!</v>
          </cell>
          <cell r="Q151">
            <v>968039</v>
          </cell>
          <cell r="R151">
            <v>1558453</v>
          </cell>
          <cell r="S151">
            <v>139347</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431</v>
          </cell>
          <cell r="AP151">
            <v>0</v>
          </cell>
          <cell r="AQ151">
            <v>0</v>
          </cell>
          <cell r="AR151">
            <v>0</v>
          </cell>
          <cell r="AS151">
            <v>0</v>
          </cell>
          <cell r="AT151">
            <v>0</v>
          </cell>
          <cell r="AU151">
            <v>431</v>
          </cell>
          <cell r="AV151">
            <v>0</v>
          </cell>
          <cell r="AW151">
            <v>0</v>
          </cell>
          <cell r="AX151">
            <v>2898</v>
          </cell>
          <cell r="AY151">
            <v>22554</v>
          </cell>
          <cell r="AZ151">
            <v>0</v>
          </cell>
          <cell r="BA151">
            <v>0</v>
          </cell>
          <cell r="BB151">
            <v>0</v>
          </cell>
          <cell r="BC151">
            <v>0</v>
          </cell>
          <cell r="BD151">
            <v>0</v>
          </cell>
          <cell r="BE151">
            <v>0</v>
          </cell>
        </row>
        <row r="152">
          <cell r="A152">
            <v>884</v>
          </cell>
          <cell r="B152">
            <v>600</v>
          </cell>
          <cell r="C152" t="str">
            <v>'s Heeren Loo (AGIS, Utrecht)</v>
          </cell>
          <cell r="D152" t="str">
            <v>SOEST</v>
          </cell>
          <cell r="E152" t="str">
            <v>ECAO</v>
          </cell>
          <cell r="F152">
            <v>0</v>
          </cell>
          <cell r="G152">
            <v>0</v>
          </cell>
          <cell r="H152">
            <v>0</v>
          </cell>
          <cell r="I152">
            <v>0</v>
          </cell>
          <cell r="J152">
            <v>0</v>
          </cell>
          <cell r="K152" t="e">
            <v>#REF!</v>
          </cell>
          <cell r="L152" t="e">
            <v>#REF!</v>
          </cell>
          <cell r="M152" t="e">
            <v>#REF!</v>
          </cell>
          <cell r="N152" t="e">
            <v>#REF!</v>
          </cell>
          <cell r="O152" t="e">
            <v>#REF!</v>
          </cell>
          <cell r="P152" t="e">
            <v>#REF!</v>
          </cell>
          <cell r="Q152">
            <v>93280</v>
          </cell>
          <cell r="R152">
            <v>170734</v>
          </cell>
          <cell r="S152">
            <v>86642</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125</v>
          </cell>
          <cell r="AQ152">
            <v>0</v>
          </cell>
          <cell r="AR152">
            <v>0</v>
          </cell>
          <cell r="AS152">
            <v>0</v>
          </cell>
          <cell r="AT152">
            <v>0</v>
          </cell>
          <cell r="AU152">
            <v>125</v>
          </cell>
          <cell r="AV152">
            <v>0</v>
          </cell>
          <cell r="AW152">
            <v>0</v>
          </cell>
          <cell r="AX152">
            <v>0</v>
          </cell>
          <cell r="AY152">
            <v>7875</v>
          </cell>
          <cell r="AZ152">
            <v>0</v>
          </cell>
          <cell r="BA152">
            <v>0</v>
          </cell>
          <cell r="BB152">
            <v>0</v>
          </cell>
          <cell r="BC152">
            <v>0</v>
          </cell>
          <cell r="BD152">
            <v>0</v>
          </cell>
          <cell r="BE152">
            <v>0</v>
          </cell>
        </row>
        <row r="153">
          <cell r="A153">
            <v>885</v>
          </cell>
          <cell r="B153">
            <v>600</v>
          </cell>
          <cell r="C153" t="str">
            <v>'s Heeren Loo (Noord-Holland Noord)</v>
          </cell>
          <cell r="D153" t="str">
            <v>DEN HELDER</v>
          </cell>
          <cell r="E153" t="str">
            <v>ECAO</v>
          </cell>
          <cell r="F153">
            <v>129</v>
          </cell>
          <cell r="G153">
            <v>0</v>
          </cell>
          <cell r="H153">
            <v>0</v>
          </cell>
          <cell r="I153">
            <v>0</v>
          </cell>
          <cell r="J153">
            <v>925690</v>
          </cell>
          <cell r="K153" t="e">
            <v>#REF!</v>
          </cell>
          <cell r="L153" t="e">
            <v>#REF!</v>
          </cell>
          <cell r="M153" t="e">
            <v>#REF!</v>
          </cell>
          <cell r="N153" t="e">
            <v>#REF!</v>
          </cell>
          <cell r="O153" t="e">
            <v>#REF!</v>
          </cell>
          <cell r="P153" t="e">
            <v>#REF!</v>
          </cell>
          <cell r="Q153">
            <v>863118</v>
          </cell>
          <cell r="R153">
            <v>1146800</v>
          </cell>
          <cell r="S153">
            <v>11329</v>
          </cell>
          <cell r="T153">
            <v>0</v>
          </cell>
          <cell r="U153">
            <v>42</v>
          </cell>
          <cell r="V153">
            <v>30</v>
          </cell>
          <cell r="W153">
            <v>31</v>
          </cell>
          <cell r="X153">
            <v>27</v>
          </cell>
          <cell r="Y153">
            <v>11</v>
          </cell>
          <cell r="Z153">
            <v>3</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642</v>
          </cell>
          <cell r="AP153">
            <v>0</v>
          </cell>
          <cell r="AQ153">
            <v>0</v>
          </cell>
          <cell r="AR153">
            <v>0</v>
          </cell>
          <cell r="AS153">
            <v>0</v>
          </cell>
          <cell r="AT153">
            <v>72</v>
          </cell>
          <cell r="AU153">
            <v>642</v>
          </cell>
          <cell r="AV153">
            <v>0</v>
          </cell>
          <cell r="AW153">
            <v>0</v>
          </cell>
          <cell r="AX153">
            <v>2205</v>
          </cell>
          <cell r="AY153">
            <v>35028</v>
          </cell>
          <cell r="AZ153">
            <v>0</v>
          </cell>
          <cell r="BA153">
            <v>0</v>
          </cell>
          <cell r="BB153">
            <v>0</v>
          </cell>
          <cell r="BC153">
            <v>0</v>
          </cell>
          <cell r="BD153">
            <v>0</v>
          </cell>
          <cell r="BE153">
            <v>0</v>
          </cell>
        </row>
        <row r="154">
          <cell r="A154">
            <v>886</v>
          </cell>
          <cell r="B154">
            <v>600</v>
          </cell>
          <cell r="C154" t="str">
            <v>'s Heeren Loo (Zuid-Holland Noord)</v>
          </cell>
          <cell r="D154" t="str">
            <v>NOORDWIJK ZH</v>
          </cell>
          <cell r="E154" t="str">
            <v>ECAO</v>
          </cell>
          <cell r="F154">
            <v>17</v>
          </cell>
          <cell r="G154">
            <v>0</v>
          </cell>
          <cell r="H154">
            <v>0</v>
          </cell>
          <cell r="I154">
            <v>0</v>
          </cell>
          <cell r="J154">
            <v>126549</v>
          </cell>
          <cell r="K154" t="e">
            <v>#REF!</v>
          </cell>
          <cell r="L154" t="e">
            <v>#REF!</v>
          </cell>
          <cell r="M154" t="e">
            <v>#REF!</v>
          </cell>
          <cell r="N154" t="e">
            <v>#REF!</v>
          </cell>
          <cell r="O154" t="e">
            <v>#REF!</v>
          </cell>
          <cell r="P154" t="e">
            <v>#REF!</v>
          </cell>
          <cell r="Q154">
            <v>1139694</v>
          </cell>
          <cell r="R154">
            <v>1643888</v>
          </cell>
          <cell r="S154">
            <v>48044</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988</v>
          </cell>
          <cell r="AP154">
            <v>0</v>
          </cell>
          <cell r="AQ154">
            <v>0</v>
          </cell>
          <cell r="AR154">
            <v>0</v>
          </cell>
          <cell r="AS154">
            <v>0</v>
          </cell>
          <cell r="AT154">
            <v>0</v>
          </cell>
          <cell r="AU154">
            <v>988</v>
          </cell>
          <cell r="AV154">
            <v>0</v>
          </cell>
          <cell r="AW154">
            <v>0</v>
          </cell>
          <cell r="AX154">
            <v>2457</v>
          </cell>
          <cell r="AY154">
            <v>56889</v>
          </cell>
          <cell r="AZ154">
            <v>0</v>
          </cell>
          <cell r="BA154">
            <v>0</v>
          </cell>
          <cell r="BB154">
            <v>0</v>
          </cell>
          <cell r="BC154">
            <v>0</v>
          </cell>
          <cell r="BD154">
            <v>0</v>
          </cell>
          <cell r="BE154">
            <v>0</v>
          </cell>
        </row>
        <row r="155">
          <cell r="A155">
            <v>887</v>
          </cell>
          <cell r="B155">
            <v>600</v>
          </cell>
          <cell r="C155" t="str">
            <v>'s Heeren Loo (Delft Westland Oostland)</v>
          </cell>
          <cell r="D155" t="str">
            <v>MONSTER</v>
          </cell>
          <cell r="E155" t="str">
            <v>ECAO</v>
          </cell>
          <cell r="F155">
            <v>35</v>
          </cell>
          <cell r="G155">
            <v>0</v>
          </cell>
          <cell r="H155">
            <v>0</v>
          </cell>
          <cell r="I155">
            <v>0</v>
          </cell>
          <cell r="J155">
            <v>241510</v>
          </cell>
          <cell r="K155" t="e">
            <v>#REF!</v>
          </cell>
          <cell r="L155" t="e">
            <v>#REF!</v>
          </cell>
          <cell r="M155" t="e">
            <v>#REF!</v>
          </cell>
          <cell r="N155" t="e">
            <v>#REF!</v>
          </cell>
          <cell r="O155" t="e">
            <v>#REF!</v>
          </cell>
          <cell r="P155" t="e">
            <v>#REF!</v>
          </cell>
          <cell r="Q155">
            <v>974264</v>
          </cell>
          <cell r="R155">
            <v>1283305</v>
          </cell>
          <cell r="S155">
            <v>110917</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555</v>
          </cell>
          <cell r="AP155">
            <v>0</v>
          </cell>
          <cell r="AQ155">
            <v>0</v>
          </cell>
          <cell r="AR155">
            <v>0</v>
          </cell>
          <cell r="AS155">
            <v>0</v>
          </cell>
          <cell r="AT155">
            <v>0</v>
          </cell>
          <cell r="AU155">
            <v>555</v>
          </cell>
          <cell r="AV155">
            <v>0</v>
          </cell>
          <cell r="AW155">
            <v>0</v>
          </cell>
          <cell r="AX155">
            <v>0</v>
          </cell>
          <cell r="AY155">
            <v>32760</v>
          </cell>
          <cell r="AZ155">
            <v>0</v>
          </cell>
          <cell r="BA155">
            <v>0</v>
          </cell>
          <cell r="BB155">
            <v>0</v>
          </cell>
          <cell r="BC155">
            <v>0</v>
          </cell>
          <cell r="BD155">
            <v>0</v>
          </cell>
          <cell r="BE155">
            <v>0</v>
          </cell>
        </row>
        <row r="156">
          <cell r="A156">
            <v>888</v>
          </cell>
          <cell r="B156">
            <v>600</v>
          </cell>
          <cell r="C156" t="str">
            <v>'s Heeren Loo (Waardenland)</v>
          </cell>
          <cell r="D156" t="str">
            <v>DORDRECHT</v>
          </cell>
          <cell r="E156" t="str">
            <v>ECAO</v>
          </cell>
          <cell r="F156">
            <v>14</v>
          </cell>
          <cell r="G156">
            <v>0</v>
          </cell>
          <cell r="H156">
            <v>0</v>
          </cell>
          <cell r="I156">
            <v>0</v>
          </cell>
          <cell r="J156">
            <v>99486</v>
          </cell>
          <cell r="K156" t="e">
            <v>#REF!</v>
          </cell>
          <cell r="L156" t="e">
            <v>#REF!</v>
          </cell>
          <cell r="M156" t="e">
            <v>#REF!</v>
          </cell>
          <cell r="N156" t="e">
            <v>#REF!</v>
          </cell>
          <cell r="O156" t="e">
            <v>#REF!</v>
          </cell>
          <cell r="P156" t="e">
            <v>#REF!</v>
          </cell>
          <cell r="Q156">
            <v>71846</v>
          </cell>
          <cell r="R156">
            <v>522509</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72</v>
          </cell>
          <cell r="AQ156">
            <v>0</v>
          </cell>
          <cell r="AR156">
            <v>0</v>
          </cell>
          <cell r="AS156">
            <v>0</v>
          </cell>
          <cell r="AT156">
            <v>0</v>
          </cell>
          <cell r="AU156">
            <v>72</v>
          </cell>
          <cell r="AV156">
            <v>14</v>
          </cell>
          <cell r="AW156">
            <v>0</v>
          </cell>
          <cell r="AX156">
            <v>0</v>
          </cell>
          <cell r="AY156">
            <v>4214</v>
          </cell>
          <cell r="AZ156">
            <v>0</v>
          </cell>
          <cell r="BA156">
            <v>0</v>
          </cell>
          <cell r="BB156">
            <v>0</v>
          </cell>
          <cell r="BC156">
            <v>0</v>
          </cell>
          <cell r="BD156">
            <v>0</v>
          </cell>
          <cell r="BE156">
            <v>0</v>
          </cell>
        </row>
        <row r="157">
          <cell r="A157">
            <v>890</v>
          </cell>
          <cell r="B157">
            <v>600</v>
          </cell>
          <cell r="C157" t="str">
            <v>CB Welzijnszorg Harderwijk (Zwolle)</v>
          </cell>
          <cell r="D157" t="str">
            <v>HARDERWIJK</v>
          </cell>
          <cell r="E157" t="str">
            <v>ECAO</v>
          </cell>
          <cell r="F157">
            <v>36</v>
          </cell>
          <cell r="G157">
            <v>0</v>
          </cell>
          <cell r="H157">
            <v>0</v>
          </cell>
          <cell r="I157">
            <v>0</v>
          </cell>
          <cell r="J157">
            <v>242757</v>
          </cell>
          <cell r="K157" t="e">
            <v>#REF!</v>
          </cell>
          <cell r="L157" t="e">
            <v>#REF!</v>
          </cell>
          <cell r="M157" t="e">
            <v>#REF!</v>
          </cell>
          <cell r="N157" t="e">
            <v>#REF!</v>
          </cell>
          <cell r="O157" t="e">
            <v>#REF!</v>
          </cell>
          <cell r="P157" t="e">
            <v>#REF!</v>
          </cell>
          <cell r="Q157">
            <v>140284</v>
          </cell>
          <cell r="R157">
            <v>237550</v>
          </cell>
          <cell r="S157">
            <v>92838</v>
          </cell>
          <cell r="T157">
            <v>0</v>
          </cell>
          <cell r="U157">
            <v>112</v>
          </cell>
          <cell r="V157">
            <v>0</v>
          </cell>
          <cell r="W157">
            <v>54</v>
          </cell>
          <cell r="X157">
            <v>0</v>
          </cell>
          <cell r="Y157">
            <v>58</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112</v>
          </cell>
          <cell r="AU157">
            <v>0</v>
          </cell>
          <cell r="AV157">
            <v>0</v>
          </cell>
          <cell r="AW157">
            <v>0</v>
          </cell>
          <cell r="AX157">
            <v>0</v>
          </cell>
          <cell r="AY157">
            <v>0</v>
          </cell>
          <cell r="AZ157">
            <v>0</v>
          </cell>
          <cell r="BA157">
            <v>0</v>
          </cell>
          <cell r="BB157">
            <v>0</v>
          </cell>
          <cell r="BC157">
            <v>0</v>
          </cell>
          <cell r="BD157">
            <v>0</v>
          </cell>
          <cell r="BE157">
            <v>0</v>
          </cell>
        </row>
        <row r="158">
          <cell r="A158">
            <v>891</v>
          </cell>
          <cell r="B158">
            <v>600</v>
          </cell>
          <cell r="C158" t="str">
            <v>CB Welzijnszorg Harderwijk (Arnhem)</v>
          </cell>
          <cell r="D158" t="str">
            <v>HARDERWIJK</v>
          </cell>
          <cell r="E158" t="str">
            <v>ECAO</v>
          </cell>
          <cell r="F158">
            <v>56</v>
          </cell>
          <cell r="G158">
            <v>0</v>
          </cell>
          <cell r="H158">
            <v>0</v>
          </cell>
          <cell r="I158">
            <v>0</v>
          </cell>
          <cell r="J158">
            <v>364452</v>
          </cell>
          <cell r="K158" t="e">
            <v>#REF!</v>
          </cell>
          <cell r="L158" t="e">
            <v>#REF!</v>
          </cell>
          <cell r="M158" t="e">
            <v>#REF!</v>
          </cell>
          <cell r="N158" t="e">
            <v>#REF!</v>
          </cell>
          <cell r="O158" t="e">
            <v>#REF!</v>
          </cell>
          <cell r="P158" t="e">
            <v>#REF!</v>
          </cell>
          <cell r="Q158">
            <v>33359</v>
          </cell>
          <cell r="R158">
            <v>78137</v>
          </cell>
          <cell r="S158">
            <v>-3543</v>
          </cell>
          <cell r="T158">
            <v>0</v>
          </cell>
          <cell r="U158">
            <v>119</v>
          </cell>
          <cell r="V158">
            <v>0</v>
          </cell>
          <cell r="W158">
            <v>90</v>
          </cell>
          <cell r="X158">
            <v>0</v>
          </cell>
          <cell r="Y158">
            <v>29</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119</v>
          </cell>
          <cell r="AU158">
            <v>0</v>
          </cell>
          <cell r="AV158">
            <v>0</v>
          </cell>
          <cell r="AW158">
            <v>0</v>
          </cell>
          <cell r="AX158">
            <v>0</v>
          </cell>
          <cell r="AY158">
            <v>0</v>
          </cell>
          <cell r="AZ158">
            <v>0</v>
          </cell>
          <cell r="BA158">
            <v>0</v>
          </cell>
          <cell r="BB158">
            <v>0</v>
          </cell>
          <cell r="BC158">
            <v>0</v>
          </cell>
          <cell r="BD158">
            <v>0</v>
          </cell>
          <cell r="BE158">
            <v>0</v>
          </cell>
        </row>
        <row r="159">
          <cell r="A159">
            <v>900</v>
          </cell>
          <cell r="B159">
            <v>600</v>
          </cell>
          <cell r="C159" t="str">
            <v>Fatima</v>
          </cell>
          <cell r="D159" t="str">
            <v>WEHL</v>
          </cell>
          <cell r="E159" t="str">
            <v>ECAO</v>
          </cell>
          <cell r="F159">
            <v>100</v>
          </cell>
          <cell r="G159">
            <v>0</v>
          </cell>
          <cell r="H159">
            <v>0</v>
          </cell>
          <cell r="I159">
            <v>0</v>
          </cell>
          <cell r="J159">
            <v>675819</v>
          </cell>
          <cell r="K159" t="e">
            <v>#REF!</v>
          </cell>
          <cell r="L159" t="e">
            <v>#REF!</v>
          </cell>
          <cell r="M159" t="e">
            <v>#REF!</v>
          </cell>
          <cell r="N159" t="e">
            <v>#REF!</v>
          </cell>
          <cell r="O159" t="e">
            <v>#REF!</v>
          </cell>
          <cell r="P159" t="e">
            <v>#REF!</v>
          </cell>
          <cell r="Q159">
            <v>511997</v>
          </cell>
          <cell r="R159">
            <v>649919</v>
          </cell>
          <cell r="S159">
            <v>135283</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359</v>
          </cell>
          <cell r="AP159">
            <v>0</v>
          </cell>
          <cell r="AQ159">
            <v>0</v>
          </cell>
          <cell r="AR159">
            <v>0</v>
          </cell>
          <cell r="AS159">
            <v>0</v>
          </cell>
          <cell r="AT159">
            <v>0</v>
          </cell>
          <cell r="AU159">
            <v>359</v>
          </cell>
          <cell r="AV159">
            <v>0</v>
          </cell>
          <cell r="AW159">
            <v>0</v>
          </cell>
          <cell r="AX159">
            <v>4254</v>
          </cell>
          <cell r="AY159">
            <v>11277</v>
          </cell>
          <cell r="AZ159">
            <v>0</v>
          </cell>
          <cell r="BA159">
            <v>0</v>
          </cell>
          <cell r="BB159">
            <v>0</v>
          </cell>
          <cell r="BC159">
            <v>0</v>
          </cell>
          <cell r="BD159">
            <v>0</v>
          </cell>
          <cell r="BE159">
            <v>0</v>
          </cell>
        </row>
        <row r="160">
          <cell r="A160">
            <v>910</v>
          </cell>
          <cell r="B160">
            <v>600</v>
          </cell>
          <cell r="C160" t="str">
            <v>AGSV de Zeeg</v>
          </cell>
          <cell r="D160" t="str">
            <v>NUNSPEET</v>
          </cell>
          <cell r="E160" t="str">
            <v>ECAO</v>
          </cell>
          <cell r="F160">
            <v>28</v>
          </cell>
          <cell r="G160">
            <v>0</v>
          </cell>
          <cell r="H160">
            <v>0</v>
          </cell>
          <cell r="I160">
            <v>0</v>
          </cell>
          <cell r="J160">
            <v>211130</v>
          </cell>
          <cell r="K160" t="e">
            <v>#REF!</v>
          </cell>
          <cell r="L160" t="e">
            <v>#REF!</v>
          </cell>
          <cell r="M160" t="e">
            <v>#REF!</v>
          </cell>
          <cell r="N160" t="e">
            <v>#REF!</v>
          </cell>
          <cell r="O160" t="e">
            <v>#REF!</v>
          </cell>
          <cell r="P160" t="e">
            <v>#REF!</v>
          </cell>
          <cell r="Q160">
            <v>22262</v>
          </cell>
          <cell r="R160">
            <v>15937</v>
          </cell>
          <cell r="S160">
            <v>914</v>
          </cell>
          <cell r="T160">
            <v>0</v>
          </cell>
          <cell r="U160">
            <v>46</v>
          </cell>
          <cell r="V160">
            <v>0</v>
          </cell>
          <cell r="W160">
            <v>22</v>
          </cell>
          <cell r="X160">
            <v>0</v>
          </cell>
          <cell r="Y160">
            <v>24</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46</v>
          </cell>
          <cell r="AU160">
            <v>0</v>
          </cell>
          <cell r="AV160">
            <v>0</v>
          </cell>
          <cell r="AW160">
            <v>0</v>
          </cell>
          <cell r="AX160">
            <v>0</v>
          </cell>
          <cell r="AY160">
            <v>0</v>
          </cell>
          <cell r="AZ160">
            <v>0</v>
          </cell>
          <cell r="BA160">
            <v>0</v>
          </cell>
          <cell r="BB160">
            <v>0</v>
          </cell>
          <cell r="BC160">
            <v>0</v>
          </cell>
          <cell r="BD160">
            <v>0</v>
          </cell>
          <cell r="BE160">
            <v>0</v>
          </cell>
        </row>
        <row r="161">
          <cell r="A161">
            <v>920</v>
          </cell>
          <cell r="B161">
            <v>600</v>
          </cell>
          <cell r="C161" t="str">
            <v>De Rozelaar</v>
          </cell>
          <cell r="D161" t="str">
            <v>BARNEVELD</v>
          </cell>
          <cell r="E161" t="str">
            <v>ECAO</v>
          </cell>
          <cell r="F161">
            <v>0</v>
          </cell>
          <cell r="G161">
            <v>0</v>
          </cell>
          <cell r="H161">
            <v>0</v>
          </cell>
          <cell r="I161">
            <v>0</v>
          </cell>
          <cell r="J161">
            <v>0</v>
          </cell>
          <cell r="K161" t="e">
            <v>#REF!</v>
          </cell>
          <cell r="L161" t="e">
            <v>#REF!</v>
          </cell>
          <cell r="M161" t="e">
            <v>#REF!</v>
          </cell>
          <cell r="N161" t="e">
            <v>#REF!</v>
          </cell>
          <cell r="O161" t="e">
            <v>#REF!</v>
          </cell>
          <cell r="P161" t="e">
            <v>#REF!</v>
          </cell>
          <cell r="Q161">
            <v>25124</v>
          </cell>
          <cell r="R161">
            <v>54096</v>
          </cell>
          <cell r="S161">
            <v>0</v>
          </cell>
          <cell r="T161">
            <v>0</v>
          </cell>
          <cell r="U161">
            <v>10</v>
          </cell>
          <cell r="V161">
            <v>0</v>
          </cell>
          <cell r="W161">
            <v>0</v>
          </cell>
          <cell r="X161">
            <v>0</v>
          </cell>
          <cell r="Y161">
            <v>10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10</v>
          </cell>
          <cell r="AU161">
            <v>0</v>
          </cell>
          <cell r="AV161">
            <v>0</v>
          </cell>
          <cell r="AW161">
            <v>0</v>
          </cell>
          <cell r="AX161">
            <v>0</v>
          </cell>
          <cell r="AY161">
            <v>0</v>
          </cell>
          <cell r="AZ161">
            <v>0</v>
          </cell>
          <cell r="BA161">
            <v>0</v>
          </cell>
          <cell r="BB161">
            <v>0</v>
          </cell>
          <cell r="BC161">
            <v>0</v>
          </cell>
          <cell r="BD161">
            <v>0</v>
          </cell>
          <cell r="BE161">
            <v>0</v>
          </cell>
        </row>
        <row r="162">
          <cell r="A162">
            <v>930</v>
          </cell>
          <cell r="B162">
            <v>600</v>
          </cell>
          <cell r="C162" t="str">
            <v>Christophorus</v>
          </cell>
          <cell r="D162" t="str">
            <v>BOSCH EN DUIN</v>
          </cell>
          <cell r="E162" t="str">
            <v>ECAO</v>
          </cell>
          <cell r="F162">
            <v>24</v>
          </cell>
          <cell r="G162">
            <v>0</v>
          </cell>
          <cell r="H162">
            <v>0</v>
          </cell>
          <cell r="I162">
            <v>0</v>
          </cell>
          <cell r="J162">
            <v>171481</v>
          </cell>
          <cell r="K162" t="e">
            <v>#REF!</v>
          </cell>
          <cell r="L162" t="e">
            <v>#REF!</v>
          </cell>
          <cell r="M162" t="e">
            <v>#REF!</v>
          </cell>
          <cell r="N162" t="e">
            <v>#REF!</v>
          </cell>
          <cell r="O162" t="e">
            <v>#REF!</v>
          </cell>
          <cell r="P162" t="e">
            <v>#REF!</v>
          </cell>
          <cell r="Q162">
            <v>252861</v>
          </cell>
          <cell r="R162">
            <v>345231</v>
          </cell>
          <cell r="S162">
            <v>12924</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96</v>
          </cell>
          <cell r="AP162">
            <v>0</v>
          </cell>
          <cell r="AQ162">
            <v>0</v>
          </cell>
          <cell r="AR162">
            <v>0</v>
          </cell>
          <cell r="AS162">
            <v>0</v>
          </cell>
          <cell r="AT162">
            <v>0</v>
          </cell>
          <cell r="AU162">
            <v>96</v>
          </cell>
          <cell r="AV162">
            <v>0</v>
          </cell>
          <cell r="AW162">
            <v>0</v>
          </cell>
          <cell r="AX162">
            <v>0</v>
          </cell>
          <cell r="AY162">
            <v>4914</v>
          </cell>
          <cell r="AZ162">
            <v>0</v>
          </cell>
          <cell r="BA162">
            <v>0</v>
          </cell>
          <cell r="BB162">
            <v>0</v>
          </cell>
          <cell r="BC162">
            <v>0</v>
          </cell>
          <cell r="BD162">
            <v>0</v>
          </cell>
          <cell r="BE162">
            <v>0</v>
          </cell>
        </row>
        <row r="163">
          <cell r="A163">
            <v>940</v>
          </cell>
          <cell r="B163">
            <v>600</v>
          </cell>
          <cell r="C163" t="str">
            <v>*Bartimeus</v>
          </cell>
          <cell r="D163" t="str">
            <v>DOORN</v>
          </cell>
          <cell r="E163" t="str">
            <v>ECAO</v>
          </cell>
          <cell r="F163">
            <v>24</v>
          </cell>
          <cell r="G163">
            <v>0</v>
          </cell>
          <cell r="H163">
            <v>32</v>
          </cell>
          <cell r="I163">
            <v>0</v>
          </cell>
          <cell r="J163">
            <v>440145</v>
          </cell>
          <cell r="K163" t="e">
            <v>#REF!</v>
          </cell>
          <cell r="L163" t="e">
            <v>#REF!</v>
          </cell>
          <cell r="M163" t="e">
            <v>#REF!</v>
          </cell>
          <cell r="N163" t="e">
            <v>#REF!</v>
          </cell>
          <cell r="O163" t="e">
            <v>#REF!</v>
          </cell>
          <cell r="P163" t="e">
            <v>#REF!</v>
          </cell>
          <cell r="Q163">
            <v>859143</v>
          </cell>
          <cell r="R163">
            <v>888235</v>
          </cell>
          <cell r="S163">
            <v>757472</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383</v>
          </cell>
          <cell r="AP163">
            <v>0</v>
          </cell>
          <cell r="AQ163">
            <v>116</v>
          </cell>
          <cell r="AR163">
            <v>0</v>
          </cell>
          <cell r="AS163">
            <v>0</v>
          </cell>
          <cell r="AT163">
            <v>0</v>
          </cell>
          <cell r="AU163">
            <v>499</v>
          </cell>
          <cell r="AV163">
            <v>0</v>
          </cell>
          <cell r="AW163">
            <v>0</v>
          </cell>
          <cell r="AX163">
            <v>5796</v>
          </cell>
          <cell r="AY163">
            <v>23184</v>
          </cell>
          <cell r="AZ163">
            <v>0</v>
          </cell>
          <cell r="BA163">
            <v>0</v>
          </cell>
          <cell r="BB163">
            <v>0</v>
          </cell>
          <cell r="BC163">
            <v>0</v>
          </cell>
          <cell r="BD163">
            <v>0</v>
          </cell>
          <cell r="BE163">
            <v>0</v>
          </cell>
        </row>
        <row r="164">
          <cell r="A164">
            <v>950</v>
          </cell>
          <cell r="B164">
            <v>600</v>
          </cell>
          <cell r="C164" t="str">
            <v>Sinai Centrum</v>
          </cell>
          <cell r="D164" t="str">
            <v>AMERSFOORT</v>
          </cell>
          <cell r="E164" t="str">
            <v>ECAO</v>
          </cell>
          <cell r="F164">
            <v>30</v>
          </cell>
          <cell r="G164">
            <v>0</v>
          </cell>
          <cell r="H164">
            <v>0</v>
          </cell>
          <cell r="I164">
            <v>0</v>
          </cell>
          <cell r="J164">
            <v>209513</v>
          </cell>
          <cell r="K164" t="e">
            <v>#REF!</v>
          </cell>
          <cell r="L164" t="e">
            <v>#REF!</v>
          </cell>
          <cell r="M164" t="e">
            <v>#REF!</v>
          </cell>
          <cell r="N164" t="e">
            <v>#REF!</v>
          </cell>
          <cell r="O164" t="e">
            <v>#REF!</v>
          </cell>
          <cell r="P164" t="e">
            <v>#REF!</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66</v>
          </cell>
          <cell r="AP164">
            <v>0</v>
          </cell>
          <cell r="AQ164">
            <v>0</v>
          </cell>
          <cell r="AR164">
            <v>0</v>
          </cell>
          <cell r="AS164">
            <v>0</v>
          </cell>
          <cell r="AT164">
            <v>0</v>
          </cell>
          <cell r="AU164">
            <v>66</v>
          </cell>
          <cell r="AV164">
            <v>0</v>
          </cell>
          <cell r="AW164">
            <v>0</v>
          </cell>
          <cell r="AX164">
            <v>0</v>
          </cell>
          <cell r="AY164">
            <v>2646</v>
          </cell>
          <cell r="AZ164">
            <v>0</v>
          </cell>
          <cell r="BA164">
            <v>0</v>
          </cell>
          <cell r="BB164">
            <v>0</v>
          </cell>
          <cell r="BC164">
            <v>0</v>
          </cell>
          <cell r="BD164">
            <v>0</v>
          </cell>
          <cell r="BE164">
            <v>0</v>
          </cell>
        </row>
        <row r="165">
          <cell r="A165">
            <v>960</v>
          </cell>
          <cell r="B165">
            <v>600</v>
          </cell>
          <cell r="C165" t="str">
            <v>*De Hartekamp Groep</v>
          </cell>
          <cell r="D165" t="str">
            <v>HEEMSTEDE</v>
          </cell>
          <cell r="E165" t="str">
            <v>ECAO</v>
          </cell>
          <cell r="F165">
            <v>0</v>
          </cell>
          <cell r="G165">
            <v>0</v>
          </cell>
          <cell r="H165">
            <v>0</v>
          </cell>
          <cell r="I165">
            <v>0</v>
          </cell>
          <cell r="J165">
            <v>0</v>
          </cell>
          <cell r="K165" t="e">
            <v>#REF!</v>
          </cell>
          <cell r="L165" t="e">
            <v>#REF!</v>
          </cell>
          <cell r="M165" t="e">
            <v>#REF!</v>
          </cell>
          <cell r="N165" t="e">
            <v>#REF!</v>
          </cell>
          <cell r="O165" t="e">
            <v>#REF!</v>
          </cell>
          <cell r="P165" t="e">
            <v>#REF!</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row>
        <row r="166">
          <cell r="A166">
            <v>970</v>
          </cell>
          <cell r="B166">
            <v>600</v>
          </cell>
          <cell r="C166" t="str">
            <v>*Nifterlake</v>
          </cell>
          <cell r="D166" t="str">
            <v>AMSTELVEEN</v>
          </cell>
          <cell r="E166" t="str">
            <v>HWIH</v>
          </cell>
          <cell r="F166">
            <v>0</v>
          </cell>
          <cell r="G166">
            <v>0</v>
          </cell>
          <cell r="H166">
            <v>0</v>
          </cell>
          <cell r="I166">
            <v>0</v>
          </cell>
          <cell r="J166">
            <v>0</v>
          </cell>
          <cell r="K166" t="e">
            <v>#REF!</v>
          </cell>
          <cell r="L166" t="e">
            <v>#REF!</v>
          </cell>
          <cell r="M166" t="e">
            <v>#REF!</v>
          </cell>
          <cell r="N166" t="e">
            <v>#REF!</v>
          </cell>
          <cell r="O166" t="e">
            <v>#REF!</v>
          </cell>
          <cell r="P166" t="e">
            <v>#REF!</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row>
        <row r="167">
          <cell r="A167">
            <v>980</v>
          </cell>
          <cell r="B167">
            <v>600</v>
          </cell>
          <cell r="C167" t="str">
            <v>Herman Frantsenhuizen</v>
          </cell>
          <cell r="D167" t="str">
            <v>VLAARDINGEN</v>
          </cell>
          <cell r="E167" t="str">
            <v>ECAO</v>
          </cell>
          <cell r="F167">
            <v>0</v>
          </cell>
          <cell r="G167">
            <v>0</v>
          </cell>
          <cell r="H167">
            <v>0</v>
          </cell>
          <cell r="I167">
            <v>0</v>
          </cell>
          <cell r="J167">
            <v>0</v>
          </cell>
          <cell r="K167" t="e">
            <v>#REF!</v>
          </cell>
          <cell r="L167" t="e">
            <v>#REF!</v>
          </cell>
          <cell r="M167" t="e">
            <v>#REF!</v>
          </cell>
          <cell r="N167" t="e">
            <v>#REF!</v>
          </cell>
          <cell r="O167" t="e">
            <v>#REF!</v>
          </cell>
          <cell r="P167" t="e">
            <v>#REF!</v>
          </cell>
          <cell r="Q167">
            <v>41256</v>
          </cell>
          <cell r="R167">
            <v>21568</v>
          </cell>
          <cell r="S167">
            <v>18117</v>
          </cell>
          <cell r="T167">
            <v>0</v>
          </cell>
          <cell r="U167">
            <v>49</v>
          </cell>
          <cell r="V167">
            <v>0</v>
          </cell>
          <cell r="W167">
            <v>44</v>
          </cell>
          <cell r="X167">
            <v>0</v>
          </cell>
          <cell r="Y167">
            <v>5</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49</v>
          </cell>
          <cell r="AU167">
            <v>0</v>
          </cell>
          <cell r="AV167">
            <v>0</v>
          </cell>
          <cell r="AW167">
            <v>0</v>
          </cell>
          <cell r="AX167">
            <v>0</v>
          </cell>
          <cell r="AY167">
            <v>0</v>
          </cell>
          <cell r="AZ167">
            <v>0</v>
          </cell>
          <cell r="BA167">
            <v>0</v>
          </cell>
          <cell r="BB167">
            <v>0</v>
          </cell>
          <cell r="BC167">
            <v>0</v>
          </cell>
          <cell r="BD167">
            <v>0</v>
          </cell>
          <cell r="BE167">
            <v>0</v>
          </cell>
        </row>
        <row r="168">
          <cell r="A168">
            <v>990</v>
          </cell>
          <cell r="B168">
            <v>600</v>
          </cell>
          <cell r="C168" t="str">
            <v>Sjaloom Zorg</v>
          </cell>
          <cell r="D168" t="str">
            <v>DIRKSLAND</v>
          </cell>
          <cell r="E168" t="str">
            <v>ECAO</v>
          </cell>
          <cell r="F168">
            <v>39</v>
          </cell>
          <cell r="G168">
            <v>0</v>
          </cell>
          <cell r="H168">
            <v>0</v>
          </cell>
          <cell r="I168">
            <v>0</v>
          </cell>
          <cell r="J168">
            <v>343047</v>
          </cell>
          <cell r="K168" t="e">
            <v>#REF!</v>
          </cell>
          <cell r="L168" t="e">
            <v>#REF!</v>
          </cell>
          <cell r="M168" t="e">
            <v>#REF!</v>
          </cell>
          <cell r="N168" t="e">
            <v>#REF!</v>
          </cell>
          <cell r="O168" t="e">
            <v>#REF!</v>
          </cell>
          <cell r="P168" t="e">
            <v>#REF!</v>
          </cell>
          <cell r="Q168">
            <v>1100</v>
          </cell>
          <cell r="R168">
            <v>0</v>
          </cell>
          <cell r="S168">
            <v>141172</v>
          </cell>
          <cell r="T168">
            <v>0</v>
          </cell>
          <cell r="U168">
            <v>78</v>
          </cell>
          <cell r="V168">
            <v>0</v>
          </cell>
          <cell r="W168">
            <v>0</v>
          </cell>
          <cell r="X168">
            <v>0</v>
          </cell>
          <cell r="Y168">
            <v>78</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78</v>
          </cell>
          <cell r="AU168">
            <v>0</v>
          </cell>
          <cell r="AV168">
            <v>0</v>
          </cell>
          <cell r="AW168">
            <v>0</v>
          </cell>
          <cell r="AX168">
            <v>0</v>
          </cell>
          <cell r="AY168">
            <v>0</v>
          </cell>
          <cell r="AZ168">
            <v>0</v>
          </cell>
          <cell r="BA168">
            <v>0</v>
          </cell>
          <cell r="BB168">
            <v>0</v>
          </cell>
          <cell r="BC168">
            <v>0</v>
          </cell>
          <cell r="BD168">
            <v>0</v>
          </cell>
          <cell r="BE168">
            <v>0</v>
          </cell>
        </row>
        <row r="169">
          <cell r="A169">
            <v>1000</v>
          </cell>
          <cell r="B169">
            <v>600</v>
          </cell>
          <cell r="C169" t="str">
            <v>Arduin</v>
          </cell>
          <cell r="D169" t="str">
            <v>GOES</v>
          </cell>
          <cell r="E169" t="str">
            <v>ECAO</v>
          </cell>
          <cell r="F169">
            <v>297</v>
          </cell>
          <cell r="G169">
            <v>0</v>
          </cell>
          <cell r="H169">
            <v>0</v>
          </cell>
          <cell r="I169">
            <v>0</v>
          </cell>
          <cell r="J169">
            <v>2114682</v>
          </cell>
          <cell r="K169" t="e">
            <v>#REF!</v>
          </cell>
          <cell r="L169" t="e">
            <v>#REF!</v>
          </cell>
          <cell r="M169" t="e">
            <v>#REF!</v>
          </cell>
          <cell r="N169" t="e">
            <v>#REF!</v>
          </cell>
          <cell r="O169" t="e">
            <v>#REF!</v>
          </cell>
          <cell r="P169" t="e">
            <v>#REF!</v>
          </cell>
          <cell r="Q169">
            <v>594072</v>
          </cell>
          <cell r="R169">
            <v>555609</v>
          </cell>
          <cell r="S169">
            <v>8441</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397</v>
          </cell>
          <cell r="AP169">
            <v>0</v>
          </cell>
          <cell r="AQ169">
            <v>0</v>
          </cell>
          <cell r="AR169">
            <v>0</v>
          </cell>
          <cell r="AS169">
            <v>0</v>
          </cell>
          <cell r="AT169">
            <v>0</v>
          </cell>
          <cell r="AU169">
            <v>397</v>
          </cell>
          <cell r="AV169">
            <v>0</v>
          </cell>
          <cell r="AW169">
            <v>0</v>
          </cell>
          <cell r="AX169">
            <v>2331</v>
          </cell>
          <cell r="AY169">
            <v>3969</v>
          </cell>
          <cell r="AZ169">
            <v>0</v>
          </cell>
          <cell r="BA169">
            <v>0</v>
          </cell>
          <cell r="BB169">
            <v>0</v>
          </cell>
          <cell r="BC169">
            <v>0</v>
          </cell>
          <cell r="BD169">
            <v>0</v>
          </cell>
          <cell r="BE169">
            <v>0</v>
          </cell>
        </row>
        <row r="170">
          <cell r="A170">
            <v>1010</v>
          </cell>
          <cell r="B170">
            <v>600</v>
          </cell>
          <cell r="C170" t="str">
            <v>Tragel</v>
          </cell>
          <cell r="D170" t="str">
            <v>CLINGE</v>
          </cell>
          <cell r="E170" t="str">
            <v>ECAO</v>
          </cell>
          <cell r="F170">
            <v>114</v>
          </cell>
          <cell r="G170">
            <v>0</v>
          </cell>
          <cell r="H170">
            <v>0</v>
          </cell>
          <cell r="I170">
            <v>0</v>
          </cell>
          <cell r="J170">
            <v>792119</v>
          </cell>
          <cell r="K170" t="e">
            <v>#REF!</v>
          </cell>
          <cell r="L170" t="e">
            <v>#REF!</v>
          </cell>
          <cell r="M170" t="e">
            <v>#REF!</v>
          </cell>
          <cell r="N170" t="e">
            <v>#REF!</v>
          </cell>
          <cell r="O170" t="e">
            <v>#REF!</v>
          </cell>
          <cell r="P170" t="e">
            <v>#REF!</v>
          </cell>
          <cell r="Q170">
            <v>776334</v>
          </cell>
          <cell r="R170">
            <v>691970</v>
          </cell>
          <cell r="S170">
            <v>131027</v>
          </cell>
          <cell r="T170">
            <v>0</v>
          </cell>
          <cell r="U170">
            <v>63</v>
          </cell>
          <cell r="V170">
            <v>0</v>
          </cell>
          <cell r="W170">
            <v>26</v>
          </cell>
          <cell r="X170">
            <v>0</v>
          </cell>
          <cell r="Y170">
            <v>37</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367</v>
          </cell>
          <cell r="AP170">
            <v>0</v>
          </cell>
          <cell r="AQ170">
            <v>0</v>
          </cell>
          <cell r="AR170">
            <v>0</v>
          </cell>
          <cell r="AS170">
            <v>0</v>
          </cell>
          <cell r="AT170">
            <v>63</v>
          </cell>
          <cell r="AU170">
            <v>367</v>
          </cell>
          <cell r="AV170">
            <v>0</v>
          </cell>
          <cell r="AW170">
            <v>0</v>
          </cell>
          <cell r="AX170">
            <v>3906</v>
          </cell>
          <cell r="AY170">
            <v>10962</v>
          </cell>
          <cell r="AZ170">
            <v>0</v>
          </cell>
          <cell r="BA170">
            <v>0</v>
          </cell>
          <cell r="BB170">
            <v>0</v>
          </cell>
          <cell r="BC170">
            <v>0</v>
          </cell>
          <cell r="BD170">
            <v>0</v>
          </cell>
          <cell r="BE170">
            <v>0</v>
          </cell>
        </row>
        <row r="171">
          <cell r="A171">
            <v>1020</v>
          </cell>
          <cell r="B171">
            <v>600</v>
          </cell>
          <cell r="C171" t="str">
            <v>AZZ</v>
          </cell>
          <cell r="D171" t="str">
            <v>MIDDELBURG</v>
          </cell>
          <cell r="E171" t="str">
            <v>ECAO</v>
          </cell>
          <cell r="F171">
            <v>36</v>
          </cell>
          <cell r="G171">
            <v>0</v>
          </cell>
          <cell r="H171">
            <v>0</v>
          </cell>
          <cell r="I171">
            <v>0</v>
          </cell>
          <cell r="J171">
            <v>248897</v>
          </cell>
          <cell r="K171" t="e">
            <v>#REF!</v>
          </cell>
          <cell r="L171" t="e">
            <v>#REF!</v>
          </cell>
          <cell r="M171" t="e">
            <v>#REF!</v>
          </cell>
          <cell r="N171" t="e">
            <v>#REF!</v>
          </cell>
          <cell r="O171" t="e">
            <v>#REF!</v>
          </cell>
          <cell r="P171" t="e">
            <v>#REF!</v>
          </cell>
          <cell r="Q171">
            <v>16179</v>
          </cell>
          <cell r="R171">
            <v>-10058</v>
          </cell>
          <cell r="S171">
            <v>39968</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105</v>
          </cell>
          <cell r="AQ171">
            <v>0</v>
          </cell>
          <cell r="AR171">
            <v>0</v>
          </cell>
          <cell r="AS171">
            <v>0</v>
          </cell>
          <cell r="AT171">
            <v>0</v>
          </cell>
          <cell r="AU171">
            <v>105</v>
          </cell>
          <cell r="AV171">
            <v>8</v>
          </cell>
          <cell r="AW171">
            <v>0</v>
          </cell>
          <cell r="AX171">
            <v>466</v>
          </cell>
          <cell r="AY171">
            <v>2545</v>
          </cell>
          <cell r="AZ171">
            <v>0</v>
          </cell>
          <cell r="BA171">
            <v>0</v>
          </cell>
          <cell r="BB171">
            <v>0</v>
          </cell>
          <cell r="BC171">
            <v>0</v>
          </cell>
          <cell r="BD171">
            <v>0</v>
          </cell>
          <cell r="BE171">
            <v>0</v>
          </cell>
        </row>
        <row r="172">
          <cell r="A172">
            <v>1030</v>
          </cell>
          <cell r="B172">
            <v>600</v>
          </cell>
          <cell r="C172" t="str">
            <v>De Beukenhof</v>
          </cell>
          <cell r="D172" t="str">
            <v>BREDA</v>
          </cell>
          <cell r="E172" t="str">
            <v>ECAO</v>
          </cell>
          <cell r="F172">
            <v>7</v>
          </cell>
          <cell r="G172">
            <v>0</v>
          </cell>
          <cell r="H172">
            <v>0</v>
          </cell>
          <cell r="I172">
            <v>0</v>
          </cell>
          <cell r="J172">
            <v>50012</v>
          </cell>
          <cell r="K172" t="e">
            <v>#REF!</v>
          </cell>
          <cell r="L172" t="e">
            <v>#REF!</v>
          </cell>
          <cell r="M172" t="e">
            <v>#REF!</v>
          </cell>
          <cell r="N172" t="e">
            <v>#REF!</v>
          </cell>
          <cell r="O172" t="e">
            <v>#REF!</v>
          </cell>
          <cell r="P172" t="e">
            <v>#REF!</v>
          </cell>
          <cell r="Q172">
            <v>0</v>
          </cell>
          <cell r="R172">
            <v>0</v>
          </cell>
          <cell r="S172">
            <v>116832</v>
          </cell>
          <cell r="T172">
            <v>0</v>
          </cell>
          <cell r="U172">
            <v>22</v>
          </cell>
          <cell r="V172">
            <v>0</v>
          </cell>
          <cell r="W172">
            <v>0</v>
          </cell>
          <cell r="X172">
            <v>0</v>
          </cell>
          <cell r="Y172">
            <v>22</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22</v>
          </cell>
          <cell r="AU172">
            <v>0</v>
          </cell>
          <cell r="AV172">
            <v>0</v>
          </cell>
          <cell r="AW172">
            <v>0</v>
          </cell>
          <cell r="AX172">
            <v>0</v>
          </cell>
          <cell r="AY172">
            <v>0</v>
          </cell>
          <cell r="AZ172">
            <v>0</v>
          </cell>
          <cell r="BA172">
            <v>0</v>
          </cell>
          <cell r="BB172">
            <v>0</v>
          </cell>
          <cell r="BC172">
            <v>0</v>
          </cell>
          <cell r="BD172">
            <v>0</v>
          </cell>
          <cell r="BE172">
            <v>0</v>
          </cell>
        </row>
        <row r="173">
          <cell r="A173">
            <v>1040</v>
          </cell>
          <cell r="B173">
            <v>600</v>
          </cell>
          <cell r="C173" t="str">
            <v>Prisma</v>
          </cell>
          <cell r="D173" t="str">
            <v>WAALWIJK</v>
          </cell>
          <cell r="E173" t="str">
            <v>ECAO</v>
          </cell>
          <cell r="F173">
            <v>106</v>
          </cell>
          <cell r="G173">
            <v>0</v>
          </cell>
          <cell r="H173">
            <v>0</v>
          </cell>
          <cell r="I173">
            <v>0</v>
          </cell>
          <cell r="J173">
            <v>906323</v>
          </cell>
          <cell r="K173" t="e">
            <v>#REF!</v>
          </cell>
          <cell r="L173" t="e">
            <v>#REF!</v>
          </cell>
          <cell r="M173" t="e">
            <v>#REF!</v>
          </cell>
          <cell r="N173" t="e">
            <v>#REF!</v>
          </cell>
          <cell r="O173" t="e">
            <v>#REF!</v>
          </cell>
          <cell r="P173" t="e">
            <v>#REF!</v>
          </cell>
          <cell r="Q173">
            <v>1103763</v>
          </cell>
          <cell r="R173">
            <v>1754486</v>
          </cell>
          <cell r="S173">
            <v>797094</v>
          </cell>
          <cell r="T173">
            <v>0</v>
          </cell>
          <cell r="U173">
            <v>128</v>
          </cell>
          <cell r="V173">
            <v>0</v>
          </cell>
          <cell r="W173">
            <v>35</v>
          </cell>
          <cell r="X173">
            <v>0</v>
          </cell>
          <cell r="Y173">
            <v>93</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580</v>
          </cell>
          <cell r="AP173">
            <v>0</v>
          </cell>
          <cell r="AQ173">
            <v>0</v>
          </cell>
          <cell r="AR173">
            <v>0</v>
          </cell>
          <cell r="AS173">
            <v>0</v>
          </cell>
          <cell r="AT173">
            <v>128</v>
          </cell>
          <cell r="AU173">
            <v>580</v>
          </cell>
          <cell r="AV173">
            <v>0</v>
          </cell>
          <cell r="AW173">
            <v>0</v>
          </cell>
          <cell r="AX173">
            <v>0</v>
          </cell>
          <cell r="AY173">
            <v>33390</v>
          </cell>
          <cell r="AZ173">
            <v>0</v>
          </cell>
          <cell r="BA173">
            <v>0</v>
          </cell>
          <cell r="BB173">
            <v>0</v>
          </cell>
          <cell r="BC173">
            <v>0</v>
          </cell>
          <cell r="BD173">
            <v>0</v>
          </cell>
          <cell r="BE173">
            <v>0</v>
          </cell>
        </row>
        <row r="174">
          <cell r="A174">
            <v>1050</v>
          </cell>
          <cell r="B174">
            <v>600</v>
          </cell>
          <cell r="C174" t="str">
            <v>Instituut Sint Marie</v>
          </cell>
          <cell r="D174" t="str">
            <v>EINDHOVEN</v>
          </cell>
          <cell r="E174" t="str">
            <v>ECAO</v>
          </cell>
          <cell r="F174">
            <v>0</v>
          </cell>
          <cell r="G174">
            <v>0</v>
          </cell>
          <cell r="H174">
            <v>0</v>
          </cell>
          <cell r="I174">
            <v>0</v>
          </cell>
          <cell r="J174">
            <v>0</v>
          </cell>
          <cell r="K174" t="e">
            <v>#REF!</v>
          </cell>
          <cell r="L174" t="e">
            <v>#REF!</v>
          </cell>
          <cell r="M174" t="e">
            <v>#REF!</v>
          </cell>
          <cell r="N174" t="e">
            <v>#REF!</v>
          </cell>
          <cell r="O174" t="e">
            <v>#REF!</v>
          </cell>
          <cell r="P174" t="e">
            <v>#REF!</v>
          </cell>
          <cell r="Q174">
            <v>512747</v>
          </cell>
          <cell r="R174">
            <v>800197</v>
          </cell>
          <cell r="S174">
            <v>16326</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111.8</v>
          </cell>
          <cell r="AS174">
            <v>0</v>
          </cell>
          <cell r="AT174">
            <v>0</v>
          </cell>
          <cell r="AU174">
            <v>111.8</v>
          </cell>
          <cell r="AV174">
            <v>0</v>
          </cell>
          <cell r="AW174">
            <v>0</v>
          </cell>
          <cell r="AX174">
            <v>882</v>
          </cell>
          <cell r="AY174">
            <v>9765</v>
          </cell>
          <cell r="AZ174">
            <v>0</v>
          </cell>
          <cell r="BA174">
            <v>0</v>
          </cell>
          <cell r="BB174">
            <v>0</v>
          </cell>
          <cell r="BC174">
            <v>0</v>
          </cell>
          <cell r="BD174">
            <v>0</v>
          </cell>
          <cell r="BE174">
            <v>0</v>
          </cell>
        </row>
        <row r="175">
          <cell r="A175">
            <v>1061</v>
          </cell>
          <cell r="B175">
            <v>600</v>
          </cell>
          <cell r="C175" t="str">
            <v>Philadelphia Zorg (Twente)</v>
          </cell>
          <cell r="D175" t="str">
            <v>NUNSPEET</v>
          </cell>
          <cell r="E175" t="str">
            <v>JJAE</v>
          </cell>
          <cell r="F175">
            <v>67</v>
          </cell>
          <cell r="G175">
            <v>0</v>
          </cell>
          <cell r="H175">
            <v>0</v>
          </cell>
          <cell r="I175">
            <v>0</v>
          </cell>
          <cell r="J175">
            <v>484616</v>
          </cell>
          <cell r="K175" t="e">
            <v>#REF!</v>
          </cell>
          <cell r="L175" t="e">
            <v>#REF!</v>
          </cell>
          <cell r="M175" t="e">
            <v>#REF!</v>
          </cell>
          <cell r="N175" t="e">
            <v>#REF!</v>
          </cell>
          <cell r="O175" t="e">
            <v>#REF!</v>
          </cell>
          <cell r="P175" t="e">
            <v>#REF!</v>
          </cell>
          <cell r="Q175">
            <v>26053</v>
          </cell>
          <cell r="R175">
            <v>24704</v>
          </cell>
          <cell r="S175">
            <v>61758</v>
          </cell>
          <cell r="T175">
            <v>0</v>
          </cell>
          <cell r="U175">
            <v>81</v>
          </cell>
          <cell r="V175">
            <v>0</v>
          </cell>
          <cell r="W175">
            <v>12</v>
          </cell>
          <cell r="X175">
            <v>0</v>
          </cell>
          <cell r="Y175">
            <v>69</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4</v>
          </cell>
          <cell r="AP175">
            <v>0</v>
          </cell>
          <cell r="AQ175">
            <v>0</v>
          </cell>
          <cell r="AR175">
            <v>0</v>
          </cell>
          <cell r="AS175">
            <v>0</v>
          </cell>
          <cell r="AT175">
            <v>81</v>
          </cell>
          <cell r="AU175">
            <v>4</v>
          </cell>
          <cell r="AV175">
            <v>0</v>
          </cell>
          <cell r="AW175">
            <v>0</v>
          </cell>
          <cell r="AX175">
            <v>0</v>
          </cell>
          <cell r="AY175">
            <v>0</v>
          </cell>
          <cell r="AZ175">
            <v>0</v>
          </cell>
          <cell r="BA175">
            <v>0</v>
          </cell>
          <cell r="BB175">
            <v>0</v>
          </cell>
          <cell r="BC175">
            <v>0</v>
          </cell>
          <cell r="BD175">
            <v>0</v>
          </cell>
          <cell r="BE175">
            <v>0</v>
          </cell>
        </row>
        <row r="176">
          <cell r="A176">
            <v>1062</v>
          </cell>
          <cell r="B176">
            <v>600</v>
          </cell>
          <cell r="C176" t="str">
            <v>Philadelphia Zorg (AGIS, Apeldoorn Zutphen)</v>
          </cell>
          <cell r="D176" t="str">
            <v>NUNSPEET</v>
          </cell>
          <cell r="E176" t="str">
            <v>JJAE</v>
          </cell>
          <cell r="F176">
            <v>103</v>
          </cell>
          <cell r="G176">
            <v>0</v>
          </cell>
          <cell r="H176">
            <v>0</v>
          </cell>
          <cell r="I176">
            <v>6</v>
          </cell>
          <cell r="J176">
            <v>826685</v>
          </cell>
          <cell r="K176" t="e">
            <v>#REF!</v>
          </cell>
          <cell r="L176" t="e">
            <v>#REF!</v>
          </cell>
          <cell r="M176" t="e">
            <v>#REF!</v>
          </cell>
          <cell r="N176" t="e">
            <v>#REF!</v>
          </cell>
          <cell r="O176" t="e">
            <v>#REF!</v>
          </cell>
          <cell r="P176" t="e">
            <v>#REF!</v>
          </cell>
          <cell r="Q176">
            <v>292329</v>
          </cell>
          <cell r="R176">
            <v>471228</v>
          </cell>
          <cell r="S176">
            <v>427454</v>
          </cell>
          <cell r="T176">
            <v>0</v>
          </cell>
          <cell r="U176">
            <v>159</v>
          </cell>
          <cell r="V176">
            <v>0</v>
          </cell>
          <cell r="W176">
            <v>71</v>
          </cell>
          <cell r="X176">
            <v>0</v>
          </cell>
          <cell r="Y176">
            <v>88</v>
          </cell>
          <cell r="Z176">
            <v>0</v>
          </cell>
          <cell r="AA176">
            <v>0</v>
          </cell>
          <cell r="AB176">
            <v>0</v>
          </cell>
          <cell r="AC176">
            <v>0</v>
          </cell>
          <cell r="AD176">
            <v>0</v>
          </cell>
          <cell r="AE176">
            <v>0</v>
          </cell>
          <cell r="AF176">
            <v>0</v>
          </cell>
          <cell r="AG176">
            <v>0</v>
          </cell>
          <cell r="AH176">
            <v>0</v>
          </cell>
          <cell r="AI176">
            <v>6</v>
          </cell>
          <cell r="AJ176">
            <v>0</v>
          </cell>
          <cell r="AK176">
            <v>0</v>
          </cell>
          <cell r="AL176">
            <v>0</v>
          </cell>
          <cell r="AM176">
            <v>6</v>
          </cell>
          <cell r="AN176">
            <v>0</v>
          </cell>
          <cell r="AO176">
            <v>269</v>
          </cell>
          <cell r="AP176">
            <v>0</v>
          </cell>
          <cell r="AQ176">
            <v>0</v>
          </cell>
          <cell r="AR176">
            <v>0</v>
          </cell>
          <cell r="AS176">
            <v>0</v>
          </cell>
          <cell r="AT176">
            <v>165</v>
          </cell>
          <cell r="AU176">
            <v>269</v>
          </cell>
          <cell r="AV176">
            <v>0</v>
          </cell>
          <cell r="AW176">
            <v>0</v>
          </cell>
          <cell r="AX176">
            <v>0</v>
          </cell>
          <cell r="AY176">
            <v>13011</v>
          </cell>
          <cell r="AZ176">
            <v>0</v>
          </cell>
          <cell r="BA176">
            <v>0</v>
          </cell>
          <cell r="BB176">
            <v>0</v>
          </cell>
          <cell r="BC176">
            <v>0</v>
          </cell>
          <cell r="BD176">
            <v>0</v>
          </cell>
          <cell r="BE176">
            <v>0</v>
          </cell>
        </row>
        <row r="177">
          <cell r="A177">
            <v>1063</v>
          </cell>
          <cell r="B177">
            <v>600</v>
          </cell>
          <cell r="C177" t="str">
            <v>Philadelphia Zorg (Arnhem)</v>
          </cell>
          <cell r="D177" t="str">
            <v>NUNSPEET</v>
          </cell>
          <cell r="E177" t="str">
            <v>JJAE</v>
          </cell>
          <cell r="F177">
            <v>53</v>
          </cell>
          <cell r="G177">
            <v>0</v>
          </cell>
          <cell r="H177">
            <v>0</v>
          </cell>
          <cell r="I177">
            <v>0</v>
          </cell>
          <cell r="J177">
            <v>375345</v>
          </cell>
          <cell r="K177" t="e">
            <v>#REF!</v>
          </cell>
          <cell r="L177" t="e">
            <v>#REF!</v>
          </cell>
          <cell r="M177" t="e">
            <v>#REF!</v>
          </cell>
          <cell r="N177" t="e">
            <v>#REF!</v>
          </cell>
          <cell r="O177" t="e">
            <v>#REF!</v>
          </cell>
          <cell r="P177" t="e">
            <v>#REF!</v>
          </cell>
          <cell r="Q177">
            <v>90953</v>
          </cell>
          <cell r="R177">
            <v>99350</v>
          </cell>
          <cell r="S177">
            <v>157100</v>
          </cell>
          <cell r="T177">
            <v>3403</v>
          </cell>
          <cell r="U177">
            <v>158</v>
          </cell>
          <cell r="V177">
            <v>7</v>
          </cell>
          <cell r="W177">
            <v>121</v>
          </cell>
          <cell r="X177">
            <v>7</v>
          </cell>
          <cell r="Y177">
            <v>37</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30</v>
          </cell>
          <cell r="AP177">
            <v>0</v>
          </cell>
          <cell r="AQ177">
            <v>0</v>
          </cell>
          <cell r="AR177">
            <v>0</v>
          </cell>
          <cell r="AS177">
            <v>0</v>
          </cell>
          <cell r="AT177">
            <v>165</v>
          </cell>
          <cell r="AU177">
            <v>30</v>
          </cell>
          <cell r="AV177">
            <v>0</v>
          </cell>
          <cell r="AW177">
            <v>0</v>
          </cell>
          <cell r="AX177">
            <v>0</v>
          </cell>
          <cell r="AY177">
            <v>1890</v>
          </cell>
          <cell r="AZ177">
            <v>0</v>
          </cell>
          <cell r="BA177">
            <v>0</v>
          </cell>
          <cell r="BB177">
            <v>0</v>
          </cell>
          <cell r="BC177">
            <v>0</v>
          </cell>
          <cell r="BD177">
            <v>0</v>
          </cell>
          <cell r="BE177">
            <v>0</v>
          </cell>
        </row>
        <row r="178">
          <cell r="A178">
            <v>1064</v>
          </cell>
          <cell r="B178">
            <v>600</v>
          </cell>
          <cell r="C178" t="str">
            <v>Philadelphia Zorg (AGIS, Utrecht)</v>
          </cell>
          <cell r="D178" t="str">
            <v>NUNSPEET</v>
          </cell>
          <cell r="E178" t="str">
            <v>JJAE</v>
          </cell>
          <cell r="F178">
            <v>87</v>
          </cell>
          <cell r="G178">
            <v>0</v>
          </cell>
          <cell r="H178">
            <v>0</v>
          </cell>
          <cell r="I178">
            <v>0</v>
          </cell>
          <cell r="J178">
            <v>663254</v>
          </cell>
          <cell r="K178" t="e">
            <v>#REF!</v>
          </cell>
          <cell r="L178" t="e">
            <v>#REF!</v>
          </cell>
          <cell r="M178" t="e">
            <v>#REF!</v>
          </cell>
          <cell r="N178" t="e">
            <v>#REF!</v>
          </cell>
          <cell r="O178" t="e">
            <v>#REF!</v>
          </cell>
          <cell r="P178" t="e">
            <v>#REF!</v>
          </cell>
          <cell r="Q178">
            <v>55839</v>
          </cell>
          <cell r="R178">
            <v>78862</v>
          </cell>
          <cell r="S178">
            <v>10317</v>
          </cell>
          <cell r="T178">
            <v>0</v>
          </cell>
          <cell r="U178">
            <v>116</v>
          </cell>
          <cell r="V178">
            <v>0</v>
          </cell>
          <cell r="W178">
            <v>64</v>
          </cell>
          <cell r="X178">
            <v>0</v>
          </cell>
          <cell r="Y178">
            <v>52</v>
          </cell>
          <cell r="Z178">
            <v>0</v>
          </cell>
          <cell r="AA178">
            <v>0</v>
          </cell>
          <cell r="AB178">
            <v>0</v>
          </cell>
          <cell r="AC178">
            <v>0</v>
          </cell>
          <cell r="AD178">
            <v>0</v>
          </cell>
          <cell r="AE178">
            <v>0</v>
          </cell>
          <cell r="AF178">
            <v>0</v>
          </cell>
          <cell r="AG178">
            <v>0</v>
          </cell>
          <cell r="AH178">
            <v>0</v>
          </cell>
          <cell r="AI178">
            <v>14</v>
          </cell>
          <cell r="AJ178">
            <v>0</v>
          </cell>
          <cell r="AK178">
            <v>0</v>
          </cell>
          <cell r="AL178">
            <v>0</v>
          </cell>
          <cell r="AM178">
            <v>14</v>
          </cell>
          <cell r="AN178">
            <v>0</v>
          </cell>
          <cell r="AO178">
            <v>92</v>
          </cell>
          <cell r="AP178">
            <v>0</v>
          </cell>
          <cell r="AQ178">
            <v>0</v>
          </cell>
          <cell r="AR178">
            <v>0</v>
          </cell>
          <cell r="AS178">
            <v>0</v>
          </cell>
          <cell r="AT178">
            <v>130</v>
          </cell>
          <cell r="AU178">
            <v>92</v>
          </cell>
          <cell r="AV178">
            <v>0</v>
          </cell>
          <cell r="AW178">
            <v>0</v>
          </cell>
          <cell r="AX178">
            <v>0</v>
          </cell>
          <cell r="AY178">
            <v>3906</v>
          </cell>
          <cell r="AZ178">
            <v>0</v>
          </cell>
          <cell r="BA178">
            <v>0</v>
          </cell>
          <cell r="BB178">
            <v>0</v>
          </cell>
          <cell r="BC178">
            <v>0</v>
          </cell>
          <cell r="BD178">
            <v>0</v>
          </cell>
          <cell r="BE178">
            <v>0</v>
          </cell>
        </row>
        <row r="179">
          <cell r="A179">
            <v>1065</v>
          </cell>
          <cell r="B179">
            <v>600</v>
          </cell>
          <cell r="C179" t="str">
            <v>Philadelphia Zorg (Nrd.-H.Nrd.)</v>
          </cell>
          <cell r="D179" t="str">
            <v>NUNSPEET</v>
          </cell>
          <cell r="E179" t="str">
            <v>JJAE</v>
          </cell>
          <cell r="F179">
            <v>87</v>
          </cell>
          <cell r="G179">
            <v>0</v>
          </cell>
          <cell r="H179">
            <v>0</v>
          </cell>
          <cell r="I179">
            <v>0</v>
          </cell>
          <cell r="J179">
            <v>645848</v>
          </cell>
          <cell r="K179" t="e">
            <v>#REF!</v>
          </cell>
          <cell r="L179" t="e">
            <v>#REF!</v>
          </cell>
          <cell r="M179" t="e">
            <v>#REF!</v>
          </cell>
          <cell r="N179" t="e">
            <v>#REF!</v>
          </cell>
          <cell r="O179" t="e">
            <v>#REF!</v>
          </cell>
          <cell r="P179" t="e">
            <v>#REF!</v>
          </cell>
          <cell r="Q179">
            <v>36860</v>
          </cell>
          <cell r="R179">
            <v>-28117</v>
          </cell>
          <cell r="S179">
            <v>199375</v>
          </cell>
          <cell r="T179">
            <v>0</v>
          </cell>
          <cell r="U179">
            <v>166</v>
          </cell>
          <cell r="V179">
            <v>6</v>
          </cell>
          <cell r="W179">
            <v>55</v>
          </cell>
          <cell r="X179">
            <v>0</v>
          </cell>
          <cell r="Y179">
            <v>111</v>
          </cell>
          <cell r="Z179">
            <v>6</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172</v>
          </cell>
          <cell r="AU179">
            <v>0</v>
          </cell>
          <cell r="AV179">
            <v>0</v>
          </cell>
          <cell r="AW179">
            <v>0</v>
          </cell>
          <cell r="AX179">
            <v>0</v>
          </cell>
          <cell r="AY179">
            <v>0</v>
          </cell>
          <cell r="AZ179">
            <v>0</v>
          </cell>
          <cell r="BA179">
            <v>0</v>
          </cell>
          <cell r="BB179">
            <v>0</v>
          </cell>
          <cell r="BC179">
            <v>0</v>
          </cell>
          <cell r="BD179">
            <v>0</v>
          </cell>
          <cell r="BE179">
            <v>0</v>
          </cell>
        </row>
        <row r="180">
          <cell r="A180">
            <v>1066</v>
          </cell>
          <cell r="B180">
            <v>600</v>
          </cell>
          <cell r="C180" t="str">
            <v>Philadelphia Zorg (Zaanstr./Waterl.)</v>
          </cell>
          <cell r="D180" t="str">
            <v>NUNSPEET</v>
          </cell>
          <cell r="E180" t="str">
            <v>JJAE</v>
          </cell>
          <cell r="F180">
            <v>7</v>
          </cell>
          <cell r="G180">
            <v>2</v>
          </cell>
          <cell r="H180">
            <v>0</v>
          </cell>
          <cell r="I180">
            <v>0</v>
          </cell>
          <cell r="J180">
            <v>74389</v>
          </cell>
          <cell r="K180" t="e">
            <v>#REF!</v>
          </cell>
          <cell r="L180" t="e">
            <v>#REF!</v>
          </cell>
          <cell r="M180" t="e">
            <v>#REF!</v>
          </cell>
          <cell r="N180" t="e">
            <v>#REF!</v>
          </cell>
          <cell r="O180" t="e">
            <v>#REF!</v>
          </cell>
          <cell r="P180" t="e">
            <v>#REF!</v>
          </cell>
          <cell r="Q180">
            <v>16274</v>
          </cell>
          <cell r="R180">
            <v>37892</v>
          </cell>
          <cell r="S180">
            <v>0</v>
          </cell>
          <cell r="T180">
            <v>0</v>
          </cell>
          <cell r="U180">
            <v>25</v>
          </cell>
          <cell r="V180">
            <v>4</v>
          </cell>
          <cell r="W180">
            <v>25</v>
          </cell>
          <cell r="X180">
            <v>0</v>
          </cell>
          <cell r="Y180">
            <v>0</v>
          </cell>
          <cell r="Z180">
            <v>4</v>
          </cell>
          <cell r="AA180">
            <v>2</v>
          </cell>
          <cell r="AB180">
            <v>0</v>
          </cell>
          <cell r="AC180">
            <v>2</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31</v>
          </cell>
          <cell r="AU180">
            <v>0</v>
          </cell>
          <cell r="AV180">
            <v>0</v>
          </cell>
          <cell r="AW180">
            <v>0</v>
          </cell>
          <cell r="AX180">
            <v>0</v>
          </cell>
          <cell r="AY180">
            <v>0</v>
          </cell>
          <cell r="AZ180">
            <v>0</v>
          </cell>
          <cell r="BA180">
            <v>0</v>
          </cell>
          <cell r="BB180">
            <v>0</v>
          </cell>
          <cell r="BC180">
            <v>0</v>
          </cell>
          <cell r="BD180">
            <v>0</v>
          </cell>
          <cell r="BE180">
            <v>0</v>
          </cell>
        </row>
        <row r="181">
          <cell r="A181">
            <v>1067</v>
          </cell>
          <cell r="B181">
            <v>600</v>
          </cell>
          <cell r="C181" t="str">
            <v>Philadelphia Zorg (Kennemerland)</v>
          </cell>
          <cell r="D181" t="str">
            <v>NUNSPEET</v>
          </cell>
          <cell r="E181" t="str">
            <v>JJAE</v>
          </cell>
          <cell r="F181">
            <v>40</v>
          </cell>
          <cell r="G181">
            <v>0</v>
          </cell>
          <cell r="H181">
            <v>0</v>
          </cell>
          <cell r="I181">
            <v>0</v>
          </cell>
          <cell r="J181">
            <v>394646</v>
          </cell>
          <cell r="K181" t="e">
            <v>#REF!</v>
          </cell>
          <cell r="L181" t="e">
            <v>#REF!</v>
          </cell>
          <cell r="M181" t="e">
            <v>#REF!</v>
          </cell>
          <cell r="N181" t="e">
            <v>#REF!</v>
          </cell>
          <cell r="O181" t="e">
            <v>#REF!</v>
          </cell>
          <cell r="P181" t="e">
            <v>#REF!</v>
          </cell>
          <cell r="Q181">
            <v>46246</v>
          </cell>
          <cell r="R181">
            <v>73628</v>
          </cell>
          <cell r="S181">
            <v>102173</v>
          </cell>
          <cell r="T181">
            <v>0</v>
          </cell>
          <cell r="U181">
            <v>134</v>
          </cell>
          <cell r="V181">
            <v>16</v>
          </cell>
          <cell r="W181">
            <v>78</v>
          </cell>
          <cell r="X181">
            <v>10</v>
          </cell>
          <cell r="Y181">
            <v>56</v>
          </cell>
          <cell r="Z181">
            <v>6</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150</v>
          </cell>
          <cell r="AU181">
            <v>0</v>
          </cell>
          <cell r="AV181">
            <v>0</v>
          </cell>
          <cell r="AW181">
            <v>0</v>
          </cell>
          <cell r="AX181">
            <v>0</v>
          </cell>
          <cell r="AY181">
            <v>0</v>
          </cell>
          <cell r="AZ181">
            <v>0</v>
          </cell>
          <cell r="BA181">
            <v>0</v>
          </cell>
          <cell r="BB181">
            <v>0</v>
          </cell>
          <cell r="BC181">
            <v>0</v>
          </cell>
          <cell r="BD181">
            <v>0</v>
          </cell>
          <cell r="BE181">
            <v>0</v>
          </cell>
        </row>
        <row r="182">
          <cell r="A182">
            <v>1068</v>
          </cell>
          <cell r="B182">
            <v>600</v>
          </cell>
          <cell r="C182" t="str">
            <v>Philadelphia Zorg (AGIS, Amsterdam)</v>
          </cell>
          <cell r="D182" t="str">
            <v>NUNSPEET</v>
          </cell>
          <cell r="E182" t="str">
            <v>JJAE</v>
          </cell>
          <cell r="F182">
            <v>137</v>
          </cell>
          <cell r="G182">
            <v>0</v>
          </cell>
          <cell r="H182">
            <v>0</v>
          </cell>
          <cell r="I182">
            <v>0</v>
          </cell>
          <cell r="J182">
            <v>1082721</v>
          </cell>
          <cell r="K182" t="e">
            <v>#REF!</v>
          </cell>
          <cell r="L182" t="e">
            <v>#REF!</v>
          </cell>
          <cell r="M182" t="e">
            <v>#REF!</v>
          </cell>
          <cell r="N182" t="e">
            <v>#REF!</v>
          </cell>
          <cell r="O182" t="e">
            <v>#REF!</v>
          </cell>
          <cell r="P182" t="e">
            <v>#REF!</v>
          </cell>
          <cell r="Q182">
            <v>40346</v>
          </cell>
          <cell r="R182">
            <v>-10534</v>
          </cell>
          <cell r="S182">
            <v>6325</v>
          </cell>
          <cell r="T182">
            <v>0</v>
          </cell>
          <cell r="U182">
            <v>162</v>
          </cell>
          <cell r="V182">
            <v>0</v>
          </cell>
          <cell r="W182">
            <v>42</v>
          </cell>
          <cell r="X182">
            <v>0</v>
          </cell>
          <cell r="Y182">
            <v>120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34</v>
          </cell>
          <cell r="AP182">
            <v>0</v>
          </cell>
          <cell r="AQ182">
            <v>0</v>
          </cell>
          <cell r="AR182">
            <v>0</v>
          </cell>
          <cell r="AS182">
            <v>0</v>
          </cell>
          <cell r="AT182">
            <v>162</v>
          </cell>
          <cell r="AU182">
            <v>34</v>
          </cell>
          <cell r="AV182">
            <v>0</v>
          </cell>
          <cell r="AW182">
            <v>0</v>
          </cell>
          <cell r="AX182">
            <v>0</v>
          </cell>
          <cell r="AY182">
            <v>126</v>
          </cell>
          <cell r="AZ182">
            <v>0</v>
          </cell>
          <cell r="BA182">
            <v>0</v>
          </cell>
          <cell r="BB182">
            <v>0</v>
          </cell>
          <cell r="BC182">
            <v>0</v>
          </cell>
          <cell r="BD182">
            <v>0</v>
          </cell>
          <cell r="BE182">
            <v>0</v>
          </cell>
        </row>
        <row r="183">
          <cell r="A183">
            <v>1069</v>
          </cell>
          <cell r="B183">
            <v>600</v>
          </cell>
          <cell r="C183" t="str">
            <v>Philadelphia Zorg (AGIS, 't Gooi)</v>
          </cell>
          <cell r="D183" t="str">
            <v>NUNSPEET</v>
          </cell>
          <cell r="E183" t="str">
            <v>JJAE</v>
          </cell>
          <cell r="F183">
            <v>49</v>
          </cell>
          <cell r="G183">
            <v>0</v>
          </cell>
          <cell r="H183">
            <v>0</v>
          </cell>
          <cell r="I183">
            <v>0</v>
          </cell>
          <cell r="J183">
            <v>342144</v>
          </cell>
          <cell r="K183" t="e">
            <v>#REF!</v>
          </cell>
          <cell r="L183" t="e">
            <v>#REF!</v>
          </cell>
          <cell r="M183" t="e">
            <v>#REF!</v>
          </cell>
          <cell r="N183" t="e">
            <v>#REF!</v>
          </cell>
          <cell r="O183" t="e">
            <v>#REF!</v>
          </cell>
          <cell r="P183" t="e">
            <v>#REF!</v>
          </cell>
          <cell r="Q183">
            <v>39408</v>
          </cell>
          <cell r="R183">
            <v>48420</v>
          </cell>
          <cell r="S183">
            <v>91786</v>
          </cell>
          <cell r="T183">
            <v>0</v>
          </cell>
          <cell r="U183">
            <v>136</v>
          </cell>
          <cell r="V183">
            <v>0</v>
          </cell>
          <cell r="W183">
            <v>72</v>
          </cell>
          <cell r="X183">
            <v>0</v>
          </cell>
          <cell r="Y183">
            <v>64</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11</v>
          </cell>
          <cell r="AP183">
            <v>0</v>
          </cell>
          <cell r="AQ183">
            <v>0</v>
          </cell>
          <cell r="AR183">
            <v>0</v>
          </cell>
          <cell r="AS183">
            <v>0</v>
          </cell>
          <cell r="AT183">
            <v>136</v>
          </cell>
          <cell r="AU183">
            <v>11</v>
          </cell>
          <cell r="AV183">
            <v>0</v>
          </cell>
          <cell r="AW183">
            <v>0</v>
          </cell>
          <cell r="AX183">
            <v>0</v>
          </cell>
          <cell r="AY183">
            <v>803</v>
          </cell>
          <cell r="AZ183">
            <v>0</v>
          </cell>
          <cell r="BA183">
            <v>0</v>
          </cell>
          <cell r="BB183">
            <v>0</v>
          </cell>
          <cell r="BC183">
            <v>0</v>
          </cell>
          <cell r="BD183">
            <v>0</v>
          </cell>
          <cell r="BE183">
            <v>0</v>
          </cell>
        </row>
        <row r="184">
          <cell r="A184">
            <v>1070</v>
          </cell>
          <cell r="B184">
            <v>600</v>
          </cell>
          <cell r="C184" t="str">
            <v>Philadelphia Zorg (Haaglanden)</v>
          </cell>
          <cell r="D184" t="str">
            <v>NUNSPEET</v>
          </cell>
          <cell r="E184" t="str">
            <v>JJAE</v>
          </cell>
          <cell r="F184">
            <v>42</v>
          </cell>
          <cell r="G184">
            <v>0</v>
          </cell>
          <cell r="H184">
            <v>-6</v>
          </cell>
          <cell r="I184">
            <v>0</v>
          </cell>
          <cell r="J184">
            <v>303188</v>
          </cell>
          <cell r="K184" t="e">
            <v>#REF!</v>
          </cell>
          <cell r="L184" t="e">
            <v>#REF!</v>
          </cell>
          <cell r="M184" t="e">
            <v>#REF!</v>
          </cell>
          <cell r="N184" t="e">
            <v>#REF!</v>
          </cell>
          <cell r="O184" t="e">
            <v>#REF!</v>
          </cell>
          <cell r="P184" t="e">
            <v>#REF!</v>
          </cell>
          <cell r="Q184">
            <v>66719</v>
          </cell>
          <cell r="R184">
            <v>85849</v>
          </cell>
          <cell r="S184">
            <v>155524</v>
          </cell>
          <cell r="T184">
            <v>0</v>
          </cell>
          <cell r="U184">
            <v>102</v>
          </cell>
          <cell r="V184">
            <v>0</v>
          </cell>
          <cell r="W184">
            <v>42</v>
          </cell>
          <cell r="X184">
            <v>0</v>
          </cell>
          <cell r="Y184">
            <v>60</v>
          </cell>
          <cell r="Z184">
            <v>0</v>
          </cell>
          <cell r="AA184">
            <v>0</v>
          </cell>
          <cell r="AB184">
            <v>0</v>
          </cell>
          <cell r="AC184">
            <v>0</v>
          </cell>
          <cell r="AD184">
            <v>24</v>
          </cell>
          <cell r="AE184">
            <v>18</v>
          </cell>
          <cell r="AF184">
            <v>0</v>
          </cell>
          <cell r="AG184">
            <v>6</v>
          </cell>
          <cell r="AH184">
            <v>0</v>
          </cell>
          <cell r="AI184">
            <v>0</v>
          </cell>
          <cell r="AJ184">
            <v>0</v>
          </cell>
          <cell r="AK184">
            <v>0</v>
          </cell>
          <cell r="AL184">
            <v>0</v>
          </cell>
          <cell r="AM184">
            <v>0</v>
          </cell>
          <cell r="AN184">
            <v>0</v>
          </cell>
          <cell r="AO184">
            <v>8</v>
          </cell>
          <cell r="AP184">
            <v>0</v>
          </cell>
          <cell r="AQ184">
            <v>0</v>
          </cell>
          <cell r="AR184">
            <v>0</v>
          </cell>
          <cell r="AS184">
            <v>0</v>
          </cell>
          <cell r="AT184">
            <v>126</v>
          </cell>
          <cell r="AU184">
            <v>8</v>
          </cell>
          <cell r="AV184">
            <v>0</v>
          </cell>
          <cell r="AW184">
            <v>0</v>
          </cell>
          <cell r="AX184">
            <v>0</v>
          </cell>
          <cell r="AY184">
            <v>-504</v>
          </cell>
          <cell r="AZ184">
            <v>0</v>
          </cell>
          <cell r="BA184">
            <v>0</v>
          </cell>
          <cell r="BB184">
            <v>0</v>
          </cell>
          <cell r="BC184">
            <v>0</v>
          </cell>
          <cell r="BD184">
            <v>0</v>
          </cell>
          <cell r="BE184">
            <v>0</v>
          </cell>
        </row>
        <row r="185">
          <cell r="A185">
            <v>1071</v>
          </cell>
          <cell r="B185">
            <v>600</v>
          </cell>
          <cell r="C185" t="str">
            <v>Philadelphia Zorg (ZHE)</v>
          </cell>
          <cell r="D185" t="str">
            <v>NUNSPEET</v>
          </cell>
          <cell r="E185" t="str">
            <v>JJAE</v>
          </cell>
          <cell r="F185">
            <v>17</v>
          </cell>
          <cell r="G185">
            <v>0</v>
          </cell>
          <cell r="H185">
            <v>0</v>
          </cell>
          <cell r="I185">
            <v>0</v>
          </cell>
          <cell r="J185">
            <v>121359</v>
          </cell>
          <cell r="K185" t="e">
            <v>#REF!</v>
          </cell>
          <cell r="L185" t="e">
            <v>#REF!</v>
          </cell>
          <cell r="M185" t="e">
            <v>#REF!</v>
          </cell>
          <cell r="N185" t="e">
            <v>#REF!</v>
          </cell>
          <cell r="O185" t="e">
            <v>#REF!</v>
          </cell>
          <cell r="P185" t="e">
            <v>#REF!</v>
          </cell>
          <cell r="Q185">
            <v>-1380</v>
          </cell>
          <cell r="R185">
            <v>-4684</v>
          </cell>
          <cell r="S185">
            <v>182438</v>
          </cell>
          <cell r="T185">
            <v>0</v>
          </cell>
          <cell r="U185">
            <v>33</v>
          </cell>
          <cell r="V185">
            <v>0</v>
          </cell>
          <cell r="W185">
            <v>4</v>
          </cell>
          <cell r="X185">
            <v>0</v>
          </cell>
          <cell r="Y185">
            <v>29</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33</v>
          </cell>
          <cell r="AU185">
            <v>0</v>
          </cell>
          <cell r="AV185">
            <v>0</v>
          </cell>
          <cell r="AW185">
            <v>0</v>
          </cell>
          <cell r="AX185">
            <v>0</v>
          </cell>
          <cell r="AY185">
            <v>0</v>
          </cell>
          <cell r="AZ185">
            <v>0</v>
          </cell>
          <cell r="BA185">
            <v>0</v>
          </cell>
          <cell r="BB185">
            <v>0</v>
          </cell>
          <cell r="BC185">
            <v>0</v>
          </cell>
          <cell r="BD185">
            <v>0</v>
          </cell>
          <cell r="BE185">
            <v>0</v>
          </cell>
        </row>
        <row r="186">
          <cell r="A186">
            <v>1072</v>
          </cell>
          <cell r="B186">
            <v>600</v>
          </cell>
          <cell r="C186" t="str">
            <v>Philadelphia Zorg (Z-Holland Nrd)</v>
          </cell>
          <cell r="D186" t="str">
            <v>NUNSPEET</v>
          </cell>
          <cell r="E186" t="str">
            <v>JJAE</v>
          </cell>
          <cell r="F186">
            <v>36</v>
          </cell>
          <cell r="G186">
            <v>0</v>
          </cell>
          <cell r="H186">
            <v>0</v>
          </cell>
          <cell r="I186">
            <v>0</v>
          </cell>
          <cell r="J186">
            <v>259844</v>
          </cell>
          <cell r="K186" t="e">
            <v>#REF!</v>
          </cell>
          <cell r="L186" t="e">
            <v>#REF!</v>
          </cell>
          <cell r="M186" t="e">
            <v>#REF!</v>
          </cell>
          <cell r="N186" t="e">
            <v>#REF!</v>
          </cell>
          <cell r="O186" t="e">
            <v>#REF!</v>
          </cell>
          <cell r="P186" t="e">
            <v>#REF!</v>
          </cell>
          <cell r="Q186">
            <v>112081</v>
          </cell>
          <cell r="R186">
            <v>188208</v>
          </cell>
          <cell r="S186">
            <v>172231</v>
          </cell>
          <cell r="T186">
            <v>0</v>
          </cell>
          <cell r="U186">
            <v>92</v>
          </cell>
          <cell r="V186">
            <v>0</v>
          </cell>
          <cell r="W186">
            <v>24</v>
          </cell>
          <cell r="X186">
            <v>0</v>
          </cell>
          <cell r="Y186">
            <v>68</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60</v>
          </cell>
          <cell r="AP186">
            <v>0</v>
          </cell>
          <cell r="AQ186">
            <v>0</v>
          </cell>
          <cell r="AR186">
            <v>0</v>
          </cell>
          <cell r="AS186">
            <v>0</v>
          </cell>
          <cell r="AT186">
            <v>92</v>
          </cell>
          <cell r="AU186">
            <v>60</v>
          </cell>
          <cell r="AV186">
            <v>0</v>
          </cell>
          <cell r="AW186">
            <v>0</v>
          </cell>
          <cell r="AX186">
            <v>1260</v>
          </cell>
          <cell r="AY186">
            <v>2835</v>
          </cell>
          <cell r="AZ186">
            <v>0</v>
          </cell>
          <cell r="BA186">
            <v>0</v>
          </cell>
          <cell r="BB186">
            <v>0</v>
          </cell>
          <cell r="BC186">
            <v>0</v>
          </cell>
          <cell r="BD186">
            <v>0</v>
          </cell>
          <cell r="BE186">
            <v>0</v>
          </cell>
        </row>
        <row r="187">
          <cell r="A187">
            <v>1073</v>
          </cell>
          <cell r="B187">
            <v>600</v>
          </cell>
          <cell r="C187" t="str">
            <v>Philadelphia Zorg (DWO)</v>
          </cell>
          <cell r="D187" t="str">
            <v>NUNSPEET</v>
          </cell>
          <cell r="E187" t="str">
            <v>JJAE</v>
          </cell>
          <cell r="F187">
            <v>69</v>
          </cell>
          <cell r="G187">
            <v>0</v>
          </cell>
          <cell r="H187">
            <v>0</v>
          </cell>
          <cell r="I187">
            <v>0</v>
          </cell>
          <cell r="J187">
            <v>565751</v>
          </cell>
          <cell r="K187" t="e">
            <v>#REF!</v>
          </cell>
          <cell r="L187" t="e">
            <v>#REF!</v>
          </cell>
          <cell r="M187" t="e">
            <v>#REF!</v>
          </cell>
          <cell r="N187" t="e">
            <v>#REF!</v>
          </cell>
          <cell r="O187" t="e">
            <v>#REF!</v>
          </cell>
          <cell r="P187" t="e">
            <v>#REF!</v>
          </cell>
          <cell r="Q187">
            <v>22791</v>
          </cell>
          <cell r="R187">
            <v>49085</v>
          </cell>
          <cell r="S187">
            <v>51786</v>
          </cell>
          <cell r="T187">
            <v>0</v>
          </cell>
          <cell r="U187">
            <v>84</v>
          </cell>
          <cell r="V187">
            <v>0</v>
          </cell>
          <cell r="W187">
            <v>63</v>
          </cell>
          <cell r="X187">
            <v>0</v>
          </cell>
          <cell r="Y187">
            <v>21</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84</v>
          </cell>
          <cell r="AU187">
            <v>0</v>
          </cell>
          <cell r="AV187">
            <v>0</v>
          </cell>
          <cell r="AW187">
            <v>0</v>
          </cell>
          <cell r="AX187">
            <v>0</v>
          </cell>
          <cell r="AY187">
            <v>0</v>
          </cell>
          <cell r="AZ187">
            <v>0</v>
          </cell>
          <cell r="BA187">
            <v>0</v>
          </cell>
          <cell r="BB187">
            <v>0</v>
          </cell>
          <cell r="BC187">
            <v>0</v>
          </cell>
          <cell r="BD187">
            <v>0</v>
          </cell>
          <cell r="BE187">
            <v>0</v>
          </cell>
        </row>
        <row r="188">
          <cell r="A188">
            <v>1074</v>
          </cell>
          <cell r="B188">
            <v>600</v>
          </cell>
          <cell r="C188" t="str">
            <v>Philadelphia Zorg (Midden-Holland)</v>
          </cell>
          <cell r="D188" t="str">
            <v>NUNSPEET</v>
          </cell>
          <cell r="E188" t="str">
            <v>JJAE</v>
          </cell>
          <cell r="F188">
            <v>36</v>
          </cell>
          <cell r="G188">
            <v>0</v>
          </cell>
          <cell r="H188">
            <v>0</v>
          </cell>
          <cell r="I188">
            <v>0</v>
          </cell>
          <cell r="J188">
            <v>290705</v>
          </cell>
          <cell r="K188" t="e">
            <v>#REF!</v>
          </cell>
          <cell r="L188" t="e">
            <v>#REF!</v>
          </cell>
          <cell r="M188" t="e">
            <v>#REF!</v>
          </cell>
          <cell r="N188" t="e">
            <v>#REF!</v>
          </cell>
          <cell r="O188" t="e">
            <v>#REF!</v>
          </cell>
          <cell r="P188" t="e">
            <v>#REF!</v>
          </cell>
          <cell r="Q188">
            <v>23092</v>
          </cell>
          <cell r="R188">
            <v>41501</v>
          </cell>
          <cell r="S188">
            <v>-7293</v>
          </cell>
          <cell r="T188">
            <v>0</v>
          </cell>
          <cell r="U188">
            <v>49</v>
          </cell>
          <cell r="V188">
            <v>0</v>
          </cell>
          <cell r="W188">
            <v>0</v>
          </cell>
          <cell r="X188">
            <v>0</v>
          </cell>
          <cell r="Y188">
            <v>49</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49</v>
          </cell>
          <cell r="AU188">
            <v>0</v>
          </cell>
          <cell r="AV188">
            <v>0</v>
          </cell>
          <cell r="AW188">
            <v>0</v>
          </cell>
          <cell r="AX188">
            <v>0</v>
          </cell>
          <cell r="AY188">
            <v>0</v>
          </cell>
          <cell r="AZ188">
            <v>0</v>
          </cell>
          <cell r="BA188">
            <v>0</v>
          </cell>
          <cell r="BB188">
            <v>0</v>
          </cell>
          <cell r="BC188">
            <v>0</v>
          </cell>
          <cell r="BD188">
            <v>0</v>
          </cell>
          <cell r="BE188">
            <v>0</v>
          </cell>
        </row>
        <row r="189">
          <cell r="A189">
            <v>1075</v>
          </cell>
          <cell r="B189">
            <v>600</v>
          </cell>
          <cell r="C189" t="str">
            <v>Philadelphia Zorg (Nw Waterweg-Nrd)</v>
          </cell>
          <cell r="D189" t="str">
            <v>NUNSPEET</v>
          </cell>
          <cell r="E189" t="str">
            <v>JJAE</v>
          </cell>
          <cell r="F189">
            <v>17</v>
          </cell>
          <cell r="G189">
            <v>0</v>
          </cell>
          <cell r="H189">
            <v>0</v>
          </cell>
          <cell r="I189">
            <v>0</v>
          </cell>
          <cell r="J189">
            <v>125401</v>
          </cell>
          <cell r="K189" t="e">
            <v>#REF!</v>
          </cell>
          <cell r="L189" t="e">
            <v>#REF!</v>
          </cell>
          <cell r="M189" t="e">
            <v>#REF!</v>
          </cell>
          <cell r="N189" t="e">
            <v>#REF!</v>
          </cell>
          <cell r="O189" t="e">
            <v>#REF!</v>
          </cell>
          <cell r="P189" t="e">
            <v>#REF!</v>
          </cell>
          <cell r="Q189">
            <v>7748</v>
          </cell>
          <cell r="R189">
            <v>6701</v>
          </cell>
          <cell r="S189">
            <v>105338</v>
          </cell>
          <cell r="T189">
            <v>0</v>
          </cell>
          <cell r="U189">
            <v>49</v>
          </cell>
          <cell r="V189">
            <v>0</v>
          </cell>
          <cell r="W189">
            <v>0</v>
          </cell>
          <cell r="X189">
            <v>0</v>
          </cell>
          <cell r="Y189">
            <v>49</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49</v>
          </cell>
          <cell r="AU189">
            <v>0</v>
          </cell>
          <cell r="AV189">
            <v>0</v>
          </cell>
          <cell r="AW189">
            <v>0</v>
          </cell>
          <cell r="AX189">
            <v>0</v>
          </cell>
          <cell r="AY189">
            <v>0</v>
          </cell>
          <cell r="AZ189">
            <v>0</v>
          </cell>
          <cell r="BA189">
            <v>0</v>
          </cell>
          <cell r="BB189">
            <v>0</v>
          </cell>
          <cell r="BC189">
            <v>0</v>
          </cell>
          <cell r="BD189">
            <v>0</v>
          </cell>
          <cell r="BE189">
            <v>0</v>
          </cell>
        </row>
        <row r="190">
          <cell r="A190">
            <v>1076</v>
          </cell>
          <cell r="B190">
            <v>600</v>
          </cell>
          <cell r="C190" t="str">
            <v>Philadelphia Zorg (Friesland)</v>
          </cell>
          <cell r="D190" t="str">
            <v>NUNSPEET</v>
          </cell>
          <cell r="E190" t="str">
            <v>JJAE</v>
          </cell>
          <cell r="F190">
            <v>32</v>
          </cell>
          <cell r="G190">
            <v>0</v>
          </cell>
          <cell r="H190">
            <v>0</v>
          </cell>
          <cell r="I190">
            <v>0</v>
          </cell>
          <cell r="J190">
            <v>340939</v>
          </cell>
          <cell r="K190" t="e">
            <v>#REF!</v>
          </cell>
          <cell r="L190" t="e">
            <v>#REF!</v>
          </cell>
          <cell r="M190" t="e">
            <v>#REF!</v>
          </cell>
          <cell r="N190" t="e">
            <v>#REF!</v>
          </cell>
          <cell r="O190" t="e">
            <v>#REF!</v>
          </cell>
          <cell r="P190" t="e">
            <v>#REF!</v>
          </cell>
          <cell r="Q190">
            <v>150310</v>
          </cell>
          <cell r="R190">
            <v>325447</v>
          </cell>
          <cell r="S190">
            <v>28274</v>
          </cell>
          <cell r="T190">
            <v>0</v>
          </cell>
          <cell r="U190">
            <v>37</v>
          </cell>
          <cell r="V190">
            <v>40</v>
          </cell>
          <cell r="W190">
            <v>6</v>
          </cell>
          <cell r="X190">
            <v>40</v>
          </cell>
          <cell r="Y190">
            <v>31</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96</v>
          </cell>
          <cell r="AP190">
            <v>0</v>
          </cell>
          <cell r="AQ190">
            <v>0</v>
          </cell>
          <cell r="AR190">
            <v>0</v>
          </cell>
          <cell r="AS190">
            <v>0</v>
          </cell>
          <cell r="AT190">
            <v>77</v>
          </cell>
          <cell r="AU190">
            <v>96</v>
          </cell>
          <cell r="AV190">
            <v>0</v>
          </cell>
          <cell r="AW190">
            <v>0</v>
          </cell>
          <cell r="AX190">
            <v>0</v>
          </cell>
          <cell r="AY190">
            <v>3969</v>
          </cell>
          <cell r="AZ190">
            <v>0</v>
          </cell>
          <cell r="BA190">
            <v>0</v>
          </cell>
          <cell r="BB190">
            <v>0</v>
          </cell>
          <cell r="BC190">
            <v>0</v>
          </cell>
          <cell r="BD190">
            <v>0</v>
          </cell>
          <cell r="BE190">
            <v>0</v>
          </cell>
        </row>
        <row r="191">
          <cell r="A191">
            <v>1077</v>
          </cell>
          <cell r="B191">
            <v>600</v>
          </cell>
          <cell r="C191" t="str">
            <v>Philadelphia Zorg (Zuid-Limburg)</v>
          </cell>
          <cell r="D191" t="str">
            <v>NUNSPEET</v>
          </cell>
          <cell r="E191" t="str">
            <v>JJAE</v>
          </cell>
          <cell r="F191">
            <v>22</v>
          </cell>
          <cell r="G191">
            <v>0</v>
          </cell>
          <cell r="H191">
            <v>0</v>
          </cell>
          <cell r="I191">
            <v>0</v>
          </cell>
          <cell r="J191">
            <v>178585</v>
          </cell>
          <cell r="K191" t="e">
            <v>#REF!</v>
          </cell>
          <cell r="L191" t="e">
            <v>#REF!</v>
          </cell>
          <cell r="M191" t="e">
            <v>#REF!</v>
          </cell>
          <cell r="N191" t="e">
            <v>#REF!</v>
          </cell>
          <cell r="O191" t="e">
            <v>#REF!</v>
          </cell>
          <cell r="P191" t="e">
            <v>#REF!</v>
          </cell>
          <cell r="Q191">
            <v>24671</v>
          </cell>
          <cell r="R191">
            <v>23328</v>
          </cell>
          <cell r="S191">
            <v>33528</v>
          </cell>
          <cell r="T191">
            <v>0</v>
          </cell>
          <cell r="U191">
            <v>22</v>
          </cell>
          <cell r="V191">
            <v>0</v>
          </cell>
          <cell r="W191">
            <v>12</v>
          </cell>
          <cell r="X191">
            <v>0</v>
          </cell>
          <cell r="Y191">
            <v>10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22</v>
          </cell>
          <cell r="AU191">
            <v>0</v>
          </cell>
          <cell r="AV191">
            <v>0</v>
          </cell>
          <cell r="AW191">
            <v>0</v>
          </cell>
          <cell r="AX191">
            <v>0</v>
          </cell>
          <cell r="AY191">
            <v>0</v>
          </cell>
          <cell r="AZ191">
            <v>0</v>
          </cell>
          <cell r="BA191">
            <v>0</v>
          </cell>
          <cell r="BB191">
            <v>0</v>
          </cell>
          <cell r="BC191">
            <v>0</v>
          </cell>
          <cell r="BD191">
            <v>0</v>
          </cell>
          <cell r="BE191">
            <v>0</v>
          </cell>
        </row>
        <row r="192">
          <cell r="A192">
            <v>1078</v>
          </cell>
          <cell r="B192">
            <v>600</v>
          </cell>
          <cell r="C192" t="str">
            <v>Philadelphia Zorg (Zeeland)</v>
          </cell>
          <cell r="D192" t="str">
            <v>NUNSPEET</v>
          </cell>
          <cell r="E192" t="str">
            <v>JJAE</v>
          </cell>
          <cell r="F192">
            <v>26</v>
          </cell>
          <cell r="G192">
            <v>0</v>
          </cell>
          <cell r="H192">
            <v>0</v>
          </cell>
          <cell r="I192">
            <v>0</v>
          </cell>
          <cell r="J192">
            <v>155327</v>
          </cell>
          <cell r="K192" t="e">
            <v>#REF!</v>
          </cell>
          <cell r="L192" t="e">
            <v>#REF!</v>
          </cell>
          <cell r="M192" t="e">
            <v>#REF!</v>
          </cell>
          <cell r="N192" t="e">
            <v>#REF!</v>
          </cell>
          <cell r="O192" t="e">
            <v>#REF!</v>
          </cell>
          <cell r="P192" t="e">
            <v>#REF!</v>
          </cell>
          <cell r="Q192">
            <v>4184</v>
          </cell>
          <cell r="R192">
            <v>-11351</v>
          </cell>
          <cell r="S192">
            <v>134002</v>
          </cell>
          <cell r="T192">
            <v>0</v>
          </cell>
          <cell r="U192">
            <v>59</v>
          </cell>
          <cell r="V192">
            <v>9</v>
          </cell>
          <cell r="W192">
            <v>0</v>
          </cell>
          <cell r="X192">
            <v>9</v>
          </cell>
          <cell r="Y192">
            <v>59</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68</v>
          </cell>
          <cell r="AU192">
            <v>0</v>
          </cell>
          <cell r="AV192">
            <v>0</v>
          </cell>
          <cell r="AW192">
            <v>0</v>
          </cell>
          <cell r="AX192">
            <v>0</v>
          </cell>
          <cell r="AY192">
            <v>0</v>
          </cell>
          <cell r="AZ192">
            <v>0</v>
          </cell>
          <cell r="BA192">
            <v>0</v>
          </cell>
          <cell r="BB192">
            <v>0</v>
          </cell>
          <cell r="BC192">
            <v>0</v>
          </cell>
          <cell r="BD192">
            <v>0</v>
          </cell>
          <cell r="BE192">
            <v>0</v>
          </cell>
        </row>
        <row r="193">
          <cell r="A193">
            <v>1079</v>
          </cell>
          <cell r="B193">
            <v>600</v>
          </cell>
          <cell r="C193" t="str">
            <v>Philadelphia Zorg (NO-Brab.)</v>
          </cell>
          <cell r="D193" t="str">
            <v>NUNSPEET</v>
          </cell>
          <cell r="E193" t="str">
            <v>JJAE</v>
          </cell>
          <cell r="F193">
            <v>15</v>
          </cell>
          <cell r="G193">
            <v>0</v>
          </cell>
          <cell r="H193">
            <v>0</v>
          </cell>
          <cell r="I193">
            <v>0</v>
          </cell>
          <cell r="J193">
            <v>111465</v>
          </cell>
          <cell r="K193" t="e">
            <v>#REF!</v>
          </cell>
          <cell r="L193" t="e">
            <v>#REF!</v>
          </cell>
          <cell r="M193" t="e">
            <v>#REF!</v>
          </cell>
          <cell r="N193" t="e">
            <v>#REF!</v>
          </cell>
          <cell r="O193" t="e">
            <v>#REF!</v>
          </cell>
          <cell r="P193" t="e">
            <v>#REF!</v>
          </cell>
          <cell r="Q193">
            <v>0</v>
          </cell>
          <cell r="R193">
            <v>59</v>
          </cell>
          <cell r="S193">
            <v>0</v>
          </cell>
          <cell r="T193">
            <v>0</v>
          </cell>
          <cell r="U193">
            <v>8</v>
          </cell>
          <cell r="V193">
            <v>1</v>
          </cell>
          <cell r="W193">
            <v>0</v>
          </cell>
          <cell r="X193">
            <v>0</v>
          </cell>
          <cell r="Y193">
            <v>8</v>
          </cell>
          <cell r="Z193">
            <v>1</v>
          </cell>
          <cell r="AA193">
            <v>6</v>
          </cell>
          <cell r="AB193">
            <v>0</v>
          </cell>
          <cell r="AC193">
            <v>6</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15</v>
          </cell>
          <cell r="AU193">
            <v>0</v>
          </cell>
          <cell r="AV193">
            <v>0</v>
          </cell>
          <cell r="AW193">
            <v>0</v>
          </cell>
          <cell r="AX193">
            <v>0</v>
          </cell>
          <cell r="AY193">
            <v>0</v>
          </cell>
          <cell r="AZ193">
            <v>0</v>
          </cell>
          <cell r="BA193">
            <v>0</v>
          </cell>
          <cell r="BB193">
            <v>0</v>
          </cell>
          <cell r="BC193">
            <v>0</v>
          </cell>
          <cell r="BD193">
            <v>0</v>
          </cell>
          <cell r="BE193">
            <v>0</v>
          </cell>
        </row>
        <row r="194">
          <cell r="A194">
            <v>1080</v>
          </cell>
          <cell r="B194">
            <v>600</v>
          </cell>
          <cell r="C194" t="str">
            <v>Philadelphia Zorg (Flevoland)</v>
          </cell>
          <cell r="D194" t="str">
            <v>NUNSPEET</v>
          </cell>
          <cell r="E194" t="str">
            <v>JJAE</v>
          </cell>
          <cell r="F194">
            <v>187</v>
          </cell>
          <cell r="G194">
            <v>0</v>
          </cell>
          <cell r="H194">
            <v>0</v>
          </cell>
          <cell r="I194">
            <v>0</v>
          </cell>
          <cell r="J194">
            <v>1469841</v>
          </cell>
          <cell r="K194" t="e">
            <v>#REF!</v>
          </cell>
          <cell r="L194" t="e">
            <v>#REF!</v>
          </cell>
          <cell r="M194" t="e">
            <v>#REF!</v>
          </cell>
          <cell r="N194" t="e">
            <v>#REF!</v>
          </cell>
          <cell r="O194" t="e">
            <v>#REF!</v>
          </cell>
          <cell r="P194" t="e">
            <v>#REF!</v>
          </cell>
          <cell r="Q194">
            <v>561874</v>
          </cell>
          <cell r="R194">
            <v>972608</v>
          </cell>
          <cell r="S194">
            <v>948067</v>
          </cell>
          <cell r="T194">
            <v>0</v>
          </cell>
          <cell r="U194">
            <v>243</v>
          </cell>
          <cell r="V194">
            <v>16</v>
          </cell>
          <cell r="W194">
            <v>117</v>
          </cell>
          <cell r="X194">
            <v>0</v>
          </cell>
          <cell r="Y194">
            <v>126</v>
          </cell>
          <cell r="Z194">
            <v>16</v>
          </cell>
          <cell r="AA194">
            <v>0</v>
          </cell>
          <cell r="AB194">
            <v>0</v>
          </cell>
          <cell r="AC194">
            <v>0</v>
          </cell>
          <cell r="AD194">
            <v>2</v>
          </cell>
          <cell r="AE194">
            <v>0</v>
          </cell>
          <cell r="AF194">
            <v>0</v>
          </cell>
          <cell r="AG194">
            <v>0</v>
          </cell>
          <cell r="AH194">
            <v>2</v>
          </cell>
          <cell r="AI194">
            <v>0</v>
          </cell>
          <cell r="AJ194">
            <v>0</v>
          </cell>
          <cell r="AK194">
            <v>0</v>
          </cell>
          <cell r="AL194">
            <v>0</v>
          </cell>
          <cell r="AM194">
            <v>0</v>
          </cell>
          <cell r="AN194">
            <v>0</v>
          </cell>
          <cell r="AO194">
            <v>334</v>
          </cell>
          <cell r="AP194">
            <v>0</v>
          </cell>
          <cell r="AQ194">
            <v>0</v>
          </cell>
          <cell r="AR194">
            <v>0</v>
          </cell>
          <cell r="AS194">
            <v>0</v>
          </cell>
          <cell r="AT194">
            <v>261</v>
          </cell>
          <cell r="AU194">
            <v>334</v>
          </cell>
          <cell r="AV194">
            <v>0</v>
          </cell>
          <cell r="AW194">
            <v>0</v>
          </cell>
          <cell r="AX194">
            <v>0</v>
          </cell>
          <cell r="AY194">
            <v>18593</v>
          </cell>
          <cell r="AZ194">
            <v>0</v>
          </cell>
          <cell r="BA194">
            <v>0</v>
          </cell>
          <cell r="BB194">
            <v>0</v>
          </cell>
          <cell r="BC194">
            <v>0</v>
          </cell>
          <cell r="BD194">
            <v>0</v>
          </cell>
          <cell r="BE194">
            <v>0</v>
          </cell>
        </row>
        <row r="195">
          <cell r="A195">
            <v>1081</v>
          </cell>
          <cell r="B195">
            <v>600</v>
          </cell>
          <cell r="C195" t="str">
            <v>Philadelphia Zorg (Waardenland)</v>
          </cell>
          <cell r="D195" t="str">
            <v>NUNSPEET</v>
          </cell>
          <cell r="E195" t="str">
            <v>JJAE</v>
          </cell>
          <cell r="F195">
            <v>49</v>
          </cell>
          <cell r="G195">
            <v>0</v>
          </cell>
          <cell r="H195">
            <v>3</v>
          </cell>
          <cell r="I195">
            <v>0</v>
          </cell>
          <cell r="J195">
            <v>427290</v>
          </cell>
          <cell r="K195" t="e">
            <v>#REF!</v>
          </cell>
          <cell r="L195" t="e">
            <v>#REF!</v>
          </cell>
          <cell r="M195" t="e">
            <v>#REF!</v>
          </cell>
          <cell r="N195" t="e">
            <v>#REF!</v>
          </cell>
          <cell r="O195" t="e">
            <v>#REF!</v>
          </cell>
          <cell r="P195" t="e">
            <v>#REF!</v>
          </cell>
          <cell r="Q195">
            <v>76697</v>
          </cell>
          <cell r="R195">
            <v>61672</v>
          </cell>
          <cell r="S195">
            <v>243898</v>
          </cell>
          <cell r="T195">
            <v>0</v>
          </cell>
          <cell r="U195">
            <v>171</v>
          </cell>
          <cell r="V195">
            <v>0</v>
          </cell>
          <cell r="W195">
            <v>48</v>
          </cell>
          <cell r="X195">
            <v>0</v>
          </cell>
          <cell r="Y195">
            <v>123</v>
          </cell>
          <cell r="Z195">
            <v>0</v>
          </cell>
          <cell r="AA195">
            <v>0</v>
          </cell>
          <cell r="AB195">
            <v>0</v>
          </cell>
          <cell r="AC195">
            <v>0</v>
          </cell>
          <cell r="AD195">
            <v>3</v>
          </cell>
          <cell r="AE195">
            <v>0</v>
          </cell>
          <cell r="AF195">
            <v>0</v>
          </cell>
          <cell r="AG195">
            <v>3</v>
          </cell>
          <cell r="AH195">
            <v>0</v>
          </cell>
          <cell r="AI195">
            <v>0</v>
          </cell>
          <cell r="AJ195">
            <v>0</v>
          </cell>
          <cell r="AK195">
            <v>0</v>
          </cell>
          <cell r="AL195">
            <v>0</v>
          </cell>
          <cell r="AM195">
            <v>0</v>
          </cell>
          <cell r="AN195">
            <v>0</v>
          </cell>
          <cell r="AO195">
            <v>0</v>
          </cell>
          <cell r="AP195">
            <v>0</v>
          </cell>
          <cell r="AQ195">
            <v>0</v>
          </cell>
          <cell r="AR195">
            <v>0</v>
          </cell>
          <cell r="AS195">
            <v>0</v>
          </cell>
          <cell r="AT195">
            <v>174</v>
          </cell>
          <cell r="AU195">
            <v>0</v>
          </cell>
          <cell r="AV195">
            <v>0</v>
          </cell>
          <cell r="AW195">
            <v>0</v>
          </cell>
          <cell r="AX195">
            <v>0</v>
          </cell>
          <cell r="AY195">
            <v>0</v>
          </cell>
          <cell r="AZ195">
            <v>0</v>
          </cell>
          <cell r="BA195">
            <v>0</v>
          </cell>
          <cell r="BB195">
            <v>0</v>
          </cell>
          <cell r="BC195">
            <v>0</v>
          </cell>
          <cell r="BD195">
            <v>0</v>
          </cell>
          <cell r="BE195">
            <v>0</v>
          </cell>
        </row>
        <row r="196">
          <cell r="A196">
            <v>1100</v>
          </cell>
          <cell r="B196">
            <v>600</v>
          </cell>
          <cell r="C196" t="str">
            <v>Visio, LSSB (Groningen)</v>
          </cell>
          <cell r="D196" t="str">
            <v>HAREN GN</v>
          </cell>
          <cell r="E196" t="str">
            <v>FKLR</v>
          </cell>
          <cell r="F196">
            <v>0</v>
          </cell>
          <cell r="G196">
            <v>0</v>
          </cell>
          <cell r="H196">
            <v>0</v>
          </cell>
          <cell r="I196">
            <v>0</v>
          </cell>
          <cell r="J196">
            <v>0</v>
          </cell>
          <cell r="K196" t="e">
            <v>#REF!</v>
          </cell>
          <cell r="L196" t="e">
            <v>#REF!</v>
          </cell>
          <cell r="M196" t="e">
            <v>#REF!</v>
          </cell>
          <cell r="N196" t="e">
            <v>#REF!</v>
          </cell>
          <cell r="O196" t="e">
            <v>#REF!</v>
          </cell>
          <cell r="P196" t="e">
            <v>#REF!</v>
          </cell>
          <cell r="Q196">
            <v>127858</v>
          </cell>
          <cell r="R196">
            <v>211811</v>
          </cell>
          <cell r="S196">
            <v>0</v>
          </cell>
          <cell r="T196">
            <v>57176</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42</v>
          </cell>
          <cell r="AP196">
            <v>0</v>
          </cell>
          <cell r="AQ196">
            <v>0</v>
          </cell>
          <cell r="AR196">
            <v>0</v>
          </cell>
          <cell r="AS196">
            <v>0</v>
          </cell>
          <cell r="AT196">
            <v>0</v>
          </cell>
          <cell r="AU196">
            <v>42</v>
          </cell>
          <cell r="AV196">
            <v>0</v>
          </cell>
          <cell r="AW196">
            <v>0</v>
          </cell>
          <cell r="AX196">
            <v>252</v>
          </cell>
          <cell r="AY196">
            <v>2646</v>
          </cell>
          <cell r="AZ196">
            <v>0</v>
          </cell>
          <cell r="BA196">
            <v>0</v>
          </cell>
          <cell r="BB196">
            <v>0</v>
          </cell>
          <cell r="BC196">
            <v>0</v>
          </cell>
          <cell r="BD196">
            <v>0</v>
          </cell>
          <cell r="BE196">
            <v>0</v>
          </cell>
        </row>
        <row r="197">
          <cell r="A197">
            <v>1101</v>
          </cell>
          <cell r="B197">
            <v>600</v>
          </cell>
          <cell r="C197" t="str">
            <v>Visio, LSSB (AGIS, 't Gooi)</v>
          </cell>
          <cell r="D197" t="str">
            <v>HUIZEN</v>
          </cell>
          <cell r="E197" t="str">
            <v>FKLR</v>
          </cell>
          <cell r="F197">
            <v>0</v>
          </cell>
          <cell r="G197">
            <v>0</v>
          </cell>
          <cell r="H197">
            <v>0</v>
          </cell>
          <cell r="I197">
            <v>0</v>
          </cell>
          <cell r="J197">
            <v>0</v>
          </cell>
          <cell r="K197" t="e">
            <v>#REF!</v>
          </cell>
          <cell r="L197" t="e">
            <v>#REF!</v>
          </cell>
          <cell r="M197" t="e">
            <v>#REF!</v>
          </cell>
          <cell r="N197" t="e">
            <v>#REF!</v>
          </cell>
          <cell r="O197" t="e">
            <v>#REF!</v>
          </cell>
          <cell r="P197" t="e">
            <v>#REF!</v>
          </cell>
          <cell r="Q197">
            <v>320184</v>
          </cell>
          <cell r="R197">
            <v>567634</v>
          </cell>
          <cell r="S197">
            <v>797108</v>
          </cell>
          <cell r="T197">
            <v>20253</v>
          </cell>
          <cell r="U197">
            <v>0</v>
          </cell>
          <cell r="V197">
            <v>0</v>
          </cell>
          <cell r="W197">
            <v>0</v>
          </cell>
          <cell r="X197">
            <v>0</v>
          </cell>
          <cell r="Y197">
            <v>0</v>
          </cell>
          <cell r="Z197">
            <v>0</v>
          </cell>
          <cell r="AA197">
            <v>0</v>
          </cell>
          <cell r="AB197">
            <v>0</v>
          </cell>
          <cell r="AC197">
            <v>0</v>
          </cell>
          <cell r="AD197">
            <v>16</v>
          </cell>
          <cell r="AE197">
            <v>0</v>
          </cell>
          <cell r="AF197">
            <v>16</v>
          </cell>
          <cell r="AG197">
            <v>0</v>
          </cell>
          <cell r="AH197">
            <v>0</v>
          </cell>
          <cell r="AI197">
            <v>0</v>
          </cell>
          <cell r="AJ197">
            <v>0</v>
          </cell>
          <cell r="AK197">
            <v>0</v>
          </cell>
          <cell r="AL197">
            <v>0</v>
          </cell>
          <cell r="AM197">
            <v>0</v>
          </cell>
          <cell r="AN197">
            <v>0</v>
          </cell>
          <cell r="AO197">
            <v>110</v>
          </cell>
          <cell r="AP197">
            <v>0</v>
          </cell>
          <cell r="AQ197">
            <v>35</v>
          </cell>
          <cell r="AR197">
            <v>0</v>
          </cell>
          <cell r="AS197">
            <v>0</v>
          </cell>
          <cell r="AT197">
            <v>16</v>
          </cell>
          <cell r="AU197">
            <v>145</v>
          </cell>
          <cell r="AV197">
            <v>0</v>
          </cell>
          <cell r="AW197">
            <v>0</v>
          </cell>
          <cell r="AX197">
            <v>0</v>
          </cell>
          <cell r="AY197">
            <v>9135</v>
          </cell>
          <cell r="AZ197">
            <v>0</v>
          </cell>
          <cell r="BA197">
            <v>0</v>
          </cell>
          <cell r="BB197">
            <v>0</v>
          </cell>
          <cell r="BC197">
            <v>0</v>
          </cell>
          <cell r="BD197">
            <v>0</v>
          </cell>
          <cell r="BE197">
            <v>0</v>
          </cell>
        </row>
        <row r="198">
          <cell r="A198">
            <v>1102</v>
          </cell>
          <cell r="B198">
            <v>600</v>
          </cell>
          <cell r="C198" t="str">
            <v>Visio, LSSB (Drenthe)</v>
          </cell>
          <cell r="D198" t="str">
            <v>ECHTEN</v>
          </cell>
          <cell r="E198" t="str">
            <v>FKLR</v>
          </cell>
          <cell r="F198">
            <v>0</v>
          </cell>
          <cell r="G198">
            <v>0</v>
          </cell>
          <cell r="H198">
            <v>0</v>
          </cell>
          <cell r="I198">
            <v>0</v>
          </cell>
          <cell r="J198">
            <v>0</v>
          </cell>
          <cell r="K198" t="e">
            <v>#REF!</v>
          </cell>
          <cell r="L198" t="e">
            <v>#REF!</v>
          </cell>
          <cell r="M198" t="e">
            <v>#REF!</v>
          </cell>
          <cell r="N198" t="e">
            <v>#REF!</v>
          </cell>
          <cell r="O198" t="e">
            <v>#REF!</v>
          </cell>
          <cell r="P198" t="e">
            <v>#REF!</v>
          </cell>
          <cell r="Q198">
            <v>94575</v>
          </cell>
          <cell r="R198">
            <v>170611</v>
          </cell>
          <cell r="S198">
            <v>99564</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82</v>
          </cell>
          <cell r="AP198">
            <v>0</v>
          </cell>
          <cell r="AQ198">
            <v>0</v>
          </cell>
          <cell r="AR198">
            <v>0</v>
          </cell>
          <cell r="AS198">
            <v>0</v>
          </cell>
          <cell r="AT198">
            <v>0</v>
          </cell>
          <cell r="AU198">
            <v>82</v>
          </cell>
          <cell r="AV198">
            <v>0</v>
          </cell>
          <cell r="AW198">
            <v>0</v>
          </cell>
          <cell r="AX198">
            <v>252</v>
          </cell>
          <cell r="AY198">
            <v>4914</v>
          </cell>
          <cell r="AZ198">
            <v>0</v>
          </cell>
          <cell r="BA198">
            <v>0</v>
          </cell>
          <cell r="BB198">
            <v>0</v>
          </cell>
          <cell r="BC198">
            <v>0</v>
          </cell>
          <cell r="BD198">
            <v>0</v>
          </cell>
          <cell r="BE198">
            <v>0</v>
          </cell>
        </row>
        <row r="199">
          <cell r="A199">
            <v>1103</v>
          </cell>
          <cell r="B199">
            <v>600</v>
          </cell>
          <cell r="C199" t="str">
            <v>Visio, LSSB (Rotterdam)</v>
          </cell>
          <cell r="D199" t="str">
            <v>ROTTERDAM</v>
          </cell>
          <cell r="E199" t="str">
            <v>FKLR</v>
          </cell>
          <cell r="F199">
            <v>0</v>
          </cell>
          <cell r="G199">
            <v>0</v>
          </cell>
          <cell r="H199">
            <v>0</v>
          </cell>
          <cell r="I199">
            <v>0</v>
          </cell>
          <cell r="J199">
            <v>0</v>
          </cell>
          <cell r="K199" t="e">
            <v>#REF!</v>
          </cell>
          <cell r="L199" t="e">
            <v>#REF!</v>
          </cell>
          <cell r="M199" t="e">
            <v>#REF!</v>
          </cell>
          <cell r="N199" t="e">
            <v>#REF!</v>
          </cell>
          <cell r="O199" t="e">
            <v>#REF!</v>
          </cell>
          <cell r="P199" t="e">
            <v>#REF!</v>
          </cell>
          <cell r="Q199">
            <v>63374</v>
          </cell>
          <cell r="R199">
            <v>102299</v>
          </cell>
          <cell r="S199">
            <v>571215</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30</v>
          </cell>
          <cell r="AR199">
            <v>0</v>
          </cell>
          <cell r="AS199">
            <v>0</v>
          </cell>
          <cell r="AT199">
            <v>0</v>
          </cell>
          <cell r="AU199">
            <v>30</v>
          </cell>
          <cell r="AV199">
            <v>0</v>
          </cell>
          <cell r="AW199">
            <v>0</v>
          </cell>
          <cell r="AX199">
            <v>0</v>
          </cell>
          <cell r="AY199">
            <v>1890</v>
          </cell>
          <cell r="AZ199">
            <v>0</v>
          </cell>
          <cell r="BA199">
            <v>0</v>
          </cell>
          <cell r="BB199">
            <v>0</v>
          </cell>
          <cell r="BC199">
            <v>0</v>
          </cell>
          <cell r="BD199">
            <v>0</v>
          </cell>
          <cell r="BE199">
            <v>0</v>
          </cell>
        </row>
        <row r="200">
          <cell r="A200">
            <v>1104</v>
          </cell>
          <cell r="B200">
            <v>600</v>
          </cell>
          <cell r="C200" t="str">
            <v>Visio, LSSB (AGIS, Apeldoorn Zutphen)</v>
          </cell>
          <cell r="D200" t="str">
            <v>APELDOORN</v>
          </cell>
          <cell r="E200" t="str">
            <v>FKLR</v>
          </cell>
          <cell r="F200">
            <v>0</v>
          </cell>
          <cell r="G200">
            <v>0</v>
          </cell>
          <cell r="H200">
            <v>0</v>
          </cell>
          <cell r="I200">
            <v>0</v>
          </cell>
          <cell r="J200">
            <v>0</v>
          </cell>
          <cell r="K200" t="e">
            <v>#REF!</v>
          </cell>
          <cell r="L200" t="e">
            <v>#REF!</v>
          </cell>
          <cell r="M200" t="e">
            <v>#REF!</v>
          </cell>
          <cell r="N200" t="e">
            <v>#REF!</v>
          </cell>
          <cell r="O200" t="e">
            <v>#REF!</v>
          </cell>
          <cell r="P200" t="e">
            <v>#REF!</v>
          </cell>
          <cell r="Q200">
            <v>370727</v>
          </cell>
          <cell r="R200">
            <v>620291</v>
          </cell>
          <cell r="S200">
            <v>0</v>
          </cell>
          <cell r="T200">
            <v>29140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49</v>
          </cell>
          <cell r="AR200">
            <v>0</v>
          </cell>
          <cell r="AS200">
            <v>0</v>
          </cell>
          <cell r="AT200">
            <v>0</v>
          </cell>
          <cell r="AU200">
            <v>49</v>
          </cell>
          <cell r="AV200">
            <v>0</v>
          </cell>
          <cell r="AW200">
            <v>0</v>
          </cell>
          <cell r="AX200">
            <v>0</v>
          </cell>
          <cell r="AY200">
            <v>3087</v>
          </cell>
          <cell r="AZ200">
            <v>0</v>
          </cell>
          <cell r="BA200">
            <v>0</v>
          </cell>
          <cell r="BB200">
            <v>0</v>
          </cell>
          <cell r="BC200">
            <v>0</v>
          </cell>
          <cell r="BD200">
            <v>0</v>
          </cell>
          <cell r="BE200">
            <v>0</v>
          </cell>
        </row>
        <row r="201">
          <cell r="A201">
            <v>1110</v>
          </cell>
          <cell r="B201">
            <v>600</v>
          </cell>
          <cell r="C201" t="str">
            <v>Daelzicht (Noord-Limburg)</v>
          </cell>
          <cell r="D201" t="str">
            <v>HEEL</v>
          </cell>
          <cell r="E201" t="str">
            <v>FKLR</v>
          </cell>
          <cell r="F201">
            <v>156</v>
          </cell>
          <cell r="G201">
            <v>0</v>
          </cell>
          <cell r="H201">
            <v>0</v>
          </cell>
          <cell r="I201">
            <v>0</v>
          </cell>
          <cell r="J201">
            <v>1051491</v>
          </cell>
          <cell r="K201" t="e">
            <v>#REF!</v>
          </cell>
          <cell r="L201" t="e">
            <v>#REF!</v>
          </cell>
          <cell r="M201" t="e">
            <v>#REF!</v>
          </cell>
          <cell r="N201" t="e">
            <v>#REF!</v>
          </cell>
          <cell r="O201" t="e">
            <v>#REF!</v>
          </cell>
          <cell r="P201" t="e">
            <v>#REF!</v>
          </cell>
          <cell r="Q201">
            <v>818727</v>
          </cell>
          <cell r="R201">
            <v>1200722</v>
          </cell>
          <cell r="S201">
            <v>106172</v>
          </cell>
          <cell r="T201">
            <v>0</v>
          </cell>
          <cell r="U201">
            <v>94</v>
          </cell>
          <cell r="V201">
            <v>0</v>
          </cell>
          <cell r="W201">
            <v>61</v>
          </cell>
          <cell r="X201">
            <v>0</v>
          </cell>
          <cell r="Y201">
            <v>33</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661</v>
          </cell>
          <cell r="AP201">
            <v>0</v>
          </cell>
          <cell r="AQ201">
            <v>0</v>
          </cell>
          <cell r="AR201">
            <v>0</v>
          </cell>
          <cell r="AS201">
            <v>0</v>
          </cell>
          <cell r="AT201">
            <v>94</v>
          </cell>
          <cell r="AU201">
            <v>661</v>
          </cell>
          <cell r="AV201">
            <v>0</v>
          </cell>
          <cell r="AW201">
            <v>0</v>
          </cell>
          <cell r="AX201">
            <v>0</v>
          </cell>
          <cell r="AY201">
            <v>32760</v>
          </cell>
          <cell r="AZ201">
            <v>0</v>
          </cell>
          <cell r="BA201">
            <v>0</v>
          </cell>
          <cell r="BB201">
            <v>0</v>
          </cell>
          <cell r="BC201">
            <v>0</v>
          </cell>
          <cell r="BD201">
            <v>0</v>
          </cell>
          <cell r="BE201">
            <v>0</v>
          </cell>
        </row>
        <row r="202">
          <cell r="A202">
            <v>1111</v>
          </cell>
          <cell r="B202">
            <v>600</v>
          </cell>
          <cell r="C202" t="str">
            <v>Daelzicht (Zuid-Limburg)</v>
          </cell>
          <cell r="D202" t="str">
            <v>SITTARD</v>
          </cell>
          <cell r="E202" t="str">
            <v>FKLR</v>
          </cell>
          <cell r="F202">
            <v>15</v>
          </cell>
          <cell r="G202">
            <v>0</v>
          </cell>
          <cell r="H202">
            <v>0</v>
          </cell>
          <cell r="I202">
            <v>0</v>
          </cell>
          <cell r="J202">
            <v>123381</v>
          </cell>
          <cell r="K202" t="e">
            <v>#REF!</v>
          </cell>
          <cell r="L202" t="e">
            <v>#REF!</v>
          </cell>
          <cell r="M202" t="e">
            <v>#REF!</v>
          </cell>
          <cell r="N202" t="e">
            <v>#REF!</v>
          </cell>
          <cell r="O202" t="e">
            <v>#REF!</v>
          </cell>
          <cell r="P202" t="e">
            <v>#REF!</v>
          </cell>
          <cell r="Q202">
            <v>143486</v>
          </cell>
          <cell r="R202">
            <v>118753</v>
          </cell>
          <cell r="S202">
            <v>304219</v>
          </cell>
          <cell r="T202">
            <v>0</v>
          </cell>
          <cell r="U202">
            <v>155</v>
          </cell>
          <cell r="V202">
            <v>0</v>
          </cell>
          <cell r="W202">
            <v>89</v>
          </cell>
          <cell r="X202">
            <v>0</v>
          </cell>
          <cell r="Y202">
            <v>66</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155</v>
          </cell>
          <cell r="AU202">
            <v>0</v>
          </cell>
          <cell r="AV202">
            <v>0</v>
          </cell>
          <cell r="AW202">
            <v>0</v>
          </cell>
          <cell r="AX202">
            <v>0</v>
          </cell>
          <cell r="AY202">
            <v>0</v>
          </cell>
          <cell r="AZ202">
            <v>0</v>
          </cell>
          <cell r="BA202">
            <v>0</v>
          </cell>
          <cell r="BB202">
            <v>0</v>
          </cell>
          <cell r="BC202">
            <v>0</v>
          </cell>
          <cell r="BD202">
            <v>0</v>
          </cell>
          <cell r="BE202">
            <v>0</v>
          </cell>
        </row>
        <row r="203">
          <cell r="A203">
            <v>1120</v>
          </cell>
          <cell r="B203">
            <v>600</v>
          </cell>
          <cell r="C203" t="str">
            <v>Zuidwester (Zuid-Hollandse Eilanden)</v>
          </cell>
          <cell r="D203" t="str">
            <v>MIDDELHARNIS</v>
          </cell>
          <cell r="E203" t="str">
            <v>JJAE</v>
          </cell>
          <cell r="F203">
            <v>70</v>
          </cell>
          <cell r="G203">
            <v>0</v>
          </cell>
          <cell r="H203">
            <v>0</v>
          </cell>
          <cell r="I203">
            <v>0</v>
          </cell>
          <cell r="J203">
            <v>496473</v>
          </cell>
          <cell r="K203" t="e">
            <v>#REF!</v>
          </cell>
          <cell r="L203" t="e">
            <v>#REF!</v>
          </cell>
          <cell r="M203" t="e">
            <v>#REF!</v>
          </cell>
          <cell r="N203" t="e">
            <v>#REF!</v>
          </cell>
          <cell r="O203" t="e">
            <v>#REF!</v>
          </cell>
          <cell r="P203" t="e">
            <v>#REF!</v>
          </cell>
          <cell r="Q203">
            <v>1405503</v>
          </cell>
          <cell r="R203">
            <v>2296762</v>
          </cell>
          <cell r="S203">
            <v>318978</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649</v>
          </cell>
          <cell r="AP203">
            <v>0</v>
          </cell>
          <cell r="AQ203">
            <v>0</v>
          </cell>
          <cell r="AR203">
            <v>0</v>
          </cell>
          <cell r="AS203">
            <v>0</v>
          </cell>
          <cell r="AT203">
            <v>0</v>
          </cell>
          <cell r="AU203">
            <v>649</v>
          </cell>
          <cell r="AV203">
            <v>0</v>
          </cell>
          <cell r="AW203">
            <v>0</v>
          </cell>
          <cell r="AX203">
            <v>14427</v>
          </cell>
          <cell r="AY203">
            <v>23814</v>
          </cell>
          <cell r="AZ203">
            <v>0</v>
          </cell>
          <cell r="BA203">
            <v>0</v>
          </cell>
          <cell r="BB203">
            <v>0</v>
          </cell>
          <cell r="BC203">
            <v>0</v>
          </cell>
          <cell r="BD203">
            <v>0</v>
          </cell>
          <cell r="BE203">
            <v>0</v>
          </cell>
        </row>
        <row r="204">
          <cell r="A204">
            <v>1121</v>
          </cell>
          <cell r="B204">
            <v>600</v>
          </cell>
          <cell r="C204" t="str">
            <v>Zuidwester (Zeeland)</v>
          </cell>
          <cell r="D204" t="str">
            <v>GOES</v>
          </cell>
          <cell r="E204" t="str">
            <v>JJAE</v>
          </cell>
          <cell r="F204">
            <v>2</v>
          </cell>
          <cell r="G204">
            <v>0</v>
          </cell>
          <cell r="H204">
            <v>0</v>
          </cell>
          <cell r="I204">
            <v>0</v>
          </cell>
          <cell r="J204">
            <v>14760</v>
          </cell>
          <cell r="K204" t="e">
            <v>#REF!</v>
          </cell>
          <cell r="L204" t="e">
            <v>#REF!</v>
          </cell>
          <cell r="M204" t="e">
            <v>#REF!</v>
          </cell>
          <cell r="N204" t="e">
            <v>#REF!</v>
          </cell>
          <cell r="O204" t="e">
            <v>#REF!</v>
          </cell>
          <cell r="P204" t="e">
            <v>#REF!</v>
          </cell>
          <cell r="Q204">
            <v>231000</v>
          </cell>
          <cell r="R204">
            <v>354093</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109</v>
          </cell>
          <cell r="AP204">
            <v>0</v>
          </cell>
          <cell r="AQ204">
            <v>0</v>
          </cell>
          <cell r="AR204">
            <v>0</v>
          </cell>
          <cell r="AS204">
            <v>0</v>
          </cell>
          <cell r="AT204">
            <v>0</v>
          </cell>
          <cell r="AU204">
            <v>109</v>
          </cell>
          <cell r="AV204">
            <v>0</v>
          </cell>
          <cell r="AW204">
            <v>0</v>
          </cell>
          <cell r="AX204">
            <v>0</v>
          </cell>
          <cell r="AY204">
            <v>6741</v>
          </cell>
          <cell r="AZ204">
            <v>0</v>
          </cell>
          <cell r="BA204">
            <v>0</v>
          </cell>
          <cell r="BB204">
            <v>0</v>
          </cell>
          <cell r="BC204">
            <v>0</v>
          </cell>
          <cell r="BD204">
            <v>0</v>
          </cell>
          <cell r="BE204">
            <v>0</v>
          </cell>
        </row>
        <row r="205">
          <cell r="A205">
            <v>1130</v>
          </cell>
          <cell r="B205">
            <v>600</v>
          </cell>
          <cell r="C205" t="str">
            <v>Siza Dorp Groep (Arnhem)</v>
          </cell>
          <cell r="D205" t="str">
            <v>ARNHEM</v>
          </cell>
          <cell r="E205" t="str">
            <v>FKLR</v>
          </cell>
          <cell r="F205">
            <v>37</v>
          </cell>
          <cell r="G205">
            <v>0</v>
          </cell>
          <cell r="H205">
            <v>0</v>
          </cell>
          <cell r="I205">
            <v>0</v>
          </cell>
          <cell r="J205">
            <v>263296</v>
          </cell>
          <cell r="K205" t="e">
            <v>#REF!</v>
          </cell>
          <cell r="L205" t="e">
            <v>#REF!</v>
          </cell>
          <cell r="M205" t="e">
            <v>#REF!</v>
          </cell>
          <cell r="N205" t="e">
            <v>#REF!</v>
          </cell>
          <cell r="O205" t="e">
            <v>#REF!</v>
          </cell>
          <cell r="P205" t="e">
            <v>#REF!</v>
          </cell>
          <cell r="Q205">
            <v>2706574</v>
          </cell>
          <cell r="R205">
            <v>4113795</v>
          </cell>
          <cell r="S205">
            <v>1191239</v>
          </cell>
          <cell r="T205">
            <v>0</v>
          </cell>
          <cell r="U205">
            <v>186</v>
          </cell>
          <cell r="V205">
            <v>0</v>
          </cell>
          <cell r="W205">
            <v>86</v>
          </cell>
          <cell r="X205">
            <v>0</v>
          </cell>
          <cell r="Y205">
            <v>100</v>
          </cell>
          <cell r="Z205">
            <v>0</v>
          </cell>
          <cell r="AA205">
            <v>0</v>
          </cell>
          <cell r="AB205">
            <v>0</v>
          </cell>
          <cell r="AC205">
            <v>0</v>
          </cell>
          <cell r="AD205">
            <v>0</v>
          </cell>
          <cell r="AE205">
            <v>0</v>
          </cell>
          <cell r="AF205">
            <v>0</v>
          </cell>
          <cell r="AG205">
            <v>0</v>
          </cell>
          <cell r="AH205">
            <v>0</v>
          </cell>
          <cell r="AI205">
            <v>132</v>
          </cell>
          <cell r="AJ205">
            <v>100</v>
          </cell>
          <cell r="AK205">
            <v>99</v>
          </cell>
          <cell r="AL205">
            <v>72</v>
          </cell>
          <cell r="AM205">
            <v>33</v>
          </cell>
          <cell r="AN205">
            <v>28</v>
          </cell>
          <cell r="AO205">
            <v>451</v>
          </cell>
          <cell r="AP205">
            <v>0</v>
          </cell>
          <cell r="AQ205">
            <v>0</v>
          </cell>
          <cell r="AR205">
            <v>0</v>
          </cell>
          <cell r="AS205">
            <v>339</v>
          </cell>
          <cell r="AT205">
            <v>418</v>
          </cell>
          <cell r="AU205">
            <v>451</v>
          </cell>
          <cell r="AV205">
            <v>0</v>
          </cell>
          <cell r="AW205">
            <v>0</v>
          </cell>
          <cell r="AX205">
            <v>0</v>
          </cell>
          <cell r="AY205">
            <v>26082</v>
          </cell>
          <cell r="AZ205">
            <v>30345</v>
          </cell>
          <cell r="BA205">
            <v>3045</v>
          </cell>
          <cell r="BB205">
            <v>2205</v>
          </cell>
          <cell r="BC205">
            <v>0</v>
          </cell>
          <cell r="BD205">
            <v>0</v>
          </cell>
          <cell r="BE205">
            <v>0</v>
          </cell>
        </row>
        <row r="206">
          <cell r="A206">
            <v>1131</v>
          </cell>
          <cell r="B206">
            <v>600</v>
          </cell>
          <cell r="C206" t="str">
            <v>Siza Dorp Groep (AGIS, Apeldoorn Zutphen e.o)</v>
          </cell>
          <cell r="D206" t="str">
            <v>ARNHEM</v>
          </cell>
          <cell r="E206" t="str">
            <v>FKLR</v>
          </cell>
          <cell r="F206">
            <v>0</v>
          </cell>
          <cell r="G206">
            <v>0</v>
          </cell>
          <cell r="H206">
            <v>0</v>
          </cell>
          <cell r="I206">
            <v>0</v>
          </cell>
          <cell r="J206">
            <v>0</v>
          </cell>
          <cell r="K206" t="e">
            <v>#REF!</v>
          </cell>
          <cell r="L206" t="e">
            <v>#REF!</v>
          </cell>
          <cell r="M206" t="e">
            <v>#REF!</v>
          </cell>
          <cell r="N206" t="e">
            <v>#REF!</v>
          </cell>
          <cell r="O206" t="e">
            <v>#REF!</v>
          </cell>
          <cell r="P206" t="e">
            <v>#REF!</v>
          </cell>
          <cell r="Q206">
            <v>119633</v>
          </cell>
          <cell r="R206">
            <v>208181</v>
          </cell>
          <cell r="S206">
            <v>35263</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59</v>
          </cell>
          <cell r="AJ206">
            <v>0</v>
          </cell>
          <cell r="AK206">
            <v>38</v>
          </cell>
          <cell r="AL206">
            <v>0</v>
          </cell>
          <cell r="AM206">
            <v>21</v>
          </cell>
          <cell r="AN206">
            <v>0</v>
          </cell>
          <cell r="AO206">
            <v>0</v>
          </cell>
          <cell r="AP206">
            <v>0</v>
          </cell>
          <cell r="AQ206">
            <v>0</v>
          </cell>
          <cell r="AR206">
            <v>0</v>
          </cell>
          <cell r="AS206">
            <v>0</v>
          </cell>
          <cell r="AT206">
            <v>59</v>
          </cell>
          <cell r="AU206">
            <v>0</v>
          </cell>
          <cell r="AV206">
            <v>0</v>
          </cell>
          <cell r="AW206">
            <v>0</v>
          </cell>
          <cell r="AX206">
            <v>0</v>
          </cell>
          <cell r="AY206">
            <v>0</v>
          </cell>
          <cell r="AZ206">
            <v>0</v>
          </cell>
          <cell r="BA206">
            <v>0</v>
          </cell>
          <cell r="BB206">
            <v>0</v>
          </cell>
          <cell r="BC206">
            <v>0</v>
          </cell>
          <cell r="BD206">
            <v>0</v>
          </cell>
          <cell r="BE206">
            <v>0</v>
          </cell>
        </row>
        <row r="207">
          <cell r="A207">
            <v>1140</v>
          </cell>
          <cell r="B207">
            <v>600</v>
          </cell>
          <cell r="C207" t="str">
            <v>Rapha‰lstichting (Nrd-Holland Nrd)</v>
          </cell>
          <cell r="D207" t="str">
            <v>SCHOORL</v>
          </cell>
          <cell r="E207" t="str">
            <v>JJAE</v>
          </cell>
          <cell r="F207">
            <v>60</v>
          </cell>
          <cell r="G207">
            <v>0</v>
          </cell>
          <cell r="H207">
            <v>0</v>
          </cell>
          <cell r="I207">
            <v>0</v>
          </cell>
          <cell r="J207">
            <v>417087</v>
          </cell>
          <cell r="K207" t="e">
            <v>#REF!</v>
          </cell>
          <cell r="L207" t="e">
            <v>#REF!</v>
          </cell>
          <cell r="M207" t="e">
            <v>#REF!</v>
          </cell>
          <cell r="N207" t="e">
            <v>#REF!</v>
          </cell>
          <cell r="O207" t="e">
            <v>#REF!</v>
          </cell>
          <cell r="P207" t="e">
            <v>#REF!</v>
          </cell>
          <cell r="Q207">
            <v>573242</v>
          </cell>
          <cell r="R207">
            <v>636639</v>
          </cell>
          <cell r="S207">
            <v>89789</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248</v>
          </cell>
          <cell r="AP207">
            <v>0</v>
          </cell>
          <cell r="AQ207">
            <v>0</v>
          </cell>
          <cell r="AR207">
            <v>0</v>
          </cell>
          <cell r="AS207">
            <v>0</v>
          </cell>
          <cell r="AT207">
            <v>0</v>
          </cell>
          <cell r="AU207">
            <v>248</v>
          </cell>
          <cell r="AV207">
            <v>0</v>
          </cell>
          <cell r="AW207">
            <v>0</v>
          </cell>
          <cell r="AX207">
            <v>0</v>
          </cell>
          <cell r="AY207">
            <v>11844</v>
          </cell>
          <cell r="AZ207">
            <v>0</v>
          </cell>
          <cell r="BA207">
            <v>0</v>
          </cell>
          <cell r="BB207">
            <v>0</v>
          </cell>
          <cell r="BC207">
            <v>0</v>
          </cell>
          <cell r="BD207">
            <v>0</v>
          </cell>
          <cell r="BE207">
            <v>0</v>
          </cell>
        </row>
        <row r="208">
          <cell r="A208">
            <v>1141</v>
          </cell>
          <cell r="B208">
            <v>600</v>
          </cell>
          <cell r="C208" t="str">
            <v>Rapha‰lstichting (Zaanstreek/Waterland)</v>
          </cell>
          <cell r="D208" t="str">
            <v>SCHOORL</v>
          </cell>
          <cell r="E208" t="str">
            <v>JJAE</v>
          </cell>
          <cell r="F208">
            <v>14</v>
          </cell>
          <cell r="G208">
            <v>0</v>
          </cell>
          <cell r="H208">
            <v>0</v>
          </cell>
          <cell r="I208">
            <v>0</v>
          </cell>
          <cell r="J208">
            <v>100023</v>
          </cell>
          <cell r="K208" t="e">
            <v>#REF!</v>
          </cell>
          <cell r="L208" t="e">
            <v>#REF!</v>
          </cell>
          <cell r="M208" t="e">
            <v>#REF!</v>
          </cell>
          <cell r="N208" t="e">
            <v>#REF!</v>
          </cell>
          <cell r="O208" t="e">
            <v>#REF!</v>
          </cell>
          <cell r="P208" t="e">
            <v>#REF!</v>
          </cell>
          <cell r="Q208">
            <v>271529</v>
          </cell>
          <cell r="R208">
            <v>489004</v>
          </cell>
          <cell r="S208">
            <v>13150</v>
          </cell>
          <cell r="T208">
            <v>0</v>
          </cell>
          <cell r="U208">
            <v>6</v>
          </cell>
          <cell r="V208">
            <v>0</v>
          </cell>
          <cell r="W208">
            <v>6</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96</v>
          </cell>
          <cell r="AP208">
            <v>0</v>
          </cell>
          <cell r="AQ208">
            <v>0</v>
          </cell>
          <cell r="AR208">
            <v>0</v>
          </cell>
          <cell r="AS208">
            <v>10</v>
          </cell>
          <cell r="AT208">
            <v>6</v>
          </cell>
          <cell r="AU208">
            <v>96</v>
          </cell>
          <cell r="AV208">
            <v>0</v>
          </cell>
          <cell r="AW208">
            <v>0</v>
          </cell>
          <cell r="AX208">
            <v>0</v>
          </cell>
          <cell r="AY208">
            <v>4977</v>
          </cell>
          <cell r="AZ208">
            <v>0</v>
          </cell>
          <cell r="BA208">
            <v>0</v>
          </cell>
          <cell r="BB208">
            <v>0</v>
          </cell>
          <cell r="BC208">
            <v>0</v>
          </cell>
          <cell r="BD208">
            <v>0</v>
          </cell>
          <cell r="BE208">
            <v>0</v>
          </cell>
        </row>
        <row r="209">
          <cell r="A209">
            <v>1150</v>
          </cell>
          <cell r="B209">
            <v>600</v>
          </cell>
          <cell r="C209" t="str">
            <v>Vanboeijen</v>
          </cell>
          <cell r="D209" t="str">
            <v>ASSEN</v>
          </cell>
          <cell r="E209" t="str">
            <v>FKLR</v>
          </cell>
          <cell r="F209">
            <v>4</v>
          </cell>
          <cell r="G209">
            <v>0</v>
          </cell>
          <cell r="H209">
            <v>0</v>
          </cell>
          <cell r="I209">
            <v>0</v>
          </cell>
          <cell r="J209">
            <v>29363</v>
          </cell>
          <cell r="K209" t="e">
            <v>#REF!</v>
          </cell>
          <cell r="L209" t="e">
            <v>#REF!</v>
          </cell>
          <cell r="M209" t="e">
            <v>#REF!</v>
          </cell>
          <cell r="N209" t="e">
            <v>#REF!</v>
          </cell>
          <cell r="O209" t="e">
            <v>#REF!</v>
          </cell>
          <cell r="P209" t="e">
            <v>#REF!</v>
          </cell>
          <cell r="Q209">
            <v>1632000</v>
          </cell>
          <cell r="R209">
            <v>1832000</v>
          </cell>
          <cell r="S209">
            <v>992800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836</v>
          </cell>
          <cell r="AP209">
            <v>0</v>
          </cell>
          <cell r="AQ209">
            <v>0</v>
          </cell>
          <cell r="AR209">
            <v>0</v>
          </cell>
          <cell r="AS209">
            <v>0</v>
          </cell>
          <cell r="AT209">
            <v>0</v>
          </cell>
          <cell r="AU209">
            <v>836</v>
          </cell>
          <cell r="AV209">
            <v>0</v>
          </cell>
          <cell r="AW209">
            <v>0</v>
          </cell>
          <cell r="AX209">
            <v>20034</v>
          </cell>
          <cell r="AY209">
            <v>31633</v>
          </cell>
          <cell r="AZ209">
            <v>0</v>
          </cell>
          <cell r="BA209">
            <v>0</v>
          </cell>
          <cell r="BB209">
            <v>0</v>
          </cell>
          <cell r="BC209">
            <v>0</v>
          </cell>
          <cell r="BD209">
            <v>0</v>
          </cell>
          <cell r="BE209">
            <v>0</v>
          </cell>
        </row>
        <row r="210">
          <cell r="A210">
            <v>1160</v>
          </cell>
          <cell r="B210">
            <v>600</v>
          </cell>
          <cell r="C210" t="str">
            <v>Ita Wegman Stichting (AGIS, Utrecht)</v>
          </cell>
          <cell r="D210" t="str">
            <v>DRIEBERGEN-RIJSENBURG</v>
          </cell>
          <cell r="E210" t="str">
            <v>JJAE</v>
          </cell>
          <cell r="F210">
            <v>0</v>
          </cell>
          <cell r="G210">
            <v>0</v>
          </cell>
          <cell r="H210">
            <v>0</v>
          </cell>
          <cell r="I210">
            <v>0</v>
          </cell>
          <cell r="J210">
            <v>0</v>
          </cell>
          <cell r="K210" t="e">
            <v>#REF!</v>
          </cell>
          <cell r="L210" t="e">
            <v>#REF!</v>
          </cell>
          <cell r="M210" t="e">
            <v>#REF!</v>
          </cell>
          <cell r="N210" t="e">
            <v>#REF!</v>
          </cell>
          <cell r="O210" t="e">
            <v>#REF!</v>
          </cell>
          <cell r="P210" t="e">
            <v>#REF!</v>
          </cell>
          <cell r="Q210">
            <v>178173</v>
          </cell>
          <cell r="R210">
            <v>274778</v>
          </cell>
          <cell r="S210">
            <v>78619</v>
          </cell>
          <cell r="T210">
            <v>0</v>
          </cell>
          <cell r="U210">
            <v>53</v>
          </cell>
          <cell r="V210">
            <v>0</v>
          </cell>
          <cell r="W210">
            <v>35</v>
          </cell>
          <cell r="X210">
            <v>0</v>
          </cell>
          <cell r="Y210">
            <v>18</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50</v>
          </cell>
          <cell r="AP210">
            <v>0</v>
          </cell>
          <cell r="AQ210">
            <v>0</v>
          </cell>
          <cell r="AR210">
            <v>0</v>
          </cell>
          <cell r="AS210">
            <v>0</v>
          </cell>
          <cell r="AT210">
            <v>53</v>
          </cell>
          <cell r="AU210">
            <v>50</v>
          </cell>
          <cell r="AV210">
            <v>0</v>
          </cell>
          <cell r="AW210">
            <v>0</v>
          </cell>
          <cell r="AX210">
            <v>126</v>
          </cell>
          <cell r="AY210">
            <v>3024</v>
          </cell>
          <cell r="AZ210">
            <v>0</v>
          </cell>
          <cell r="BA210">
            <v>0</v>
          </cell>
          <cell r="BB210">
            <v>0</v>
          </cell>
          <cell r="BC210">
            <v>0</v>
          </cell>
          <cell r="BD210">
            <v>0</v>
          </cell>
          <cell r="BE210">
            <v>0</v>
          </cell>
        </row>
        <row r="211">
          <cell r="A211">
            <v>1161</v>
          </cell>
          <cell r="B211">
            <v>600</v>
          </cell>
          <cell r="C211" t="str">
            <v>Ita Wegman Stichting (Rotterdam)</v>
          </cell>
          <cell r="D211" t="str">
            <v>DRIEBERGEN-RIJSENBURG</v>
          </cell>
          <cell r="E211" t="str">
            <v>JJAE</v>
          </cell>
          <cell r="F211">
            <v>0</v>
          </cell>
          <cell r="G211">
            <v>0</v>
          </cell>
          <cell r="H211">
            <v>0</v>
          </cell>
          <cell r="I211">
            <v>0</v>
          </cell>
          <cell r="J211">
            <v>0</v>
          </cell>
          <cell r="K211" t="e">
            <v>#REF!</v>
          </cell>
          <cell r="L211" t="e">
            <v>#REF!</v>
          </cell>
          <cell r="M211" t="e">
            <v>#REF!</v>
          </cell>
          <cell r="N211" t="e">
            <v>#REF!</v>
          </cell>
          <cell r="O211" t="e">
            <v>#REF!</v>
          </cell>
          <cell r="P211" t="e">
            <v>#REF!</v>
          </cell>
          <cell r="Q211">
            <v>67734</v>
          </cell>
          <cell r="R211">
            <v>65824</v>
          </cell>
          <cell r="S211">
            <v>46044</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row>
        <row r="212">
          <cell r="A212">
            <v>1162</v>
          </cell>
          <cell r="B212">
            <v>600</v>
          </cell>
          <cell r="C212" t="str">
            <v>Ita Wegman Stichting (AGIS, Amsterdam)</v>
          </cell>
          <cell r="D212" t="str">
            <v>DRIEBERGEN-RIJSENBURG</v>
          </cell>
          <cell r="E212" t="str">
            <v>JJAE</v>
          </cell>
          <cell r="F212">
            <v>0</v>
          </cell>
          <cell r="G212">
            <v>0</v>
          </cell>
          <cell r="H212">
            <v>0</v>
          </cell>
          <cell r="I212">
            <v>0</v>
          </cell>
          <cell r="J212">
            <v>0</v>
          </cell>
          <cell r="K212" t="e">
            <v>#REF!</v>
          </cell>
          <cell r="L212" t="e">
            <v>#REF!</v>
          </cell>
          <cell r="M212" t="e">
            <v>#REF!</v>
          </cell>
          <cell r="N212" t="e">
            <v>#REF!</v>
          </cell>
          <cell r="O212" t="e">
            <v>#REF!</v>
          </cell>
          <cell r="P212" t="e">
            <v>#REF!</v>
          </cell>
          <cell r="Q212">
            <v>10006</v>
          </cell>
          <cell r="R212">
            <v>17120</v>
          </cell>
          <cell r="S212">
            <v>68465</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row>
        <row r="213">
          <cell r="A213">
            <v>1163</v>
          </cell>
          <cell r="B213">
            <v>600</v>
          </cell>
          <cell r="C213" t="str">
            <v>Ita Wegman Stichting (Haaglanden)</v>
          </cell>
          <cell r="D213" t="str">
            <v>DRIEBERGEN-RIJSENBURG</v>
          </cell>
          <cell r="E213" t="str">
            <v>JJAE</v>
          </cell>
          <cell r="F213">
            <v>0</v>
          </cell>
          <cell r="G213">
            <v>0</v>
          </cell>
          <cell r="H213">
            <v>0</v>
          </cell>
          <cell r="I213">
            <v>0</v>
          </cell>
          <cell r="J213">
            <v>0</v>
          </cell>
          <cell r="K213" t="e">
            <v>#REF!</v>
          </cell>
          <cell r="L213" t="e">
            <v>#REF!</v>
          </cell>
          <cell r="M213" t="e">
            <v>#REF!</v>
          </cell>
          <cell r="N213" t="e">
            <v>#REF!</v>
          </cell>
          <cell r="O213" t="e">
            <v>#REF!</v>
          </cell>
          <cell r="P213" t="e">
            <v>#REF!</v>
          </cell>
          <cell r="Q213">
            <v>3403</v>
          </cell>
          <cell r="R213">
            <v>5576</v>
          </cell>
          <cell r="S213">
            <v>8087</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row>
        <row r="214">
          <cell r="A214">
            <v>1170</v>
          </cell>
          <cell r="B214">
            <v>600</v>
          </cell>
          <cell r="C214" t="str">
            <v>Viataal (Noordoost-Brabant)</v>
          </cell>
          <cell r="D214" t="str">
            <v>SINT MICHIELSGESTEL</v>
          </cell>
          <cell r="E214" t="str">
            <v>FKLR</v>
          </cell>
          <cell r="F214">
            <v>0</v>
          </cell>
          <cell r="G214">
            <v>0</v>
          </cell>
          <cell r="H214">
            <v>0</v>
          </cell>
          <cell r="I214">
            <v>0</v>
          </cell>
          <cell r="J214">
            <v>0</v>
          </cell>
          <cell r="K214" t="e">
            <v>#REF!</v>
          </cell>
          <cell r="L214" t="e">
            <v>#REF!</v>
          </cell>
          <cell r="M214" t="e">
            <v>#REF!</v>
          </cell>
          <cell r="N214" t="e">
            <v>#REF!</v>
          </cell>
          <cell r="O214" t="e">
            <v>#REF!</v>
          </cell>
          <cell r="P214" t="e">
            <v>#REF!</v>
          </cell>
          <cell r="Q214">
            <v>585478</v>
          </cell>
          <cell r="R214">
            <v>405614</v>
          </cell>
          <cell r="S214">
            <v>455856</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82</v>
          </cell>
          <cell r="AP214">
            <v>0</v>
          </cell>
          <cell r="AQ214">
            <v>0</v>
          </cell>
          <cell r="AR214">
            <v>250</v>
          </cell>
          <cell r="AS214">
            <v>0</v>
          </cell>
          <cell r="AT214">
            <v>0</v>
          </cell>
          <cell r="AU214">
            <v>332</v>
          </cell>
          <cell r="AV214">
            <v>0</v>
          </cell>
          <cell r="AW214">
            <v>0</v>
          </cell>
          <cell r="AX214">
            <v>0</v>
          </cell>
          <cell r="AY214">
            <v>30366</v>
          </cell>
          <cell r="AZ214">
            <v>0</v>
          </cell>
          <cell r="BA214">
            <v>0</v>
          </cell>
          <cell r="BB214">
            <v>0</v>
          </cell>
          <cell r="BC214">
            <v>0</v>
          </cell>
          <cell r="BD214">
            <v>0</v>
          </cell>
          <cell r="BE214">
            <v>0</v>
          </cell>
        </row>
        <row r="215">
          <cell r="A215">
            <v>1171</v>
          </cell>
          <cell r="B215">
            <v>600</v>
          </cell>
          <cell r="C215" t="str">
            <v>Viataal (Nijmegen)</v>
          </cell>
          <cell r="D215" t="str">
            <v>SINT MICHIELSGESTEL</v>
          </cell>
          <cell r="E215" t="str">
            <v>FKLR</v>
          </cell>
          <cell r="F215">
            <v>0</v>
          </cell>
          <cell r="G215">
            <v>0</v>
          </cell>
          <cell r="H215">
            <v>0</v>
          </cell>
          <cell r="I215">
            <v>0</v>
          </cell>
          <cell r="J215">
            <v>0</v>
          </cell>
          <cell r="K215" t="e">
            <v>#REF!</v>
          </cell>
          <cell r="L215" t="e">
            <v>#REF!</v>
          </cell>
          <cell r="M215" t="e">
            <v>#REF!</v>
          </cell>
          <cell r="N215" t="e">
            <v>#REF!</v>
          </cell>
          <cell r="O215" t="e">
            <v>#REF!</v>
          </cell>
          <cell r="P215" t="e">
            <v>#REF!</v>
          </cell>
          <cell r="Q215">
            <v>128186</v>
          </cell>
          <cell r="R215">
            <v>66519</v>
          </cell>
          <cell r="S215">
            <v>84117</v>
          </cell>
          <cell r="T215">
            <v>47021</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40</v>
          </cell>
          <cell r="AS215">
            <v>0</v>
          </cell>
          <cell r="AT215">
            <v>0</v>
          </cell>
          <cell r="AU215">
            <v>40</v>
          </cell>
          <cell r="AV215">
            <v>0</v>
          </cell>
          <cell r="AW215">
            <v>0</v>
          </cell>
          <cell r="AX215">
            <v>0</v>
          </cell>
          <cell r="AY215">
            <v>4032</v>
          </cell>
          <cell r="AZ215">
            <v>0</v>
          </cell>
          <cell r="BA215">
            <v>0</v>
          </cell>
          <cell r="BB215">
            <v>0</v>
          </cell>
          <cell r="BC215">
            <v>0</v>
          </cell>
          <cell r="BD215">
            <v>0</v>
          </cell>
          <cell r="BE215">
            <v>0</v>
          </cell>
        </row>
        <row r="216">
          <cell r="A216">
            <v>1180</v>
          </cell>
          <cell r="B216">
            <v>600</v>
          </cell>
          <cell r="C216" t="str">
            <v>Estinea</v>
          </cell>
          <cell r="D216" t="str">
            <v>AALTEN</v>
          </cell>
          <cell r="E216" t="str">
            <v>JJAE</v>
          </cell>
          <cell r="F216">
            <v>4</v>
          </cell>
          <cell r="G216">
            <v>0</v>
          </cell>
          <cell r="H216">
            <v>0</v>
          </cell>
          <cell r="I216">
            <v>0</v>
          </cell>
          <cell r="J216">
            <v>27034</v>
          </cell>
          <cell r="K216" t="e">
            <v>#REF!</v>
          </cell>
          <cell r="L216" t="e">
            <v>#REF!</v>
          </cell>
          <cell r="M216" t="e">
            <v>#REF!</v>
          </cell>
          <cell r="N216" t="e">
            <v>#REF!</v>
          </cell>
          <cell r="O216" t="e">
            <v>#REF!</v>
          </cell>
          <cell r="P216" t="e">
            <v>#REF!</v>
          </cell>
          <cell r="Q216">
            <v>80303</v>
          </cell>
          <cell r="R216">
            <v>181596</v>
          </cell>
          <cell r="S216">
            <v>15524</v>
          </cell>
          <cell r="T216">
            <v>413491</v>
          </cell>
          <cell r="U216">
            <v>181</v>
          </cell>
          <cell r="V216">
            <v>0</v>
          </cell>
          <cell r="W216">
            <v>152</v>
          </cell>
          <cell r="X216">
            <v>0</v>
          </cell>
          <cell r="Y216">
            <v>29</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79</v>
          </cell>
          <cell r="AP216">
            <v>0</v>
          </cell>
          <cell r="AQ216">
            <v>0</v>
          </cell>
          <cell r="AR216">
            <v>0</v>
          </cell>
          <cell r="AS216">
            <v>0</v>
          </cell>
          <cell r="AT216">
            <v>181</v>
          </cell>
          <cell r="AU216">
            <v>79</v>
          </cell>
          <cell r="AV216">
            <v>0</v>
          </cell>
          <cell r="AW216">
            <v>0</v>
          </cell>
          <cell r="AX216">
            <v>0</v>
          </cell>
          <cell r="AY216">
            <v>3465</v>
          </cell>
          <cell r="AZ216">
            <v>0</v>
          </cell>
          <cell r="BA216">
            <v>0</v>
          </cell>
          <cell r="BB216">
            <v>0</v>
          </cell>
          <cell r="BC216">
            <v>0</v>
          </cell>
          <cell r="BD216">
            <v>0</v>
          </cell>
          <cell r="BE216">
            <v>0</v>
          </cell>
        </row>
        <row r="217">
          <cell r="A217">
            <v>1190</v>
          </cell>
          <cell r="B217">
            <v>600</v>
          </cell>
          <cell r="C217" t="str">
            <v>J.P. van den Bent Stichting (Apeldoorn Zutphen eo)</v>
          </cell>
          <cell r="D217" t="str">
            <v>DEVENTER</v>
          </cell>
          <cell r="E217" t="str">
            <v>JJAE</v>
          </cell>
          <cell r="F217">
            <v>0</v>
          </cell>
          <cell r="G217">
            <v>0</v>
          </cell>
          <cell r="H217">
            <v>0</v>
          </cell>
          <cell r="I217">
            <v>0</v>
          </cell>
          <cell r="J217">
            <v>0</v>
          </cell>
          <cell r="K217" t="e">
            <v>#REF!</v>
          </cell>
          <cell r="L217" t="e">
            <v>#REF!</v>
          </cell>
          <cell r="M217" t="e">
            <v>#REF!</v>
          </cell>
          <cell r="N217" t="e">
            <v>#REF!</v>
          </cell>
          <cell r="O217" t="e">
            <v>#REF!</v>
          </cell>
          <cell r="P217" t="e">
            <v>#REF!</v>
          </cell>
          <cell r="Q217">
            <v>182991</v>
          </cell>
          <cell r="R217">
            <v>283638</v>
          </cell>
          <cell r="S217">
            <v>203114</v>
          </cell>
          <cell r="T217">
            <v>0</v>
          </cell>
          <cell r="U217">
            <v>165</v>
          </cell>
          <cell r="V217">
            <v>0</v>
          </cell>
          <cell r="W217">
            <v>70</v>
          </cell>
          <cell r="X217">
            <v>0</v>
          </cell>
          <cell r="Y217">
            <v>95</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152</v>
          </cell>
          <cell r="AP217">
            <v>0</v>
          </cell>
          <cell r="AQ217">
            <v>0</v>
          </cell>
          <cell r="AR217">
            <v>0</v>
          </cell>
          <cell r="AS217">
            <v>0</v>
          </cell>
          <cell r="AT217">
            <v>165</v>
          </cell>
          <cell r="AU217">
            <v>152</v>
          </cell>
          <cell r="AV217">
            <v>0</v>
          </cell>
          <cell r="AW217">
            <v>0</v>
          </cell>
          <cell r="AX217">
            <v>0</v>
          </cell>
          <cell r="AY217">
            <v>8820</v>
          </cell>
          <cell r="AZ217">
            <v>0</v>
          </cell>
          <cell r="BA217">
            <v>0</v>
          </cell>
          <cell r="BB217">
            <v>0</v>
          </cell>
          <cell r="BC217">
            <v>0</v>
          </cell>
          <cell r="BD217">
            <v>0</v>
          </cell>
          <cell r="BE217">
            <v>0</v>
          </cell>
        </row>
        <row r="218">
          <cell r="A218">
            <v>1191</v>
          </cell>
          <cell r="B218">
            <v>600</v>
          </cell>
          <cell r="C218" t="str">
            <v>J.P. van den Bent Stichting (Twente)</v>
          </cell>
          <cell r="D218" t="str">
            <v>DEVENTER</v>
          </cell>
          <cell r="E218" t="str">
            <v>JJAE</v>
          </cell>
          <cell r="F218">
            <v>110</v>
          </cell>
          <cell r="G218">
            <v>0</v>
          </cell>
          <cell r="H218">
            <v>0</v>
          </cell>
          <cell r="I218">
            <v>0</v>
          </cell>
          <cell r="J218">
            <v>766427</v>
          </cell>
          <cell r="K218" t="e">
            <v>#REF!</v>
          </cell>
          <cell r="L218" t="e">
            <v>#REF!</v>
          </cell>
          <cell r="M218" t="e">
            <v>#REF!</v>
          </cell>
          <cell r="N218" t="e">
            <v>#REF!</v>
          </cell>
          <cell r="O218" t="e">
            <v>#REF!</v>
          </cell>
          <cell r="P218" t="e">
            <v>#REF!</v>
          </cell>
          <cell r="Q218">
            <v>24506</v>
          </cell>
          <cell r="R218">
            <v>0</v>
          </cell>
          <cell r="S218">
            <v>72892</v>
          </cell>
          <cell r="T218">
            <v>0</v>
          </cell>
          <cell r="U218">
            <v>149</v>
          </cell>
          <cell r="V218">
            <v>0</v>
          </cell>
          <cell r="W218">
            <v>50</v>
          </cell>
          <cell r="X218">
            <v>0</v>
          </cell>
          <cell r="Y218">
            <v>99</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4</v>
          </cell>
          <cell r="AP218">
            <v>0</v>
          </cell>
          <cell r="AQ218">
            <v>0</v>
          </cell>
          <cell r="AR218">
            <v>0</v>
          </cell>
          <cell r="AS218">
            <v>0</v>
          </cell>
          <cell r="AT218">
            <v>149</v>
          </cell>
          <cell r="AU218">
            <v>4</v>
          </cell>
          <cell r="AV218">
            <v>0</v>
          </cell>
          <cell r="AW218">
            <v>0</v>
          </cell>
          <cell r="AX218">
            <v>0</v>
          </cell>
          <cell r="AY218">
            <v>0</v>
          </cell>
          <cell r="AZ218">
            <v>0</v>
          </cell>
          <cell r="BA218">
            <v>0</v>
          </cell>
          <cell r="BB218">
            <v>0</v>
          </cell>
          <cell r="BC218">
            <v>0</v>
          </cell>
          <cell r="BD218">
            <v>0</v>
          </cell>
          <cell r="BE218">
            <v>0</v>
          </cell>
        </row>
        <row r="219">
          <cell r="A219">
            <v>1192</v>
          </cell>
          <cell r="B219">
            <v>600</v>
          </cell>
          <cell r="C219" t="str">
            <v>J.P. van den Bent Stichting (Friesland)</v>
          </cell>
          <cell r="D219" t="str">
            <v>DEVENTER</v>
          </cell>
          <cell r="E219" t="str">
            <v>JJAE</v>
          </cell>
          <cell r="F219">
            <v>29</v>
          </cell>
          <cell r="G219">
            <v>0</v>
          </cell>
          <cell r="H219">
            <v>0</v>
          </cell>
          <cell r="I219">
            <v>0</v>
          </cell>
          <cell r="J219">
            <v>190388</v>
          </cell>
          <cell r="K219" t="e">
            <v>#REF!</v>
          </cell>
          <cell r="L219" t="e">
            <v>#REF!</v>
          </cell>
          <cell r="M219" t="e">
            <v>#REF!</v>
          </cell>
          <cell r="N219" t="e">
            <v>#REF!</v>
          </cell>
          <cell r="O219" t="e">
            <v>#REF!</v>
          </cell>
          <cell r="P219" t="e">
            <v>#REF!</v>
          </cell>
          <cell r="Q219">
            <v>29714</v>
          </cell>
          <cell r="R219">
            <v>10600</v>
          </cell>
          <cell r="S219">
            <v>-817</v>
          </cell>
          <cell r="T219">
            <v>0</v>
          </cell>
          <cell r="U219">
            <v>50</v>
          </cell>
          <cell r="V219">
            <v>0</v>
          </cell>
          <cell r="W219">
            <v>30</v>
          </cell>
          <cell r="X219">
            <v>0</v>
          </cell>
          <cell r="Y219">
            <v>20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50</v>
          </cell>
          <cell r="AU219">
            <v>0</v>
          </cell>
          <cell r="AV219">
            <v>0</v>
          </cell>
          <cell r="AW219">
            <v>0</v>
          </cell>
          <cell r="AX219">
            <v>0</v>
          </cell>
          <cell r="AY219">
            <v>0</v>
          </cell>
          <cell r="AZ219">
            <v>0</v>
          </cell>
          <cell r="BA219">
            <v>0</v>
          </cell>
          <cell r="BB219">
            <v>0</v>
          </cell>
          <cell r="BC219">
            <v>0</v>
          </cell>
          <cell r="BD219">
            <v>0</v>
          </cell>
          <cell r="BE219">
            <v>0</v>
          </cell>
        </row>
        <row r="220">
          <cell r="A220">
            <v>1193</v>
          </cell>
          <cell r="B220">
            <v>600</v>
          </cell>
          <cell r="C220" t="str">
            <v>J.P. van den Bent Stichting (Nijmegen)</v>
          </cell>
          <cell r="D220" t="str">
            <v>DEVENTER</v>
          </cell>
          <cell r="E220" t="str">
            <v>JJAE</v>
          </cell>
          <cell r="F220">
            <v>29</v>
          </cell>
          <cell r="G220">
            <v>0</v>
          </cell>
          <cell r="H220">
            <v>0</v>
          </cell>
          <cell r="I220">
            <v>0</v>
          </cell>
          <cell r="J220">
            <v>199665</v>
          </cell>
          <cell r="K220" t="e">
            <v>#REF!</v>
          </cell>
          <cell r="L220" t="e">
            <v>#REF!</v>
          </cell>
          <cell r="M220" t="e">
            <v>#REF!</v>
          </cell>
          <cell r="N220" t="e">
            <v>#REF!</v>
          </cell>
          <cell r="O220" t="e">
            <v>#REF!</v>
          </cell>
          <cell r="P220" t="e">
            <v>#REF!</v>
          </cell>
          <cell r="Q220">
            <v>8522</v>
          </cell>
          <cell r="R220">
            <v>-19434</v>
          </cell>
          <cell r="S220">
            <v>6212</v>
          </cell>
          <cell r="T220">
            <v>0</v>
          </cell>
          <cell r="U220">
            <v>52</v>
          </cell>
          <cell r="V220">
            <v>0</v>
          </cell>
          <cell r="W220">
            <v>35</v>
          </cell>
          <cell r="X220">
            <v>0</v>
          </cell>
          <cell r="Y220">
            <v>17</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52</v>
          </cell>
          <cell r="AU220">
            <v>0</v>
          </cell>
          <cell r="AV220">
            <v>0</v>
          </cell>
          <cell r="AW220">
            <v>0</v>
          </cell>
          <cell r="AX220">
            <v>0</v>
          </cell>
          <cell r="AY220">
            <v>0</v>
          </cell>
          <cell r="AZ220">
            <v>0</v>
          </cell>
          <cell r="BA220">
            <v>0</v>
          </cell>
          <cell r="BB220">
            <v>0</v>
          </cell>
          <cell r="BC220">
            <v>0</v>
          </cell>
          <cell r="BD220">
            <v>0</v>
          </cell>
          <cell r="BE220">
            <v>0</v>
          </cell>
        </row>
        <row r="221">
          <cell r="A221">
            <v>1200</v>
          </cell>
          <cell r="B221">
            <v>600</v>
          </cell>
          <cell r="C221" t="str">
            <v>Sprank (Groningen)</v>
          </cell>
          <cell r="D221" t="str">
            <v>BEDUM</v>
          </cell>
          <cell r="E221" t="str">
            <v>JJAE</v>
          </cell>
          <cell r="F221">
            <v>53</v>
          </cell>
          <cell r="G221">
            <v>0</v>
          </cell>
          <cell r="H221">
            <v>0</v>
          </cell>
          <cell r="I221">
            <v>0</v>
          </cell>
          <cell r="J221">
            <v>447972</v>
          </cell>
          <cell r="K221" t="e">
            <v>#REF!</v>
          </cell>
          <cell r="L221" t="e">
            <v>#REF!</v>
          </cell>
          <cell r="M221" t="e">
            <v>#REF!</v>
          </cell>
          <cell r="N221" t="e">
            <v>#REF!</v>
          </cell>
          <cell r="O221" t="e">
            <v>#REF!</v>
          </cell>
          <cell r="P221" t="e">
            <v>#REF!</v>
          </cell>
          <cell r="Q221">
            <v>-1596</v>
          </cell>
          <cell r="R221">
            <v>-4044</v>
          </cell>
          <cell r="S221">
            <v>18586</v>
          </cell>
          <cell r="T221">
            <v>0</v>
          </cell>
          <cell r="U221">
            <v>53</v>
          </cell>
          <cell r="V221">
            <v>0</v>
          </cell>
          <cell r="W221">
            <v>0</v>
          </cell>
          <cell r="X221">
            <v>0</v>
          </cell>
          <cell r="Y221">
            <v>53</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53</v>
          </cell>
          <cell r="AU221">
            <v>0</v>
          </cell>
          <cell r="AV221">
            <v>0</v>
          </cell>
          <cell r="AW221">
            <v>0</v>
          </cell>
          <cell r="AX221">
            <v>0</v>
          </cell>
          <cell r="AY221">
            <v>0</v>
          </cell>
          <cell r="AZ221">
            <v>0</v>
          </cell>
          <cell r="BA221">
            <v>0</v>
          </cell>
          <cell r="BB221">
            <v>0</v>
          </cell>
          <cell r="BC221">
            <v>0</v>
          </cell>
          <cell r="BD221">
            <v>0</v>
          </cell>
          <cell r="BE221">
            <v>0</v>
          </cell>
        </row>
        <row r="222">
          <cell r="A222">
            <v>1201</v>
          </cell>
          <cell r="B222">
            <v>600</v>
          </cell>
          <cell r="C222" t="str">
            <v>Sprank (Delft Westland Oostland)</v>
          </cell>
          <cell r="D222" t="str">
            <v>BERKEL EN RODENRIJS</v>
          </cell>
          <cell r="E222" t="str">
            <v>JJAE</v>
          </cell>
          <cell r="F222">
            <v>54</v>
          </cell>
          <cell r="G222">
            <v>0</v>
          </cell>
          <cell r="H222">
            <v>0</v>
          </cell>
          <cell r="I222">
            <v>0</v>
          </cell>
          <cell r="J222">
            <v>431071</v>
          </cell>
          <cell r="K222" t="e">
            <v>#REF!</v>
          </cell>
          <cell r="L222" t="e">
            <v>#REF!</v>
          </cell>
          <cell r="M222" t="e">
            <v>#REF!</v>
          </cell>
          <cell r="N222" t="e">
            <v>#REF!</v>
          </cell>
          <cell r="O222" t="e">
            <v>#REF!</v>
          </cell>
          <cell r="P222" t="e">
            <v>#REF!</v>
          </cell>
          <cell r="Q222">
            <v>3580</v>
          </cell>
          <cell r="R222">
            <v>-10795</v>
          </cell>
          <cell r="S222">
            <v>53549</v>
          </cell>
          <cell r="T222">
            <v>0</v>
          </cell>
          <cell r="U222">
            <v>54</v>
          </cell>
          <cell r="V222">
            <v>0</v>
          </cell>
          <cell r="W222">
            <v>11</v>
          </cell>
          <cell r="X222">
            <v>0</v>
          </cell>
          <cell r="Y222">
            <v>43</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54</v>
          </cell>
          <cell r="AU222">
            <v>0</v>
          </cell>
          <cell r="AV222">
            <v>0</v>
          </cell>
          <cell r="AW222">
            <v>0</v>
          </cell>
          <cell r="AX222">
            <v>0</v>
          </cell>
          <cell r="AY222">
            <v>0</v>
          </cell>
          <cell r="AZ222">
            <v>0</v>
          </cell>
          <cell r="BA222">
            <v>0</v>
          </cell>
          <cell r="BB222">
            <v>0</v>
          </cell>
          <cell r="BC222">
            <v>0</v>
          </cell>
          <cell r="BD222">
            <v>0</v>
          </cell>
          <cell r="BE222">
            <v>0</v>
          </cell>
        </row>
        <row r="223">
          <cell r="A223">
            <v>1202</v>
          </cell>
          <cell r="B223">
            <v>600</v>
          </cell>
          <cell r="C223" t="str">
            <v>Sprank (Zwolle)</v>
          </cell>
          <cell r="D223" t="str">
            <v>ZWOLLE</v>
          </cell>
          <cell r="E223" t="str">
            <v>JJAE</v>
          </cell>
          <cell r="F223">
            <v>51</v>
          </cell>
          <cell r="G223">
            <v>0</v>
          </cell>
          <cell r="H223">
            <v>0</v>
          </cell>
          <cell r="I223">
            <v>0</v>
          </cell>
          <cell r="J223">
            <v>345926</v>
          </cell>
          <cell r="K223" t="e">
            <v>#REF!</v>
          </cell>
          <cell r="L223" t="e">
            <v>#REF!</v>
          </cell>
          <cell r="M223" t="e">
            <v>#REF!</v>
          </cell>
          <cell r="N223" t="e">
            <v>#REF!</v>
          </cell>
          <cell r="O223" t="e">
            <v>#REF!</v>
          </cell>
          <cell r="P223" t="e">
            <v>#REF!</v>
          </cell>
          <cell r="Q223">
            <v>92950</v>
          </cell>
          <cell r="R223">
            <v>100891</v>
          </cell>
          <cell r="S223">
            <v>26800</v>
          </cell>
          <cell r="T223">
            <v>0</v>
          </cell>
          <cell r="U223">
            <v>35</v>
          </cell>
          <cell r="V223">
            <v>0</v>
          </cell>
          <cell r="W223">
            <v>0</v>
          </cell>
          <cell r="X223">
            <v>0</v>
          </cell>
          <cell r="Y223">
            <v>35</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60</v>
          </cell>
          <cell r="AP223">
            <v>0</v>
          </cell>
          <cell r="AQ223">
            <v>0</v>
          </cell>
          <cell r="AR223">
            <v>0</v>
          </cell>
          <cell r="AS223">
            <v>0</v>
          </cell>
          <cell r="AT223">
            <v>35</v>
          </cell>
          <cell r="AU223">
            <v>60</v>
          </cell>
          <cell r="AV223">
            <v>0</v>
          </cell>
          <cell r="AW223">
            <v>0</v>
          </cell>
          <cell r="AX223">
            <v>0</v>
          </cell>
          <cell r="AY223">
            <v>3024</v>
          </cell>
          <cell r="AZ223">
            <v>0</v>
          </cell>
          <cell r="BA223">
            <v>0</v>
          </cell>
          <cell r="BB223">
            <v>0</v>
          </cell>
          <cell r="BC223">
            <v>0</v>
          </cell>
          <cell r="BD223">
            <v>0</v>
          </cell>
          <cell r="BE223">
            <v>0</v>
          </cell>
        </row>
        <row r="224">
          <cell r="A224">
            <v>1210</v>
          </cell>
          <cell r="B224">
            <v>600</v>
          </cell>
          <cell r="C224" t="str">
            <v>Odion</v>
          </cell>
          <cell r="D224" t="str">
            <v>PURMEREND</v>
          </cell>
          <cell r="E224" t="str">
            <v>FKLR</v>
          </cell>
          <cell r="F224">
            <v>0</v>
          </cell>
          <cell r="G224">
            <v>0</v>
          </cell>
          <cell r="H224">
            <v>0</v>
          </cell>
          <cell r="I224">
            <v>0</v>
          </cell>
          <cell r="J224">
            <v>0</v>
          </cell>
          <cell r="K224" t="e">
            <v>#REF!</v>
          </cell>
          <cell r="L224" t="e">
            <v>#REF!</v>
          </cell>
          <cell r="M224" t="e">
            <v>#REF!</v>
          </cell>
          <cell r="N224" t="e">
            <v>#REF!</v>
          </cell>
          <cell r="O224" t="e">
            <v>#REF!</v>
          </cell>
          <cell r="P224" t="e">
            <v>#REF!</v>
          </cell>
          <cell r="Q224">
            <v>272219</v>
          </cell>
          <cell r="R224">
            <v>257788</v>
          </cell>
          <cell r="S224">
            <v>692601</v>
          </cell>
          <cell r="T224">
            <v>0</v>
          </cell>
          <cell r="U224">
            <v>270</v>
          </cell>
          <cell r="V224">
            <v>0</v>
          </cell>
          <cell r="W224">
            <v>168</v>
          </cell>
          <cell r="X224">
            <v>0</v>
          </cell>
          <cell r="Y224">
            <v>102</v>
          </cell>
          <cell r="Z224">
            <v>0</v>
          </cell>
          <cell r="AA224">
            <v>0</v>
          </cell>
          <cell r="AB224">
            <v>0</v>
          </cell>
          <cell r="AC224">
            <v>0</v>
          </cell>
          <cell r="AD224">
            <v>0</v>
          </cell>
          <cell r="AE224">
            <v>0</v>
          </cell>
          <cell r="AF224">
            <v>0</v>
          </cell>
          <cell r="AG224">
            <v>0</v>
          </cell>
          <cell r="AH224">
            <v>0</v>
          </cell>
          <cell r="AI224">
            <v>52</v>
          </cell>
          <cell r="AJ224">
            <v>0</v>
          </cell>
          <cell r="AK224">
            <v>36</v>
          </cell>
          <cell r="AL224">
            <v>0</v>
          </cell>
          <cell r="AM224">
            <v>16</v>
          </cell>
          <cell r="AN224">
            <v>0</v>
          </cell>
          <cell r="AO224">
            <v>0</v>
          </cell>
          <cell r="AP224">
            <v>0</v>
          </cell>
          <cell r="AQ224">
            <v>0</v>
          </cell>
          <cell r="AR224">
            <v>0</v>
          </cell>
          <cell r="AS224">
            <v>0</v>
          </cell>
          <cell r="AT224">
            <v>322</v>
          </cell>
          <cell r="AU224">
            <v>0</v>
          </cell>
          <cell r="AV224">
            <v>0</v>
          </cell>
          <cell r="AW224">
            <v>0</v>
          </cell>
          <cell r="AX224">
            <v>0</v>
          </cell>
          <cell r="AY224">
            <v>0</v>
          </cell>
          <cell r="AZ224">
            <v>0</v>
          </cell>
          <cell r="BA224">
            <v>0</v>
          </cell>
          <cell r="BB224">
            <v>0</v>
          </cell>
          <cell r="BC224">
            <v>0</v>
          </cell>
          <cell r="BD224">
            <v>0</v>
          </cell>
          <cell r="BE224">
            <v>0</v>
          </cell>
        </row>
        <row r="225">
          <cell r="A225">
            <v>1220</v>
          </cell>
          <cell r="B225">
            <v>600</v>
          </cell>
          <cell r="C225" t="str">
            <v>De Noorderbrug (Friesland)</v>
          </cell>
          <cell r="D225" t="str">
            <v>GRONINGEN</v>
          </cell>
          <cell r="E225" t="str">
            <v>JJAE</v>
          </cell>
          <cell r="F225">
            <v>0</v>
          </cell>
          <cell r="G225">
            <v>0</v>
          </cell>
          <cell r="H225">
            <v>0</v>
          </cell>
          <cell r="I225">
            <v>32</v>
          </cell>
          <cell r="J225">
            <v>366550</v>
          </cell>
          <cell r="K225" t="e">
            <v>#REF!</v>
          </cell>
          <cell r="L225" t="e">
            <v>#REF!</v>
          </cell>
          <cell r="M225" t="e">
            <v>#REF!</v>
          </cell>
          <cell r="N225" t="e">
            <v>#REF!</v>
          </cell>
          <cell r="O225" t="e">
            <v>#REF!</v>
          </cell>
          <cell r="P225" t="e">
            <v>#REF!</v>
          </cell>
          <cell r="Q225">
            <v>99082</v>
          </cell>
          <cell r="R225">
            <v>303371</v>
          </cell>
          <cell r="S225">
            <v>458421</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107</v>
          </cell>
          <cell r="AJ225">
            <v>6</v>
          </cell>
          <cell r="AK225">
            <v>20</v>
          </cell>
          <cell r="AL225">
            <v>0</v>
          </cell>
          <cell r="AM225">
            <v>87</v>
          </cell>
          <cell r="AN225">
            <v>6</v>
          </cell>
          <cell r="AO225">
            <v>0</v>
          </cell>
          <cell r="AP225">
            <v>0</v>
          </cell>
          <cell r="AQ225">
            <v>0</v>
          </cell>
          <cell r="AR225">
            <v>0</v>
          </cell>
          <cell r="AS225">
            <v>0</v>
          </cell>
          <cell r="AT225">
            <v>113</v>
          </cell>
          <cell r="AU225">
            <v>0</v>
          </cell>
          <cell r="AV225">
            <v>0</v>
          </cell>
          <cell r="AW225">
            <v>0</v>
          </cell>
          <cell r="AX225">
            <v>0</v>
          </cell>
          <cell r="AY225">
            <v>0</v>
          </cell>
          <cell r="AZ225">
            <v>0</v>
          </cell>
          <cell r="BA225">
            <v>0</v>
          </cell>
          <cell r="BB225">
            <v>0</v>
          </cell>
          <cell r="BC225">
            <v>0</v>
          </cell>
          <cell r="BD225">
            <v>0</v>
          </cell>
          <cell r="BE225">
            <v>0</v>
          </cell>
        </row>
        <row r="226">
          <cell r="A226">
            <v>1221</v>
          </cell>
          <cell r="B226">
            <v>600</v>
          </cell>
          <cell r="C226" t="str">
            <v>De Noorderbrug (Drenthe)</v>
          </cell>
          <cell r="D226" t="str">
            <v>GRONINGEN</v>
          </cell>
          <cell r="E226" t="str">
            <v>JJAE</v>
          </cell>
          <cell r="F226">
            <v>0</v>
          </cell>
          <cell r="G226">
            <v>0</v>
          </cell>
          <cell r="H226">
            <v>0</v>
          </cell>
          <cell r="I226">
            <v>22</v>
          </cell>
          <cell r="J226">
            <v>252846</v>
          </cell>
          <cell r="K226" t="e">
            <v>#REF!</v>
          </cell>
          <cell r="L226" t="e">
            <v>#REF!</v>
          </cell>
          <cell r="M226" t="e">
            <v>#REF!</v>
          </cell>
          <cell r="N226" t="e">
            <v>#REF!</v>
          </cell>
          <cell r="O226" t="e">
            <v>#REF!</v>
          </cell>
          <cell r="P226" t="e">
            <v>#REF!</v>
          </cell>
          <cell r="Q226">
            <v>115003</v>
          </cell>
          <cell r="R226">
            <v>266636</v>
          </cell>
          <cell r="S226">
            <v>179903</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55</v>
          </cell>
          <cell r="AJ226">
            <v>2</v>
          </cell>
          <cell r="AK226">
            <v>33</v>
          </cell>
          <cell r="AL226">
            <v>0</v>
          </cell>
          <cell r="AM226">
            <v>22</v>
          </cell>
          <cell r="AN226">
            <v>2</v>
          </cell>
          <cell r="AO226">
            <v>0</v>
          </cell>
          <cell r="AP226">
            <v>0</v>
          </cell>
          <cell r="AQ226">
            <v>0</v>
          </cell>
          <cell r="AR226">
            <v>0</v>
          </cell>
          <cell r="AS226">
            <v>0</v>
          </cell>
          <cell r="AT226">
            <v>57</v>
          </cell>
          <cell r="AU226">
            <v>0</v>
          </cell>
          <cell r="AV226">
            <v>0</v>
          </cell>
          <cell r="AW226">
            <v>0</v>
          </cell>
          <cell r="AX226">
            <v>0</v>
          </cell>
          <cell r="AY226">
            <v>0</v>
          </cell>
          <cell r="AZ226">
            <v>0</v>
          </cell>
          <cell r="BA226">
            <v>0</v>
          </cell>
          <cell r="BB226">
            <v>0</v>
          </cell>
          <cell r="BC226">
            <v>0</v>
          </cell>
          <cell r="BD226">
            <v>0</v>
          </cell>
          <cell r="BE226">
            <v>0</v>
          </cell>
        </row>
        <row r="227">
          <cell r="A227">
            <v>1222</v>
          </cell>
          <cell r="B227">
            <v>600</v>
          </cell>
          <cell r="C227" t="str">
            <v>De Noorderbrug (Groningen)</v>
          </cell>
          <cell r="D227" t="str">
            <v>GRONINGEN</v>
          </cell>
          <cell r="E227" t="str">
            <v>JJAE</v>
          </cell>
          <cell r="F227">
            <v>0</v>
          </cell>
          <cell r="G227">
            <v>0</v>
          </cell>
          <cell r="H227">
            <v>0</v>
          </cell>
          <cell r="I227">
            <v>23</v>
          </cell>
          <cell r="J227">
            <v>271330</v>
          </cell>
          <cell r="K227" t="e">
            <v>#REF!</v>
          </cell>
          <cell r="L227" t="e">
            <v>#REF!</v>
          </cell>
          <cell r="M227" t="e">
            <v>#REF!</v>
          </cell>
          <cell r="N227" t="e">
            <v>#REF!</v>
          </cell>
          <cell r="O227" t="e">
            <v>#REF!</v>
          </cell>
          <cell r="P227" t="e">
            <v>#REF!</v>
          </cell>
          <cell r="Q227">
            <v>184394</v>
          </cell>
          <cell r="R227">
            <v>0</v>
          </cell>
          <cell r="S227">
            <v>649776</v>
          </cell>
          <cell r="T227">
            <v>0</v>
          </cell>
          <cell r="U227">
            <v>0</v>
          </cell>
          <cell r="V227">
            <v>0</v>
          </cell>
          <cell r="W227">
            <v>0</v>
          </cell>
          <cell r="X227">
            <v>0</v>
          </cell>
          <cell r="Y227">
            <v>0</v>
          </cell>
          <cell r="Z227">
            <v>0</v>
          </cell>
          <cell r="AA227">
            <v>0</v>
          </cell>
          <cell r="AB227">
            <v>0</v>
          </cell>
          <cell r="AC227">
            <v>0</v>
          </cell>
          <cell r="AD227">
            <v>21</v>
          </cell>
          <cell r="AE227">
            <v>0</v>
          </cell>
          <cell r="AF227">
            <v>0</v>
          </cell>
          <cell r="AG227">
            <v>21</v>
          </cell>
          <cell r="AH227">
            <v>0</v>
          </cell>
          <cell r="AI227">
            <v>63</v>
          </cell>
          <cell r="AJ227">
            <v>19</v>
          </cell>
          <cell r="AK227">
            <v>21</v>
          </cell>
          <cell r="AL227">
            <v>0</v>
          </cell>
          <cell r="AM227">
            <v>42</v>
          </cell>
          <cell r="AN227">
            <v>19</v>
          </cell>
          <cell r="AO227">
            <v>0</v>
          </cell>
          <cell r="AP227">
            <v>0</v>
          </cell>
          <cell r="AQ227">
            <v>0</v>
          </cell>
          <cell r="AR227">
            <v>0</v>
          </cell>
          <cell r="AS227">
            <v>0</v>
          </cell>
          <cell r="AT227">
            <v>103</v>
          </cell>
          <cell r="AU227">
            <v>0</v>
          </cell>
          <cell r="AV227">
            <v>0</v>
          </cell>
          <cell r="AW227">
            <v>0</v>
          </cell>
          <cell r="AX227">
            <v>0</v>
          </cell>
          <cell r="AY227">
            <v>0</v>
          </cell>
          <cell r="AZ227">
            <v>0</v>
          </cell>
          <cell r="BA227">
            <v>0</v>
          </cell>
          <cell r="BB227">
            <v>0</v>
          </cell>
          <cell r="BC227">
            <v>0</v>
          </cell>
          <cell r="BD227">
            <v>0</v>
          </cell>
          <cell r="BE227">
            <v>0</v>
          </cell>
        </row>
        <row r="228">
          <cell r="A228">
            <v>1223</v>
          </cell>
          <cell r="B228">
            <v>600</v>
          </cell>
          <cell r="C228" t="str">
            <v>De Noorderbrug (Midden-IJssel)</v>
          </cell>
          <cell r="D228" t="str">
            <v>GRONINGEN</v>
          </cell>
          <cell r="E228" t="str">
            <v>JJAE</v>
          </cell>
          <cell r="F228">
            <v>0</v>
          </cell>
          <cell r="G228">
            <v>0</v>
          </cell>
          <cell r="H228">
            <v>5</v>
          </cell>
          <cell r="I228">
            <v>0</v>
          </cell>
          <cell r="J228">
            <v>41552</v>
          </cell>
          <cell r="K228" t="e">
            <v>#REF!</v>
          </cell>
          <cell r="L228" t="e">
            <v>#REF!</v>
          </cell>
          <cell r="M228" t="e">
            <v>#REF!</v>
          </cell>
          <cell r="N228" t="e">
            <v>#REF!</v>
          </cell>
          <cell r="O228" t="e">
            <v>#REF!</v>
          </cell>
          <cell r="P228" t="e">
            <v>#REF!</v>
          </cell>
          <cell r="Q228">
            <v>13545</v>
          </cell>
          <cell r="R228">
            <v>0</v>
          </cell>
          <cell r="S228">
            <v>65302</v>
          </cell>
          <cell r="T228">
            <v>0</v>
          </cell>
          <cell r="U228">
            <v>0</v>
          </cell>
          <cell r="V228">
            <v>0</v>
          </cell>
          <cell r="W228">
            <v>0</v>
          </cell>
          <cell r="X228">
            <v>0</v>
          </cell>
          <cell r="Y228">
            <v>0</v>
          </cell>
          <cell r="Z228">
            <v>0</v>
          </cell>
          <cell r="AA228">
            <v>0</v>
          </cell>
          <cell r="AB228">
            <v>0</v>
          </cell>
          <cell r="AC228">
            <v>0</v>
          </cell>
          <cell r="AD228">
            <v>9</v>
          </cell>
          <cell r="AE228">
            <v>0</v>
          </cell>
          <cell r="AF228">
            <v>0</v>
          </cell>
          <cell r="AG228">
            <v>9</v>
          </cell>
          <cell r="AH228">
            <v>0</v>
          </cell>
          <cell r="AI228">
            <v>10</v>
          </cell>
          <cell r="AJ228">
            <v>0</v>
          </cell>
          <cell r="AK228">
            <v>0</v>
          </cell>
          <cell r="AL228">
            <v>0</v>
          </cell>
          <cell r="AM228">
            <v>10</v>
          </cell>
          <cell r="AN228">
            <v>0</v>
          </cell>
          <cell r="AO228">
            <v>0</v>
          </cell>
          <cell r="AP228">
            <v>0</v>
          </cell>
          <cell r="AQ228">
            <v>0</v>
          </cell>
          <cell r="AR228">
            <v>0</v>
          </cell>
          <cell r="AS228">
            <v>0</v>
          </cell>
          <cell r="AT228">
            <v>19</v>
          </cell>
          <cell r="AU228">
            <v>0</v>
          </cell>
          <cell r="AV228">
            <v>0</v>
          </cell>
          <cell r="AW228">
            <v>0</v>
          </cell>
          <cell r="AX228">
            <v>0</v>
          </cell>
          <cell r="AY228">
            <v>0</v>
          </cell>
          <cell r="AZ228">
            <v>0</v>
          </cell>
          <cell r="BA228">
            <v>0</v>
          </cell>
          <cell r="BB228">
            <v>0</v>
          </cell>
          <cell r="BC228">
            <v>0</v>
          </cell>
          <cell r="BD228">
            <v>0</v>
          </cell>
          <cell r="BE228">
            <v>0</v>
          </cell>
        </row>
        <row r="229">
          <cell r="A229">
            <v>1230</v>
          </cell>
          <cell r="B229">
            <v>600</v>
          </cell>
          <cell r="C229" t="str">
            <v>Gehandicaptenzorg Limburg (Z-Limb.)</v>
          </cell>
          <cell r="D229" t="str">
            <v>SITTARD</v>
          </cell>
          <cell r="E229" t="str">
            <v>FKLR</v>
          </cell>
          <cell r="F229">
            <v>0</v>
          </cell>
          <cell r="G229">
            <v>0</v>
          </cell>
          <cell r="H229">
            <v>0</v>
          </cell>
          <cell r="I229">
            <v>102</v>
          </cell>
          <cell r="J229">
            <v>1151937</v>
          </cell>
          <cell r="K229" t="e">
            <v>#REF!</v>
          </cell>
          <cell r="L229" t="e">
            <v>#REF!</v>
          </cell>
          <cell r="M229" t="e">
            <v>#REF!</v>
          </cell>
          <cell r="N229" t="e">
            <v>#REF!</v>
          </cell>
          <cell r="O229" t="e">
            <v>#REF!</v>
          </cell>
          <cell r="P229" t="e">
            <v>#REF!</v>
          </cell>
          <cell r="Q229">
            <v>212277</v>
          </cell>
          <cell r="R229">
            <v>306342</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196</v>
          </cell>
          <cell r="AJ229">
            <v>0</v>
          </cell>
          <cell r="AK229">
            <v>90</v>
          </cell>
          <cell r="AL229">
            <v>0</v>
          </cell>
          <cell r="AM229">
            <v>106</v>
          </cell>
          <cell r="AN229">
            <v>0</v>
          </cell>
          <cell r="AO229">
            <v>0</v>
          </cell>
          <cell r="AP229">
            <v>0</v>
          </cell>
          <cell r="AQ229">
            <v>0</v>
          </cell>
          <cell r="AR229">
            <v>0</v>
          </cell>
          <cell r="AS229">
            <v>0</v>
          </cell>
          <cell r="AT229">
            <v>196</v>
          </cell>
          <cell r="AU229">
            <v>0</v>
          </cell>
          <cell r="AV229">
            <v>0</v>
          </cell>
          <cell r="AW229">
            <v>0</v>
          </cell>
          <cell r="AX229">
            <v>0</v>
          </cell>
          <cell r="AY229">
            <v>0</v>
          </cell>
          <cell r="AZ229">
            <v>0</v>
          </cell>
          <cell r="BA229">
            <v>0</v>
          </cell>
          <cell r="BB229">
            <v>0</v>
          </cell>
          <cell r="BC229">
            <v>0</v>
          </cell>
          <cell r="BD229">
            <v>0</v>
          </cell>
          <cell r="BE229">
            <v>0</v>
          </cell>
        </row>
        <row r="230">
          <cell r="A230">
            <v>1231</v>
          </cell>
          <cell r="B230">
            <v>600</v>
          </cell>
          <cell r="C230" t="str">
            <v>Gehandicaptenzorg Limburg (N-Limburg)</v>
          </cell>
          <cell r="D230" t="str">
            <v>SITTARD</v>
          </cell>
          <cell r="E230" t="str">
            <v>FKLR</v>
          </cell>
          <cell r="F230">
            <v>0</v>
          </cell>
          <cell r="G230">
            <v>0</v>
          </cell>
          <cell r="H230">
            <v>0</v>
          </cell>
          <cell r="I230">
            <v>0</v>
          </cell>
          <cell r="J230">
            <v>0</v>
          </cell>
          <cell r="K230" t="e">
            <v>#REF!</v>
          </cell>
          <cell r="L230" t="e">
            <v>#REF!</v>
          </cell>
          <cell r="M230" t="e">
            <v>#REF!</v>
          </cell>
          <cell r="N230" t="e">
            <v>#REF!</v>
          </cell>
          <cell r="O230" t="e">
            <v>#REF!</v>
          </cell>
          <cell r="P230" t="e">
            <v>#REF!</v>
          </cell>
          <cell r="Q230">
            <v>70881</v>
          </cell>
          <cell r="R230">
            <v>77101</v>
          </cell>
          <cell r="S230">
            <v>1302</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68</v>
          </cell>
          <cell r="AJ230">
            <v>0</v>
          </cell>
          <cell r="AK230">
            <v>24</v>
          </cell>
          <cell r="AL230">
            <v>0</v>
          </cell>
          <cell r="AM230">
            <v>44</v>
          </cell>
          <cell r="AN230">
            <v>0</v>
          </cell>
          <cell r="AO230">
            <v>0</v>
          </cell>
          <cell r="AP230">
            <v>0</v>
          </cell>
          <cell r="AQ230">
            <v>0</v>
          </cell>
          <cell r="AR230">
            <v>0</v>
          </cell>
          <cell r="AS230">
            <v>0</v>
          </cell>
          <cell r="AT230">
            <v>68</v>
          </cell>
          <cell r="AU230">
            <v>0</v>
          </cell>
          <cell r="AV230">
            <v>0</v>
          </cell>
          <cell r="AW230">
            <v>0</v>
          </cell>
          <cell r="AX230">
            <v>0</v>
          </cell>
          <cell r="AY230">
            <v>0</v>
          </cell>
          <cell r="AZ230">
            <v>0</v>
          </cell>
          <cell r="BA230">
            <v>0</v>
          </cell>
          <cell r="BB230">
            <v>0</v>
          </cell>
          <cell r="BC230">
            <v>0</v>
          </cell>
          <cell r="BD230">
            <v>0</v>
          </cell>
          <cell r="BE230">
            <v>0</v>
          </cell>
        </row>
        <row r="231">
          <cell r="A231">
            <v>1240</v>
          </cell>
          <cell r="B231">
            <v>600</v>
          </cell>
          <cell r="C231" t="str">
            <v>Zozijn (Arnhem)</v>
          </cell>
          <cell r="D231" t="str">
            <v>DOETINCHEM</v>
          </cell>
          <cell r="E231" t="str">
            <v>JJAE</v>
          </cell>
          <cell r="F231">
            <v>0</v>
          </cell>
          <cell r="G231">
            <v>0</v>
          </cell>
          <cell r="H231">
            <v>0</v>
          </cell>
          <cell r="I231">
            <v>0</v>
          </cell>
          <cell r="J231">
            <v>0</v>
          </cell>
          <cell r="K231" t="e">
            <v>#REF!</v>
          </cell>
          <cell r="L231" t="e">
            <v>#REF!</v>
          </cell>
          <cell r="M231" t="e">
            <v>#REF!</v>
          </cell>
          <cell r="N231" t="e">
            <v>#REF!</v>
          </cell>
          <cell r="O231" t="e">
            <v>#REF!</v>
          </cell>
          <cell r="P231" t="e">
            <v>#REF!</v>
          </cell>
          <cell r="Q231">
            <v>365132</v>
          </cell>
          <cell r="R231">
            <v>794876</v>
          </cell>
          <cell r="S231">
            <v>373377</v>
          </cell>
          <cell r="T231">
            <v>0</v>
          </cell>
          <cell r="U231">
            <v>178</v>
          </cell>
          <cell r="V231">
            <v>18</v>
          </cell>
          <cell r="W231">
            <v>112</v>
          </cell>
          <cell r="X231">
            <v>0</v>
          </cell>
          <cell r="Y231">
            <v>66</v>
          </cell>
          <cell r="Z231">
            <v>18</v>
          </cell>
          <cell r="AA231">
            <v>0</v>
          </cell>
          <cell r="AB231">
            <v>0</v>
          </cell>
          <cell r="AC231">
            <v>0</v>
          </cell>
          <cell r="AD231">
            <v>0</v>
          </cell>
          <cell r="AE231">
            <v>0</v>
          </cell>
          <cell r="AF231">
            <v>0</v>
          </cell>
          <cell r="AG231">
            <v>0</v>
          </cell>
          <cell r="AH231">
            <v>0</v>
          </cell>
          <cell r="AI231">
            <v>31</v>
          </cell>
          <cell r="AJ231">
            <v>0</v>
          </cell>
          <cell r="AK231">
            <v>17</v>
          </cell>
          <cell r="AL231">
            <v>0</v>
          </cell>
          <cell r="AM231">
            <v>14</v>
          </cell>
          <cell r="AN231">
            <v>0</v>
          </cell>
          <cell r="AO231">
            <v>0</v>
          </cell>
          <cell r="AP231">
            <v>0</v>
          </cell>
          <cell r="AQ231">
            <v>0</v>
          </cell>
          <cell r="AR231">
            <v>0</v>
          </cell>
          <cell r="AS231">
            <v>0</v>
          </cell>
          <cell r="AT231">
            <v>227</v>
          </cell>
          <cell r="AU231">
            <v>0</v>
          </cell>
          <cell r="AV231">
            <v>0</v>
          </cell>
          <cell r="AW231">
            <v>0</v>
          </cell>
          <cell r="AX231">
            <v>0</v>
          </cell>
          <cell r="AY231">
            <v>0</v>
          </cell>
          <cell r="AZ231">
            <v>0</v>
          </cell>
          <cell r="BA231">
            <v>0</v>
          </cell>
          <cell r="BB231">
            <v>0</v>
          </cell>
          <cell r="BC231">
            <v>0</v>
          </cell>
          <cell r="BD231">
            <v>0</v>
          </cell>
          <cell r="BE231">
            <v>0</v>
          </cell>
        </row>
        <row r="232">
          <cell r="A232">
            <v>1241</v>
          </cell>
          <cell r="B232">
            <v>600</v>
          </cell>
          <cell r="C232" t="str">
            <v>Zozijn (Apeldoorn Zutphen e.o.)</v>
          </cell>
          <cell r="D232" t="str">
            <v>DOETINCHEM</v>
          </cell>
          <cell r="E232" t="str">
            <v>JJAE</v>
          </cell>
          <cell r="F232">
            <v>0</v>
          </cell>
          <cell r="G232">
            <v>0</v>
          </cell>
          <cell r="H232">
            <v>0</v>
          </cell>
          <cell r="I232">
            <v>0</v>
          </cell>
          <cell r="J232">
            <v>0</v>
          </cell>
          <cell r="K232" t="e">
            <v>#REF!</v>
          </cell>
          <cell r="L232" t="e">
            <v>#REF!</v>
          </cell>
          <cell r="M232" t="e">
            <v>#REF!</v>
          </cell>
          <cell r="N232" t="e">
            <v>#REF!</v>
          </cell>
          <cell r="O232" t="e">
            <v>#REF!</v>
          </cell>
          <cell r="P232" t="e">
            <v>#REF!</v>
          </cell>
          <cell r="Q232">
            <v>126648</v>
          </cell>
          <cell r="R232">
            <v>193156</v>
          </cell>
          <cell r="S232">
            <v>113864</v>
          </cell>
          <cell r="T232">
            <v>0</v>
          </cell>
          <cell r="U232">
            <v>43</v>
          </cell>
          <cell r="V232">
            <v>0</v>
          </cell>
          <cell r="W232">
            <v>18</v>
          </cell>
          <cell r="X232">
            <v>0</v>
          </cell>
          <cell r="Y232">
            <v>25</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8</v>
          </cell>
          <cell r="AP232">
            <v>0</v>
          </cell>
          <cell r="AQ232">
            <v>0</v>
          </cell>
          <cell r="AR232">
            <v>0</v>
          </cell>
          <cell r="AS232">
            <v>0</v>
          </cell>
          <cell r="AT232">
            <v>43</v>
          </cell>
          <cell r="AU232">
            <v>8</v>
          </cell>
          <cell r="AV232">
            <v>0</v>
          </cell>
          <cell r="AW232">
            <v>0</v>
          </cell>
          <cell r="AX232">
            <v>0</v>
          </cell>
          <cell r="AY232">
            <v>0</v>
          </cell>
          <cell r="AZ232">
            <v>0</v>
          </cell>
          <cell r="BA232">
            <v>0</v>
          </cell>
          <cell r="BB232">
            <v>0</v>
          </cell>
          <cell r="BC232">
            <v>0</v>
          </cell>
          <cell r="BD232">
            <v>0</v>
          </cell>
          <cell r="BE232">
            <v>0</v>
          </cell>
        </row>
        <row r="233">
          <cell r="A233">
            <v>1242</v>
          </cell>
          <cell r="B233">
            <v>600</v>
          </cell>
          <cell r="C233" t="str">
            <v>Zozijn (Midden-IJssel)</v>
          </cell>
          <cell r="D233" t="str">
            <v>WILP GLD</v>
          </cell>
          <cell r="E233" t="str">
            <v>JJAE</v>
          </cell>
          <cell r="F233">
            <v>23</v>
          </cell>
          <cell r="G233">
            <v>0</v>
          </cell>
          <cell r="H233">
            <v>0</v>
          </cell>
          <cell r="I233">
            <v>0</v>
          </cell>
          <cell r="J233">
            <v>254559</v>
          </cell>
          <cell r="K233" t="e">
            <v>#REF!</v>
          </cell>
          <cell r="L233" t="e">
            <v>#REF!</v>
          </cell>
          <cell r="M233" t="e">
            <v>#REF!</v>
          </cell>
          <cell r="N233" t="e">
            <v>#REF!</v>
          </cell>
          <cell r="O233" t="e">
            <v>#REF!</v>
          </cell>
          <cell r="P233" t="e">
            <v>#REF!</v>
          </cell>
          <cell r="Q233">
            <v>623790</v>
          </cell>
          <cell r="R233">
            <v>1062916</v>
          </cell>
          <cell r="S233">
            <v>118557</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622</v>
          </cell>
          <cell r="AP233">
            <v>0</v>
          </cell>
          <cell r="AQ233">
            <v>0</v>
          </cell>
          <cell r="AR233">
            <v>0</v>
          </cell>
          <cell r="AS233">
            <v>0</v>
          </cell>
          <cell r="AT233">
            <v>0</v>
          </cell>
          <cell r="AU233">
            <v>622</v>
          </cell>
          <cell r="AV233">
            <v>0</v>
          </cell>
          <cell r="AW233">
            <v>0</v>
          </cell>
          <cell r="AX233">
            <v>0</v>
          </cell>
          <cell r="AY233">
            <v>33138</v>
          </cell>
          <cell r="AZ233">
            <v>0</v>
          </cell>
          <cell r="BA233">
            <v>0</v>
          </cell>
          <cell r="BB233">
            <v>0</v>
          </cell>
          <cell r="BC233">
            <v>0</v>
          </cell>
          <cell r="BD233">
            <v>0</v>
          </cell>
          <cell r="BE233">
            <v>0</v>
          </cell>
        </row>
        <row r="234">
          <cell r="A234">
            <v>1250</v>
          </cell>
          <cell r="B234">
            <v>600</v>
          </cell>
          <cell r="C234" t="str">
            <v>De Michaelshoeve</v>
          </cell>
          <cell r="D234" t="str">
            <v>BRUMMEN</v>
          </cell>
          <cell r="E234" t="str">
            <v>JJAE</v>
          </cell>
          <cell r="F234">
            <v>0</v>
          </cell>
          <cell r="G234">
            <v>0</v>
          </cell>
          <cell r="H234">
            <v>0</v>
          </cell>
          <cell r="I234">
            <v>0</v>
          </cell>
          <cell r="J234">
            <v>0</v>
          </cell>
          <cell r="K234" t="e">
            <v>#REF!</v>
          </cell>
          <cell r="L234" t="e">
            <v>#REF!</v>
          </cell>
          <cell r="M234" t="e">
            <v>#REF!</v>
          </cell>
          <cell r="N234" t="e">
            <v>#REF!</v>
          </cell>
          <cell r="O234" t="e">
            <v>#REF!</v>
          </cell>
          <cell r="P234" t="e">
            <v>#REF!</v>
          </cell>
          <cell r="Q234">
            <v>180558</v>
          </cell>
          <cell r="R234">
            <v>262007</v>
          </cell>
          <cell r="S234">
            <v>0</v>
          </cell>
          <cell r="T234">
            <v>0</v>
          </cell>
          <cell r="U234">
            <v>6</v>
          </cell>
          <cell r="V234">
            <v>0</v>
          </cell>
          <cell r="W234">
            <v>0</v>
          </cell>
          <cell r="X234">
            <v>0</v>
          </cell>
          <cell r="Y234">
            <v>6</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110</v>
          </cell>
          <cell r="AP234">
            <v>0</v>
          </cell>
          <cell r="AQ234">
            <v>0</v>
          </cell>
          <cell r="AR234">
            <v>0</v>
          </cell>
          <cell r="AS234">
            <v>0</v>
          </cell>
          <cell r="AT234">
            <v>6</v>
          </cell>
          <cell r="AU234">
            <v>110</v>
          </cell>
          <cell r="AV234">
            <v>0</v>
          </cell>
          <cell r="AW234">
            <v>0</v>
          </cell>
          <cell r="AX234">
            <v>0</v>
          </cell>
          <cell r="AY234">
            <v>6048</v>
          </cell>
          <cell r="AZ234">
            <v>0</v>
          </cell>
          <cell r="BA234">
            <v>0</v>
          </cell>
          <cell r="BB234">
            <v>0</v>
          </cell>
          <cell r="BC234">
            <v>0</v>
          </cell>
          <cell r="BD234">
            <v>0</v>
          </cell>
          <cell r="BE234">
            <v>0</v>
          </cell>
        </row>
        <row r="235">
          <cell r="A235">
            <v>1260</v>
          </cell>
          <cell r="B235">
            <v>600</v>
          </cell>
          <cell r="C235" t="str">
            <v>De Brink</v>
          </cell>
          <cell r="D235" t="str">
            <v>VRIES</v>
          </cell>
          <cell r="E235" t="str">
            <v>FKLR</v>
          </cell>
          <cell r="F235">
            <v>0</v>
          </cell>
          <cell r="G235">
            <v>0</v>
          </cell>
          <cell r="H235">
            <v>0</v>
          </cell>
          <cell r="I235">
            <v>0</v>
          </cell>
          <cell r="J235">
            <v>0</v>
          </cell>
          <cell r="K235" t="e">
            <v>#REF!</v>
          </cell>
          <cell r="L235" t="e">
            <v>#REF!</v>
          </cell>
          <cell r="M235" t="e">
            <v>#REF!</v>
          </cell>
          <cell r="N235" t="e">
            <v>#REF!</v>
          </cell>
          <cell r="O235" t="e">
            <v>#REF!</v>
          </cell>
          <cell r="P235" t="e">
            <v>#REF!</v>
          </cell>
          <cell r="Q235">
            <v>476914</v>
          </cell>
          <cell r="R235">
            <v>849318</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267</v>
          </cell>
          <cell r="AP235">
            <v>0</v>
          </cell>
          <cell r="AQ235">
            <v>0</v>
          </cell>
          <cell r="AR235">
            <v>0</v>
          </cell>
          <cell r="AS235">
            <v>0</v>
          </cell>
          <cell r="AT235">
            <v>0</v>
          </cell>
          <cell r="AU235">
            <v>267</v>
          </cell>
          <cell r="AV235">
            <v>0</v>
          </cell>
          <cell r="AW235">
            <v>0</v>
          </cell>
          <cell r="AX235">
            <v>3843</v>
          </cell>
          <cell r="AY235">
            <v>7560</v>
          </cell>
          <cell r="AZ235">
            <v>0</v>
          </cell>
          <cell r="BA235">
            <v>0</v>
          </cell>
          <cell r="BB235">
            <v>0</v>
          </cell>
          <cell r="BC235">
            <v>0</v>
          </cell>
          <cell r="BD235">
            <v>0</v>
          </cell>
          <cell r="BE235">
            <v>0</v>
          </cell>
        </row>
        <row r="236">
          <cell r="A236">
            <v>1270</v>
          </cell>
          <cell r="B236">
            <v>600</v>
          </cell>
          <cell r="C236" t="str">
            <v>Overkempe</v>
          </cell>
          <cell r="D236" t="str">
            <v>OLST</v>
          </cell>
          <cell r="E236" t="str">
            <v>JJAE</v>
          </cell>
          <cell r="F236">
            <v>0</v>
          </cell>
          <cell r="G236">
            <v>0</v>
          </cell>
          <cell r="H236">
            <v>0</v>
          </cell>
          <cell r="I236">
            <v>0</v>
          </cell>
          <cell r="J236">
            <v>0</v>
          </cell>
          <cell r="K236" t="e">
            <v>#REF!</v>
          </cell>
          <cell r="L236" t="e">
            <v>#REF!</v>
          </cell>
          <cell r="M236" t="e">
            <v>#REF!</v>
          </cell>
          <cell r="N236" t="e">
            <v>#REF!</v>
          </cell>
          <cell r="O236" t="e">
            <v>#REF!</v>
          </cell>
          <cell r="P236" t="e">
            <v>#REF!</v>
          </cell>
          <cell r="Q236">
            <v>238270</v>
          </cell>
          <cell r="R236">
            <v>456858</v>
          </cell>
          <cell r="S236">
            <v>91453</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124</v>
          </cell>
          <cell r="AP236">
            <v>0</v>
          </cell>
          <cell r="AQ236">
            <v>0</v>
          </cell>
          <cell r="AR236">
            <v>0</v>
          </cell>
          <cell r="AS236">
            <v>0</v>
          </cell>
          <cell r="AT236">
            <v>0</v>
          </cell>
          <cell r="AU236">
            <v>124</v>
          </cell>
          <cell r="AV236">
            <v>0</v>
          </cell>
          <cell r="AW236">
            <v>0</v>
          </cell>
          <cell r="AX236">
            <v>2268</v>
          </cell>
          <cell r="AY236">
            <v>5103</v>
          </cell>
          <cell r="AZ236">
            <v>0</v>
          </cell>
          <cell r="BA236">
            <v>0</v>
          </cell>
          <cell r="BB236">
            <v>0</v>
          </cell>
          <cell r="BC236">
            <v>0</v>
          </cell>
          <cell r="BD236">
            <v>0</v>
          </cell>
          <cell r="BE236">
            <v>0</v>
          </cell>
        </row>
        <row r="237">
          <cell r="A237">
            <v>1280</v>
          </cell>
          <cell r="B237">
            <v>600</v>
          </cell>
          <cell r="C237" t="str">
            <v>Bureau DDS</v>
          </cell>
          <cell r="D237" t="str">
            <v>GOUDA</v>
          </cell>
          <cell r="E237" t="str">
            <v>FKLR</v>
          </cell>
          <cell r="F237">
            <v>0</v>
          </cell>
          <cell r="G237">
            <v>0</v>
          </cell>
          <cell r="H237">
            <v>0</v>
          </cell>
          <cell r="I237">
            <v>0</v>
          </cell>
          <cell r="J237">
            <v>0</v>
          </cell>
          <cell r="K237" t="e">
            <v>#REF!</v>
          </cell>
          <cell r="L237" t="e">
            <v>#REF!</v>
          </cell>
          <cell r="M237" t="e">
            <v>#REF!</v>
          </cell>
          <cell r="N237" t="e">
            <v>#REF!</v>
          </cell>
          <cell r="O237" t="e">
            <v>#REF!</v>
          </cell>
          <cell r="P237" t="e">
            <v>#REF!</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cell r="BE237">
            <v>0</v>
          </cell>
        </row>
        <row r="238">
          <cell r="A238">
            <v>1290</v>
          </cell>
          <cell r="B238">
            <v>600</v>
          </cell>
          <cell r="C238" t="str">
            <v>Koninklijke Auris Groep</v>
          </cell>
          <cell r="D238" t="str">
            <v>ROTTERDAM</v>
          </cell>
          <cell r="E238" t="str">
            <v>FKLR</v>
          </cell>
          <cell r="F238">
            <v>0</v>
          </cell>
          <cell r="G238">
            <v>0</v>
          </cell>
          <cell r="H238">
            <v>0</v>
          </cell>
          <cell r="I238">
            <v>0</v>
          </cell>
          <cell r="J238">
            <v>0</v>
          </cell>
          <cell r="K238" t="e">
            <v>#REF!</v>
          </cell>
          <cell r="L238" t="e">
            <v>#REF!</v>
          </cell>
          <cell r="M238" t="e">
            <v>#REF!</v>
          </cell>
          <cell r="N238" t="e">
            <v>#REF!</v>
          </cell>
          <cell r="O238" t="e">
            <v>#REF!</v>
          </cell>
          <cell r="P238" t="e">
            <v>#REF!</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row>
        <row r="239">
          <cell r="A239">
            <v>1300</v>
          </cell>
          <cell r="B239">
            <v>600</v>
          </cell>
          <cell r="C239" t="str">
            <v>Bureau Gezinsbegeleiding Amsterdam</v>
          </cell>
          <cell r="D239" t="str">
            <v>AMSTERDAM</v>
          </cell>
          <cell r="E239" t="str">
            <v>FKLR</v>
          </cell>
          <cell r="F239">
            <v>0</v>
          </cell>
          <cell r="G239">
            <v>0</v>
          </cell>
          <cell r="H239">
            <v>0</v>
          </cell>
          <cell r="I239">
            <v>0</v>
          </cell>
          <cell r="J239">
            <v>0</v>
          </cell>
          <cell r="K239" t="e">
            <v>#REF!</v>
          </cell>
          <cell r="L239" t="e">
            <v>#REF!</v>
          </cell>
          <cell r="M239" t="e">
            <v>#REF!</v>
          </cell>
          <cell r="N239" t="e">
            <v>#REF!</v>
          </cell>
          <cell r="O239" t="e">
            <v>#REF!</v>
          </cell>
          <cell r="P239" t="e">
            <v>#REF!</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row>
        <row r="240">
          <cell r="A240">
            <v>1310</v>
          </cell>
          <cell r="B240">
            <v>600</v>
          </cell>
          <cell r="C240" t="str">
            <v>Gezinsbegeleiding Midden-Oost Nederland</v>
          </cell>
          <cell r="D240" t="str">
            <v>ZWOLLE</v>
          </cell>
          <cell r="E240" t="str">
            <v>FKLR</v>
          </cell>
          <cell r="F240">
            <v>0</v>
          </cell>
          <cell r="G240">
            <v>0</v>
          </cell>
          <cell r="H240">
            <v>0</v>
          </cell>
          <cell r="I240">
            <v>0</v>
          </cell>
          <cell r="J240">
            <v>0</v>
          </cell>
          <cell r="K240" t="e">
            <v>#REF!</v>
          </cell>
          <cell r="L240" t="e">
            <v>#REF!</v>
          </cell>
          <cell r="M240" t="e">
            <v>#REF!</v>
          </cell>
          <cell r="N240" t="e">
            <v>#REF!</v>
          </cell>
          <cell r="O240" t="e">
            <v>#REF!</v>
          </cell>
          <cell r="P240" t="e">
            <v>#REF!</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row>
        <row r="241">
          <cell r="A241">
            <v>1320</v>
          </cell>
          <cell r="B241">
            <v>600</v>
          </cell>
          <cell r="C241" t="str">
            <v>Gezinsbegeleiding Z-O Nederland</v>
          </cell>
          <cell r="D241" t="str">
            <v>NIJMEGEN</v>
          </cell>
          <cell r="E241" t="str">
            <v>FKLR</v>
          </cell>
          <cell r="F241">
            <v>0</v>
          </cell>
          <cell r="G241">
            <v>0</v>
          </cell>
          <cell r="H241">
            <v>0</v>
          </cell>
          <cell r="I241">
            <v>0</v>
          </cell>
          <cell r="J241">
            <v>0</v>
          </cell>
          <cell r="K241" t="e">
            <v>#REF!</v>
          </cell>
          <cell r="L241" t="e">
            <v>#REF!</v>
          </cell>
          <cell r="M241" t="e">
            <v>#REF!</v>
          </cell>
          <cell r="N241" t="e">
            <v>#REF!</v>
          </cell>
          <cell r="O241" t="e">
            <v>#REF!</v>
          </cell>
          <cell r="P241" t="e">
            <v>#REF!</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row>
        <row r="242">
          <cell r="A242">
            <v>1330</v>
          </cell>
          <cell r="B242">
            <v>600</v>
          </cell>
          <cell r="C242" t="str">
            <v>Hoensbroeck Audiologisch Centrum</v>
          </cell>
          <cell r="D242" t="str">
            <v>HOENSBROEK</v>
          </cell>
          <cell r="E242" t="str">
            <v>FKLR</v>
          </cell>
          <cell r="F242">
            <v>0</v>
          </cell>
          <cell r="G242">
            <v>0</v>
          </cell>
          <cell r="H242">
            <v>0</v>
          </cell>
          <cell r="I242">
            <v>0</v>
          </cell>
          <cell r="J242">
            <v>0</v>
          </cell>
          <cell r="K242" t="e">
            <v>#REF!</v>
          </cell>
          <cell r="L242" t="e">
            <v>#REF!</v>
          </cell>
          <cell r="M242" t="e">
            <v>#REF!</v>
          </cell>
          <cell r="N242" t="e">
            <v>#REF!</v>
          </cell>
          <cell r="O242" t="e">
            <v>#REF!</v>
          </cell>
          <cell r="P242" t="e">
            <v>#REF!</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row>
        <row r="243">
          <cell r="A243">
            <v>1340</v>
          </cell>
          <cell r="B243">
            <v>600</v>
          </cell>
          <cell r="C243" t="str">
            <v>Hoeksche Waard</v>
          </cell>
          <cell r="D243" t="str">
            <v>OUD-BEIJERLAND</v>
          </cell>
          <cell r="E243" t="str">
            <v>JJAE</v>
          </cell>
          <cell r="F243">
            <v>62</v>
          </cell>
          <cell r="G243">
            <v>0</v>
          </cell>
          <cell r="H243">
            <v>0</v>
          </cell>
          <cell r="I243">
            <v>0</v>
          </cell>
          <cell r="J243">
            <v>502544</v>
          </cell>
          <cell r="K243" t="e">
            <v>#REF!</v>
          </cell>
          <cell r="L243" t="e">
            <v>#REF!</v>
          </cell>
          <cell r="M243" t="e">
            <v>#REF!</v>
          </cell>
          <cell r="N243" t="e">
            <v>#REF!</v>
          </cell>
          <cell r="O243" t="e">
            <v>#REF!</v>
          </cell>
          <cell r="P243" t="e">
            <v>#REF!</v>
          </cell>
          <cell r="Q243">
            <v>8753</v>
          </cell>
          <cell r="R243">
            <v>2521</v>
          </cell>
          <cell r="S243">
            <v>13001</v>
          </cell>
          <cell r="T243">
            <v>0</v>
          </cell>
          <cell r="U243">
            <v>62</v>
          </cell>
          <cell r="V243">
            <v>0</v>
          </cell>
          <cell r="W243">
            <v>28</v>
          </cell>
          <cell r="X243">
            <v>0</v>
          </cell>
          <cell r="Y243">
            <v>34</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62</v>
          </cell>
          <cell r="AU243">
            <v>0</v>
          </cell>
          <cell r="AV243">
            <v>0</v>
          </cell>
          <cell r="AW243">
            <v>0</v>
          </cell>
          <cell r="AX243">
            <v>0</v>
          </cell>
          <cell r="AY243">
            <v>0</v>
          </cell>
          <cell r="AZ243">
            <v>0</v>
          </cell>
          <cell r="BA243">
            <v>0</v>
          </cell>
          <cell r="BB243">
            <v>0</v>
          </cell>
          <cell r="BC243">
            <v>0</v>
          </cell>
          <cell r="BD243">
            <v>0</v>
          </cell>
          <cell r="BE243">
            <v>0</v>
          </cell>
        </row>
        <row r="244">
          <cell r="A244">
            <v>1350</v>
          </cell>
          <cell r="B244">
            <v>600</v>
          </cell>
          <cell r="C244" t="str">
            <v>Camphill-Gemeenschap Maartenshuis</v>
          </cell>
          <cell r="D244" t="str">
            <v>DE KOOG</v>
          </cell>
          <cell r="E244" t="str">
            <v>JJAE</v>
          </cell>
          <cell r="F244">
            <v>0</v>
          </cell>
          <cell r="G244">
            <v>0</v>
          </cell>
          <cell r="H244">
            <v>0</v>
          </cell>
          <cell r="I244">
            <v>0</v>
          </cell>
          <cell r="J244">
            <v>0</v>
          </cell>
          <cell r="K244" t="e">
            <v>#REF!</v>
          </cell>
          <cell r="L244" t="e">
            <v>#REF!</v>
          </cell>
          <cell r="M244" t="e">
            <v>#REF!</v>
          </cell>
          <cell r="N244" t="e">
            <v>#REF!</v>
          </cell>
          <cell r="O244" t="e">
            <v>#REF!</v>
          </cell>
          <cell r="P244" t="e">
            <v>#REF!</v>
          </cell>
          <cell r="Q244">
            <v>51452</v>
          </cell>
          <cell r="R244">
            <v>143072</v>
          </cell>
          <cell r="S244">
            <v>0</v>
          </cell>
          <cell r="T244">
            <v>6161</v>
          </cell>
          <cell r="U244">
            <v>21</v>
          </cell>
          <cell r="V244">
            <v>3</v>
          </cell>
          <cell r="W244">
            <v>21</v>
          </cell>
          <cell r="X244">
            <v>3</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24</v>
          </cell>
          <cell r="AU244">
            <v>0</v>
          </cell>
          <cell r="AV244">
            <v>0</v>
          </cell>
          <cell r="AW244">
            <v>0</v>
          </cell>
          <cell r="AX244">
            <v>0</v>
          </cell>
          <cell r="AY244">
            <v>0</v>
          </cell>
          <cell r="AZ244">
            <v>0</v>
          </cell>
          <cell r="BA244">
            <v>0</v>
          </cell>
          <cell r="BB244">
            <v>0</v>
          </cell>
          <cell r="BC244">
            <v>0</v>
          </cell>
          <cell r="BD244">
            <v>0</v>
          </cell>
          <cell r="BE244">
            <v>0</v>
          </cell>
        </row>
        <row r="245">
          <cell r="A245">
            <v>1360</v>
          </cell>
          <cell r="B245">
            <v>600</v>
          </cell>
          <cell r="C245" t="str">
            <v>Robert Coppesstichting</v>
          </cell>
          <cell r="D245" t="str">
            <v>VUGHT</v>
          </cell>
          <cell r="E245" t="str">
            <v>FKLR</v>
          </cell>
          <cell r="F245">
            <v>0</v>
          </cell>
          <cell r="G245">
            <v>0</v>
          </cell>
          <cell r="H245">
            <v>0</v>
          </cell>
          <cell r="I245">
            <v>0</v>
          </cell>
          <cell r="J245">
            <v>0</v>
          </cell>
          <cell r="K245" t="e">
            <v>#REF!</v>
          </cell>
          <cell r="L245" t="e">
            <v>#REF!</v>
          </cell>
          <cell r="M245" t="e">
            <v>#REF!</v>
          </cell>
          <cell r="N245" t="e">
            <v>#REF!</v>
          </cell>
          <cell r="O245" t="e">
            <v>#REF!</v>
          </cell>
          <cell r="P245" t="e">
            <v>#REF!</v>
          </cell>
          <cell r="Q245">
            <v>33788</v>
          </cell>
          <cell r="R245">
            <v>66630</v>
          </cell>
          <cell r="S245">
            <v>55415</v>
          </cell>
          <cell r="T245">
            <v>0</v>
          </cell>
          <cell r="U245">
            <v>0</v>
          </cell>
          <cell r="V245">
            <v>0</v>
          </cell>
          <cell r="W245">
            <v>0</v>
          </cell>
          <cell r="X245">
            <v>0</v>
          </cell>
          <cell r="Y245">
            <v>0</v>
          </cell>
          <cell r="Z245">
            <v>0</v>
          </cell>
          <cell r="AA245">
            <v>0</v>
          </cell>
          <cell r="AB245">
            <v>0</v>
          </cell>
          <cell r="AC245">
            <v>0</v>
          </cell>
          <cell r="AD245">
            <v>35</v>
          </cell>
          <cell r="AE245">
            <v>0</v>
          </cell>
          <cell r="AF245">
            <v>35</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35</v>
          </cell>
          <cell r="AU245">
            <v>0</v>
          </cell>
          <cell r="AV245">
            <v>0</v>
          </cell>
          <cell r="AW245">
            <v>0</v>
          </cell>
          <cell r="AX245">
            <v>0</v>
          </cell>
          <cell r="AY245">
            <v>0</v>
          </cell>
          <cell r="AZ245">
            <v>0</v>
          </cell>
          <cell r="BA245">
            <v>0</v>
          </cell>
          <cell r="BB245">
            <v>0</v>
          </cell>
          <cell r="BC245">
            <v>0</v>
          </cell>
          <cell r="BD245">
            <v>0</v>
          </cell>
          <cell r="BE245">
            <v>0</v>
          </cell>
        </row>
        <row r="246">
          <cell r="A246">
            <v>1370</v>
          </cell>
          <cell r="B246">
            <v>600</v>
          </cell>
          <cell r="C246" t="str">
            <v>BNMO-Woonoord</v>
          </cell>
          <cell r="D246" t="str">
            <v>DOORN</v>
          </cell>
          <cell r="E246" t="str">
            <v>JJAE</v>
          </cell>
          <cell r="F246">
            <v>0</v>
          </cell>
          <cell r="G246">
            <v>0</v>
          </cell>
          <cell r="H246">
            <v>0</v>
          </cell>
          <cell r="I246">
            <v>0</v>
          </cell>
          <cell r="J246">
            <v>0</v>
          </cell>
          <cell r="K246" t="e">
            <v>#REF!</v>
          </cell>
          <cell r="L246" t="e">
            <v>#REF!</v>
          </cell>
          <cell r="M246" t="e">
            <v>#REF!</v>
          </cell>
          <cell r="N246" t="e">
            <v>#REF!</v>
          </cell>
          <cell r="O246" t="e">
            <v>#REF!</v>
          </cell>
          <cell r="P246" t="e">
            <v>#REF!</v>
          </cell>
          <cell r="Q246">
            <v>0</v>
          </cell>
          <cell r="R246">
            <v>-17537</v>
          </cell>
          <cell r="S246">
            <v>195436</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26</v>
          </cell>
          <cell r="AJ246">
            <v>0</v>
          </cell>
          <cell r="AK246">
            <v>0</v>
          </cell>
          <cell r="AL246">
            <v>0</v>
          </cell>
          <cell r="AM246">
            <v>26</v>
          </cell>
          <cell r="AN246">
            <v>0</v>
          </cell>
          <cell r="AO246">
            <v>0</v>
          </cell>
          <cell r="AP246">
            <v>0</v>
          </cell>
          <cell r="AQ246">
            <v>0</v>
          </cell>
          <cell r="AR246">
            <v>0</v>
          </cell>
          <cell r="AS246">
            <v>0</v>
          </cell>
          <cell r="AT246">
            <v>26</v>
          </cell>
          <cell r="AU246">
            <v>0</v>
          </cell>
          <cell r="AV246">
            <v>0</v>
          </cell>
          <cell r="AW246">
            <v>0</v>
          </cell>
          <cell r="AX246">
            <v>0</v>
          </cell>
          <cell r="AY246">
            <v>0</v>
          </cell>
          <cell r="AZ246">
            <v>0</v>
          </cell>
          <cell r="BA246">
            <v>0</v>
          </cell>
          <cell r="BB246">
            <v>0</v>
          </cell>
          <cell r="BC246">
            <v>0</v>
          </cell>
          <cell r="BD246">
            <v>0</v>
          </cell>
          <cell r="BE246">
            <v>0</v>
          </cell>
        </row>
        <row r="247">
          <cell r="A247">
            <v>1380</v>
          </cell>
          <cell r="B247">
            <v>600</v>
          </cell>
          <cell r="C247" t="str">
            <v>Woonvoorzieningen LG Noord-Holland Midden</v>
          </cell>
          <cell r="D247" t="str">
            <v>PURMEREND</v>
          </cell>
          <cell r="E247" t="str">
            <v>JJAE</v>
          </cell>
          <cell r="F247">
            <v>0</v>
          </cell>
          <cell r="G247">
            <v>0</v>
          </cell>
          <cell r="H247">
            <v>0</v>
          </cell>
          <cell r="I247">
            <v>25</v>
          </cell>
          <cell r="J247">
            <v>328438</v>
          </cell>
          <cell r="K247" t="e">
            <v>#REF!</v>
          </cell>
          <cell r="L247" t="e">
            <v>#REF!</v>
          </cell>
          <cell r="M247" t="e">
            <v>#REF!</v>
          </cell>
          <cell r="N247" t="e">
            <v>#REF!</v>
          </cell>
          <cell r="O247" t="e">
            <v>#REF!</v>
          </cell>
          <cell r="P247" t="e">
            <v>#REF!</v>
          </cell>
          <cell r="Q247">
            <v>10370</v>
          </cell>
          <cell r="R247">
            <v>2887</v>
          </cell>
          <cell r="S247">
            <v>98385</v>
          </cell>
          <cell r="T247">
            <v>5718</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49</v>
          </cell>
          <cell r="AJ247">
            <v>0</v>
          </cell>
          <cell r="AK247">
            <v>2</v>
          </cell>
          <cell r="AL247">
            <v>0</v>
          </cell>
          <cell r="AM247">
            <v>47</v>
          </cell>
          <cell r="AN247">
            <v>0</v>
          </cell>
          <cell r="AO247">
            <v>0</v>
          </cell>
          <cell r="AP247">
            <v>0</v>
          </cell>
          <cell r="AQ247">
            <v>0</v>
          </cell>
          <cell r="AR247">
            <v>0</v>
          </cell>
          <cell r="AS247">
            <v>0</v>
          </cell>
          <cell r="AT247">
            <v>49</v>
          </cell>
          <cell r="AU247">
            <v>0</v>
          </cell>
          <cell r="AV247">
            <v>0</v>
          </cell>
          <cell r="AW247">
            <v>0</v>
          </cell>
          <cell r="AX247">
            <v>0</v>
          </cell>
          <cell r="AY247">
            <v>0</v>
          </cell>
          <cell r="AZ247">
            <v>0</v>
          </cell>
          <cell r="BA247">
            <v>0</v>
          </cell>
          <cell r="BB247">
            <v>0</v>
          </cell>
          <cell r="BC247">
            <v>0</v>
          </cell>
          <cell r="BD247">
            <v>0</v>
          </cell>
          <cell r="BE247">
            <v>0</v>
          </cell>
        </row>
        <row r="248">
          <cell r="A248">
            <v>1390</v>
          </cell>
          <cell r="B248">
            <v>600</v>
          </cell>
          <cell r="C248" t="str">
            <v>'t Lichtpunt</v>
          </cell>
          <cell r="D248" t="str">
            <v>KATWIJK</v>
          </cell>
          <cell r="E248" t="str">
            <v>JJAE</v>
          </cell>
          <cell r="F248">
            <v>0</v>
          </cell>
          <cell r="G248">
            <v>0</v>
          </cell>
          <cell r="H248">
            <v>0</v>
          </cell>
          <cell r="I248">
            <v>0</v>
          </cell>
          <cell r="J248">
            <v>0</v>
          </cell>
          <cell r="K248" t="e">
            <v>#REF!</v>
          </cell>
          <cell r="L248" t="e">
            <v>#REF!</v>
          </cell>
          <cell r="M248" t="e">
            <v>#REF!</v>
          </cell>
          <cell r="N248" t="e">
            <v>#REF!</v>
          </cell>
          <cell r="O248" t="e">
            <v>#REF!</v>
          </cell>
          <cell r="P248" t="e">
            <v>#REF!</v>
          </cell>
          <cell r="Q248">
            <v>49651</v>
          </cell>
          <cell r="R248">
            <v>27795</v>
          </cell>
          <cell r="S248">
            <v>7822</v>
          </cell>
          <cell r="T248">
            <v>0</v>
          </cell>
          <cell r="U248">
            <v>21</v>
          </cell>
          <cell r="V248">
            <v>0</v>
          </cell>
          <cell r="W248">
            <v>21</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21</v>
          </cell>
          <cell r="AU248">
            <v>0</v>
          </cell>
          <cell r="AV248">
            <v>0</v>
          </cell>
          <cell r="AW248">
            <v>0</v>
          </cell>
          <cell r="AX248">
            <v>0</v>
          </cell>
          <cell r="AY248">
            <v>0</v>
          </cell>
          <cell r="AZ248">
            <v>0</v>
          </cell>
          <cell r="BA248">
            <v>0</v>
          </cell>
          <cell r="BB248">
            <v>0</v>
          </cell>
          <cell r="BC248">
            <v>0</v>
          </cell>
          <cell r="BD248">
            <v>0</v>
          </cell>
          <cell r="BE248">
            <v>0</v>
          </cell>
        </row>
        <row r="249">
          <cell r="A249">
            <v>1400</v>
          </cell>
          <cell r="B249">
            <v>600</v>
          </cell>
          <cell r="C249" t="str">
            <v>KDV De Kameel</v>
          </cell>
          <cell r="D249" t="str">
            <v>ZWOLLE</v>
          </cell>
          <cell r="E249" t="str">
            <v>JJAE</v>
          </cell>
          <cell r="F249">
            <v>0</v>
          </cell>
          <cell r="G249">
            <v>0</v>
          </cell>
          <cell r="H249">
            <v>0</v>
          </cell>
          <cell r="I249">
            <v>0</v>
          </cell>
          <cell r="J249">
            <v>0</v>
          </cell>
          <cell r="K249" t="e">
            <v>#REF!</v>
          </cell>
          <cell r="L249" t="e">
            <v>#REF!</v>
          </cell>
          <cell r="M249" t="e">
            <v>#REF!</v>
          </cell>
          <cell r="N249" t="e">
            <v>#REF!</v>
          </cell>
          <cell r="O249" t="e">
            <v>#REF!</v>
          </cell>
          <cell r="P249" t="e">
            <v>#REF!</v>
          </cell>
          <cell r="Q249">
            <v>22770</v>
          </cell>
          <cell r="R249">
            <v>-32234</v>
          </cell>
          <cell r="S249">
            <v>37802</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row>
        <row r="250">
          <cell r="A250">
            <v>1410</v>
          </cell>
          <cell r="B250">
            <v>600</v>
          </cell>
          <cell r="C250" t="str">
            <v>De Linde</v>
          </cell>
          <cell r="D250" t="str">
            <v>SCHOORL</v>
          </cell>
          <cell r="E250" t="str">
            <v>FKLR</v>
          </cell>
          <cell r="F250">
            <v>8</v>
          </cell>
          <cell r="G250">
            <v>0</v>
          </cell>
          <cell r="H250">
            <v>0</v>
          </cell>
          <cell r="I250">
            <v>0</v>
          </cell>
          <cell r="J250">
            <v>52525</v>
          </cell>
          <cell r="K250" t="e">
            <v>#REF!</v>
          </cell>
          <cell r="L250" t="e">
            <v>#REF!</v>
          </cell>
          <cell r="M250" t="e">
            <v>#REF!</v>
          </cell>
          <cell r="N250" t="e">
            <v>#REF!</v>
          </cell>
          <cell r="O250" t="e">
            <v>#REF!</v>
          </cell>
          <cell r="P250" t="e">
            <v>#REF!</v>
          </cell>
          <cell r="Q250">
            <v>0</v>
          </cell>
          <cell r="R250">
            <v>-5447</v>
          </cell>
          <cell r="S250">
            <v>62463</v>
          </cell>
          <cell r="T250">
            <v>0</v>
          </cell>
          <cell r="U250">
            <v>8</v>
          </cell>
          <cell r="V250">
            <v>0</v>
          </cell>
          <cell r="W250">
            <v>0</v>
          </cell>
          <cell r="X250">
            <v>0</v>
          </cell>
          <cell r="Y250">
            <v>8</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8</v>
          </cell>
          <cell r="AU250">
            <v>0</v>
          </cell>
          <cell r="AV250">
            <v>0</v>
          </cell>
          <cell r="AW250">
            <v>0</v>
          </cell>
          <cell r="AX250">
            <v>0</v>
          </cell>
          <cell r="AY250">
            <v>0</v>
          </cell>
          <cell r="AZ250">
            <v>0</v>
          </cell>
          <cell r="BA250">
            <v>0</v>
          </cell>
          <cell r="BB250">
            <v>0</v>
          </cell>
          <cell r="BC250">
            <v>0</v>
          </cell>
          <cell r="BD250">
            <v>0</v>
          </cell>
          <cell r="BE250">
            <v>0</v>
          </cell>
        </row>
        <row r="251">
          <cell r="A251">
            <v>1520</v>
          </cell>
          <cell r="B251">
            <v>600</v>
          </cell>
          <cell r="C251" t="str">
            <v>De Akkerwinde</v>
          </cell>
          <cell r="D251" t="str">
            <v>NISSE</v>
          </cell>
          <cell r="E251" t="str">
            <v>FKLR</v>
          </cell>
          <cell r="F251">
            <v>0</v>
          </cell>
          <cell r="G251">
            <v>0</v>
          </cell>
          <cell r="H251">
            <v>0</v>
          </cell>
          <cell r="I251">
            <v>0</v>
          </cell>
          <cell r="J251">
            <v>0</v>
          </cell>
          <cell r="K251" t="e">
            <v>#REF!</v>
          </cell>
          <cell r="L251" t="e">
            <v>#REF!</v>
          </cell>
          <cell r="M251" t="e">
            <v>#REF!</v>
          </cell>
          <cell r="N251" t="e">
            <v>#REF!</v>
          </cell>
          <cell r="O251" t="e">
            <v>#REF!</v>
          </cell>
          <cell r="P251" t="e">
            <v>#REF!</v>
          </cell>
          <cell r="Q251">
            <v>0</v>
          </cell>
          <cell r="R251">
            <v>0</v>
          </cell>
          <cell r="S251">
            <v>4169</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0</v>
          </cell>
          <cell r="BE251">
            <v>0</v>
          </cell>
        </row>
        <row r="252">
          <cell r="A252">
            <v>1420</v>
          </cell>
          <cell r="B252">
            <v>600</v>
          </cell>
          <cell r="C252" t="str">
            <v>Thedinghsweert</v>
          </cell>
          <cell r="D252" t="str">
            <v>KERK AVEZAATH TIEL</v>
          </cell>
          <cell r="E252" t="str">
            <v>FKLR</v>
          </cell>
          <cell r="F252">
            <v>0</v>
          </cell>
          <cell r="G252">
            <v>0</v>
          </cell>
          <cell r="H252">
            <v>0</v>
          </cell>
          <cell r="I252">
            <v>0</v>
          </cell>
          <cell r="J252">
            <v>0</v>
          </cell>
          <cell r="K252" t="e">
            <v>#REF!</v>
          </cell>
          <cell r="L252" t="e">
            <v>#REF!</v>
          </cell>
          <cell r="M252" t="e">
            <v>#REF!</v>
          </cell>
          <cell r="N252" t="e">
            <v>#REF!</v>
          </cell>
          <cell r="O252" t="e">
            <v>#REF!</v>
          </cell>
          <cell r="P252" t="e">
            <v>#REF!</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row>
        <row r="253">
          <cell r="A253">
            <v>1430</v>
          </cell>
          <cell r="B253">
            <v>600</v>
          </cell>
          <cell r="C253" t="str">
            <v>De Zwanenhoeve</v>
          </cell>
          <cell r="D253" t="str">
            <v>ZEVENBERGEN</v>
          </cell>
          <cell r="E253" t="str">
            <v>FKLR</v>
          </cell>
          <cell r="F253">
            <v>0</v>
          </cell>
          <cell r="G253">
            <v>0</v>
          </cell>
          <cell r="H253">
            <v>0</v>
          </cell>
          <cell r="I253">
            <v>0</v>
          </cell>
          <cell r="J253">
            <v>0</v>
          </cell>
          <cell r="K253" t="e">
            <v>#REF!</v>
          </cell>
          <cell r="L253" t="e">
            <v>#REF!</v>
          </cell>
          <cell r="M253" t="e">
            <v>#REF!</v>
          </cell>
          <cell r="N253" t="e">
            <v>#REF!</v>
          </cell>
          <cell r="O253" t="e">
            <v>#REF!</v>
          </cell>
          <cell r="P253" t="e">
            <v>#REF!</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row>
        <row r="254">
          <cell r="A254">
            <v>1440</v>
          </cell>
          <cell r="B254">
            <v>600</v>
          </cell>
          <cell r="C254" t="str">
            <v>Ygdrasil</v>
          </cell>
          <cell r="D254" t="str">
            <v>WIJHE</v>
          </cell>
          <cell r="E254" t="str">
            <v>FKLR</v>
          </cell>
          <cell r="F254">
            <v>17</v>
          </cell>
          <cell r="G254">
            <v>0</v>
          </cell>
          <cell r="H254">
            <v>0</v>
          </cell>
          <cell r="I254">
            <v>0</v>
          </cell>
          <cell r="J254">
            <v>111607</v>
          </cell>
          <cell r="K254" t="e">
            <v>#REF!</v>
          </cell>
          <cell r="L254" t="e">
            <v>#REF!</v>
          </cell>
          <cell r="M254" t="e">
            <v>#REF!</v>
          </cell>
          <cell r="N254" t="e">
            <v>#REF!</v>
          </cell>
          <cell r="O254" t="e">
            <v>#REF!</v>
          </cell>
          <cell r="P254" t="e">
            <v>#REF!</v>
          </cell>
          <cell r="Q254">
            <v>0</v>
          </cell>
          <cell r="R254">
            <v>0</v>
          </cell>
          <cell r="S254">
            <v>0</v>
          </cell>
          <cell r="T254">
            <v>0</v>
          </cell>
          <cell r="U254">
            <v>25</v>
          </cell>
          <cell r="V254">
            <v>0</v>
          </cell>
          <cell r="W254">
            <v>0</v>
          </cell>
          <cell r="X254">
            <v>0</v>
          </cell>
          <cell r="Y254">
            <v>25</v>
          </cell>
          <cell r="Z254">
            <v>0</v>
          </cell>
          <cell r="AA254">
            <v>0</v>
          </cell>
          <cell r="AB254">
            <v>0</v>
          </cell>
          <cell r="AC254">
            <v>0</v>
          </cell>
          <cell r="AD254">
            <v>0</v>
          </cell>
          <cell r="AE254">
            <v>0</v>
          </cell>
          <cell r="AF254">
            <v>0</v>
          </cell>
          <cell r="AG254">
            <v>0</v>
          </cell>
          <cell r="AH254">
            <v>0</v>
          </cell>
          <cell r="AI254">
            <v>3</v>
          </cell>
          <cell r="AJ254">
            <v>0</v>
          </cell>
          <cell r="AK254">
            <v>0</v>
          </cell>
          <cell r="AL254">
            <v>0</v>
          </cell>
          <cell r="AM254">
            <v>3</v>
          </cell>
          <cell r="AN254">
            <v>0</v>
          </cell>
          <cell r="AO254">
            <v>0</v>
          </cell>
          <cell r="AP254">
            <v>0</v>
          </cell>
          <cell r="AQ254">
            <v>0</v>
          </cell>
          <cell r="AR254">
            <v>0</v>
          </cell>
          <cell r="AS254">
            <v>0</v>
          </cell>
          <cell r="AT254">
            <v>28</v>
          </cell>
          <cell r="AU254">
            <v>0</v>
          </cell>
          <cell r="AV254">
            <v>0</v>
          </cell>
          <cell r="AW254">
            <v>0</v>
          </cell>
          <cell r="AX254">
            <v>0</v>
          </cell>
          <cell r="AY254">
            <v>0</v>
          </cell>
          <cell r="AZ254">
            <v>0</v>
          </cell>
          <cell r="BA254">
            <v>0</v>
          </cell>
          <cell r="BB254">
            <v>0</v>
          </cell>
          <cell r="BC254">
            <v>0</v>
          </cell>
          <cell r="BD254">
            <v>0</v>
          </cell>
          <cell r="BE254">
            <v>0</v>
          </cell>
        </row>
        <row r="255">
          <cell r="A255">
            <v>1450</v>
          </cell>
          <cell r="B255">
            <v>600</v>
          </cell>
          <cell r="C255" t="str">
            <v>NOVO</v>
          </cell>
          <cell r="D255" t="str">
            <v>GRONINGEN</v>
          </cell>
          <cell r="E255" t="str">
            <v>FKLR</v>
          </cell>
          <cell r="F255">
            <v>0</v>
          </cell>
          <cell r="G255">
            <v>0</v>
          </cell>
          <cell r="H255">
            <v>0</v>
          </cell>
          <cell r="I255">
            <v>0</v>
          </cell>
          <cell r="J255">
            <v>0</v>
          </cell>
          <cell r="K255" t="e">
            <v>#REF!</v>
          </cell>
          <cell r="L255" t="e">
            <v>#REF!</v>
          </cell>
          <cell r="M255" t="e">
            <v>#REF!</v>
          </cell>
          <cell r="N255" t="e">
            <v>#REF!</v>
          </cell>
          <cell r="O255" t="e">
            <v>#REF!</v>
          </cell>
          <cell r="P255" t="e">
            <v>#REF!</v>
          </cell>
          <cell r="Q255">
            <v>655965</v>
          </cell>
          <cell r="R255">
            <v>711715</v>
          </cell>
          <cell r="S255">
            <v>1505747</v>
          </cell>
          <cell r="T255">
            <v>56622</v>
          </cell>
          <cell r="U255">
            <v>531</v>
          </cell>
          <cell r="V255">
            <v>30</v>
          </cell>
          <cell r="W255">
            <v>135</v>
          </cell>
          <cell r="X255">
            <v>0</v>
          </cell>
          <cell r="Y255">
            <v>396</v>
          </cell>
          <cell r="Z255">
            <v>30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561</v>
          </cell>
          <cell r="AU255">
            <v>0</v>
          </cell>
          <cell r="AV255">
            <v>0</v>
          </cell>
          <cell r="AW255">
            <v>0</v>
          </cell>
          <cell r="AX255">
            <v>0</v>
          </cell>
          <cell r="AY255">
            <v>0</v>
          </cell>
          <cell r="AZ255">
            <v>0</v>
          </cell>
          <cell r="BA255">
            <v>0</v>
          </cell>
          <cell r="BB255">
            <v>0</v>
          </cell>
          <cell r="BC255">
            <v>0</v>
          </cell>
          <cell r="BD255">
            <v>0</v>
          </cell>
          <cell r="BE255">
            <v>0</v>
          </cell>
        </row>
        <row r="256">
          <cell r="A256">
            <v>1460</v>
          </cell>
          <cell r="B256">
            <v>600</v>
          </cell>
          <cell r="C256" t="str">
            <v>Pedagogisch Soc. Werk Mid.-Limburg</v>
          </cell>
          <cell r="D256" t="str">
            <v>HERTEN</v>
          </cell>
          <cell r="E256" t="str">
            <v>FKLR</v>
          </cell>
          <cell r="F256">
            <v>110</v>
          </cell>
          <cell r="G256">
            <v>0</v>
          </cell>
          <cell r="H256">
            <v>0</v>
          </cell>
          <cell r="I256">
            <v>0</v>
          </cell>
          <cell r="J256">
            <v>693462</v>
          </cell>
          <cell r="K256" t="e">
            <v>#REF!</v>
          </cell>
          <cell r="L256" t="e">
            <v>#REF!</v>
          </cell>
          <cell r="M256" t="e">
            <v>#REF!</v>
          </cell>
          <cell r="N256" t="e">
            <v>#REF!</v>
          </cell>
          <cell r="O256" t="e">
            <v>#REF!</v>
          </cell>
          <cell r="P256" t="e">
            <v>#REF!</v>
          </cell>
          <cell r="Q256">
            <v>181858</v>
          </cell>
          <cell r="R256">
            <v>136111</v>
          </cell>
          <cell r="S256">
            <v>228642</v>
          </cell>
          <cell r="T256">
            <v>0</v>
          </cell>
          <cell r="U256">
            <v>188</v>
          </cell>
          <cell r="V256">
            <v>9</v>
          </cell>
          <cell r="W256">
            <v>67</v>
          </cell>
          <cell r="X256">
            <v>0</v>
          </cell>
          <cell r="Y256">
            <v>121</v>
          </cell>
          <cell r="Z256">
            <v>9</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197</v>
          </cell>
          <cell r="AU256">
            <v>0</v>
          </cell>
          <cell r="AV256">
            <v>0</v>
          </cell>
          <cell r="AW256">
            <v>0</v>
          </cell>
          <cell r="AX256">
            <v>0</v>
          </cell>
          <cell r="AY256">
            <v>0</v>
          </cell>
          <cell r="AZ256">
            <v>0</v>
          </cell>
          <cell r="BA256">
            <v>0</v>
          </cell>
          <cell r="BB256">
            <v>0</v>
          </cell>
          <cell r="BC256">
            <v>0</v>
          </cell>
          <cell r="BD256">
            <v>0</v>
          </cell>
          <cell r="BE256">
            <v>0</v>
          </cell>
        </row>
        <row r="257">
          <cell r="A257">
            <v>1470</v>
          </cell>
          <cell r="B257">
            <v>600</v>
          </cell>
          <cell r="C257" t="str">
            <v>Aveleijn</v>
          </cell>
          <cell r="D257" t="str">
            <v>BORNE</v>
          </cell>
          <cell r="E257" t="str">
            <v>FKLR</v>
          </cell>
          <cell r="F257">
            <v>40</v>
          </cell>
          <cell r="G257">
            <v>0</v>
          </cell>
          <cell r="H257">
            <v>0</v>
          </cell>
          <cell r="I257">
            <v>0</v>
          </cell>
          <cell r="J257">
            <v>287979</v>
          </cell>
          <cell r="K257" t="e">
            <v>#REF!</v>
          </cell>
          <cell r="L257" t="e">
            <v>#REF!</v>
          </cell>
          <cell r="M257" t="e">
            <v>#REF!</v>
          </cell>
          <cell r="N257" t="e">
            <v>#REF!</v>
          </cell>
          <cell r="O257" t="e">
            <v>#REF!</v>
          </cell>
          <cell r="P257" t="e">
            <v>#REF!</v>
          </cell>
          <cell r="Q257">
            <v>219295</v>
          </cell>
          <cell r="R257">
            <v>335181</v>
          </cell>
          <cell r="S257">
            <v>632197</v>
          </cell>
          <cell r="T257">
            <v>66481</v>
          </cell>
          <cell r="U257">
            <v>456</v>
          </cell>
          <cell r="V257">
            <v>58</v>
          </cell>
          <cell r="W257">
            <v>243</v>
          </cell>
          <cell r="X257">
            <v>43</v>
          </cell>
          <cell r="Y257">
            <v>213</v>
          </cell>
          <cell r="Z257">
            <v>15</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514</v>
          </cell>
          <cell r="AU257">
            <v>0</v>
          </cell>
          <cell r="AV257">
            <v>0</v>
          </cell>
          <cell r="AW257">
            <v>0</v>
          </cell>
          <cell r="AX257">
            <v>0</v>
          </cell>
          <cell r="AY257">
            <v>0</v>
          </cell>
          <cell r="AZ257">
            <v>0</v>
          </cell>
          <cell r="BA257">
            <v>0</v>
          </cell>
          <cell r="BB257">
            <v>0</v>
          </cell>
          <cell r="BC257">
            <v>0</v>
          </cell>
          <cell r="BD257">
            <v>0</v>
          </cell>
          <cell r="BE257">
            <v>0</v>
          </cell>
        </row>
        <row r="258">
          <cell r="A258">
            <v>1480</v>
          </cell>
          <cell r="B258">
            <v>600</v>
          </cell>
          <cell r="C258" t="str">
            <v>*Sonneheerdt</v>
          </cell>
          <cell r="D258" t="str">
            <v>ERMELO</v>
          </cell>
          <cell r="E258" t="str">
            <v>ECAO</v>
          </cell>
          <cell r="F258">
            <v>0</v>
          </cell>
          <cell r="G258">
            <v>0</v>
          </cell>
          <cell r="H258">
            <v>5</v>
          </cell>
          <cell r="I258">
            <v>0</v>
          </cell>
          <cell r="J258">
            <v>39239</v>
          </cell>
          <cell r="K258" t="e">
            <v>#REF!</v>
          </cell>
          <cell r="L258" t="e">
            <v>#REF!</v>
          </cell>
          <cell r="M258" t="e">
            <v>#REF!</v>
          </cell>
          <cell r="N258" t="e">
            <v>#REF!</v>
          </cell>
          <cell r="O258" t="e">
            <v>#REF!</v>
          </cell>
          <cell r="P258" t="e">
            <v>#REF!</v>
          </cell>
          <cell r="Q258">
            <v>69430</v>
          </cell>
          <cell r="R258">
            <v>44928</v>
          </cell>
          <cell r="S258">
            <v>192057</v>
          </cell>
          <cell r="T258">
            <v>0</v>
          </cell>
          <cell r="U258">
            <v>0</v>
          </cell>
          <cell r="V258">
            <v>0</v>
          </cell>
          <cell r="W258">
            <v>0</v>
          </cell>
          <cell r="X258">
            <v>0</v>
          </cell>
          <cell r="Y258">
            <v>0</v>
          </cell>
          <cell r="Z258">
            <v>0</v>
          </cell>
          <cell r="AA258">
            <v>0</v>
          </cell>
          <cell r="AB258">
            <v>0</v>
          </cell>
          <cell r="AC258">
            <v>0</v>
          </cell>
          <cell r="AD258">
            <v>71</v>
          </cell>
          <cell r="AE258">
            <v>0</v>
          </cell>
          <cell r="AF258">
            <v>24</v>
          </cell>
          <cell r="AG258">
            <v>0</v>
          </cell>
          <cell r="AH258">
            <v>47</v>
          </cell>
          <cell r="AI258">
            <v>0</v>
          </cell>
          <cell r="AJ258">
            <v>0</v>
          </cell>
          <cell r="AK258">
            <v>0</v>
          </cell>
          <cell r="AL258">
            <v>0</v>
          </cell>
          <cell r="AM258">
            <v>0</v>
          </cell>
          <cell r="AN258">
            <v>0</v>
          </cell>
          <cell r="AO258">
            <v>0</v>
          </cell>
          <cell r="AP258">
            <v>0</v>
          </cell>
          <cell r="AQ258">
            <v>0</v>
          </cell>
          <cell r="AR258">
            <v>0</v>
          </cell>
          <cell r="AS258">
            <v>0</v>
          </cell>
          <cell r="AT258">
            <v>71</v>
          </cell>
          <cell r="AU258">
            <v>0</v>
          </cell>
          <cell r="AV258">
            <v>0</v>
          </cell>
          <cell r="AW258">
            <v>0</v>
          </cell>
          <cell r="AX258">
            <v>0</v>
          </cell>
          <cell r="AY258">
            <v>0</v>
          </cell>
          <cell r="AZ258">
            <v>0</v>
          </cell>
          <cell r="BA258">
            <v>0</v>
          </cell>
          <cell r="BB258">
            <v>0</v>
          </cell>
          <cell r="BC258">
            <v>0</v>
          </cell>
          <cell r="BD258">
            <v>0</v>
          </cell>
          <cell r="BE258">
            <v>0</v>
          </cell>
        </row>
        <row r="259">
          <cell r="A259">
            <v>1490</v>
          </cell>
          <cell r="B259">
            <v>600</v>
          </cell>
          <cell r="C259" t="str">
            <v>Woonvormen VG Betuwe/Bommelerwaard</v>
          </cell>
          <cell r="D259" t="str">
            <v>ZALTBOMMEL</v>
          </cell>
          <cell r="E259" t="str">
            <v>JJAE</v>
          </cell>
          <cell r="F259">
            <v>0</v>
          </cell>
          <cell r="G259">
            <v>0</v>
          </cell>
          <cell r="H259">
            <v>0</v>
          </cell>
          <cell r="I259">
            <v>0</v>
          </cell>
          <cell r="J259">
            <v>0</v>
          </cell>
          <cell r="K259" t="e">
            <v>#REF!</v>
          </cell>
          <cell r="L259" t="e">
            <v>#REF!</v>
          </cell>
          <cell r="M259" t="e">
            <v>#REF!</v>
          </cell>
          <cell r="N259" t="e">
            <v>#REF!</v>
          </cell>
          <cell r="O259" t="e">
            <v>#REF!</v>
          </cell>
          <cell r="P259" t="e">
            <v>#REF!</v>
          </cell>
          <cell r="Q259">
            <v>39293</v>
          </cell>
          <cell r="R259">
            <v>32779</v>
          </cell>
          <cell r="S259">
            <v>63387</v>
          </cell>
          <cell r="T259">
            <v>0</v>
          </cell>
          <cell r="U259">
            <v>83</v>
          </cell>
          <cell r="V259">
            <v>0</v>
          </cell>
          <cell r="W259">
            <v>52</v>
          </cell>
          <cell r="X259">
            <v>0</v>
          </cell>
          <cell r="Y259">
            <v>31</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83</v>
          </cell>
          <cell r="AU259">
            <v>0</v>
          </cell>
          <cell r="AV259">
            <v>0</v>
          </cell>
          <cell r="AW259">
            <v>0</v>
          </cell>
          <cell r="AX259">
            <v>0</v>
          </cell>
          <cell r="AY259">
            <v>0</v>
          </cell>
          <cell r="AZ259">
            <v>0</v>
          </cell>
          <cell r="BA259">
            <v>0</v>
          </cell>
          <cell r="BB259">
            <v>0</v>
          </cell>
          <cell r="BC259">
            <v>0</v>
          </cell>
          <cell r="BD259">
            <v>0</v>
          </cell>
          <cell r="BE259">
            <v>0</v>
          </cell>
        </row>
        <row r="260">
          <cell r="A260">
            <v>1500</v>
          </cell>
          <cell r="B260">
            <v>600</v>
          </cell>
          <cell r="C260" t="str">
            <v>IJsselmonde-Oost</v>
          </cell>
          <cell r="D260" t="str">
            <v>BARENDRECHT</v>
          </cell>
          <cell r="E260" t="str">
            <v>JJAE</v>
          </cell>
          <cell r="F260">
            <v>26</v>
          </cell>
          <cell r="G260">
            <v>0</v>
          </cell>
          <cell r="H260">
            <v>0</v>
          </cell>
          <cell r="I260">
            <v>0</v>
          </cell>
          <cell r="J260">
            <v>180743</v>
          </cell>
          <cell r="K260" t="e">
            <v>#REF!</v>
          </cell>
          <cell r="L260" t="e">
            <v>#REF!</v>
          </cell>
          <cell r="M260" t="e">
            <v>#REF!</v>
          </cell>
          <cell r="N260" t="e">
            <v>#REF!</v>
          </cell>
          <cell r="O260" t="e">
            <v>#REF!</v>
          </cell>
          <cell r="P260" t="e">
            <v>#REF!</v>
          </cell>
          <cell r="Q260">
            <v>30427</v>
          </cell>
          <cell r="R260">
            <v>22269</v>
          </cell>
          <cell r="S260">
            <v>7971</v>
          </cell>
          <cell r="T260">
            <v>0</v>
          </cell>
          <cell r="U260">
            <v>66</v>
          </cell>
          <cell r="V260">
            <v>0</v>
          </cell>
          <cell r="W260">
            <v>66</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66</v>
          </cell>
          <cell r="AU260">
            <v>0</v>
          </cell>
          <cell r="AV260">
            <v>0</v>
          </cell>
          <cell r="AW260">
            <v>0</v>
          </cell>
          <cell r="AX260">
            <v>0</v>
          </cell>
          <cell r="AY260">
            <v>0</v>
          </cell>
          <cell r="AZ260">
            <v>0</v>
          </cell>
          <cell r="BA260">
            <v>0</v>
          </cell>
          <cell r="BB260">
            <v>0</v>
          </cell>
          <cell r="BC260">
            <v>0</v>
          </cell>
          <cell r="BD260">
            <v>0</v>
          </cell>
          <cell r="BE260">
            <v>0</v>
          </cell>
        </row>
        <row r="261">
          <cell r="A261">
            <v>1510</v>
          </cell>
          <cell r="B261">
            <v>600</v>
          </cell>
          <cell r="C261" t="str">
            <v>Triocen</v>
          </cell>
          <cell r="D261" t="str">
            <v>EINDHOVEN</v>
          </cell>
          <cell r="E261" t="str">
            <v>FKLR</v>
          </cell>
          <cell r="F261">
            <v>0</v>
          </cell>
          <cell r="G261">
            <v>0</v>
          </cell>
          <cell r="H261">
            <v>0</v>
          </cell>
          <cell r="I261">
            <v>12</v>
          </cell>
          <cell r="J261">
            <v>154230</v>
          </cell>
          <cell r="K261" t="e">
            <v>#REF!</v>
          </cell>
          <cell r="L261" t="e">
            <v>#REF!</v>
          </cell>
          <cell r="M261" t="e">
            <v>#REF!</v>
          </cell>
          <cell r="N261" t="e">
            <v>#REF!</v>
          </cell>
          <cell r="O261" t="e">
            <v>#REF!</v>
          </cell>
          <cell r="P261" t="e">
            <v>#REF!</v>
          </cell>
          <cell r="Q261">
            <v>3679</v>
          </cell>
          <cell r="R261">
            <v>90945</v>
          </cell>
          <cell r="S261">
            <v>217001</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60</v>
          </cell>
          <cell r="AJ261">
            <v>0</v>
          </cell>
          <cell r="AK261">
            <v>40</v>
          </cell>
          <cell r="AL261">
            <v>0</v>
          </cell>
          <cell r="AM261">
            <v>20</v>
          </cell>
          <cell r="AN261">
            <v>0</v>
          </cell>
          <cell r="AO261">
            <v>0</v>
          </cell>
          <cell r="AP261">
            <v>0</v>
          </cell>
          <cell r="AQ261">
            <v>0</v>
          </cell>
          <cell r="AR261">
            <v>0</v>
          </cell>
          <cell r="AS261">
            <v>0</v>
          </cell>
          <cell r="AT261">
            <v>60</v>
          </cell>
          <cell r="AU261">
            <v>0</v>
          </cell>
          <cell r="AV261">
            <v>0</v>
          </cell>
          <cell r="AW261">
            <v>0</v>
          </cell>
          <cell r="AX261">
            <v>0</v>
          </cell>
          <cell r="AY261">
            <v>0</v>
          </cell>
          <cell r="AZ261">
            <v>0</v>
          </cell>
          <cell r="BA261">
            <v>0</v>
          </cell>
          <cell r="BB261">
            <v>0</v>
          </cell>
          <cell r="BC261">
            <v>0</v>
          </cell>
          <cell r="BD261">
            <v>0</v>
          </cell>
          <cell r="BE261">
            <v>0</v>
          </cell>
        </row>
        <row r="262">
          <cell r="A262">
            <v>1530</v>
          </cell>
          <cell r="B262">
            <v>600</v>
          </cell>
          <cell r="C262" t="str">
            <v>Abrona</v>
          </cell>
          <cell r="D262" t="str">
            <v>HUIS TER HEIDE UT</v>
          </cell>
          <cell r="E262" t="str">
            <v>YMER</v>
          </cell>
          <cell r="F262">
            <v>87</v>
          </cell>
          <cell r="G262">
            <v>0</v>
          </cell>
          <cell r="H262">
            <v>0</v>
          </cell>
          <cell r="I262">
            <v>0</v>
          </cell>
          <cell r="J262">
            <v>700543</v>
          </cell>
          <cell r="K262" t="e">
            <v>#REF!</v>
          </cell>
          <cell r="L262" t="e">
            <v>#REF!</v>
          </cell>
          <cell r="M262" t="e">
            <v>#REF!</v>
          </cell>
          <cell r="N262" t="e">
            <v>#REF!</v>
          </cell>
          <cell r="O262" t="e">
            <v>#REF!</v>
          </cell>
          <cell r="P262" t="e">
            <v>#REF!</v>
          </cell>
          <cell r="Q262">
            <v>1308839</v>
          </cell>
          <cell r="R262">
            <v>1915597</v>
          </cell>
          <cell r="S262">
            <v>658070</v>
          </cell>
          <cell r="T262">
            <v>28984</v>
          </cell>
          <cell r="U262">
            <v>256</v>
          </cell>
          <cell r="V262">
            <v>57</v>
          </cell>
          <cell r="W262">
            <v>163</v>
          </cell>
          <cell r="X262">
            <v>40</v>
          </cell>
          <cell r="Y262">
            <v>93</v>
          </cell>
          <cell r="Z262">
            <v>17</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564</v>
          </cell>
          <cell r="AP262">
            <v>0</v>
          </cell>
          <cell r="AQ262">
            <v>0</v>
          </cell>
          <cell r="AR262">
            <v>0</v>
          </cell>
          <cell r="AS262">
            <v>0</v>
          </cell>
          <cell r="AT262">
            <v>313</v>
          </cell>
          <cell r="AU262">
            <v>564</v>
          </cell>
          <cell r="AV262">
            <v>0</v>
          </cell>
          <cell r="AW262">
            <v>0</v>
          </cell>
          <cell r="AX262">
            <v>0</v>
          </cell>
          <cell r="AY262">
            <v>30051</v>
          </cell>
          <cell r="AZ262">
            <v>0</v>
          </cell>
          <cell r="BA262">
            <v>0</v>
          </cell>
          <cell r="BB262">
            <v>0</v>
          </cell>
          <cell r="BC262">
            <v>0</v>
          </cell>
          <cell r="BD262">
            <v>0</v>
          </cell>
          <cell r="BE262">
            <v>0</v>
          </cell>
        </row>
        <row r="263">
          <cell r="A263">
            <v>1540</v>
          </cell>
          <cell r="B263">
            <v>600</v>
          </cell>
          <cell r="C263" t="str">
            <v>De Trans</v>
          </cell>
          <cell r="D263" t="str">
            <v>ROLDE</v>
          </cell>
          <cell r="E263" t="str">
            <v>YMER</v>
          </cell>
          <cell r="F263">
            <v>40</v>
          </cell>
          <cell r="G263">
            <v>0</v>
          </cell>
          <cell r="H263">
            <v>0</v>
          </cell>
          <cell r="I263">
            <v>0</v>
          </cell>
          <cell r="J263">
            <v>265531</v>
          </cell>
          <cell r="K263" t="e">
            <v>#REF!</v>
          </cell>
          <cell r="L263" t="e">
            <v>#REF!</v>
          </cell>
          <cell r="M263" t="e">
            <v>#REF!</v>
          </cell>
          <cell r="N263" t="e">
            <v>#REF!</v>
          </cell>
          <cell r="O263" t="e">
            <v>#REF!</v>
          </cell>
          <cell r="P263" t="e">
            <v>#REF!</v>
          </cell>
          <cell r="Q263">
            <v>953007</v>
          </cell>
          <cell r="R263">
            <v>1127705</v>
          </cell>
          <cell r="S263">
            <v>140814</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452</v>
          </cell>
          <cell r="AP263">
            <v>0</v>
          </cell>
          <cell r="AQ263">
            <v>0</v>
          </cell>
          <cell r="AR263">
            <v>0</v>
          </cell>
          <cell r="AS263">
            <v>0</v>
          </cell>
          <cell r="AT263">
            <v>0</v>
          </cell>
          <cell r="AU263">
            <v>452</v>
          </cell>
          <cell r="AV263">
            <v>0</v>
          </cell>
          <cell r="AW263">
            <v>0</v>
          </cell>
          <cell r="AX263">
            <v>1638</v>
          </cell>
          <cell r="AY263">
            <v>23562</v>
          </cell>
          <cell r="AZ263">
            <v>0</v>
          </cell>
          <cell r="BA263">
            <v>0</v>
          </cell>
          <cell r="BB263">
            <v>0</v>
          </cell>
          <cell r="BC263">
            <v>0</v>
          </cell>
          <cell r="BD263">
            <v>0</v>
          </cell>
          <cell r="BE263">
            <v>0</v>
          </cell>
        </row>
        <row r="264">
          <cell r="A264">
            <v>1550</v>
          </cell>
          <cell r="B264">
            <v>600</v>
          </cell>
          <cell r="C264" t="str">
            <v>Sint Anna (Noord-Limburg)</v>
          </cell>
          <cell r="D264" t="str">
            <v>HEEL</v>
          </cell>
          <cell r="E264" t="str">
            <v>YMER</v>
          </cell>
          <cell r="F264">
            <v>90</v>
          </cell>
          <cell r="G264">
            <v>0</v>
          </cell>
          <cell r="H264">
            <v>0</v>
          </cell>
          <cell r="I264">
            <v>0</v>
          </cell>
          <cell r="J264">
            <v>603032</v>
          </cell>
          <cell r="K264" t="e">
            <v>#REF!</v>
          </cell>
          <cell r="L264" t="e">
            <v>#REF!</v>
          </cell>
          <cell r="M264" t="e">
            <v>#REF!</v>
          </cell>
          <cell r="N264" t="e">
            <v>#REF!</v>
          </cell>
          <cell r="O264" t="e">
            <v>#REF!</v>
          </cell>
          <cell r="P264" t="e">
            <v>#REF!</v>
          </cell>
          <cell r="Q264">
            <v>615113</v>
          </cell>
          <cell r="R264">
            <v>1198405</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376</v>
          </cell>
          <cell r="AP264">
            <v>0</v>
          </cell>
          <cell r="AQ264">
            <v>0</v>
          </cell>
          <cell r="AR264">
            <v>0</v>
          </cell>
          <cell r="AS264">
            <v>0</v>
          </cell>
          <cell r="AT264">
            <v>0</v>
          </cell>
          <cell r="AU264">
            <v>376</v>
          </cell>
          <cell r="AV264">
            <v>0</v>
          </cell>
          <cell r="AW264">
            <v>0</v>
          </cell>
          <cell r="AX264">
            <v>1197</v>
          </cell>
          <cell r="AY264">
            <v>16821</v>
          </cell>
          <cell r="AZ264">
            <v>0</v>
          </cell>
          <cell r="BA264">
            <v>0</v>
          </cell>
          <cell r="BB264">
            <v>0</v>
          </cell>
          <cell r="BC264">
            <v>0</v>
          </cell>
          <cell r="BD264">
            <v>0</v>
          </cell>
          <cell r="BE264">
            <v>0</v>
          </cell>
        </row>
        <row r="265">
          <cell r="A265">
            <v>1551</v>
          </cell>
          <cell r="B265">
            <v>600</v>
          </cell>
          <cell r="C265" t="str">
            <v>Sint Anna (Zuid-Limburg)</v>
          </cell>
          <cell r="D265" t="str">
            <v>HEEL</v>
          </cell>
          <cell r="E265" t="str">
            <v>YMER</v>
          </cell>
          <cell r="F265">
            <v>139</v>
          </cell>
          <cell r="G265">
            <v>0</v>
          </cell>
          <cell r="H265">
            <v>0</v>
          </cell>
          <cell r="I265">
            <v>0</v>
          </cell>
          <cell r="J265">
            <v>986517</v>
          </cell>
          <cell r="K265" t="e">
            <v>#REF!</v>
          </cell>
          <cell r="L265" t="e">
            <v>#REF!</v>
          </cell>
          <cell r="M265" t="e">
            <v>#REF!</v>
          </cell>
          <cell r="N265" t="e">
            <v>#REF!</v>
          </cell>
          <cell r="O265" t="e">
            <v>#REF!</v>
          </cell>
          <cell r="P265" t="e">
            <v>#REF!</v>
          </cell>
          <cell r="Q265">
            <v>1915987</v>
          </cell>
          <cell r="R265">
            <v>2198853</v>
          </cell>
          <cell r="S265">
            <v>0</v>
          </cell>
          <cell r="T265">
            <v>74289</v>
          </cell>
          <cell r="U265">
            <v>0</v>
          </cell>
          <cell r="V265">
            <v>18</v>
          </cell>
          <cell r="W265">
            <v>0</v>
          </cell>
          <cell r="X265">
            <v>18</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688</v>
          </cell>
          <cell r="AP265">
            <v>203</v>
          </cell>
          <cell r="AQ265">
            <v>0</v>
          </cell>
          <cell r="AR265">
            <v>0</v>
          </cell>
          <cell r="AS265">
            <v>0</v>
          </cell>
          <cell r="AT265">
            <v>18</v>
          </cell>
          <cell r="AU265">
            <v>891</v>
          </cell>
          <cell r="AV265">
            <v>16</v>
          </cell>
          <cell r="AW265">
            <v>0</v>
          </cell>
          <cell r="AX265">
            <v>6148</v>
          </cell>
          <cell r="AY265">
            <v>42714</v>
          </cell>
          <cell r="AZ265">
            <v>0</v>
          </cell>
          <cell r="BA265">
            <v>0</v>
          </cell>
          <cell r="BB265">
            <v>0</v>
          </cell>
          <cell r="BC265">
            <v>0</v>
          </cell>
          <cell r="BD265">
            <v>0</v>
          </cell>
          <cell r="BE265">
            <v>0</v>
          </cell>
        </row>
        <row r="266">
          <cell r="A266">
            <v>1560</v>
          </cell>
          <cell r="B266">
            <v>600</v>
          </cell>
          <cell r="C266" t="str">
            <v>Sherpa</v>
          </cell>
          <cell r="D266" t="str">
            <v>BAARN</v>
          </cell>
          <cell r="E266" t="str">
            <v>YMER</v>
          </cell>
          <cell r="F266">
            <v>129</v>
          </cell>
          <cell r="G266">
            <v>0</v>
          </cell>
          <cell r="H266">
            <v>0</v>
          </cell>
          <cell r="I266">
            <v>6</v>
          </cell>
          <cell r="J266">
            <v>1029525</v>
          </cell>
          <cell r="K266" t="e">
            <v>#REF!</v>
          </cell>
          <cell r="L266" t="e">
            <v>#REF!</v>
          </cell>
          <cell r="M266" t="e">
            <v>#REF!</v>
          </cell>
          <cell r="N266" t="e">
            <v>#REF!</v>
          </cell>
          <cell r="O266" t="e">
            <v>#REF!</v>
          </cell>
          <cell r="P266" t="e">
            <v>#REF!</v>
          </cell>
          <cell r="Q266">
            <v>1228618</v>
          </cell>
          <cell r="R266">
            <v>988540</v>
          </cell>
          <cell r="S266">
            <v>551384</v>
          </cell>
          <cell r="T266">
            <v>0</v>
          </cell>
          <cell r="U266">
            <v>88</v>
          </cell>
          <cell r="V266">
            <v>16</v>
          </cell>
          <cell r="W266">
            <v>88</v>
          </cell>
          <cell r="X266">
            <v>16</v>
          </cell>
          <cell r="Y266">
            <v>0</v>
          </cell>
          <cell r="Z266">
            <v>0</v>
          </cell>
          <cell r="AA266">
            <v>0</v>
          </cell>
          <cell r="AB266">
            <v>0</v>
          </cell>
          <cell r="AC266">
            <v>0</v>
          </cell>
          <cell r="AD266">
            <v>0</v>
          </cell>
          <cell r="AE266">
            <v>0</v>
          </cell>
          <cell r="AF266">
            <v>0</v>
          </cell>
          <cell r="AG266">
            <v>0</v>
          </cell>
          <cell r="AH266">
            <v>0</v>
          </cell>
          <cell r="AI266">
            <v>21</v>
          </cell>
          <cell r="AJ266">
            <v>0</v>
          </cell>
          <cell r="AK266">
            <v>0</v>
          </cell>
          <cell r="AL266">
            <v>0</v>
          </cell>
          <cell r="AM266">
            <v>21</v>
          </cell>
          <cell r="AN266">
            <v>0</v>
          </cell>
          <cell r="AO266">
            <v>565</v>
          </cell>
          <cell r="AP266">
            <v>0</v>
          </cell>
          <cell r="AQ266">
            <v>0</v>
          </cell>
          <cell r="AR266">
            <v>0</v>
          </cell>
          <cell r="AS266">
            <v>0</v>
          </cell>
          <cell r="AT266">
            <v>125</v>
          </cell>
          <cell r="AU266">
            <v>565</v>
          </cell>
          <cell r="AV266">
            <v>0</v>
          </cell>
          <cell r="AW266">
            <v>0</v>
          </cell>
          <cell r="AX266">
            <v>441</v>
          </cell>
          <cell r="AY266">
            <v>26334</v>
          </cell>
          <cell r="AZ266">
            <v>0</v>
          </cell>
          <cell r="BA266">
            <v>0</v>
          </cell>
          <cell r="BB266">
            <v>0</v>
          </cell>
          <cell r="BC266">
            <v>0</v>
          </cell>
          <cell r="BD266">
            <v>0</v>
          </cell>
          <cell r="BE266">
            <v>0</v>
          </cell>
        </row>
        <row r="267">
          <cell r="A267">
            <v>1570</v>
          </cell>
          <cell r="B267">
            <v>600</v>
          </cell>
          <cell r="C267" t="str">
            <v>IJlanden</v>
          </cell>
          <cell r="D267" t="str">
            <v>AMSTERDAM</v>
          </cell>
          <cell r="E267" t="str">
            <v>YMER</v>
          </cell>
          <cell r="F267">
            <v>145</v>
          </cell>
          <cell r="G267">
            <v>0</v>
          </cell>
          <cell r="H267">
            <v>0</v>
          </cell>
          <cell r="I267">
            <v>0</v>
          </cell>
          <cell r="J267">
            <v>1329473</v>
          </cell>
          <cell r="K267" t="e">
            <v>#REF!</v>
          </cell>
          <cell r="L267" t="e">
            <v>#REF!</v>
          </cell>
          <cell r="M267" t="e">
            <v>#REF!</v>
          </cell>
          <cell r="N267" t="e">
            <v>#REF!</v>
          </cell>
          <cell r="O267" t="e">
            <v>#REF!</v>
          </cell>
          <cell r="P267" t="e">
            <v>#REF!</v>
          </cell>
          <cell r="Q267">
            <v>1377981</v>
          </cell>
          <cell r="R267">
            <v>2513295</v>
          </cell>
          <cell r="S267">
            <v>2706012</v>
          </cell>
          <cell r="T267">
            <v>0</v>
          </cell>
          <cell r="U267">
            <v>612</v>
          </cell>
          <cell r="V267">
            <v>0</v>
          </cell>
          <cell r="W267">
            <v>190</v>
          </cell>
          <cell r="X267">
            <v>0</v>
          </cell>
          <cell r="Y267">
            <v>422</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356</v>
          </cell>
          <cell r="AP267">
            <v>0</v>
          </cell>
          <cell r="AQ267">
            <v>0</v>
          </cell>
          <cell r="AR267">
            <v>0</v>
          </cell>
          <cell r="AS267">
            <v>0</v>
          </cell>
          <cell r="AT267">
            <v>612</v>
          </cell>
          <cell r="AU267">
            <v>356</v>
          </cell>
          <cell r="AV267">
            <v>0</v>
          </cell>
          <cell r="AW267">
            <v>0</v>
          </cell>
          <cell r="AX267">
            <v>8190</v>
          </cell>
          <cell r="AY267">
            <v>12222</v>
          </cell>
          <cell r="AZ267">
            <v>0</v>
          </cell>
          <cell r="BA267">
            <v>0</v>
          </cell>
          <cell r="BB267">
            <v>0</v>
          </cell>
          <cell r="BC267">
            <v>0</v>
          </cell>
          <cell r="BD267">
            <v>0</v>
          </cell>
          <cell r="BE267">
            <v>0</v>
          </cell>
        </row>
        <row r="268">
          <cell r="A268">
            <v>1580</v>
          </cell>
          <cell r="B268">
            <v>600</v>
          </cell>
          <cell r="C268" t="str">
            <v>Meare</v>
          </cell>
          <cell r="D268" t="str">
            <v>EINDHOVEN</v>
          </cell>
          <cell r="E268" t="str">
            <v>YMER</v>
          </cell>
          <cell r="F268">
            <v>47</v>
          </cell>
          <cell r="G268">
            <v>0</v>
          </cell>
          <cell r="H268">
            <v>0</v>
          </cell>
          <cell r="I268">
            <v>0</v>
          </cell>
          <cell r="J268">
            <v>355793</v>
          </cell>
          <cell r="K268" t="e">
            <v>#REF!</v>
          </cell>
          <cell r="L268" t="e">
            <v>#REF!</v>
          </cell>
          <cell r="M268" t="e">
            <v>#REF!</v>
          </cell>
          <cell r="N268" t="e">
            <v>#REF!</v>
          </cell>
          <cell r="O268" t="e">
            <v>#REF!</v>
          </cell>
          <cell r="P268" t="e">
            <v>#REF!</v>
          </cell>
          <cell r="Q268">
            <v>806829</v>
          </cell>
          <cell r="R268">
            <v>1009147</v>
          </cell>
          <cell r="S268">
            <v>310276</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404</v>
          </cell>
          <cell r="AP268">
            <v>0</v>
          </cell>
          <cell r="AQ268">
            <v>0</v>
          </cell>
          <cell r="AR268">
            <v>0</v>
          </cell>
          <cell r="AS268">
            <v>0</v>
          </cell>
          <cell r="AT268">
            <v>0</v>
          </cell>
          <cell r="AU268">
            <v>404</v>
          </cell>
          <cell r="AV268">
            <v>0</v>
          </cell>
          <cell r="AW268">
            <v>0</v>
          </cell>
          <cell r="AX268">
            <v>3024</v>
          </cell>
          <cell r="AY268">
            <v>18522</v>
          </cell>
          <cell r="AZ268">
            <v>0</v>
          </cell>
          <cell r="BA268">
            <v>0</v>
          </cell>
          <cell r="BB268">
            <v>0</v>
          </cell>
          <cell r="BC268">
            <v>0</v>
          </cell>
          <cell r="BD268">
            <v>0</v>
          </cell>
          <cell r="BE268">
            <v>0</v>
          </cell>
        </row>
        <row r="269">
          <cell r="A269">
            <v>1590</v>
          </cell>
          <cell r="B269">
            <v>600</v>
          </cell>
          <cell r="C269" t="str">
            <v>Dr. M.J. Prinsenstichting</v>
          </cell>
          <cell r="D269" t="str">
            <v>PURMEREND</v>
          </cell>
          <cell r="E269" t="str">
            <v>YMER</v>
          </cell>
          <cell r="F269">
            <v>8</v>
          </cell>
          <cell r="G269">
            <v>0</v>
          </cell>
          <cell r="H269">
            <v>0</v>
          </cell>
          <cell r="I269">
            <v>0</v>
          </cell>
          <cell r="J269">
            <v>56384</v>
          </cell>
          <cell r="K269" t="e">
            <v>#REF!</v>
          </cell>
          <cell r="L269" t="e">
            <v>#REF!</v>
          </cell>
          <cell r="M269" t="e">
            <v>#REF!</v>
          </cell>
          <cell r="N269" t="e">
            <v>#REF!</v>
          </cell>
          <cell r="O269" t="e">
            <v>#REF!</v>
          </cell>
          <cell r="P269" t="e">
            <v>#REF!</v>
          </cell>
          <cell r="Q269">
            <v>627245</v>
          </cell>
          <cell r="R269">
            <v>819458</v>
          </cell>
          <cell r="S269">
            <v>250216</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532</v>
          </cell>
          <cell r="AP269">
            <v>0</v>
          </cell>
          <cell r="AQ269">
            <v>0</v>
          </cell>
          <cell r="AR269">
            <v>0</v>
          </cell>
          <cell r="AS269">
            <v>0</v>
          </cell>
          <cell r="AT269">
            <v>0</v>
          </cell>
          <cell r="AU269">
            <v>532</v>
          </cell>
          <cell r="AV269">
            <v>0</v>
          </cell>
          <cell r="AW269">
            <v>0</v>
          </cell>
          <cell r="AX269">
            <v>756</v>
          </cell>
          <cell r="AY269">
            <v>30177</v>
          </cell>
          <cell r="AZ269">
            <v>0</v>
          </cell>
          <cell r="BA269">
            <v>0</v>
          </cell>
          <cell r="BB269">
            <v>0</v>
          </cell>
          <cell r="BC269">
            <v>0</v>
          </cell>
          <cell r="BD269">
            <v>0</v>
          </cell>
          <cell r="BE269">
            <v>0</v>
          </cell>
        </row>
        <row r="270">
          <cell r="A270">
            <v>1600</v>
          </cell>
          <cell r="B270">
            <v>600</v>
          </cell>
          <cell r="C270" t="str">
            <v>Leekerweide</v>
          </cell>
          <cell r="D270" t="str">
            <v>WOGNUM</v>
          </cell>
          <cell r="E270" t="str">
            <v>YMER</v>
          </cell>
          <cell r="F270">
            <v>0</v>
          </cell>
          <cell r="G270">
            <v>0</v>
          </cell>
          <cell r="H270">
            <v>0</v>
          </cell>
          <cell r="I270">
            <v>0</v>
          </cell>
          <cell r="J270">
            <v>0</v>
          </cell>
          <cell r="K270" t="e">
            <v>#REF!</v>
          </cell>
          <cell r="L270" t="e">
            <v>#REF!</v>
          </cell>
          <cell r="M270" t="e">
            <v>#REF!</v>
          </cell>
          <cell r="N270" t="e">
            <v>#REF!</v>
          </cell>
          <cell r="O270" t="e">
            <v>#REF!</v>
          </cell>
          <cell r="P270" t="e">
            <v>#REF!</v>
          </cell>
          <cell r="Q270">
            <v>380233</v>
          </cell>
          <cell r="R270">
            <v>779162</v>
          </cell>
          <cell r="S270">
            <v>69800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363</v>
          </cell>
          <cell r="AP270">
            <v>0</v>
          </cell>
          <cell r="AQ270">
            <v>0</v>
          </cell>
          <cell r="AR270">
            <v>0</v>
          </cell>
          <cell r="AS270">
            <v>0</v>
          </cell>
          <cell r="AT270">
            <v>0</v>
          </cell>
          <cell r="AU270">
            <v>363</v>
          </cell>
          <cell r="AV270">
            <v>0</v>
          </cell>
          <cell r="AW270">
            <v>0</v>
          </cell>
          <cell r="AX270">
            <v>3213</v>
          </cell>
          <cell r="AY270">
            <v>17388</v>
          </cell>
          <cell r="AZ270">
            <v>0</v>
          </cell>
          <cell r="BA270">
            <v>0</v>
          </cell>
          <cell r="BB270">
            <v>0</v>
          </cell>
          <cell r="BC270">
            <v>0</v>
          </cell>
          <cell r="BD270">
            <v>0</v>
          </cell>
          <cell r="BE270">
            <v>0</v>
          </cell>
        </row>
        <row r="271">
          <cell r="A271">
            <v>1610</v>
          </cell>
          <cell r="B271">
            <v>600</v>
          </cell>
          <cell r="C271" t="str">
            <v>Severinusstichting</v>
          </cell>
          <cell r="D271" t="str">
            <v>VELDHOVEN</v>
          </cell>
          <cell r="E271" t="str">
            <v>YMER</v>
          </cell>
          <cell r="F271">
            <v>0</v>
          </cell>
          <cell r="G271">
            <v>0</v>
          </cell>
          <cell r="H271">
            <v>0</v>
          </cell>
          <cell r="I271">
            <v>0</v>
          </cell>
          <cell r="J271">
            <v>0</v>
          </cell>
          <cell r="K271" t="e">
            <v>#REF!</v>
          </cell>
          <cell r="L271" t="e">
            <v>#REF!</v>
          </cell>
          <cell r="M271" t="e">
            <v>#REF!</v>
          </cell>
          <cell r="N271" t="e">
            <v>#REF!</v>
          </cell>
          <cell r="O271" t="e">
            <v>#REF!</v>
          </cell>
          <cell r="P271" t="e">
            <v>#REF!</v>
          </cell>
          <cell r="Q271">
            <v>936136</v>
          </cell>
          <cell r="R271">
            <v>2030800</v>
          </cell>
          <cell r="S271">
            <v>435596</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439</v>
          </cell>
          <cell r="AP271">
            <v>0</v>
          </cell>
          <cell r="AQ271">
            <v>0</v>
          </cell>
          <cell r="AR271">
            <v>0</v>
          </cell>
          <cell r="AS271">
            <v>0</v>
          </cell>
          <cell r="AT271">
            <v>0</v>
          </cell>
          <cell r="AU271">
            <v>439</v>
          </cell>
          <cell r="AV271">
            <v>0</v>
          </cell>
          <cell r="AW271">
            <v>0</v>
          </cell>
          <cell r="AX271">
            <v>2772</v>
          </cell>
          <cell r="AY271">
            <v>24885</v>
          </cell>
          <cell r="AZ271">
            <v>0</v>
          </cell>
          <cell r="BA271">
            <v>0</v>
          </cell>
          <cell r="BB271">
            <v>0</v>
          </cell>
          <cell r="BC271">
            <v>0</v>
          </cell>
          <cell r="BD271">
            <v>0</v>
          </cell>
          <cell r="BE271">
            <v>0</v>
          </cell>
        </row>
        <row r="272">
          <cell r="A272">
            <v>1620</v>
          </cell>
          <cell r="B272">
            <v>600</v>
          </cell>
          <cell r="C272" t="str">
            <v>Maasstad (Rotterdam)</v>
          </cell>
          <cell r="D272" t="str">
            <v>ROTTERDAM</v>
          </cell>
          <cell r="E272" t="str">
            <v>YMER</v>
          </cell>
          <cell r="F272">
            <v>54</v>
          </cell>
          <cell r="G272">
            <v>0</v>
          </cell>
          <cell r="H272">
            <v>0</v>
          </cell>
          <cell r="I272">
            <v>0</v>
          </cell>
          <cell r="J272">
            <v>406386</v>
          </cell>
          <cell r="K272" t="e">
            <v>#REF!</v>
          </cell>
          <cell r="L272" t="e">
            <v>#REF!</v>
          </cell>
          <cell r="M272" t="e">
            <v>#REF!</v>
          </cell>
          <cell r="N272" t="e">
            <v>#REF!</v>
          </cell>
          <cell r="O272" t="e">
            <v>#REF!</v>
          </cell>
          <cell r="P272" t="e">
            <v>#REF!</v>
          </cell>
          <cell r="Q272">
            <v>129209</v>
          </cell>
          <cell r="R272">
            <v>94950</v>
          </cell>
          <cell r="S272">
            <v>74608</v>
          </cell>
          <cell r="T272">
            <v>11345</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86</v>
          </cell>
          <cell r="AQ272">
            <v>0</v>
          </cell>
          <cell r="AR272">
            <v>0</v>
          </cell>
          <cell r="AS272">
            <v>0</v>
          </cell>
          <cell r="AT272">
            <v>0</v>
          </cell>
          <cell r="AU272">
            <v>86</v>
          </cell>
          <cell r="AV272">
            <v>7</v>
          </cell>
          <cell r="AW272">
            <v>0</v>
          </cell>
          <cell r="AX272">
            <v>630</v>
          </cell>
          <cell r="AY272">
            <v>1260</v>
          </cell>
          <cell r="AZ272">
            <v>0</v>
          </cell>
          <cell r="BA272">
            <v>0</v>
          </cell>
          <cell r="BB272">
            <v>0</v>
          </cell>
          <cell r="BC272">
            <v>0</v>
          </cell>
          <cell r="BD272">
            <v>0</v>
          </cell>
          <cell r="BE272">
            <v>0</v>
          </cell>
        </row>
        <row r="273">
          <cell r="A273">
            <v>1630</v>
          </cell>
          <cell r="B273">
            <v>600</v>
          </cell>
          <cell r="C273" t="str">
            <v>*Dagcentra IJmond</v>
          </cell>
          <cell r="D273" t="str">
            <v>HEEMSKERK</v>
          </cell>
          <cell r="E273" t="str">
            <v>ECAO</v>
          </cell>
          <cell r="F273">
            <v>0</v>
          </cell>
          <cell r="G273">
            <v>0</v>
          </cell>
          <cell r="H273">
            <v>0</v>
          </cell>
          <cell r="I273">
            <v>0</v>
          </cell>
          <cell r="J273">
            <v>0</v>
          </cell>
          <cell r="K273" t="e">
            <v>#REF!</v>
          </cell>
          <cell r="L273" t="e">
            <v>#REF!</v>
          </cell>
          <cell r="M273" t="e">
            <v>#REF!</v>
          </cell>
          <cell r="N273" t="e">
            <v>#REF!</v>
          </cell>
          <cell r="O273" t="e">
            <v>#REF!</v>
          </cell>
          <cell r="P273" t="e">
            <v>#REF!</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cell r="BE273">
            <v>0</v>
          </cell>
        </row>
        <row r="274">
          <cell r="A274">
            <v>1640</v>
          </cell>
          <cell r="B274">
            <v>600</v>
          </cell>
          <cell r="C274" t="str">
            <v>Dagcentra Twente</v>
          </cell>
          <cell r="D274" t="str">
            <v>BORNE</v>
          </cell>
          <cell r="E274" t="str">
            <v>YMER</v>
          </cell>
          <cell r="F274">
            <v>0</v>
          </cell>
          <cell r="G274">
            <v>0</v>
          </cell>
          <cell r="H274">
            <v>0</v>
          </cell>
          <cell r="I274">
            <v>0</v>
          </cell>
          <cell r="J274">
            <v>0</v>
          </cell>
          <cell r="K274" t="e">
            <v>#REF!</v>
          </cell>
          <cell r="L274" t="e">
            <v>#REF!</v>
          </cell>
          <cell r="M274" t="e">
            <v>#REF!</v>
          </cell>
          <cell r="N274" t="e">
            <v>#REF!</v>
          </cell>
          <cell r="O274" t="e">
            <v>#REF!</v>
          </cell>
          <cell r="P274" t="e">
            <v>#REF!</v>
          </cell>
          <cell r="Q274">
            <v>153755</v>
          </cell>
          <cell r="R274">
            <v>198250</v>
          </cell>
          <cell r="S274">
            <v>405209</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row>
        <row r="275">
          <cell r="A275">
            <v>1650</v>
          </cell>
          <cell r="B275">
            <v>600</v>
          </cell>
          <cell r="C275" t="str">
            <v>SDW</v>
          </cell>
          <cell r="D275" t="str">
            <v>ROOSENDAAL</v>
          </cell>
          <cell r="E275" t="str">
            <v>YMER</v>
          </cell>
          <cell r="F275">
            <v>0</v>
          </cell>
          <cell r="G275">
            <v>0</v>
          </cell>
          <cell r="H275">
            <v>0</v>
          </cell>
          <cell r="I275">
            <v>0</v>
          </cell>
          <cell r="J275">
            <v>0</v>
          </cell>
          <cell r="K275" t="e">
            <v>#REF!</v>
          </cell>
          <cell r="L275" t="e">
            <v>#REF!</v>
          </cell>
          <cell r="M275" t="e">
            <v>#REF!</v>
          </cell>
          <cell r="N275" t="e">
            <v>#REF!</v>
          </cell>
          <cell r="O275" t="e">
            <v>#REF!</v>
          </cell>
          <cell r="P275" t="e">
            <v>#REF!</v>
          </cell>
          <cell r="Q275">
            <v>153247</v>
          </cell>
          <cell r="R275">
            <v>34429</v>
          </cell>
          <cell r="S275">
            <v>1823384</v>
          </cell>
          <cell r="T275">
            <v>57</v>
          </cell>
          <cell r="U275">
            <v>403</v>
          </cell>
          <cell r="V275">
            <v>0</v>
          </cell>
          <cell r="W275">
            <v>47</v>
          </cell>
          <cell r="X275">
            <v>0</v>
          </cell>
          <cell r="Y275">
            <v>356</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403</v>
          </cell>
          <cell r="AU275">
            <v>0</v>
          </cell>
          <cell r="AV275">
            <v>0</v>
          </cell>
          <cell r="AW275">
            <v>0</v>
          </cell>
          <cell r="AX275">
            <v>0</v>
          </cell>
          <cell r="AY275">
            <v>0</v>
          </cell>
          <cell r="AZ275">
            <v>0</v>
          </cell>
          <cell r="BA275">
            <v>0</v>
          </cell>
          <cell r="BB275">
            <v>0</v>
          </cell>
          <cell r="BC275">
            <v>0</v>
          </cell>
          <cell r="BD275">
            <v>0</v>
          </cell>
          <cell r="BE275">
            <v>0</v>
          </cell>
        </row>
        <row r="276">
          <cell r="A276">
            <v>1660</v>
          </cell>
          <cell r="B276">
            <v>600</v>
          </cell>
          <cell r="C276" t="str">
            <v>De Leite</v>
          </cell>
          <cell r="D276" t="str">
            <v>ASSEN</v>
          </cell>
          <cell r="E276" t="str">
            <v>YMER</v>
          </cell>
          <cell r="F276">
            <v>49</v>
          </cell>
          <cell r="G276">
            <v>0</v>
          </cell>
          <cell r="H276">
            <v>0</v>
          </cell>
          <cell r="I276">
            <v>0</v>
          </cell>
          <cell r="J276">
            <v>366458</v>
          </cell>
          <cell r="K276" t="e">
            <v>#REF!</v>
          </cell>
          <cell r="L276" t="e">
            <v>#REF!</v>
          </cell>
          <cell r="M276" t="e">
            <v>#REF!</v>
          </cell>
          <cell r="N276" t="e">
            <v>#REF!</v>
          </cell>
          <cell r="O276" t="e">
            <v>#REF!</v>
          </cell>
          <cell r="P276" t="e">
            <v>#REF!</v>
          </cell>
          <cell r="Q276">
            <v>509241</v>
          </cell>
          <cell r="R276">
            <v>777033</v>
          </cell>
          <cell r="S276">
            <v>1311988</v>
          </cell>
          <cell r="T276">
            <v>0</v>
          </cell>
          <cell r="U276">
            <v>558</v>
          </cell>
          <cell r="V276">
            <v>84</v>
          </cell>
          <cell r="W276">
            <v>208</v>
          </cell>
          <cell r="X276">
            <v>20</v>
          </cell>
          <cell r="Y276">
            <v>350</v>
          </cell>
          <cell r="Z276">
            <v>64</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642</v>
          </cell>
          <cell r="AU276">
            <v>0</v>
          </cell>
          <cell r="AV276">
            <v>0</v>
          </cell>
          <cell r="AW276">
            <v>0</v>
          </cell>
          <cell r="AX276">
            <v>0</v>
          </cell>
          <cell r="AY276">
            <v>0</v>
          </cell>
          <cell r="AZ276">
            <v>0</v>
          </cell>
          <cell r="BA276">
            <v>0</v>
          </cell>
          <cell r="BB276">
            <v>0</v>
          </cell>
          <cell r="BC276">
            <v>0</v>
          </cell>
          <cell r="BD276">
            <v>0</v>
          </cell>
          <cell r="BE276">
            <v>0</v>
          </cell>
        </row>
        <row r="277">
          <cell r="A277">
            <v>1670</v>
          </cell>
          <cell r="B277">
            <v>600</v>
          </cell>
          <cell r="C277" t="str">
            <v>Urtica</v>
          </cell>
          <cell r="D277" t="str">
            <v>VORDEN</v>
          </cell>
          <cell r="E277" t="str">
            <v>YMER</v>
          </cell>
          <cell r="F277">
            <v>11</v>
          </cell>
          <cell r="G277">
            <v>0</v>
          </cell>
          <cell r="H277">
            <v>0</v>
          </cell>
          <cell r="I277">
            <v>0</v>
          </cell>
          <cell r="J277">
            <v>74342</v>
          </cell>
          <cell r="K277" t="e">
            <v>#REF!</v>
          </cell>
          <cell r="L277" t="e">
            <v>#REF!</v>
          </cell>
          <cell r="M277" t="e">
            <v>#REF!</v>
          </cell>
          <cell r="N277" t="e">
            <v>#REF!</v>
          </cell>
          <cell r="O277" t="e">
            <v>#REF!</v>
          </cell>
          <cell r="P277" t="e">
            <v>#REF!</v>
          </cell>
          <cell r="Q277">
            <v>0</v>
          </cell>
          <cell r="R277">
            <v>0</v>
          </cell>
          <cell r="S277">
            <v>0</v>
          </cell>
          <cell r="T277">
            <v>0</v>
          </cell>
          <cell r="U277">
            <v>17</v>
          </cell>
          <cell r="V277">
            <v>0</v>
          </cell>
          <cell r="W277">
            <v>6</v>
          </cell>
          <cell r="X277">
            <v>0</v>
          </cell>
          <cell r="Y277">
            <v>11</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17</v>
          </cell>
          <cell r="AU277">
            <v>0</v>
          </cell>
          <cell r="AV277">
            <v>0</v>
          </cell>
          <cell r="AW277">
            <v>0</v>
          </cell>
          <cell r="AX277">
            <v>0</v>
          </cell>
          <cell r="AY277">
            <v>0</v>
          </cell>
          <cell r="AZ277">
            <v>0</v>
          </cell>
          <cell r="BA277">
            <v>0</v>
          </cell>
          <cell r="BB277">
            <v>0</v>
          </cell>
          <cell r="BC277">
            <v>0</v>
          </cell>
          <cell r="BD277">
            <v>0</v>
          </cell>
          <cell r="BE277">
            <v>0</v>
          </cell>
        </row>
        <row r="278">
          <cell r="A278">
            <v>1680</v>
          </cell>
          <cell r="B278">
            <v>600</v>
          </cell>
          <cell r="C278" t="str">
            <v>SIG</v>
          </cell>
          <cell r="D278" t="str">
            <v>HAARLEM</v>
          </cell>
          <cell r="E278" t="str">
            <v>YMER</v>
          </cell>
          <cell r="F278">
            <v>56</v>
          </cell>
          <cell r="G278">
            <v>0</v>
          </cell>
          <cell r="H278">
            <v>0</v>
          </cell>
          <cell r="I278">
            <v>0</v>
          </cell>
          <cell r="J278">
            <v>395463</v>
          </cell>
          <cell r="K278" t="e">
            <v>#REF!</v>
          </cell>
          <cell r="L278" t="e">
            <v>#REF!</v>
          </cell>
          <cell r="M278" t="e">
            <v>#REF!</v>
          </cell>
          <cell r="N278" t="e">
            <v>#REF!</v>
          </cell>
          <cell r="O278" t="e">
            <v>#REF!</v>
          </cell>
          <cell r="P278" t="e">
            <v>#REF!</v>
          </cell>
          <cell r="Q278">
            <v>93788</v>
          </cell>
          <cell r="R278">
            <v>171228</v>
          </cell>
          <cell r="S278">
            <v>51272</v>
          </cell>
          <cell r="T278">
            <v>0</v>
          </cell>
          <cell r="U278">
            <v>145</v>
          </cell>
          <cell r="V278">
            <v>63</v>
          </cell>
          <cell r="W278">
            <v>103</v>
          </cell>
          <cell r="X278">
            <v>63</v>
          </cell>
          <cell r="Y278">
            <v>42</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208</v>
          </cell>
          <cell r="AU278">
            <v>0</v>
          </cell>
          <cell r="AV278">
            <v>0</v>
          </cell>
          <cell r="AW278">
            <v>0</v>
          </cell>
          <cell r="AX278">
            <v>0</v>
          </cell>
          <cell r="AY278">
            <v>0</v>
          </cell>
          <cell r="AZ278">
            <v>0</v>
          </cell>
          <cell r="BA278">
            <v>0</v>
          </cell>
          <cell r="BB278">
            <v>0</v>
          </cell>
          <cell r="BC278">
            <v>0</v>
          </cell>
          <cell r="BD278">
            <v>0</v>
          </cell>
          <cell r="BE278">
            <v>0</v>
          </cell>
        </row>
        <row r="279">
          <cell r="A279">
            <v>1690</v>
          </cell>
          <cell r="B279">
            <v>600</v>
          </cell>
          <cell r="C279" t="str">
            <v>AGO Dagverblijven</v>
          </cell>
          <cell r="D279" t="str">
            <v>DIEMEN</v>
          </cell>
          <cell r="E279" t="str">
            <v>YMER</v>
          </cell>
          <cell r="F279">
            <v>0</v>
          </cell>
          <cell r="G279">
            <v>0</v>
          </cell>
          <cell r="H279">
            <v>0</v>
          </cell>
          <cell r="I279">
            <v>0</v>
          </cell>
          <cell r="J279">
            <v>0</v>
          </cell>
          <cell r="K279" t="e">
            <v>#REF!</v>
          </cell>
          <cell r="L279" t="e">
            <v>#REF!</v>
          </cell>
          <cell r="M279" t="e">
            <v>#REF!</v>
          </cell>
          <cell r="N279" t="e">
            <v>#REF!</v>
          </cell>
          <cell r="O279" t="e">
            <v>#REF!</v>
          </cell>
          <cell r="P279" t="e">
            <v>#REF!</v>
          </cell>
          <cell r="Q279">
            <v>275501</v>
          </cell>
          <cell r="R279">
            <v>233413</v>
          </cell>
          <cell r="S279">
            <v>985836</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row>
        <row r="280">
          <cell r="A280">
            <v>1700</v>
          </cell>
          <cell r="B280">
            <v>600</v>
          </cell>
          <cell r="C280" t="str">
            <v>*Bollenstreek</v>
          </cell>
          <cell r="D280" t="str">
            <v>NOORDWIJKERHOUT</v>
          </cell>
          <cell r="E280" t="str">
            <v>YMER</v>
          </cell>
          <cell r="F280">
            <v>0</v>
          </cell>
          <cell r="G280">
            <v>0</v>
          </cell>
          <cell r="H280">
            <v>0</v>
          </cell>
          <cell r="I280">
            <v>0</v>
          </cell>
          <cell r="J280">
            <v>0</v>
          </cell>
          <cell r="K280" t="e">
            <v>#REF!</v>
          </cell>
          <cell r="L280" t="e">
            <v>#REF!</v>
          </cell>
          <cell r="M280" t="e">
            <v>#REF!</v>
          </cell>
          <cell r="N280" t="e">
            <v>#REF!</v>
          </cell>
          <cell r="O280" t="e">
            <v>#REF!</v>
          </cell>
          <cell r="P280" t="e">
            <v>#REF!</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row>
        <row r="281">
          <cell r="A281">
            <v>1710</v>
          </cell>
          <cell r="B281">
            <v>600</v>
          </cell>
          <cell r="C281" t="str">
            <v>Interakt Contour Groep (Twente)</v>
          </cell>
          <cell r="D281" t="str">
            <v>HENGELO OV</v>
          </cell>
          <cell r="E281" t="str">
            <v>YMER</v>
          </cell>
          <cell r="F281">
            <v>0</v>
          </cell>
          <cell r="G281">
            <v>0</v>
          </cell>
          <cell r="H281">
            <v>0</v>
          </cell>
          <cell r="I281">
            <v>32</v>
          </cell>
          <cell r="J281">
            <v>390423</v>
          </cell>
          <cell r="K281" t="e">
            <v>#REF!</v>
          </cell>
          <cell r="L281" t="e">
            <v>#REF!</v>
          </cell>
          <cell r="M281" t="e">
            <v>#REF!</v>
          </cell>
          <cell r="N281" t="e">
            <v>#REF!</v>
          </cell>
          <cell r="O281" t="e">
            <v>#REF!</v>
          </cell>
          <cell r="P281" t="e">
            <v>#REF!</v>
          </cell>
          <cell r="Q281">
            <v>147151</v>
          </cell>
          <cell r="R281">
            <v>150705</v>
          </cell>
          <cell r="S281">
            <v>406319</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94</v>
          </cell>
          <cell r="AJ281">
            <v>8</v>
          </cell>
          <cell r="AK281">
            <v>56</v>
          </cell>
          <cell r="AL281">
            <v>0</v>
          </cell>
          <cell r="AM281">
            <v>38</v>
          </cell>
          <cell r="AN281">
            <v>8</v>
          </cell>
          <cell r="AO281">
            <v>0</v>
          </cell>
          <cell r="AP281">
            <v>0</v>
          </cell>
          <cell r="AQ281">
            <v>0</v>
          </cell>
          <cell r="AR281">
            <v>0</v>
          </cell>
          <cell r="AS281">
            <v>0</v>
          </cell>
          <cell r="AT281">
            <v>102</v>
          </cell>
          <cell r="AU281">
            <v>0</v>
          </cell>
          <cell r="AV281">
            <v>0</v>
          </cell>
          <cell r="AW281">
            <v>0</v>
          </cell>
          <cell r="AX281">
            <v>0</v>
          </cell>
          <cell r="AY281">
            <v>0</v>
          </cell>
          <cell r="AZ281">
            <v>0</v>
          </cell>
          <cell r="BA281">
            <v>0</v>
          </cell>
          <cell r="BB281">
            <v>0</v>
          </cell>
          <cell r="BC281">
            <v>0</v>
          </cell>
          <cell r="BD281">
            <v>0</v>
          </cell>
          <cell r="BE281">
            <v>0</v>
          </cell>
        </row>
        <row r="282">
          <cell r="A282">
            <v>1711</v>
          </cell>
          <cell r="B282">
            <v>600</v>
          </cell>
          <cell r="C282" t="str">
            <v>Interakt Contour Groep (Zwolle)</v>
          </cell>
          <cell r="D282" t="str">
            <v>ZWOLLE</v>
          </cell>
          <cell r="E282" t="str">
            <v>YMER</v>
          </cell>
          <cell r="F282">
            <v>0</v>
          </cell>
          <cell r="G282">
            <v>0</v>
          </cell>
          <cell r="H282">
            <v>0</v>
          </cell>
          <cell r="I282">
            <v>0</v>
          </cell>
          <cell r="J282">
            <v>0</v>
          </cell>
          <cell r="K282" t="e">
            <v>#REF!</v>
          </cell>
          <cell r="L282" t="e">
            <v>#REF!</v>
          </cell>
          <cell r="M282" t="e">
            <v>#REF!</v>
          </cell>
          <cell r="N282" t="e">
            <v>#REF!</v>
          </cell>
          <cell r="O282" t="e">
            <v>#REF!</v>
          </cell>
          <cell r="P282" t="e">
            <v>#REF!</v>
          </cell>
          <cell r="Q282">
            <v>277144</v>
          </cell>
          <cell r="R282">
            <v>380706</v>
          </cell>
          <cell r="S282">
            <v>692230</v>
          </cell>
          <cell r="T282">
            <v>8167</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145</v>
          </cell>
          <cell r="AJ282">
            <v>0</v>
          </cell>
          <cell r="AK282">
            <v>76</v>
          </cell>
          <cell r="AL282">
            <v>0</v>
          </cell>
          <cell r="AM282">
            <v>69</v>
          </cell>
          <cell r="AN282">
            <v>0</v>
          </cell>
          <cell r="AO282">
            <v>0</v>
          </cell>
          <cell r="AP282">
            <v>0</v>
          </cell>
          <cell r="AQ282">
            <v>0</v>
          </cell>
          <cell r="AR282">
            <v>0</v>
          </cell>
          <cell r="AS282">
            <v>0</v>
          </cell>
          <cell r="AT282">
            <v>145</v>
          </cell>
          <cell r="AU282">
            <v>0</v>
          </cell>
          <cell r="AV282">
            <v>0</v>
          </cell>
          <cell r="AW282">
            <v>0</v>
          </cell>
          <cell r="AX282">
            <v>0</v>
          </cell>
          <cell r="AY282">
            <v>0</v>
          </cell>
          <cell r="AZ282">
            <v>0</v>
          </cell>
          <cell r="BA282">
            <v>0</v>
          </cell>
          <cell r="BB282">
            <v>0</v>
          </cell>
          <cell r="BC282">
            <v>0</v>
          </cell>
          <cell r="BD282">
            <v>0</v>
          </cell>
          <cell r="BE282">
            <v>0</v>
          </cell>
        </row>
        <row r="283">
          <cell r="A283">
            <v>1712</v>
          </cell>
          <cell r="B283">
            <v>600</v>
          </cell>
          <cell r="C283" t="str">
            <v>Interakt Contour Groep (Apeldoorn, Zutphen eo)</v>
          </cell>
          <cell r="D283" t="str">
            <v>NUNSPEET</v>
          </cell>
          <cell r="E283" t="str">
            <v>YMER</v>
          </cell>
          <cell r="F283">
            <v>0</v>
          </cell>
          <cell r="G283">
            <v>0</v>
          </cell>
          <cell r="H283">
            <v>0</v>
          </cell>
          <cell r="I283">
            <v>6</v>
          </cell>
          <cell r="J283">
            <v>72112</v>
          </cell>
          <cell r="K283" t="e">
            <v>#REF!</v>
          </cell>
          <cell r="L283" t="e">
            <v>#REF!</v>
          </cell>
          <cell r="M283" t="e">
            <v>#REF!</v>
          </cell>
          <cell r="N283" t="e">
            <v>#REF!</v>
          </cell>
          <cell r="O283" t="e">
            <v>#REF!</v>
          </cell>
          <cell r="P283" t="e">
            <v>#REF!</v>
          </cell>
          <cell r="Q283">
            <v>32201</v>
          </cell>
          <cell r="R283">
            <v>18437</v>
          </cell>
          <cell r="S283">
            <v>51651</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55</v>
          </cell>
          <cell r="AJ283">
            <v>0</v>
          </cell>
          <cell r="AK283">
            <v>29</v>
          </cell>
          <cell r="AL283">
            <v>0</v>
          </cell>
          <cell r="AM283">
            <v>26</v>
          </cell>
          <cell r="AN283">
            <v>0</v>
          </cell>
          <cell r="AO283">
            <v>0</v>
          </cell>
          <cell r="AP283">
            <v>0</v>
          </cell>
          <cell r="AQ283">
            <v>0</v>
          </cell>
          <cell r="AR283">
            <v>0</v>
          </cell>
          <cell r="AS283">
            <v>0</v>
          </cell>
          <cell r="AT283">
            <v>55</v>
          </cell>
          <cell r="AU283">
            <v>0</v>
          </cell>
          <cell r="AV283">
            <v>0</v>
          </cell>
          <cell r="AW283">
            <v>0</v>
          </cell>
          <cell r="AX283">
            <v>0</v>
          </cell>
          <cell r="AY283">
            <v>0</v>
          </cell>
          <cell r="AZ283">
            <v>0</v>
          </cell>
          <cell r="BA283">
            <v>0</v>
          </cell>
          <cell r="BB283">
            <v>0</v>
          </cell>
          <cell r="BC283">
            <v>0</v>
          </cell>
          <cell r="BD283">
            <v>0</v>
          </cell>
          <cell r="BE283">
            <v>0</v>
          </cell>
        </row>
        <row r="284">
          <cell r="A284">
            <v>230</v>
          </cell>
          <cell r="B284">
            <v>600</v>
          </cell>
          <cell r="C284" t="str">
            <v>Siloah (Twente)</v>
          </cell>
          <cell r="D284" t="str">
            <v>GOES</v>
          </cell>
          <cell r="E284" t="str">
            <v>JJAE</v>
          </cell>
          <cell r="F284">
            <v>18</v>
          </cell>
          <cell r="G284">
            <v>0</v>
          </cell>
          <cell r="H284">
            <v>0</v>
          </cell>
          <cell r="I284">
            <v>0</v>
          </cell>
          <cell r="J284">
            <v>149619</v>
          </cell>
          <cell r="K284" t="e">
            <v>#REF!</v>
          </cell>
          <cell r="L284" t="e">
            <v>#REF!</v>
          </cell>
          <cell r="M284" t="e">
            <v>#REF!</v>
          </cell>
          <cell r="N284" t="e">
            <v>#REF!</v>
          </cell>
          <cell r="O284" t="e">
            <v>#REF!</v>
          </cell>
          <cell r="P284" t="e">
            <v>#REF!</v>
          </cell>
          <cell r="Q284">
            <v>10864</v>
          </cell>
          <cell r="R284">
            <v>23085</v>
          </cell>
          <cell r="S284">
            <v>51040</v>
          </cell>
          <cell r="T284">
            <v>0</v>
          </cell>
          <cell r="U284">
            <v>6</v>
          </cell>
          <cell r="V284">
            <v>0</v>
          </cell>
          <cell r="W284">
            <v>0</v>
          </cell>
          <cell r="X284">
            <v>0</v>
          </cell>
          <cell r="Y284">
            <v>6</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12</v>
          </cell>
          <cell r="AP284">
            <v>0</v>
          </cell>
          <cell r="AQ284">
            <v>0</v>
          </cell>
          <cell r="AR284">
            <v>0</v>
          </cell>
          <cell r="AS284">
            <v>0</v>
          </cell>
          <cell r="AT284">
            <v>6</v>
          </cell>
          <cell r="AU284">
            <v>12</v>
          </cell>
          <cell r="AV284">
            <v>0</v>
          </cell>
          <cell r="AW284">
            <v>0</v>
          </cell>
          <cell r="AX284">
            <v>0</v>
          </cell>
          <cell r="AY284">
            <v>0</v>
          </cell>
          <cell r="AZ284">
            <v>0</v>
          </cell>
          <cell r="BA284">
            <v>0</v>
          </cell>
          <cell r="BB284">
            <v>0</v>
          </cell>
          <cell r="BC284">
            <v>0</v>
          </cell>
          <cell r="BD284">
            <v>0</v>
          </cell>
          <cell r="BE284">
            <v>0</v>
          </cell>
        </row>
        <row r="285">
          <cell r="A285">
            <v>270</v>
          </cell>
          <cell r="B285">
            <v>600</v>
          </cell>
          <cell r="C285" t="str">
            <v>Steinmetz (Delft Westland Oostland)</v>
          </cell>
          <cell r="D285" t="str">
            <v>RIJSWIJK ZH</v>
          </cell>
          <cell r="E285" t="str">
            <v>ECAO</v>
          </cell>
          <cell r="F285">
            <v>0</v>
          </cell>
          <cell r="G285">
            <v>0</v>
          </cell>
          <cell r="H285">
            <v>0</v>
          </cell>
          <cell r="I285">
            <v>10</v>
          </cell>
          <cell r="J285">
            <v>124211</v>
          </cell>
          <cell r="K285" t="e">
            <v>#REF!</v>
          </cell>
          <cell r="L285" t="e">
            <v>#REF!</v>
          </cell>
          <cell r="M285" t="e">
            <v>#REF!</v>
          </cell>
          <cell r="N285" t="e">
            <v>#REF!</v>
          </cell>
          <cell r="O285" t="e">
            <v>#REF!</v>
          </cell>
          <cell r="P285" t="e">
            <v>#REF!</v>
          </cell>
          <cell r="Q285">
            <v>11557</v>
          </cell>
          <cell r="R285">
            <v>0</v>
          </cell>
          <cell r="S285">
            <v>64849</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10</v>
          </cell>
          <cell r="AJ285">
            <v>9</v>
          </cell>
          <cell r="AK285">
            <v>0</v>
          </cell>
          <cell r="AL285">
            <v>0</v>
          </cell>
          <cell r="AM285">
            <v>10</v>
          </cell>
          <cell r="AN285">
            <v>9</v>
          </cell>
          <cell r="AO285">
            <v>0</v>
          </cell>
          <cell r="AP285">
            <v>0</v>
          </cell>
          <cell r="AQ285">
            <v>0</v>
          </cell>
          <cell r="AR285">
            <v>0</v>
          </cell>
          <cell r="AS285">
            <v>0</v>
          </cell>
          <cell r="AT285">
            <v>19</v>
          </cell>
          <cell r="AU285">
            <v>0</v>
          </cell>
          <cell r="AV285">
            <v>0</v>
          </cell>
          <cell r="AW285">
            <v>0</v>
          </cell>
          <cell r="AX285">
            <v>0</v>
          </cell>
          <cell r="AY285">
            <v>0</v>
          </cell>
          <cell r="AZ285">
            <v>0</v>
          </cell>
          <cell r="BA285">
            <v>0</v>
          </cell>
          <cell r="BB285">
            <v>0</v>
          </cell>
          <cell r="BC285">
            <v>0</v>
          </cell>
          <cell r="BD285">
            <v>0</v>
          </cell>
          <cell r="BE285">
            <v>0</v>
          </cell>
        </row>
        <row r="286">
          <cell r="A286">
            <v>330</v>
          </cell>
          <cell r="B286">
            <v>600</v>
          </cell>
          <cell r="C286" t="str">
            <v>Sensis (Noordoost-Brabant)</v>
          </cell>
          <cell r="D286" t="str">
            <v>GRAVE</v>
          </cell>
          <cell r="E286" t="str">
            <v>GVER</v>
          </cell>
          <cell r="F286">
            <v>0</v>
          </cell>
          <cell r="G286">
            <v>0</v>
          </cell>
          <cell r="H286">
            <v>5</v>
          </cell>
          <cell r="I286">
            <v>0</v>
          </cell>
          <cell r="J286">
            <v>41552</v>
          </cell>
          <cell r="K286" t="e">
            <v>#REF!</v>
          </cell>
          <cell r="L286" t="e">
            <v>#REF!</v>
          </cell>
          <cell r="M286" t="e">
            <v>#REF!</v>
          </cell>
          <cell r="N286" t="e">
            <v>#REF!</v>
          </cell>
          <cell r="O286" t="e">
            <v>#REF!</v>
          </cell>
          <cell r="P286" t="e">
            <v>#REF!</v>
          </cell>
          <cell r="Q286">
            <v>156549</v>
          </cell>
          <cell r="R286">
            <v>58547</v>
          </cell>
          <cell r="S286">
            <v>527701</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39</v>
          </cell>
          <cell r="AR286">
            <v>0</v>
          </cell>
          <cell r="AS286">
            <v>0</v>
          </cell>
          <cell r="AT286">
            <v>0</v>
          </cell>
          <cell r="AU286">
            <v>39</v>
          </cell>
          <cell r="AV286">
            <v>0</v>
          </cell>
          <cell r="AW286">
            <v>0</v>
          </cell>
          <cell r="AX286">
            <v>0</v>
          </cell>
          <cell r="AY286">
            <v>11403</v>
          </cell>
          <cell r="AZ286">
            <v>0</v>
          </cell>
          <cell r="BA286">
            <v>0</v>
          </cell>
          <cell r="BB286">
            <v>0</v>
          </cell>
          <cell r="BC286">
            <v>0</v>
          </cell>
          <cell r="BD286">
            <v>0</v>
          </cell>
          <cell r="BE286">
            <v>0</v>
          </cell>
        </row>
        <row r="287">
          <cell r="A287">
            <v>400</v>
          </cell>
          <cell r="B287">
            <v>600</v>
          </cell>
          <cell r="C287" t="str">
            <v>Talant (Groningen)</v>
          </cell>
          <cell r="D287" t="str">
            <v>WINSCHOTEN</v>
          </cell>
          <cell r="E287" t="str">
            <v>GVER</v>
          </cell>
          <cell r="F287">
            <v>18</v>
          </cell>
          <cell r="G287">
            <v>0</v>
          </cell>
          <cell r="H287">
            <v>0</v>
          </cell>
          <cell r="I287">
            <v>0</v>
          </cell>
          <cell r="J287">
            <v>118169</v>
          </cell>
          <cell r="K287" t="e">
            <v>#REF!</v>
          </cell>
          <cell r="L287" t="e">
            <v>#REF!</v>
          </cell>
          <cell r="M287" t="e">
            <v>#REF!</v>
          </cell>
          <cell r="N287" t="e">
            <v>#REF!</v>
          </cell>
          <cell r="O287" t="e">
            <v>#REF!</v>
          </cell>
          <cell r="P287" t="e">
            <v>#REF!</v>
          </cell>
          <cell r="Q287">
            <v>34317</v>
          </cell>
          <cell r="R287">
            <v>55352</v>
          </cell>
          <cell r="S287">
            <v>28865</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38</v>
          </cell>
          <cell r="AQ287">
            <v>0</v>
          </cell>
          <cell r="AR287">
            <v>0</v>
          </cell>
          <cell r="AS287">
            <v>0</v>
          </cell>
          <cell r="AT287">
            <v>0</v>
          </cell>
          <cell r="AU287">
            <v>38</v>
          </cell>
          <cell r="AV287">
            <v>0</v>
          </cell>
          <cell r="AW287">
            <v>0</v>
          </cell>
          <cell r="AX287">
            <v>63</v>
          </cell>
          <cell r="AY287">
            <v>1449</v>
          </cell>
          <cell r="AZ287">
            <v>0</v>
          </cell>
          <cell r="BA287">
            <v>0</v>
          </cell>
          <cell r="BB287">
            <v>0</v>
          </cell>
          <cell r="BC287">
            <v>0</v>
          </cell>
          <cell r="BD287">
            <v>0</v>
          </cell>
          <cell r="BE287">
            <v>0</v>
          </cell>
        </row>
        <row r="288">
          <cell r="A288">
            <v>1090</v>
          </cell>
          <cell r="B288">
            <v>600</v>
          </cell>
          <cell r="C288" t="str">
            <v>Pluryn Werkenrode Groep (Apeldoorn Zutphen e.o)</v>
          </cell>
          <cell r="D288" t="str">
            <v>OOSTERBEEK</v>
          </cell>
          <cell r="E288" t="str">
            <v>FKLR</v>
          </cell>
          <cell r="F288">
            <v>0</v>
          </cell>
          <cell r="G288">
            <v>0</v>
          </cell>
          <cell r="H288">
            <v>0</v>
          </cell>
          <cell r="I288">
            <v>0</v>
          </cell>
          <cell r="J288">
            <v>0</v>
          </cell>
          <cell r="K288" t="e">
            <v>#REF!</v>
          </cell>
          <cell r="L288" t="e">
            <v>#REF!</v>
          </cell>
          <cell r="M288" t="e">
            <v>#REF!</v>
          </cell>
          <cell r="N288" t="e">
            <v>#REF!</v>
          </cell>
          <cell r="O288" t="e">
            <v>#REF!</v>
          </cell>
          <cell r="P288" t="e">
            <v>#REF!</v>
          </cell>
          <cell r="Q288">
            <v>491430</v>
          </cell>
          <cell r="R288">
            <v>953200</v>
          </cell>
          <cell r="S288">
            <v>22623</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132</v>
          </cell>
          <cell r="AP288">
            <v>108</v>
          </cell>
          <cell r="AQ288">
            <v>0</v>
          </cell>
          <cell r="AR288">
            <v>0</v>
          </cell>
          <cell r="AS288">
            <v>0</v>
          </cell>
          <cell r="AT288">
            <v>0</v>
          </cell>
          <cell r="AU288">
            <v>240</v>
          </cell>
          <cell r="AV288">
            <v>89</v>
          </cell>
          <cell r="AW288">
            <v>0</v>
          </cell>
          <cell r="AX288">
            <v>0</v>
          </cell>
          <cell r="AY288">
            <v>16385</v>
          </cell>
          <cell r="AZ288">
            <v>0</v>
          </cell>
          <cell r="BA288">
            <v>0</v>
          </cell>
          <cell r="BB288">
            <v>0</v>
          </cell>
          <cell r="BC288">
            <v>0</v>
          </cell>
          <cell r="BD288">
            <v>0</v>
          </cell>
          <cell r="BE288">
            <v>0</v>
          </cell>
        </row>
        <row r="289">
          <cell r="A289">
            <v>1091</v>
          </cell>
          <cell r="B289">
            <v>600</v>
          </cell>
          <cell r="C289" t="str">
            <v>Pluryn Werkenrode Groep (Nijmegen)</v>
          </cell>
          <cell r="D289" t="str">
            <v>OOSTERBEEK</v>
          </cell>
          <cell r="E289" t="str">
            <v>FKLR</v>
          </cell>
          <cell r="F289">
            <v>0</v>
          </cell>
          <cell r="G289">
            <v>0</v>
          </cell>
          <cell r="H289">
            <v>0</v>
          </cell>
          <cell r="I289">
            <v>0</v>
          </cell>
          <cell r="J289">
            <v>0</v>
          </cell>
          <cell r="K289" t="e">
            <v>#REF!</v>
          </cell>
          <cell r="L289" t="e">
            <v>#REF!</v>
          </cell>
          <cell r="M289" t="e">
            <v>#REF!</v>
          </cell>
          <cell r="N289" t="e">
            <v>#REF!</v>
          </cell>
          <cell r="O289" t="e">
            <v>#REF!</v>
          </cell>
          <cell r="P289" t="e">
            <v>#REF!</v>
          </cell>
          <cell r="Q289">
            <v>1641738</v>
          </cell>
          <cell r="R289">
            <v>2064724</v>
          </cell>
          <cell r="S289">
            <v>440919</v>
          </cell>
          <cell r="T289">
            <v>58144</v>
          </cell>
          <cell r="U289">
            <v>34</v>
          </cell>
          <cell r="V289">
            <v>0</v>
          </cell>
          <cell r="W289">
            <v>34</v>
          </cell>
          <cell r="X289">
            <v>0</v>
          </cell>
          <cell r="Y289">
            <v>0</v>
          </cell>
          <cell r="Z289">
            <v>0</v>
          </cell>
          <cell r="AA289">
            <v>0</v>
          </cell>
          <cell r="AB289">
            <v>0</v>
          </cell>
          <cell r="AC289">
            <v>0</v>
          </cell>
          <cell r="AD289">
            <v>0</v>
          </cell>
          <cell r="AE289">
            <v>0</v>
          </cell>
          <cell r="AF289">
            <v>0</v>
          </cell>
          <cell r="AG289">
            <v>0</v>
          </cell>
          <cell r="AH289">
            <v>0</v>
          </cell>
          <cell r="AI289">
            <v>120</v>
          </cell>
          <cell r="AJ289">
            <v>228</v>
          </cell>
          <cell r="AK289">
            <v>87</v>
          </cell>
          <cell r="AL289">
            <v>206</v>
          </cell>
          <cell r="AM289">
            <v>33</v>
          </cell>
          <cell r="AN289">
            <v>22</v>
          </cell>
          <cell r="AO289">
            <v>455</v>
          </cell>
          <cell r="AP289">
            <v>0</v>
          </cell>
          <cell r="AQ289">
            <v>0</v>
          </cell>
          <cell r="AR289">
            <v>0</v>
          </cell>
          <cell r="AS289">
            <v>0</v>
          </cell>
          <cell r="AT289">
            <v>382</v>
          </cell>
          <cell r="AU289">
            <v>455</v>
          </cell>
          <cell r="AV289">
            <v>0</v>
          </cell>
          <cell r="AW289">
            <v>8</v>
          </cell>
          <cell r="AX289">
            <v>882</v>
          </cell>
          <cell r="AY289">
            <v>27972</v>
          </cell>
          <cell r="AZ289">
            <v>0</v>
          </cell>
          <cell r="BA289">
            <v>0</v>
          </cell>
          <cell r="BB289">
            <v>0</v>
          </cell>
          <cell r="BC289">
            <v>0</v>
          </cell>
          <cell r="BD289">
            <v>0</v>
          </cell>
          <cell r="BE289">
            <v>0</v>
          </cell>
        </row>
        <row r="290">
          <cell r="A290">
            <v>1092</v>
          </cell>
          <cell r="B290">
            <v>600</v>
          </cell>
          <cell r="C290" t="str">
            <v>Pluryn Werkenrode Groep (Arnhem)</v>
          </cell>
          <cell r="D290" t="str">
            <v>OOSTERBEEK</v>
          </cell>
          <cell r="E290" t="str">
            <v>FKLR</v>
          </cell>
          <cell r="F290">
            <v>0</v>
          </cell>
          <cell r="G290">
            <v>0</v>
          </cell>
          <cell r="H290">
            <v>0</v>
          </cell>
          <cell r="I290">
            <v>0</v>
          </cell>
          <cell r="J290">
            <v>0</v>
          </cell>
          <cell r="K290" t="e">
            <v>#REF!</v>
          </cell>
          <cell r="L290" t="e">
            <v>#REF!</v>
          </cell>
          <cell r="M290" t="e">
            <v>#REF!</v>
          </cell>
          <cell r="N290" t="e">
            <v>#REF!</v>
          </cell>
          <cell r="O290" t="e">
            <v>#REF!</v>
          </cell>
          <cell r="P290" t="e">
            <v>#REF!</v>
          </cell>
          <cell r="Q290">
            <v>270387</v>
          </cell>
          <cell r="R290">
            <v>568943</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276</v>
          </cell>
          <cell r="AQ290">
            <v>0</v>
          </cell>
          <cell r="AR290">
            <v>0</v>
          </cell>
          <cell r="AS290">
            <v>0</v>
          </cell>
          <cell r="AT290">
            <v>0</v>
          </cell>
          <cell r="AU290">
            <v>276</v>
          </cell>
          <cell r="AV290">
            <v>0</v>
          </cell>
          <cell r="AW290">
            <v>0</v>
          </cell>
          <cell r="AX290">
            <v>0</v>
          </cell>
          <cell r="AY290">
            <v>13041</v>
          </cell>
          <cell r="AZ290">
            <v>0</v>
          </cell>
          <cell r="BA290">
            <v>0</v>
          </cell>
          <cell r="BB290">
            <v>0</v>
          </cell>
          <cell r="BC290">
            <v>0</v>
          </cell>
          <cell r="BD290">
            <v>0</v>
          </cell>
          <cell r="BE290">
            <v>0</v>
          </cell>
        </row>
        <row r="291">
          <cell r="A291">
            <v>440</v>
          </cell>
          <cell r="B291">
            <v>600</v>
          </cell>
          <cell r="C291" t="str">
            <v>Hondsberg La Salle (NO-Brabant)</v>
          </cell>
          <cell r="D291" t="str">
            <v>BOXTEL</v>
          </cell>
          <cell r="E291" t="str">
            <v>HWIH</v>
          </cell>
          <cell r="F291">
            <v>88</v>
          </cell>
          <cell r="G291">
            <v>0</v>
          </cell>
          <cell r="H291">
            <v>0</v>
          </cell>
          <cell r="I291">
            <v>0</v>
          </cell>
          <cell r="J291">
            <v>615541</v>
          </cell>
          <cell r="K291" t="e">
            <v>#REF!</v>
          </cell>
          <cell r="L291" t="e">
            <v>#REF!</v>
          </cell>
          <cell r="M291" t="e">
            <v>#REF!</v>
          </cell>
          <cell r="N291" t="e">
            <v>#REF!</v>
          </cell>
          <cell r="O291" t="e">
            <v>#REF!</v>
          </cell>
          <cell r="P291" t="e">
            <v>#REF!</v>
          </cell>
          <cell r="Q291">
            <v>298387</v>
          </cell>
          <cell r="R291">
            <v>674071</v>
          </cell>
          <cell r="S291">
            <v>306</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187</v>
          </cell>
          <cell r="AQ291">
            <v>0</v>
          </cell>
          <cell r="AR291">
            <v>0</v>
          </cell>
          <cell r="AS291">
            <v>0</v>
          </cell>
          <cell r="AT291">
            <v>0</v>
          </cell>
          <cell r="AU291">
            <v>187</v>
          </cell>
          <cell r="AV291">
            <v>80</v>
          </cell>
          <cell r="AW291">
            <v>0</v>
          </cell>
          <cell r="AX291">
            <v>1765</v>
          </cell>
          <cell r="AY291">
            <v>6009</v>
          </cell>
          <cell r="AZ291">
            <v>0</v>
          </cell>
          <cell r="BA291">
            <v>0</v>
          </cell>
          <cell r="BB291">
            <v>0</v>
          </cell>
          <cell r="BC291">
            <v>0</v>
          </cell>
          <cell r="BD291">
            <v>0</v>
          </cell>
          <cell r="BE291">
            <v>0</v>
          </cell>
        </row>
        <row r="292">
          <cell r="A292">
            <v>1621</v>
          </cell>
          <cell r="B292">
            <v>600</v>
          </cell>
          <cell r="C292" t="str">
            <v>Maasstad (Zuid-Hollandse Eilanden)</v>
          </cell>
          <cell r="D292" t="str">
            <v>ROTTERDAM</v>
          </cell>
          <cell r="E292" t="str">
            <v>YMER</v>
          </cell>
          <cell r="F292">
            <v>6</v>
          </cell>
          <cell r="G292">
            <v>0</v>
          </cell>
          <cell r="H292">
            <v>0</v>
          </cell>
          <cell r="I292">
            <v>0</v>
          </cell>
          <cell r="J292">
            <v>42867</v>
          </cell>
          <cell r="K292" t="e">
            <v>#REF!</v>
          </cell>
          <cell r="L292" t="e">
            <v>#REF!</v>
          </cell>
          <cell r="M292" t="e">
            <v>#REF!</v>
          </cell>
          <cell r="N292" t="e">
            <v>#REF!</v>
          </cell>
          <cell r="O292" t="e">
            <v>#REF!</v>
          </cell>
          <cell r="P292" t="e">
            <v>#REF!</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6</v>
          </cell>
          <cell r="AQ292">
            <v>0</v>
          </cell>
          <cell r="AR292">
            <v>0</v>
          </cell>
          <cell r="AS292">
            <v>0</v>
          </cell>
          <cell r="AT292">
            <v>0</v>
          </cell>
          <cell r="AU292">
            <v>6</v>
          </cell>
          <cell r="AV292">
            <v>0</v>
          </cell>
          <cell r="AW292">
            <v>0</v>
          </cell>
          <cell r="AX292">
            <v>0</v>
          </cell>
          <cell r="AY292">
            <v>0</v>
          </cell>
          <cell r="AZ292">
            <v>0</v>
          </cell>
          <cell r="BA292">
            <v>0</v>
          </cell>
          <cell r="BB292">
            <v>0</v>
          </cell>
          <cell r="BC292">
            <v>0</v>
          </cell>
          <cell r="BD292">
            <v>0</v>
          </cell>
          <cell r="BE292">
            <v>0</v>
          </cell>
        </row>
        <row r="293">
          <cell r="A293">
            <v>853</v>
          </cell>
          <cell r="B293">
            <v>600</v>
          </cell>
          <cell r="C293" t="str">
            <v>ASVZ Zuid-West (Midden-Holland)</v>
          </cell>
          <cell r="D293" t="str">
            <v>SLIEDRECHT</v>
          </cell>
          <cell r="E293" t="str">
            <v>HWIH</v>
          </cell>
          <cell r="F293">
            <v>54</v>
          </cell>
          <cell r="G293">
            <v>0</v>
          </cell>
          <cell r="H293">
            <v>0</v>
          </cell>
          <cell r="I293">
            <v>0</v>
          </cell>
          <cell r="J293">
            <v>432064</v>
          </cell>
          <cell r="K293" t="e">
            <v>#REF!</v>
          </cell>
          <cell r="L293" t="e">
            <v>#REF!</v>
          </cell>
          <cell r="M293" t="e">
            <v>#REF!</v>
          </cell>
          <cell r="N293" t="e">
            <v>#REF!</v>
          </cell>
          <cell r="O293" t="e">
            <v>#REF!</v>
          </cell>
          <cell r="P293" t="e">
            <v>#REF!</v>
          </cell>
          <cell r="Q293">
            <v>21104</v>
          </cell>
          <cell r="R293">
            <v>0</v>
          </cell>
          <cell r="S293">
            <v>0</v>
          </cell>
          <cell r="T293">
            <v>0</v>
          </cell>
          <cell r="U293">
            <v>85</v>
          </cell>
          <cell r="V293">
            <v>0</v>
          </cell>
          <cell r="W293">
            <v>27</v>
          </cell>
          <cell r="X293">
            <v>0</v>
          </cell>
          <cell r="Y293">
            <v>58</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85</v>
          </cell>
          <cell r="AU293">
            <v>0</v>
          </cell>
          <cell r="AV293">
            <v>0</v>
          </cell>
          <cell r="AW293">
            <v>0</v>
          </cell>
          <cell r="AX293">
            <v>0</v>
          </cell>
          <cell r="AY293">
            <v>0</v>
          </cell>
          <cell r="AZ293">
            <v>0</v>
          </cell>
          <cell r="BA293">
            <v>0</v>
          </cell>
          <cell r="BB293">
            <v>0</v>
          </cell>
          <cell r="BC293">
            <v>0</v>
          </cell>
          <cell r="BD293">
            <v>0</v>
          </cell>
          <cell r="BE293">
            <v>0</v>
          </cell>
        </row>
        <row r="294">
          <cell r="A294">
            <v>763</v>
          </cell>
          <cell r="B294">
            <v>600</v>
          </cell>
          <cell r="C294" t="str">
            <v>Paus Johannes XXIII (Haaglanden)</v>
          </cell>
          <cell r="D294" t="str">
            <v>ROTTERDAM</v>
          </cell>
          <cell r="E294" t="str">
            <v>HWIH</v>
          </cell>
          <cell r="F294">
            <v>0</v>
          </cell>
          <cell r="G294">
            <v>0</v>
          </cell>
          <cell r="H294">
            <v>0</v>
          </cell>
          <cell r="I294">
            <v>0</v>
          </cell>
          <cell r="J294">
            <v>0</v>
          </cell>
          <cell r="K294" t="e">
            <v>#REF!</v>
          </cell>
          <cell r="L294" t="e">
            <v>#REF!</v>
          </cell>
          <cell r="M294" t="e">
            <v>#REF!</v>
          </cell>
          <cell r="N294" t="e">
            <v>#REF!</v>
          </cell>
          <cell r="O294" t="e">
            <v>#REF!</v>
          </cell>
          <cell r="P294" t="e">
            <v>#REF!</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row>
        <row r="295">
          <cell r="A295">
            <v>1082</v>
          </cell>
          <cell r="B295">
            <v>600</v>
          </cell>
          <cell r="C295" t="str">
            <v>Philadelphia Zorg Groot Rijnmond (Rotterdam)</v>
          </cell>
          <cell r="D295" t="str">
            <v>ROTTERDAM</v>
          </cell>
          <cell r="E295" t="str">
            <v>JJAE</v>
          </cell>
          <cell r="F295">
            <v>24</v>
          </cell>
          <cell r="G295">
            <v>0</v>
          </cell>
          <cell r="H295">
            <v>0</v>
          </cell>
          <cell r="I295">
            <v>0</v>
          </cell>
          <cell r="J295">
            <v>230615</v>
          </cell>
          <cell r="K295" t="e">
            <v>#REF!</v>
          </cell>
          <cell r="L295" t="e">
            <v>#REF!</v>
          </cell>
          <cell r="M295" t="e">
            <v>#REF!</v>
          </cell>
          <cell r="N295" t="e">
            <v>#REF!</v>
          </cell>
          <cell r="O295" t="e">
            <v>#REF!</v>
          </cell>
          <cell r="P295" t="e">
            <v>#REF!</v>
          </cell>
          <cell r="Q295">
            <v>0</v>
          </cell>
          <cell r="R295">
            <v>0</v>
          </cell>
          <cell r="S295">
            <v>0</v>
          </cell>
          <cell r="T295">
            <v>0</v>
          </cell>
          <cell r="U295">
            <v>24</v>
          </cell>
          <cell r="V295">
            <v>0</v>
          </cell>
          <cell r="W295">
            <v>0</v>
          </cell>
          <cell r="X295">
            <v>0</v>
          </cell>
          <cell r="Y295">
            <v>24</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24</v>
          </cell>
          <cell r="AU295">
            <v>0</v>
          </cell>
          <cell r="AV295">
            <v>0</v>
          </cell>
          <cell r="AW295">
            <v>0</v>
          </cell>
          <cell r="AX295">
            <v>0</v>
          </cell>
          <cell r="AY295">
            <v>0</v>
          </cell>
          <cell r="AZ295">
            <v>0</v>
          </cell>
          <cell r="BA295">
            <v>0</v>
          </cell>
          <cell r="BB295">
            <v>0</v>
          </cell>
          <cell r="BC295">
            <v>0</v>
          </cell>
          <cell r="BD295">
            <v>0</v>
          </cell>
          <cell r="BE295">
            <v>0</v>
          </cell>
        </row>
        <row r="296">
          <cell r="A296">
            <v>1142</v>
          </cell>
          <cell r="B296">
            <v>600</v>
          </cell>
          <cell r="C296" t="str">
            <v>Rapha‰lstichting (Kennemerland)</v>
          </cell>
          <cell r="D296" t="str">
            <v>SCHOORL</v>
          </cell>
          <cell r="E296" t="str">
            <v>JJAE</v>
          </cell>
          <cell r="F296">
            <v>5</v>
          </cell>
          <cell r="G296">
            <v>0</v>
          </cell>
          <cell r="H296">
            <v>0</v>
          </cell>
          <cell r="I296">
            <v>0</v>
          </cell>
          <cell r="J296">
            <v>35725</v>
          </cell>
          <cell r="K296" t="e">
            <v>#REF!</v>
          </cell>
          <cell r="L296" t="e">
            <v>#REF!</v>
          </cell>
          <cell r="M296" t="e">
            <v>#REF!</v>
          </cell>
          <cell r="N296" t="e">
            <v>#REF!</v>
          </cell>
          <cell r="O296" t="e">
            <v>#REF!</v>
          </cell>
          <cell r="P296" t="e">
            <v>#REF!</v>
          </cell>
          <cell r="Q296">
            <v>3277</v>
          </cell>
          <cell r="R296">
            <v>-5788</v>
          </cell>
          <cell r="S296">
            <v>0</v>
          </cell>
          <cell r="T296">
            <v>3600</v>
          </cell>
          <cell r="U296">
            <v>0</v>
          </cell>
          <cell r="V296">
            <v>5</v>
          </cell>
          <cell r="W296">
            <v>0</v>
          </cell>
          <cell r="X296">
            <v>0</v>
          </cell>
          <cell r="Y296">
            <v>0</v>
          </cell>
          <cell r="Z296">
            <v>5</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5</v>
          </cell>
          <cell r="AU296">
            <v>0</v>
          </cell>
          <cell r="AV296">
            <v>0</v>
          </cell>
          <cell r="AW296">
            <v>0</v>
          </cell>
          <cell r="AX296">
            <v>0</v>
          </cell>
          <cell r="AY296">
            <v>0</v>
          </cell>
          <cell r="AZ296">
            <v>0</v>
          </cell>
          <cell r="BA296">
            <v>0</v>
          </cell>
          <cell r="BB296">
            <v>0</v>
          </cell>
          <cell r="BC296">
            <v>0</v>
          </cell>
          <cell r="BD296">
            <v>0</v>
          </cell>
          <cell r="BE296">
            <v>0</v>
          </cell>
        </row>
        <row r="297">
          <cell r="A297">
            <v>1083</v>
          </cell>
          <cell r="B297">
            <v>600</v>
          </cell>
          <cell r="C297" t="str">
            <v>Philadelphia Zorg West Brabant</v>
          </cell>
          <cell r="D297" t="str">
            <v>NIEUWENDIJK NB</v>
          </cell>
          <cell r="E297" t="str">
            <v>JJAE</v>
          </cell>
          <cell r="F297">
            <v>6</v>
          </cell>
          <cell r="G297">
            <v>0</v>
          </cell>
          <cell r="H297">
            <v>0</v>
          </cell>
          <cell r="I297">
            <v>0</v>
          </cell>
          <cell r="J297">
            <v>41710</v>
          </cell>
          <cell r="K297" t="e">
            <v>#REF!</v>
          </cell>
          <cell r="L297" t="e">
            <v>#REF!</v>
          </cell>
          <cell r="M297" t="e">
            <v>#REF!</v>
          </cell>
          <cell r="N297" t="e">
            <v>#REF!</v>
          </cell>
          <cell r="O297" t="e">
            <v>#REF!</v>
          </cell>
          <cell r="P297" t="e">
            <v>#REF!</v>
          </cell>
          <cell r="Q297">
            <v>0</v>
          </cell>
          <cell r="R297">
            <v>0</v>
          </cell>
          <cell r="S297">
            <v>0</v>
          </cell>
          <cell r="T297">
            <v>0</v>
          </cell>
          <cell r="U297">
            <v>0</v>
          </cell>
          <cell r="V297">
            <v>6</v>
          </cell>
          <cell r="W297">
            <v>0</v>
          </cell>
          <cell r="X297">
            <v>6</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6</v>
          </cell>
          <cell r="AU297">
            <v>0</v>
          </cell>
          <cell r="AV297">
            <v>0</v>
          </cell>
          <cell r="AW297">
            <v>0</v>
          </cell>
          <cell r="AX297">
            <v>0</v>
          </cell>
          <cell r="AY297">
            <v>0</v>
          </cell>
          <cell r="AZ297">
            <v>0</v>
          </cell>
          <cell r="BA297">
            <v>0</v>
          </cell>
          <cell r="BB297">
            <v>0</v>
          </cell>
          <cell r="BC297">
            <v>0</v>
          </cell>
          <cell r="BD297">
            <v>0</v>
          </cell>
          <cell r="BE297">
            <v>0</v>
          </cell>
        </row>
        <row r="298">
          <cell r="A298">
            <v>1720</v>
          </cell>
          <cell r="B298">
            <v>600</v>
          </cell>
          <cell r="C298" t="str">
            <v>De Belverts Hoeve</v>
          </cell>
          <cell r="D298" t="str">
            <v>OISTERWIJK</v>
          </cell>
          <cell r="E298" t="str">
            <v>HWIH</v>
          </cell>
          <cell r="F298">
            <v>12</v>
          </cell>
          <cell r="G298">
            <v>0</v>
          </cell>
          <cell r="H298">
            <v>0</v>
          </cell>
          <cell r="I298">
            <v>0</v>
          </cell>
          <cell r="J298">
            <v>83420</v>
          </cell>
          <cell r="K298" t="e">
            <v>#REF!</v>
          </cell>
          <cell r="L298" t="e">
            <v>#REF!</v>
          </cell>
          <cell r="M298" t="e">
            <v>#REF!</v>
          </cell>
          <cell r="N298" t="e">
            <v>#REF!</v>
          </cell>
          <cell r="O298" t="e">
            <v>#REF!</v>
          </cell>
          <cell r="P298" t="e">
            <v>#REF!</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12</v>
          </cell>
          <cell r="AP298">
            <v>0</v>
          </cell>
          <cell r="AQ298">
            <v>0</v>
          </cell>
          <cell r="AR298">
            <v>0</v>
          </cell>
          <cell r="AS298">
            <v>0</v>
          </cell>
          <cell r="AT298">
            <v>0</v>
          </cell>
          <cell r="AU298">
            <v>12</v>
          </cell>
          <cell r="AV298">
            <v>0</v>
          </cell>
          <cell r="AW298">
            <v>0</v>
          </cell>
          <cell r="AX298">
            <v>0</v>
          </cell>
          <cell r="AY298">
            <v>0</v>
          </cell>
          <cell r="AZ298">
            <v>0</v>
          </cell>
          <cell r="BA298">
            <v>0</v>
          </cell>
          <cell r="BB298">
            <v>0</v>
          </cell>
          <cell r="BC298">
            <v>0</v>
          </cell>
          <cell r="BD298">
            <v>0</v>
          </cell>
          <cell r="BE298">
            <v>0</v>
          </cell>
        </row>
        <row r="299">
          <cell r="A299">
            <v>1084</v>
          </cell>
          <cell r="B299">
            <v>600</v>
          </cell>
          <cell r="C299" t="str">
            <v>Philadelphia Zorg Oost-Groningen</v>
          </cell>
          <cell r="D299" t="str">
            <v>STADSKANAAL</v>
          </cell>
          <cell r="E299" t="str">
            <v>JJAE</v>
          </cell>
          <cell r="F299">
            <v>6</v>
          </cell>
          <cell r="G299">
            <v>0</v>
          </cell>
          <cell r="H299">
            <v>0</v>
          </cell>
          <cell r="I299">
            <v>0</v>
          </cell>
          <cell r="J299">
            <v>39391</v>
          </cell>
          <cell r="K299" t="e">
            <v>#REF!</v>
          </cell>
          <cell r="L299" t="e">
            <v>#REF!</v>
          </cell>
          <cell r="M299" t="e">
            <v>#REF!</v>
          </cell>
          <cell r="N299" t="e">
            <v>#REF!</v>
          </cell>
          <cell r="O299" t="e">
            <v>#REF!</v>
          </cell>
          <cell r="P299" t="e">
            <v>#REF!</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21</v>
          </cell>
          <cell r="AP299">
            <v>0</v>
          </cell>
          <cell r="AQ299">
            <v>0</v>
          </cell>
          <cell r="AR299">
            <v>0</v>
          </cell>
          <cell r="AS299">
            <v>0</v>
          </cell>
          <cell r="AT299">
            <v>0</v>
          </cell>
          <cell r="AU299">
            <v>21</v>
          </cell>
          <cell r="AV299">
            <v>0</v>
          </cell>
          <cell r="AW299">
            <v>0</v>
          </cell>
          <cell r="AX299">
            <v>0</v>
          </cell>
          <cell r="AY299">
            <v>0</v>
          </cell>
          <cell r="AZ299">
            <v>0</v>
          </cell>
          <cell r="BA299">
            <v>0</v>
          </cell>
          <cell r="BB299">
            <v>0</v>
          </cell>
          <cell r="BC299">
            <v>0</v>
          </cell>
          <cell r="BD299">
            <v>0</v>
          </cell>
          <cell r="BE299">
            <v>0</v>
          </cell>
        </row>
        <row r="300">
          <cell r="A300">
            <v>889</v>
          </cell>
          <cell r="B300">
            <v>600</v>
          </cell>
          <cell r="C300" t="str">
            <v>'s Heeren Loo (Zwolle)</v>
          </cell>
          <cell r="D300" t="str">
            <v>ERMELO</v>
          </cell>
          <cell r="E300" t="str">
            <v>ECAO</v>
          </cell>
          <cell r="F300">
            <v>21</v>
          </cell>
          <cell r="G300">
            <v>0</v>
          </cell>
          <cell r="H300">
            <v>0</v>
          </cell>
          <cell r="I300">
            <v>0</v>
          </cell>
          <cell r="J300">
            <v>152072</v>
          </cell>
          <cell r="K300" t="e">
            <v>#REF!</v>
          </cell>
          <cell r="L300" t="e">
            <v>#REF!</v>
          </cell>
          <cell r="M300" t="e">
            <v>#REF!</v>
          </cell>
          <cell r="N300" t="e">
            <v>#REF!</v>
          </cell>
          <cell r="O300" t="e">
            <v>#REF!</v>
          </cell>
          <cell r="P300" t="e">
            <v>#REF!</v>
          </cell>
          <cell r="Q300">
            <v>419988</v>
          </cell>
          <cell r="R300">
            <v>655762</v>
          </cell>
          <cell r="S300">
            <v>31469</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262</v>
          </cell>
          <cell r="AQ300">
            <v>0</v>
          </cell>
          <cell r="AR300">
            <v>0</v>
          </cell>
          <cell r="AS300">
            <v>0</v>
          </cell>
          <cell r="AT300">
            <v>0</v>
          </cell>
          <cell r="AU300">
            <v>262</v>
          </cell>
          <cell r="AV300">
            <v>238</v>
          </cell>
          <cell r="AW300">
            <v>0</v>
          </cell>
          <cell r="AX300">
            <v>726</v>
          </cell>
          <cell r="AY300">
            <v>19231</v>
          </cell>
          <cell r="AZ300">
            <v>0</v>
          </cell>
          <cell r="BA300">
            <v>0</v>
          </cell>
          <cell r="BB300">
            <v>0</v>
          </cell>
          <cell r="BC300">
            <v>0</v>
          </cell>
          <cell r="BD300">
            <v>0</v>
          </cell>
          <cell r="BE300">
            <v>0</v>
          </cell>
        </row>
        <row r="301">
          <cell r="A301">
            <v>1730</v>
          </cell>
          <cell r="B301">
            <v>600</v>
          </cell>
          <cell r="C301" t="str">
            <v>Paillet Zorgondersteuning</v>
          </cell>
          <cell r="D301" t="str">
            <v>BORNE</v>
          </cell>
          <cell r="E301" t="str">
            <v>ECAO</v>
          </cell>
          <cell r="F301">
            <v>15</v>
          </cell>
          <cell r="G301">
            <v>0</v>
          </cell>
          <cell r="H301">
            <v>0</v>
          </cell>
          <cell r="I301">
            <v>0</v>
          </cell>
          <cell r="J301">
            <v>99443</v>
          </cell>
          <cell r="K301" t="e">
            <v>#REF!</v>
          </cell>
          <cell r="L301" t="e">
            <v>#REF!</v>
          </cell>
          <cell r="M301" t="e">
            <v>#REF!</v>
          </cell>
          <cell r="N301" t="e">
            <v>#REF!</v>
          </cell>
          <cell r="O301" t="e">
            <v>#REF!</v>
          </cell>
          <cell r="P301" t="e">
            <v>#REF!</v>
          </cell>
          <cell r="Q301">
            <v>0</v>
          </cell>
          <cell r="R301">
            <v>0</v>
          </cell>
          <cell r="S301">
            <v>0</v>
          </cell>
          <cell r="T301">
            <v>0</v>
          </cell>
          <cell r="U301">
            <v>16</v>
          </cell>
          <cell r="V301">
            <v>0</v>
          </cell>
          <cell r="W301">
            <v>0</v>
          </cell>
          <cell r="X301">
            <v>0</v>
          </cell>
          <cell r="Y301">
            <v>16</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4</v>
          </cell>
          <cell r="AP301">
            <v>0</v>
          </cell>
          <cell r="AQ301">
            <v>0</v>
          </cell>
          <cell r="AR301">
            <v>0</v>
          </cell>
          <cell r="AS301">
            <v>0</v>
          </cell>
          <cell r="AT301">
            <v>16</v>
          </cell>
          <cell r="AU301">
            <v>4</v>
          </cell>
          <cell r="AV301">
            <v>0</v>
          </cell>
          <cell r="AW301">
            <v>0</v>
          </cell>
          <cell r="AX301">
            <v>0</v>
          </cell>
          <cell r="AY301">
            <v>0</v>
          </cell>
          <cell r="AZ301">
            <v>0</v>
          </cell>
          <cell r="BA301">
            <v>0</v>
          </cell>
          <cell r="BB301">
            <v>0</v>
          </cell>
          <cell r="BC301">
            <v>0</v>
          </cell>
          <cell r="BD301">
            <v>0</v>
          </cell>
          <cell r="BE301">
            <v>0</v>
          </cell>
        </row>
        <row r="302">
          <cell r="A302">
            <v>1740</v>
          </cell>
          <cell r="B302">
            <v>600</v>
          </cell>
          <cell r="C302" t="str">
            <v>Woonvoorzieningen Adullam</v>
          </cell>
          <cell r="D302" t="str">
            <v>BARNEVELD</v>
          </cell>
          <cell r="E302" t="str">
            <v>HWIH</v>
          </cell>
          <cell r="F302">
            <v>0</v>
          </cell>
          <cell r="G302">
            <v>0</v>
          </cell>
          <cell r="H302">
            <v>0</v>
          </cell>
          <cell r="I302">
            <v>0</v>
          </cell>
          <cell r="J302">
            <v>0</v>
          </cell>
          <cell r="K302" t="e">
            <v>#REF!</v>
          </cell>
          <cell r="L302" t="e">
            <v>#REF!</v>
          </cell>
          <cell r="M302" t="e">
            <v>#REF!</v>
          </cell>
          <cell r="N302" t="e">
            <v>#REF!</v>
          </cell>
          <cell r="O302" t="e">
            <v>#REF!</v>
          </cell>
          <cell r="P302" t="e">
            <v>#REF!</v>
          </cell>
          <cell r="Q302">
            <v>3349</v>
          </cell>
          <cell r="R302">
            <v>407</v>
          </cell>
          <cell r="S302">
            <v>60867</v>
          </cell>
          <cell r="T302">
            <v>0</v>
          </cell>
          <cell r="U302">
            <v>23</v>
          </cell>
          <cell r="V302">
            <v>0</v>
          </cell>
          <cell r="W302">
            <v>0</v>
          </cell>
          <cell r="X302">
            <v>0</v>
          </cell>
          <cell r="Y302">
            <v>23</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23</v>
          </cell>
          <cell r="AU302">
            <v>0</v>
          </cell>
          <cell r="AV302">
            <v>0</v>
          </cell>
          <cell r="AW302">
            <v>0</v>
          </cell>
          <cell r="AX302">
            <v>0</v>
          </cell>
          <cell r="AY302">
            <v>0</v>
          </cell>
          <cell r="AZ302">
            <v>0</v>
          </cell>
          <cell r="BA302">
            <v>0</v>
          </cell>
          <cell r="BB302">
            <v>0</v>
          </cell>
          <cell r="BC302">
            <v>0</v>
          </cell>
          <cell r="BD302">
            <v>0</v>
          </cell>
          <cell r="BE302">
            <v>0</v>
          </cell>
        </row>
        <row r="303">
          <cell r="A303">
            <v>854</v>
          </cell>
          <cell r="B303">
            <v>600</v>
          </cell>
          <cell r="C303" t="str">
            <v>ASVZ Zuid West (West-Brabant)</v>
          </cell>
          <cell r="D303" t="str">
            <v>BREDA</v>
          </cell>
          <cell r="E303" t="str">
            <v>HWIH</v>
          </cell>
          <cell r="F303">
            <v>0</v>
          </cell>
          <cell r="G303">
            <v>0</v>
          </cell>
          <cell r="H303">
            <v>0</v>
          </cell>
          <cell r="I303">
            <v>0</v>
          </cell>
          <cell r="J303">
            <v>0</v>
          </cell>
          <cell r="K303" t="e">
            <v>#REF!</v>
          </cell>
          <cell r="L303" t="e">
            <v>#REF!</v>
          </cell>
          <cell r="M303" t="e">
            <v>#REF!</v>
          </cell>
          <cell r="N303" t="e">
            <v>#REF!</v>
          </cell>
          <cell r="O303" t="e">
            <v>#REF!</v>
          </cell>
          <cell r="P303" t="e">
            <v>#REF!</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cell r="BD303">
            <v>0</v>
          </cell>
          <cell r="BE303">
            <v>0</v>
          </cell>
        </row>
        <row r="304">
          <cell r="A304">
            <v>855</v>
          </cell>
          <cell r="B304">
            <v>600</v>
          </cell>
          <cell r="C304" t="str">
            <v>ASVZ Zuid West (Zuid-Hollandse Eilanden)</v>
          </cell>
          <cell r="D304" t="str">
            <v>OUD BEIJERLAND</v>
          </cell>
          <cell r="E304" t="str">
            <v>HWIH</v>
          </cell>
          <cell r="F304">
            <v>0</v>
          </cell>
          <cell r="G304">
            <v>0</v>
          </cell>
          <cell r="H304">
            <v>0</v>
          </cell>
          <cell r="I304">
            <v>0</v>
          </cell>
          <cell r="J304">
            <v>0</v>
          </cell>
          <cell r="K304" t="e">
            <v>#REF!</v>
          </cell>
          <cell r="L304" t="e">
            <v>#REF!</v>
          </cell>
          <cell r="M304" t="e">
            <v>#REF!</v>
          </cell>
          <cell r="N304" t="e">
            <v>#REF!</v>
          </cell>
          <cell r="O304" t="e">
            <v>#REF!</v>
          </cell>
          <cell r="P304" t="e">
            <v>#REF!</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row>
        <row r="305">
          <cell r="A305">
            <v>1750</v>
          </cell>
          <cell r="B305">
            <v>600</v>
          </cell>
          <cell r="C305" t="str">
            <v>De Zuidwester</v>
          </cell>
          <cell r="D305" t="str">
            <v>ETTEN-LEUR</v>
          </cell>
          <cell r="E305" t="str">
            <v>JJAE</v>
          </cell>
          <cell r="F305">
            <v>12</v>
          </cell>
          <cell r="G305">
            <v>0</v>
          </cell>
          <cell r="H305">
            <v>0</v>
          </cell>
          <cell r="I305">
            <v>0</v>
          </cell>
          <cell r="J305">
            <v>85740</v>
          </cell>
          <cell r="K305" t="e">
            <v>#REF!</v>
          </cell>
          <cell r="L305" t="e">
            <v>#REF!</v>
          </cell>
          <cell r="M305" t="e">
            <v>#REF!</v>
          </cell>
          <cell r="N305" t="e">
            <v>#REF!</v>
          </cell>
          <cell r="O305" t="e">
            <v>#REF!</v>
          </cell>
          <cell r="P305" t="e">
            <v>#REF!</v>
          </cell>
          <cell r="Q305">
            <v>0</v>
          </cell>
          <cell r="R305">
            <v>0</v>
          </cell>
          <cell r="S305">
            <v>0</v>
          </cell>
          <cell r="T305">
            <v>0</v>
          </cell>
          <cell r="U305">
            <v>12</v>
          </cell>
          <cell r="V305">
            <v>0</v>
          </cell>
          <cell r="W305">
            <v>6</v>
          </cell>
          <cell r="X305">
            <v>0</v>
          </cell>
          <cell r="Y305">
            <v>6</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12</v>
          </cell>
          <cell r="AU305">
            <v>0</v>
          </cell>
          <cell r="AV305">
            <v>0</v>
          </cell>
          <cell r="AW305">
            <v>0</v>
          </cell>
          <cell r="AX305">
            <v>0</v>
          </cell>
          <cell r="AY305">
            <v>0</v>
          </cell>
          <cell r="AZ305">
            <v>0</v>
          </cell>
          <cell r="BA305">
            <v>0</v>
          </cell>
          <cell r="BB305">
            <v>0</v>
          </cell>
          <cell r="BC305">
            <v>0</v>
          </cell>
          <cell r="BD305">
            <v>0</v>
          </cell>
          <cell r="BE305">
            <v>0</v>
          </cell>
        </row>
        <row r="306">
          <cell r="A306">
            <v>1760</v>
          </cell>
          <cell r="B306">
            <v>600</v>
          </cell>
          <cell r="C306" t="str">
            <v>'t Heuveleind</v>
          </cell>
          <cell r="D306" t="str">
            <v>ZEELAND</v>
          </cell>
          <cell r="E306" t="str">
            <v>HWIH</v>
          </cell>
          <cell r="F306">
            <v>13</v>
          </cell>
          <cell r="G306">
            <v>0</v>
          </cell>
          <cell r="H306">
            <v>0</v>
          </cell>
          <cell r="I306">
            <v>0</v>
          </cell>
          <cell r="J306">
            <v>91235</v>
          </cell>
          <cell r="K306" t="e">
            <v>#REF!</v>
          </cell>
          <cell r="L306" t="e">
            <v>#REF!</v>
          </cell>
          <cell r="M306" t="e">
            <v>#REF!</v>
          </cell>
          <cell r="N306" t="e">
            <v>#REF!</v>
          </cell>
          <cell r="O306" t="e">
            <v>#REF!</v>
          </cell>
          <cell r="P306" t="e">
            <v>#REF!</v>
          </cell>
          <cell r="Q306">
            <v>0</v>
          </cell>
          <cell r="R306">
            <v>0</v>
          </cell>
          <cell r="S306">
            <v>0</v>
          </cell>
          <cell r="T306">
            <v>0</v>
          </cell>
          <cell r="U306">
            <v>0</v>
          </cell>
          <cell r="V306">
            <v>13</v>
          </cell>
          <cell r="W306">
            <v>0</v>
          </cell>
          <cell r="X306">
            <v>0</v>
          </cell>
          <cell r="Y306">
            <v>0</v>
          </cell>
          <cell r="Z306">
            <v>13</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13</v>
          </cell>
          <cell r="AU306">
            <v>0</v>
          </cell>
          <cell r="AV306">
            <v>0</v>
          </cell>
          <cell r="AW306">
            <v>0</v>
          </cell>
          <cell r="AX306">
            <v>0</v>
          </cell>
          <cell r="AY306">
            <v>0</v>
          </cell>
          <cell r="AZ306">
            <v>0</v>
          </cell>
          <cell r="BA306">
            <v>0</v>
          </cell>
          <cell r="BB306">
            <v>0</v>
          </cell>
          <cell r="BC306">
            <v>0</v>
          </cell>
          <cell r="BD306">
            <v>0</v>
          </cell>
          <cell r="BE306">
            <v>0</v>
          </cell>
        </row>
        <row r="307">
          <cell r="A307">
            <v>1770</v>
          </cell>
          <cell r="B307">
            <v>600</v>
          </cell>
          <cell r="C307" t="str">
            <v>WonenPlus</v>
          </cell>
          <cell r="D307" t="str">
            <v>SITTARD</v>
          </cell>
          <cell r="E307" t="str">
            <v>ECAO</v>
          </cell>
          <cell r="F307">
            <v>26</v>
          </cell>
          <cell r="G307">
            <v>0</v>
          </cell>
          <cell r="H307">
            <v>0</v>
          </cell>
          <cell r="I307">
            <v>0</v>
          </cell>
          <cell r="J307">
            <v>185575</v>
          </cell>
          <cell r="K307" t="e">
            <v>#REF!</v>
          </cell>
          <cell r="L307" t="e">
            <v>#REF!</v>
          </cell>
          <cell r="M307" t="e">
            <v>#REF!</v>
          </cell>
          <cell r="N307" t="e">
            <v>#REF!</v>
          </cell>
          <cell r="O307" t="e">
            <v>#REF!</v>
          </cell>
          <cell r="P307" t="e">
            <v>#REF!</v>
          </cell>
          <cell r="Q307">
            <v>0</v>
          </cell>
          <cell r="R307">
            <v>0</v>
          </cell>
          <cell r="S307">
            <v>0</v>
          </cell>
          <cell r="T307">
            <v>0</v>
          </cell>
          <cell r="U307">
            <v>26</v>
          </cell>
          <cell r="V307">
            <v>0</v>
          </cell>
          <cell r="W307">
            <v>0</v>
          </cell>
          <cell r="X307">
            <v>0</v>
          </cell>
          <cell r="Y307">
            <v>26</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26</v>
          </cell>
          <cell r="AU307">
            <v>0</v>
          </cell>
          <cell r="AV307">
            <v>0</v>
          </cell>
          <cell r="AW307">
            <v>0</v>
          </cell>
          <cell r="AX307">
            <v>0</v>
          </cell>
          <cell r="AY307">
            <v>0</v>
          </cell>
          <cell r="AZ307">
            <v>0</v>
          </cell>
          <cell r="BA307">
            <v>0</v>
          </cell>
          <cell r="BB307">
            <v>0</v>
          </cell>
          <cell r="BC307">
            <v>0</v>
          </cell>
          <cell r="BD307">
            <v>0</v>
          </cell>
          <cell r="BE307">
            <v>0</v>
          </cell>
        </row>
        <row r="308">
          <cell r="A308">
            <v>539</v>
          </cell>
          <cell r="B308">
            <v>600</v>
          </cell>
          <cell r="C308" t="str">
            <v>Humanitas DMH (Midden-IJssel)</v>
          </cell>
          <cell r="D308" t="str">
            <v>NIEUWEGEIN</v>
          </cell>
          <cell r="E308" t="str">
            <v>HWIH</v>
          </cell>
          <cell r="F308">
            <v>10</v>
          </cell>
          <cell r="G308">
            <v>0</v>
          </cell>
          <cell r="H308">
            <v>0</v>
          </cell>
          <cell r="I308">
            <v>0</v>
          </cell>
          <cell r="J308">
            <v>93483</v>
          </cell>
          <cell r="K308" t="e">
            <v>#REF!</v>
          </cell>
          <cell r="L308" t="e">
            <v>#REF!</v>
          </cell>
          <cell r="M308" t="e">
            <v>#REF!</v>
          </cell>
          <cell r="N308" t="e">
            <v>#REF!</v>
          </cell>
          <cell r="O308" t="e">
            <v>#REF!</v>
          </cell>
          <cell r="P308" t="e">
            <v>#REF!</v>
          </cell>
          <cell r="Q308">
            <v>0</v>
          </cell>
          <cell r="R308">
            <v>0</v>
          </cell>
          <cell r="S308">
            <v>0</v>
          </cell>
          <cell r="T308">
            <v>0</v>
          </cell>
          <cell r="U308">
            <v>9</v>
          </cell>
          <cell r="V308">
            <v>0</v>
          </cell>
          <cell r="W308">
            <v>0</v>
          </cell>
          <cell r="X308">
            <v>0</v>
          </cell>
          <cell r="Y308">
            <v>9</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9</v>
          </cell>
          <cell r="AU308">
            <v>0</v>
          </cell>
          <cell r="AV308">
            <v>0</v>
          </cell>
          <cell r="AW308">
            <v>0</v>
          </cell>
          <cell r="AX308">
            <v>0</v>
          </cell>
          <cell r="AY308">
            <v>0</v>
          </cell>
          <cell r="AZ308">
            <v>0</v>
          </cell>
          <cell r="BA308">
            <v>0</v>
          </cell>
          <cell r="BB308">
            <v>0</v>
          </cell>
          <cell r="BC308">
            <v>0</v>
          </cell>
          <cell r="BD308">
            <v>0</v>
          </cell>
          <cell r="BE308">
            <v>0</v>
          </cell>
        </row>
        <row r="309">
          <cell r="A309">
            <v>1780</v>
          </cell>
          <cell r="B309">
            <v>600</v>
          </cell>
          <cell r="C309" t="str">
            <v>De Hartekamp Groep</v>
          </cell>
          <cell r="D309" t="str">
            <v>HEEMSTEDE</v>
          </cell>
          <cell r="E309" t="str">
            <v>ECAO</v>
          </cell>
          <cell r="F309">
            <v>105</v>
          </cell>
          <cell r="G309">
            <v>0</v>
          </cell>
          <cell r="H309">
            <v>0</v>
          </cell>
          <cell r="I309">
            <v>0</v>
          </cell>
          <cell r="J309">
            <v>753515</v>
          </cell>
          <cell r="K309" t="e">
            <v>#REF!</v>
          </cell>
          <cell r="L309" t="e">
            <v>#REF!</v>
          </cell>
          <cell r="M309" t="e">
            <v>#REF!</v>
          </cell>
          <cell r="N309" t="e">
            <v>#REF!</v>
          </cell>
          <cell r="O309" t="e">
            <v>#REF!</v>
          </cell>
          <cell r="P309" t="e">
            <v>#REF!</v>
          </cell>
          <cell r="Q309">
            <v>1856246</v>
          </cell>
          <cell r="R309">
            <v>2468213</v>
          </cell>
          <cell r="S309">
            <v>364992</v>
          </cell>
          <cell r="T309">
            <v>1127572</v>
          </cell>
          <cell r="U309">
            <v>233</v>
          </cell>
          <cell r="V309">
            <v>0</v>
          </cell>
          <cell r="W309">
            <v>78</v>
          </cell>
          <cell r="X309">
            <v>0</v>
          </cell>
          <cell r="Y309">
            <v>155</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643</v>
          </cell>
          <cell r="AP309">
            <v>0</v>
          </cell>
          <cell r="AQ309">
            <v>0</v>
          </cell>
          <cell r="AR309">
            <v>0</v>
          </cell>
          <cell r="AS309">
            <v>0</v>
          </cell>
          <cell r="AT309">
            <v>233</v>
          </cell>
          <cell r="AU309">
            <v>643</v>
          </cell>
          <cell r="AV309">
            <v>0</v>
          </cell>
          <cell r="AW309">
            <v>0</v>
          </cell>
          <cell r="AX309">
            <v>1512</v>
          </cell>
          <cell r="AY309">
            <v>34335</v>
          </cell>
          <cell r="AZ309">
            <v>0</v>
          </cell>
          <cell r="BA309">
            <v>0</v>
          </cell>
          <cell r="BB309">
            <v>0</v>
          </cell>
          <cell r="BC309">
            <v>0</v>
          </cell>
          <cell r="BD309">
            <v>0</v>
          </cell>
          <cell r="BE309">
            <v>0</v>
          </cell>
        </row>
        <row r="310">
          <cell r="A310">
            <v>1790</v>
          </cell>
          <cell r="B310">
            <v>600</v>
          </cell>
          <cell r="C310" t="str">
            <v>Het Raamwerk</v>
          </cell>
          <cell r="D310" t="str">
            <v>NOORDWIJKERHOUT</v>
          </cell>
          <cell r="E310" t="str">
            <v>YMER</v>
          </cell>
          <cell r="F310">
            <v>2</v>
          </cell>
          <cell r="G310">
            <v>0</v>
          </cell>
          <cell r="H310">
            <v>0</v>
          </cell>
          <cell r="I310">
            <v>0</v>
          </cell>
          <cell r="J310">
            <v>15604</v>
          </cell>
          <cell r="K310" t="e">
            <v>#REF!</v>
          </cell>
          <cell r="L310" t="e">
            <v>#REF!</v>
          </cell>
          <cell r="M310" t="e">
            <v>#REF!</v>
          </cell>
          <cell r="N310" t="e">
            <v>#REF!</v>
          </cell>
          <cell r="O310" t="e">
            <v>#REF!</v>
          </cell>
          <cell r="P310" t="e">
            <v>#REF!</v>
          </cell>
          <cell r="Q310">
            <v>790333</v>
          </cell>
          <cell r="R310">
            <v>1196451</v>
          </cell>
          <cell r="S310">
            <v>270586</v>
          </cell>
          <cell r="T310">
            <v>63891</v>
          </cell>
          <cell r="U310">
            <v>62</v>
          </cell>
          <cell r="V310">
            <v>0</v>
          </cell>
          <cell r="W310">
            <v>62</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118</v>
          </cell>
          <cell r="AP310">
            <v>0</v>
          </cell>
          <cell r="AQ310">
            <v>0</v>
          </cell>
          <cell r="AR310">
            <v>0</v>
          </cell>
          <cell r="AS310">
            <v>130</v>
          </cell>
          <cell r="AT310">
            <v>62</v>
          </cell>
          <cell r="AU310">
            <v>118</v>
          </cell>
          <cell r="AV310">
            <v>0</v>
          </cell>
          <cell r="AW310">
            <v>0</v>
          </cell>
          <cell r="AX310">
            <v>0</v>
          </cell>
          <cell r="AY310">
            <v>6174</v>
          </cell>
          <cell r="AZ310">
            <v>2242</v>
          </cell>
          <cell r="BA310">
            <v>6018</v>
          </cell>
          <cell r="BB310">
            <v>0</v>
          </cell>
          <cell r="BC310">
            <v>0</v>
          </cell>
          <cell r="BD310">
            <v>0</v>
          </cell>
          <cell r="BE310">
            <v>0</v>
          </cell>
        </row>
        <row r="311">
          <cell r="A311">
            <v>1800</v>
          </cell>
          <cell r="B311">
            <v>600</v>
          </cell>
          <cell r="C311" t="str">
            <v>Het Gors</v>
          </cell>
          <cell r="D311" t="str">
            <v>GOES</v>
          </cell>
          <cell r="E311" t="str">
            <v>ECAO</v>
          </cell>
          <cell r="F311">
            <v>131</v>
          </cell>
          <cell r="G311">
            <v>0</v>
          </cell>
          <cell r="H311">
            <v>0</v>
          </cell>
          <cell r="I311">
            <v>24</v>
          </cell>
          <cell r="J311">
            <v>1225860</v>
          </cell>
          <cell r="K311" t="e">
            <v>#REF!</v>
          </cell>
          <cell r="L311" t="e">
            <v>#REF!</v>
          </cell>
          <cell r="M311" t="e">
            <v>#REF!</v>
          </cell>
          <cell r="N311" t="e">
            <v>#REF!</v>
          </cell>
          <cell r="O311" t="e">
            <v>#REF!</v>
          </cell>
          <cell r="P311" t="e">
            <v>#REF!</v>
          </cell>
          <cell r="Q311">
            <v>421261</v>
          </cell>
          <cell r="R311">
            <v>432943</v>
          </cell>
          <cell r="S311">
            <v>644514</v>
          </cell>
          <cell r="T311">
            <v>0</v>
          </cell>
          <cell r="U311">
            <v>161</v>
          </cell>
          <cell r="V311">
            <v>0</v>
          </cell>
          <cell r="W311">
            <v>60</v>
          </cell>
          <cell r="X311">
            <v>0</v>
          </cell>
          <cell r="Y311">
            <v>101</v>
          </cell>
          <cell r="Z311">
            <v>0</v>
          </cell>
          <cell r="AA311">
            <v>0</v>
          </cell>
          <cell r="AB311">
            <v>0</v>
          </cell>
          <cell r="AC311">
            <v>0</v>
          </cell>
          <cell r="AD311">
            <v>0</v>
          </cell>
          <cell r="AE311">
            <v>0</v>
          </cell>
          <cell r="AF311">
            <v>0</v>
          </cell>
          <cell r="AG311">
            <v>0</v>
          </cell>
          <cell r="AH311">
            <v>0</v>
          </cell>
          <cell r="AI311">
            <v>75</v>
          </cell>
          <cell r="AJ311">
            <v>25</v>
          </cell>
          <cell r="AK311">
            <v>20</v>
          </cell>
          <cell r="AL311">
            <v>25</v>
          </cell>
          <cell r="AM311">
            <v>55</v>
          </cell>
          <cell r="AN311">
            <v>0</v>
          </cell>
          <cell r="AO311">
            <v>0</v>
          </cell>
          <cell r="AP311">
            <v>0</v>
          </cell>
          <cell r="AQ311">
            <v>0</v>
          </cell>
          <cell r="AR311">
            <v>0</v>
          </cell>
          <cell r="AS311">
            <v>0</v>
          </cell>
          <cell r="AT311">
            <v>261</v>
          </cell>
          <cell r="AU311">
            <v>0</v>
          </cell>
          <cell r="AV311">
            <v>0</v>
          </cell>
          <cell r="AW311">
            <v>0</v>
          </cell>
          <cell r="AX311">
            <v>0</v>
          </cell>
          <cell r="AY311">
            <v>0</v>
          </cell>
          <cell r="AZ311">
            <v>0</v>
          </cell>
          <cell r="BA311">
            <v>0</v>
          </cell>
          <cell r="BB311">
            <v>0</v>
          </cell>
          <cell r="BC311">
            <v>0</v>
          </cell>
          <cell r="BD311">
            <v>0</v>
          </cell>
          <cell r="BE311">
            <v>0</v>
          </cell>
        </row>
        <row r="312">
          <cell r="A312">
            <v>1810</v>
          </cell>
          <cell r="B312">
            <v>600</v>
          </cell>
          <cell r="C312" t="str">
            <v>Kalorama</v>
          </cell>
          <cell r="D312" t="str">
            <v>BEEK UBBERGEN</v>
          </cell>
          <cell r="E312" t="str">
            <v>FKLR</v>
          </cell>
          <cell r="F312">
            <v>0</v>
          </cell>
          <cell r="G312">
            <v>0</v>
          </cell>
          <cell r="H312">
            <v>0</v>
          </cell>
          <cell r="I312">
            <v>0</v>
          </cell>
          <cell r="J312">
            <v>0</v>
          </cell>
          <cell r="K312" t="e">
            <v>#REF!</v>
          </cell>
          <cell r="L312" t="e">
            <v>#REF!</v>
          </cell>
          <cell r="M312" t="e">
            <v>#REF!</v>
          </cell>
          <cell r="N312" t="e">
            <v>#REF!</v>
          </cell>
          <cell r="O312" t="e">
            <v>#REF!</v>
          </cell>
          <cell r="P312" t="e">
            <v>#REF!</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row>
        <row r="313">
          <cell r="A313">
            <v>764</v>
          </cell>
          <cell r="B313">
            <v>600</v>
          </cell>
          <cell r="C313" t="str">
            <v>Paus Johannes XXIII (ZHE)</v>
          </cell>
          <cell r="D313" t="str">
            <v>ROTTERDAM</v>
          </cell>
          <cell r="E313" t="str">
            <v>HWIH</v>
          </cell>
          <cell r="F313">
            <v>0</v>
          </cell>
          <cell r="G313">
            <v>0</v>
          </cell>
          <cell r="H313">
            <v>0</v>
          </cell>
          <cell r="I313">
            <v>0</v>
          </cell>
          <cell r="J313">
            <v>0</v>
          </cell>
          <cell r="K313" t="e">
            <v>#REF!</v>
          </cell>
          <cell r="L313" t="e">
            <v>#REF!</v>
          </cell>
          <cell r="M313" t="e">
            <v>#REF!</v>
          </cell>
          <cell r="N313" t="e">
            <v>#REF!</v>
          </cell>
          <cell r="O313" t="e">
            <v>#REF!</v>
          </cell>
          <cell r="P313" t="e">
            <v>#REF!</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row>
        <row r="314">
          <cell r="A314">
            <v>1820</v>
          </cell>
          <cell r="B314">
            <v>600</v>
          </cell>
          <cell r="C314" t="str">
            <v>Lava-Team</v>
          </cell>
          <cell r="D314" t="str">
            <v>DRUNEN</v>
          </cell>
          <cell r="E314" t="str">
            <v>ECAO</v>
          </cell>
          <cell r="F314">
            <v>12</v>
          </cell>
          <cell r="G314">
            <v>0</v>
          </cell>
          <cell r="H314">
            <v>0</v>
          </cell>
          <cell r="I314">
            <v>0</v>
          </cell>
          <cell r="J314">
            <v>82627</v>
          </cell>
          <cell r="K314" t="e">
            <v>#REF!</v>
          </cell>
          <cell r="L314" t="e">
            <v>#REF!</v>
          </cell>
          <cell r="M314" t="e">
            <v>#REF!</v>
          </cell>
          <cell r="N314" t="e">
            <v>#REF!</v>
          </cell>
          <cell r="O314" t="e">
            <v>#REF!</v>
          </cell>
          <cell r="P314" t="e">
            <v>#REF!</v>
          </cell>
          <cell r="Q314">
            <v>0</v>
          </cell>
          <cell r="R314">
            <v>0</v>
          </cell>
          <cell r="S314">
            <v>0</v>
          </cell>
          <cell r="T314">
            <v>0</v>
          </cell>
          <cell r="U314">
            <v>12</v>
          </cell>
          <cell r="V314">
            <v>0</v>
          </cell>
          <cell r="W314">
            <v>0</v>
          </cell>
          <cell r="X314">
            <v>0</v>
          </cell>
          <cell r="Y314">
            <v>12</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12</v>
          </cell>
          <cell r="AU314">
            <v>0</v>
          </cell>
          <cell r="AV314">
            <v>0</v>
          </cell>
          <cell r="AW314">
            <v>0</v>
          </cell>
          <cell r="AX314">
            <v>0</v>
          </cell>
          <cell r="AY314">
            <v>0</v>
          </cell>
          <cell r="AZ314">
            <v>0</v>
          </cell>
          <cell r="BA314">
            <v>0</v>
          </cell>
          <cell r="BB314">
            <v>0</v>
          </cell>
          <cell r="BC314">
            <v>0</v>
          </cell>
          <cell r="BD314">
            <v>0</v>
          </cell>
          <cell r="BE314">
            <v>0</v>
          </cell>
        </row>
        <row r="315">
          <cell r="A315">
            <v>1840</v>
          </cell>
          <cell r="B315">
            <v>600</v>
          </cell>
          <cell r="C315" t="str">
            <v>Elivagar</v>
          </cell>
          <cell r="D315" t="str">
            <v>ROGGEL</v>
          </cell>
          <cell r="E315" t="str">
            <v>FKLR</v>
          </cell>
          <cell r="F315">
            <v>0</v>
          </cell>
          <cell r="G315">
            <v>0</v>
          </cell>
          <cell r="H315">
            <v>0</v>
          </cell>
          <cell r="I315">
            <v>0</v>
          </cell>
          <cell r="J315">
            <v>0</v>
          </cell>
          <cell r="K315" t="e">
            <v>#REF!</v>
          </cell>
          <cell r="L315" t="e">
            <v>#REF!</v>
          </cell>
          <cell r="M315" t="e">
            <v>#REF!</v>
          </cell>
          <cell r="N315" t="e">
            <v>#REF!</v>
          </cell>
          <cell r="O315" t="e">
            <v>#REF!</v>
          </cell>
          <cell r="P315" t="e">
            <v>#REF!</v>
          </cell>
          <cell r="Q315">
            <v>0</v>
          </cell>
          <cell r="R315">
            <v>0</v>
          </cell>
          <cell r="S315">
            <v>58899</v>
          </cell>
          <cell r="T315">
            <v>0</v>
          </cell>
          <cell r="U315">
            <v>9</v>
          </cell>
          <cell r="V315">
            <v>0</v>
          </cell>
          <cell r="W315">
            <v>0</v>
          </cell>
          <cell r="X315">
            <v>0</v>
          </cell>
          <cell r="Y315">
            <v>9</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9</v>
          </cell>
          <cell r="AU315">
            <v>0</v>
          </cell>
          <cell r="AV315">
            <v>0</v>
          </cell>
          <cell r="AW315">
            <v>0</v>
          </cell>
          <cell r="AX315">
            <v>0</v>
          </cell>
          <cell r="AY315">
            <v>0</v>
          </cell>
          <cell r="AZ315">
            <v>0</v>
          </cell>
          <cell r="BA315">
            <v>0</v>
          </cell>
          <cell r="BB315">
            <v>0</v>
          </cell>
          <cell r="BC315">
            <v>0</v>
          </cell>
          <cell r="BD315">
            <v>0</v>
          </cell>
          <cell r="BE315">
            <v>0</v>
          </cell>
        </row>
        <row r="316">
          <cell r="A316">
            <v>1850</v>
          </cell>
          <cell r="B316">
            <v>600</v>
          </cell>
          <cell r="C316" t="str">
            <v>Ons Tweede Thuis</v>
          </cell>
          <cell r="D316" t="str">
            <v>AALSMEER</v>
          </cell>
          <cell r="E316" t="str">
            <v>HWIH</v>
          </cell>
          <cell r="F316">
            <v>486</v>
          </cell>
          <cell r="G316">
            <v>0</v>
          </cell>
          <cell r="H316">
            <v>0</v>
          </cell>
          <cell r="I316">
            <v>76</v>
          </cell>
          <cell r="J316">
            <v>4861596</v>
          </cell>
          <cell r="K316" t="e">
            <v>#REF!</v>
          </cell>
          <cell r="L316" t="e">
            <v>#REF!</v>
          </cell>
          <cell r="M316" t="e">
            <v>#REF!</v>
          </cell>
          <cell r="N316" t="e">
            <v>#REF!</v>
          </cell>
          <cell r="O316" t="e">
            <v>#REF!</v>
          </cell>
          <cell r="P316" t="e">
            <v>#REF!</v>
          </cell>
          <cell r="Q316">
            <v>768968</v>
          </cell>
          <cell r="R316">
            <v>861561</v>
          </cell>
          <cell r="S316">
            <v>1041734</v>
          </cell>
          <cell r="T316">
            <v>0</v>
          </cell>
          <cell r="U316">
            <v>352</v>
          </cell>
          <cell r="V316">
            <v>20</v>
          </cell>
          <cell r="W316">
            <v>54</v>
          </cell>
          <cell r="X316">
            <v>14</v>
          </cell>
          <cell r="Y316">
            <v>298</v>
          </cell>
          <cell r="Z316">
            <v>6</v>
          </cell>
          <cell r="AA316">
            <v>0</v>
          </cell>
          <cell r="AB316">
            <v>0</v>
          </cell>
          <cell r="AC316">
            <v>0</v>
          </cell>
          <cell r="AD316">
            <v>0</v>
          </cell>
          <cell r="AE316">
            <v>0</v>
          </cell>
          <cell r="AF316">
            <v>0</v>
          </cell>
          <cell r="AG316">
            <v>0</v>
          </cell>
          <cell r="AH316">
            <v>0</v>
          </cell>
          <cell r="AI316">
            <v>77</v>
          </cell>
          <cell r="AJ316">
            <v>12</v>
          </cell>
          <cell r="AK316">
            <v>15</v>
          </cell>
          <cell r="AL316">
            <v>0</v>
          </cell>
          <cell r="AM316">
            <v>62</v>
          </cell>
          <cell r="AN316">
            <v>12</v>
          </cell>
          <cell r="AO316">
            <v>368</v>
          </cell>
          <cell r="AP316">
            <v>0</v>
          </cell>
          <cell r="AQ316">
            <v>0</v>
          </cell>
          <cell r="AR316">
            <v>0</v>
          </cell>
          <cell r="AS316">
            <v>0</v>
          </cell>
          <cell r="AT316">
            <v>461</v>
          </cell>
          <cell r="AU316">
            <v>368</v>
          </cell>
          <cell r="AV316">
            <v>0</v>
          </cell>
          <cell r="AW316">
            <v>0</v>
          </cell>
          <cell r="AX316">
            <v>10206</v>
          </cell>
          <cell r="AY316">
            <v>4914</v>
          </cell>
          <cell r="AZ316">
            <v>0</v>
          </cell>
          <cell r="BA316">
            <v>0</v>
          </cell>
          <cell r="BB316">
            <v>0</v>
          </cell>
          <cell r="BC316">
            <v>0</v>
          </cell>
          <cell r="BD316">
            <v>0</v>
          </cell>
          <cell r="BE316">
            <v>0</v>
          </cell>
        </row>
        <row r="317">
          <cell r="A317">
            <v>621</v>
          </cell>
          <cell r="B317">
            <v>600</v>
          </cell>
          <cell r="C317" t="str">
            <v>Filadelfia Zorgverlening (Zwolle)</v>
          </cell>
          <cell r="D317" t="str">
            <v>HOUTEN</v>
          </cell>
          <cell r="E317" t="str">
            <v>MASK</v>
          </cell>
          <cell r="F317">
            <v>12</v>
          </cell>
          <cell r="G317">
            <v>0</v>
          </cell>
          <cell r="H317">
            <v>0</v>
          </cell>
          <cell r="I317">
            <v>0</v>
          </cell>
          <cell r="J317">
            <v>78788</v>
          </cell>
          <cell r="K317" t="e">
            <v>#REF!</v>
          </cell>
          <cell r="L317" t="e">
            <v>#REF!</v>
          </cell>
          <cell r="M317" t="e">
            <v>#REF!</v>
          </cell>
          <cell r="N317" t="e">
            <v>#REF!</v>
          </cell>
          <cell r="O317" t="e">
            <v>#REF!</v>
          </cell>
          <cell r="P317" t="e">
            <v>#REF!</v>
          </cell>
          <cell r="Q317">
            <v>0</v>
          </cell>
          <cell r="R317">
            <v>0</v>
          </cell>
          <cell r="S317">
            <v>0</v>
          </cell>
          <cell r="T317">
            <v>0</v>
          </cell>
          <cell r="U317">
            <v>26</v>
          </cell>
          <cell r="V317">
            <v>0</v>
          </cell>
          <cell r="W317">
            <v>12</v>
          </cell>
          <cell r="X317">
            <v>0</v>
          </cell>
          <cell r="Y317">
            <v>14</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26</v>
          </cell>
          <cell r="AU317">
            <v>0</v>
          </cell>
          <cell r="AV317">
            <v>0</v>
          </cell>
          <cell r="AW317">
            <v>0</v>
          </cell>
          <cell r="AX317">
            <v>0</v>
          </cell>
          <cell r="AY317">
            <v>0</v>
          </cell>
          <cell r="AZ317">
            <v>0</v>
          </cell>
          <cell r="BA317">
            <v>0</v>
          </cell>
          <cell r="BB317">
            <v>0</v>
          </cell>
          <cell r="BC317">
            <v>0</v>
          </cell>
          <cell r="BD317">
            <v>0</v>
          </cell>
          <cell r="BE317">
            <v>0</v>
          </cell>
        </row>
        <row r="318">
          <cell r="A318">
            <v>1860</v>
          </cell>
          <cell r="B318">
            <v>600</v>
          </cell>
          <cell r="C318" t="str">
            <v>Zorgboerderij De Karmel</v>
          </cell>
          <cell r="D318" t="str">
            <v>ANGEREN</v>
          </cell>
          <cell r="E318" t="str">
            <v>FKLR</v>
          </cell>
          <cell r="F318">
            <v>23</v>
          </cell>
          <cell r="G318">
            <v>0</v>
          </cell>
          <cell r="H318">
            <v>0</v>
          </cell>
          <cell r="I318">
            <v>0</v>
          </cell>
          <cell r="J318">
            <v>153329</v>
          </cell>
          <cell r="K318" t="e">
            <v>#REF!</v>
          </cell>
          <cell r="L318" t="e">
            <v>#REF!</v>
          </cell>
          <cell r="M318" t="e">
            <v>#REF!</v>
          </cell>
          <cell r="N318" t="e">
            <v>#REF!</v>
          </cell>
          <cell r="O318" t="e">
            <v>#REF!</v>
          </cell>
          <cell r="P318" t="e">
            <v>#REF!</v>
          </cell>
          <cell r="Q318">
            <v>0</v>
          </cell>
          <cell r="R318">
            <v>0</v>
          </cell>
          <cell r="S318">
            <v>0</v>
          </cell>
          <cell r="T318">
            <v>0</v>
          </cell>
          <cell r="U318">
            <v>23</v>
          </cell>
          <cell r="V318">
            <v>0</v>
          </cell>
          <cell r="W318">
            <v>0</v>
          </cell>
          <cell r="X318">
            <v>0</v>
          </cell>
          <cell r="Y318">
            <v>23</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23</v>
          </cell>
          <cell r="AU318">
            <v>0</v>
          </cell>
          <cell r="AV318">
            <v>0</v>
          </cell>
          <cell r="AW318">
            <v>0</v>
          </cell>
          <cell r="AX318">
            <v>0</v>
          </cell>
          <cell r="AY318">
            <v>0</v>
          </cell>
          <cell r="AZ318">
            <v>0</v>
          </cell>
          <cell r="BA318">
            <v>0</v>
          </cell>
          <cell r="BB318">
            <v>0</v>
          </cell>
          <cell r="BC318">
            <v>0</v>
          </cell>
          <cell r="BD318">
            <v>0</v>
          </cell>
          <cell r="BE318">
            <v>0</v>
          </cell>
        </row>
        <row r="319">
          <cell r="A319">
            <v>1085</v>
          </cell>
          <cell r="B319">
            <v>600</v>
          </cell>
          <cell r="C319" t="str">
            <v>Philadelphia Zorg Noord Limburg</v>
          </cell>
          <cell r="D319" t="str">
            <v>SEVENUM</v>
          </cell>
          <cell r="E319" t="str">
            <v>JJAE</v>
          </cell>
          <cell r="F319">
            <v>4</v>
          </cell>
          <cell r="G319">
            <v>0</v>
          </cell>
          <cell r="H319">
            <v>0</v>
          </cell>
          <cell r="I319">
            <v>4</v>
          </cell>
          <cell r="J319">
            <v>73655</v>
          </cell>
          <cell r="K319" t="e">
            <v>#REF!</v>
          </cell>
          <cell r="L319" t="e">
            <v>#REF!</v>
          </cell>
          <cell r="M319" t="e">
            <v>#REF!</v>
          </cell>
          <cell r="N319" t="e">
            <v>#REF!</v>
          </cell>
          <cell r="O319" t="e">
            <v>#REF!</v>
          </cell>
          <cell r="P319" t="e">
            <v>#REF!</v>
          </cell>
          <cell r="Q319">
            <v>0</v>
          </cell>
          <cell r="R319">
            <v>0</v>
          </cell>
          <cell r="S319">
            <v>0</v>
          </cell>
          <cell r="T319">
            <v>0</v>
          </cell>
          <cell r="U319">
            <v>0</v>
          </cell>
          <cell r="V319">
            <v>4</v>
          </cell>
          <cell r="W319">
            <v>0</v>
          </cell>
          <cell r="X319">
            <v>0</v>
          </cell>
          <cell r="Y319">
            <v>0</v>
          </cell>
          <cell r="Z319">
            <v>4</v>
          </cell>
          <cell r="AA319">
            <v>0</v>
          </cell>
          <cell r="AB319">
            <v>0</v>
          </cell>
          <cell r="AC319">
            <v>0</v>
          </cell>
          <cell r="AD319">
            <v>0</v>
          </cell>
          <cell r="AE319">
            <v>0</v>
          </cell>
          <cell r="AF319">
            <v>0</v>
          </cell>
          <cell r="AG319">
            <v>0</v>
          </cell>
          <cell r="AH319">
            <v>0</v>
          </cell>
          <cell r="AI319">
            <v>0</v>
          </cell>
          <cell r="AJ319">
            <v>4</v>
          </cell>
          <cell r="AK319">
            <v>0</v>
          </cell>
          <cell r="AL319">
            <v>0</v>
          </cell>
          <cell r="AM319">
            <v>0</v>
          </cell>
          <cell r="AN319">
            <v>4</v>
          </cell>
          <cell r="AO319">
            <v>0</v>
          </cell>
          <cell r="AP319">
            <v>0</v>
          </cell>
          <cell r="AQ319">
            <v>0</v>
          </cell>
          <cell r="AR319">
            <v>0</v>
          </cell>
          <cell r="AS319">
            <v>0</v>
          </cell>
          <cell r="AT319">
            <v>8</v>
          </cell>
          <cell r="AU319">
            <v>0</v>
          </cell>
          <cell r="AV319">
            <v>0</v>
          </cell>
          <cell r="AW319">
            <v>0</v>
          </cell>
          <cell r="AX319">
            <v>0</v>
          </cell>
          <cell r="AY319">
            <v>0</v>
          </cell>
          <cell r="AZ319">
            <v>0</v>
          </cell>
          <cell r="BA319">
            <v>0</v>
          </cell>
          <cell r="BB319">
            <v>0</v>
          </cell>
          <cell r="BC319">
            <v>0</v>
          </cell>
          <cell r="BD319">
            <v>0</v>
          </cell>
          <cell r="BE319">
            <v>0</v>
          </cell>
        </row>
        <row r="320">
          <cell r="A320">
            <v>1870</v>
          </cell>
          <cell r="B320">
            <v>600</v>
          </cell>
          <cell r="C320" t="str">
            <v>Zorgboerderij Chaamdijk</v>
          </cell>
          <cell r="D320" t="str">
            <v>CHAAM</v>
          </cell>
          <cell r="E320" t="str">
            <v>FKLR</v>
          </cell>
          <cell r="F320">
            <v>0</v>
          </cell>
          <cell r="G320">
            <v>0</v>
          </cell>
          <cell r="H320">
            <v>0</v>
          </cell>
          <cell r="I320">
            <v>0</v>
          </cell>
          <cell r="J320">
            <v>0</v>
          </cell>
          <cell r="K320" t="e">
            <v>#REF!</v>
          </cell>
          <cell r="L320" t="e">
            <v>#REF!</v>
          </cell>
          <cell r="M320" t="e">
            <v>#REF!</v>
          </cell>
          <cell r="N320" t="e">
            <v>#REF!</v>
          </cell>
          <cell r="O320" t="e">
            <v>#REF!</v>
          </cell>
          <cell r="P320" t="e">
            <v>#REF!</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row>
        <row r="321">
          <cell r="A321">
            <v>1880</v>
          </cell>
          <cell r="B321">
            <v>600</v>
          </cell>
          <cell r="C321" t="str">
            <v>Zorgboerderijen Drenthe</v>
          </cell>
          <cell r="D321" t="str">
            <v>WESTERBORK</v>
          </cell>
          <cell r="E321" t="str">
            <v>FKLR</v>
          </cell>
          <cell r="F321">
            <v>0</v>
          </cell>
          <cell r="G321">
            <v>0</v>
          </cell>
          <cell r="H321">
            <v>0</v>
          </cell>
          <cell r="I321">
            <v>0</v>
          </cell>
          <cell r="J321">
            <v>0</v>
          </cell>
          <cell r="K321" t="e">
            <v>#REF!</v>
          </cell>
          <cell r="L321" t="e">
            <v>#REF!</v>
          </cell>
          <cell r="M321" t="e">
            <v>#REF!</v>
          </cell>
          <cell r="N321" t="e">
            <v>#REF!</v>
          </cell>
          <cell r="O321" t="e">
            <v>#REF!</v>
          </cell>
          <cell r="P321" t="e">
            <v>#REF!</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row>
        <row r="322">
          <cell r="A322">
            <v>1713</v>
          </cell>
          <cell r="B322">
            <v>600</v>
          </cell>
          <cell r="C322" t="str">
            <v>Interakt Contour Groep (Midden-IJssel)</v>
          </cell>
          <cell r="D322" t="str">
            <v>HENGELO (O)</v>
          </cell>
          <cell r="E322" t="str">
            <v>YMER</v>
          </cell>
          <cell r="F322">
            <v>0</v>
          </cell>
          <cell r="G322">
            <v>0</v>
          </cell>
          <cell r="H322">
            <v>0</v>
          </cell>
          <cell r="I322">
            <v>11</v>
          </cell>
          <cell r="J322">
            <v>135489</v>
          </cell>
          <cell r="K322" t="e">
            <v>#REF!</v>
          </cell>
          <cell r="L322" t="e">
            <v>#REF!</v>
          </cell>
          <cell r="M322" t="e">
            <v>#REF!</v>
          </cell>
          <cell r="N322" t="e">
            <v>#REF!</v>
          </cell>
          <cell r="O322" t="e">
            <v>#REF!</v>
          </cell>
          <cell r="P322" t="e">
            <v>#REF!</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11</v>
          </cell>
          <cell r="AJ322">
            <v>0</v>
          </cell>
          <cell r="AK322">
            <v>0</v>
          </cell>
          <cell r="AL322">
            <v>0</v>
          </cell>
          <cell r="AM322">
            <v>11</v>
          </cell>
          <cell r="AN322">
            <v>0</v>
          </cell>
          <cell r="AO322">
            <v>0</v>
          </cell>
          <cell r="AP322">
            <v>0</v>
          </cell>
          <cell r="AQ322">
            <v>0</v>
          </cell>
          <cell r="AR322">
            <v>0</v>
          </cell>
          <cell r="AS322">
            <v>0</v>
          </cell>
          <cell r="AT322">
            <v>11</v>
          </cell>
          <cell r="AU322">
            <v>0</v>
          </cell>
          <cell r="AV322">
            <v>0</v>
          </cell>
          <cell r="AW322">
            <v>0</v>
          </cell>
          <cell r="AX322">
            <v>0</v>
          </cell>
          <cell r="AY322">
            <v>0</v>
          </cell>
          <cell r="AZ322">
            <v>0</v>
          </cell>
          <cell r="BA322">
            <v>0</v>
          </cell>
          <cell r="BB322">
            <v>0</v>
          </cell>
          <cell r="BC322">
            <v>0</v>
          </cell>
          <cell r="BD322">
            <v>0</v>
          </cell>
          <cell r="BE322">
            <v>0</v>
          </cell>
        </row>
        <row r="323">
          <cell r="A323">
            <v>1622</v>
          </cell>
          <cell r="B323">
            <v>600</v>
          </cell>
          <cell r="C323" t="str">
            <v>Maasstad (Midden-Holland)</v>
          </cell>
          <cell r="D323" t="str">
            <v>ROTTERDAM</v>
          </cell>
          <cell r="E323" t="str">
            <v>YMER</v>
          </cell>
          <cell r="F323">
            <v>0</v>
          </cell>
          <cell r="G323">
            <v>0</v>
          </cell>
          <cell r="H323">
            <v>0</v>
          </cell>
          <cell r="I323">
            <v>0</v>
          </cell>
          <cell r="J323">
            <v>0</v>
          </cell>
          <cell r="K323" t="e">
            <v>#REF!</v>
          </cell>
          <cell r="L323" t="e">
            <v>#REF!</v>
          </cell>
          <cell r="M323" t="e">
            <v>#REF!</v>
          </cell>
          <cell r="N323" t="e">
            <v>#REF!</v>
          </cell>
          <cell r="O323" t="e">
            <v>#REF!</v>
          </cell>
          <cell r="P323" t="e">
            <v>#REF!</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row>
        <row r="324">
          <cell r="A324">
            <v>204</v>
          </cell>
          <cell r="B324">
            <v>600</v>
          </cell>
          <cell r="C324" t="str">
            <v>NSWAC (Amsterdam en Utrecht)</v>
          </cell>
          <cell r="D324" t="str">
            <v>ABCOUDE</v>
          </cell>
          <cell r="E324" t="str">
            <v>ECAO</v>
          </cell>
          <cell r="F324">
            <v>0</v>
          </cell>
          <cell r="G324">
            <v>0</v>
          </cell>
          <cell r="H324">
            <v>0</v>
          </cell>
          <cell r="I324">
            <v>0</v>
          </cell>
          <cell r="J324">
            <v>0</v>
          </cell>
          <cell r="K324" t="e">
            <v>#REF!</v>
          </cell>
          <cell r="L324" t="e">
            <v>#REF!</v>
          </cell>
          <cell r="M324" t="e">
            <v>#REF!</v>
          </cell>
          <cell r="N324" t="e">
            <v>#REF!</v>
          </cell>
          <cell r="O324" t="e">
            <v>#REF!</v>
          </cell>
          <cell r="P324" t="e">
            <v>#REF!</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row>
        <row r="325">
          <cell r="A325">
            <v>1890</v>
          </cell>
          <cell r="B325">
            <v>600</v>
          </cell>
          <cell r="C325" t="str">
            <v>Gemini Zorggroep</v>
          </cell>
          <cell r="D325" t="str">
            <v>TILBURG</v>
          </cell>
          <cell r="E325" t="str">
            <v>ECAO</v>
          </cell>
          <cell r="F325">
            <v>0</v>
          </cell>
          <cell r="G325">
            <v>0</v>
          </cell>
          <cell r="H325">
            <v>0</v>
          </cell>
          <cell r="I325">
            <v>0</v>
          </cell>
          <cell r="J325">
            <v>0</v>
          </cell>
          <cell r="K325" t="e">
            <v>#REF!</v>
          </cell>
          <cell r="L325" t="e">
            <v>#REF!</v>
          </cell>
          <cell r="M325" t="e">
            <v>#REF!</v>
          </cell>
          <cell r="N325" t="e">
            <v>#REF!</v>
          </cell>
          <cell r="O325" t="e">
            <v>#REF!</v>
          </cell>
          <cell r="P325" t="e">
            <v>#REF!</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cell r="BD325">
            <v>0</v>
          </cell>
          <cell r="BE325">
            <v>0</v>
          </cell>
        </row>
        <row r="326">
          <cell r="A326">
            <v>1900</v>
          </cell>
          <cell r="B326">
            <v>600</v>
          </cell>
          <cell r="C326" t="str">
            <v>Bartim‚us-Sonneheerdt (AGIS, Utrecht)</v>
          </cell>
          <cell r="D326" t="str">
            <v>DOORN</v>
          </cell>
          <cell r="E326" t="str">
            <v>ECAO</v>
          </cell>
          <cell r="F326">
            <v>0</v>
          </cell>
          <cell r="G326">
            <v>0</v>
          </cell>
          <cell r="H326">
            <v>0</v>
          </cell>
          <cell r="I326">
            <v>0</v>
          </cell>
          <cell r="J326">
            <v>0</v>
          </cell>
          <cell r="K326" t="e">
            <v>#REF!</v>
          </cell>
          <cell r="L326" t="e">
            <v>#REF!</v>
          </cell>
          <cell r="M326" t="e">
            <v>#REF!</v>
          </cell>
          <cell r="N326" t="e">
            <v>#REF!</v>
          </cell>
          <cell r="O326" t="e">
            <v>#REF!</v>
          </cell>
          <cell r="P326" t="e">
            <v>#REF!</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row>
        <row r="327">
          <cell r="A327">
            <v>1901</v>
          </cell>
          <cell r="B327">
            <v>600</v>
          </cell>
          <cell r="C327" t="str">
            <v>Bartim‚us-Sonneheerdt (Zwolle)</v>
          </cell>
          <cell r="D327" t="str">
            <v>ERMELO</v>
          </cell>
          <cell r="E327" t="str">
            <v>ECAO</v>
          </cell>
          <cell r="F327">
            <v>0</v>
          </cell>
          <cell r="G327">
            <v>0</v>
          </cell>
          <cell r="H327">
            <v>0</v>
          </cell>
          <cell r="I327">
            <v>0</v>
          </cell>
          <cell r="J327">
            <v>0</v>
          </cell>
          <cell r="K327" t="e">
            <v>#REF!</v>
          </cell>
          <cell r="L327" t="e">
            <v>#REF!</v>
          </cell>
          <cell r="M327" t="e">
            <v>#REF!</v>
          </cell>
          <cell r="N327" t="e">
            <v>#REF!</v>
          </cell>
          <cell r="O327" t="e">
            <v>#REF!</v>
          </cell>
          <cell r="P327" t="e">
            <v>#REF!</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row>
        <row r="328">
          <cell r="A328">
            <v>1910</v>
          </cell>
          <cell r="B328">
            <v>600</v>
          </cell>
          <cell r="C328" t="str">
            <v>Livio Haaksbergen/Berkelland</v>
          </cell>
          <cell r="D328" t="str">
            <v>HAAKSBERGEN</v>
          </cell>
          <cell r="E328" t="str">
            <v>ECAO</v>
          </cell>
          <cell r="F328">
            <v>0</v>
          </cell>
          <cell r="G328">
            <v>0</v>
          </cell>
          <cell r="H328">
            <v>0</v>
          </cell>
          <cell r="I328">
            <v>0</v>
          </cell>
          <cell r="J328">
            <v>0</v>
          </cell>
          <cell r="K328" t="e">
            <v>#REF!</v>
          </cell>
          <cell r="L328" t="e">
            <v>#REF!</v>
          </cell>
          <cell r="M328" t="e">
            <v>#REF!</v>
          </cell>
          <cell r="N328" t="e">
            <v>#REF!</v>
          </cell>
          <cell r="O328" t="e">
            <v>#REF!</v>
          </cell>
          <cell r="P328" t="e">
            <v>#REF!</v>
          </cell>
          <cell r="Q328">
            <v>0</v>
          </cell>
          <cell r="R328">
            <v>0</v>
          </cell>
          <cell r="S328">
            <v>126771</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10</v>
          </cell>
          <cell r="AT328">
            <v>0</v>
          </cell>
          <cell r="AU328">
            <v>0</v>
          </cell>
          <cell r="AV328">
            <v>0</v>
          </cell>
          <cell r="AW328">
            <v>0</v>
          </cell>
          <cell r="AX328">
            <v>0</v>
          </cell>
          <cell r="AY328">
            <v>0</v>
          </cell>
          <cell r="AZ328">
            <v>0</v>
          </cell>
          <cell r="BA328">
            <v>0</v>
          </cell>
          <cell r="BB328">
            <v>0</v>
          </cell>
          <cell r="BC328">
            <v>0</v>
          </cell>
          <cell r="BD328">
            <v>0</v>
          </cell>
          <cell r="BE328">
            <v>0</v>
          </cell>
        </row>
        <row r="329">
          <cell r="A329">
            <v>1920</v>
          </cell>
          <cell r="B329">
            <v>600</v>
          </cell>
          <cell r="C329" t="str">
            <v>Zorg op Navigatie (Z.O.N.)</v>
          </cell>
          <cell r="D329" t="str">
            <v>BORNE</v>
          </cell>
          <cell r="E329" t="str">
            <v>ECAO</v>
          </cell>
          <cell r="F329">
            <v>14</v>
          </cell>
          <cell r="G329">
            <v>0</v>
          </cell>
          <cell r="H329">
            <v>0</v>
          </cell>
          <cell r="I329">
            <v>0</v>
          </cell>
          <cell r="J329">
            <v>95085</v>
          </cell>
          <cell r="K329" t="e">
            <v>#REF!</v>
          </cell>
          <cell r="L329" t="e">
            <v>#REF!</v>
          </cell>
          <cell r="M329" t="e">
            <v>#REF!</v>
          </cell>
          <cell r="N329" t="e">
            <v>#REF!</v>
          </cell>
          <cell r="O329" t="e">
            <v>#REF!</v>
          </cell>
          <cell r="P329" t="e">
            <v>#REF!</v>
          </cell>
          <cell r="Q329">
            <v>0</v>
          </cell>
          <cell r="R329">
            <v>0</v>
          </cell>
          <cell r="S329">
            <v>0</v>
          </cell>
          <cell r="T329">
            <v>0</v>
          </cell>
          <cell r="U329">
            <v>10</v>
          </cell>
          <cell r="V329">
            <v>0</v>
          </cell>
          <cell r="W329">
            <v>0</v>
          </cell>
          <cell r="X329">
            <v>0</v>
          </cell>
          <cell r="Y329">
            <v>10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4</v>
          </cell>
          <cell r="AP329">
            <v>0</v>
          </cell>
          <cell r="AQ329">
            <v>0</v>
          </cell>
          <cell r="AR329">
            <v>0</v>
          </cell>
          <cell r="AS329">
            <v>0</v>
          </cell>
          <cell r="AT329">
            <v>10</v>
          </cell>
          <cell r="AU329">
            <v>4</v>
          </cell>
          <cell r="AV329">
            <v>0</v>
          </cell>
          <cell r="AW329">
            <v>0</v>
          </cell>
          <cell r="AX329">
            <v>0</v>
          </cell>
          <cell r="AY329">
            <v>0</v>
          </cell>
          <cell r="AZ329">
            <v>0</v>
          </cell>
          <cell r="BA329">
            <v>0</v>
          </cell>
          <cell r="BB329">
            <v>0</v>
          </cell>
          <cell r="BC329">
            <v>0</v>
          </cell>
          <cell r="BD329">
            <v>0</v>
          </cell>
          <cell r="BE329">
            <v>0</v>
          </cell>
        </row>
        <row r="330">
          <cell r="A330">
            <v>622</v>
          </cell>
          <cell r="B330">
            <v>600</v>
          </cell>
          <cell r="C330" t="str">
            <v>Filadelfia Zorgverlening (Groningen)</v>
          </cell>
          <cell r="D330" t="str">
            <v>GRONINGEN</v>
          </cell>
          <cell r="E330" t="str">
            <v>MASK</v>
          </cell>
          <cell r="F330">
            <v>0</v>
          </cell>
          <cell r="G330">
            <v>0</v>
          </cell>
          <cell r="H330">
            <v>0</v>
          </cell>
          <cell r="I330">
            <v>0</v>
          </cell>
          <cell r="J330">
            <v>0</v>
          </cell>
          <cell r="K330" t="e">
            <v>#REF!</v>
          </cell>
          <cell r="L330" t="e">
            <v>#REF!</v>
          </cell>
          <cell r="M330" t="e">
            <v>#REF!</v>
          </cell>
          <cell r="N330" t="e">
            <v>#REF!</v>
          </cell>
          <cell r="O330" t="e">
            <v>#REF!</v>
          </cell>
          <cell r="P330" t="e">
            <v>#REF!</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row>
        <row r="331">
          <cell r="A331">
            <v>1930</v>
          </cell>
          <cell r="B331">
            <v>600</v>
          </cell>
          <cell r="C331" t="str">
            <v>Humanitas DMH (DWO)</v>
          </cell>
          <cell r="D331" t="str">
            <v>NIEUWEGEIN</v>
          </cell>
          <cell r="E331" t="str">
            <v>HWIH</v>
          </cell>
          <cell r="F331">
            <v>0</v>
          </cell>
          <cell r="G331">
            <v>0</v>
          </cell>
          <cell r="H331">
            <v>0</v>
          </cell>
          <cell r="I331">
            <v>0</v>
          </cell>
          <cell r="J331">
            <v>0</v>
          </cell>
          <cell r="K331" t="e">
            <v>#REF!</v>
          </cell>
          <cell r="L331" t="e">
            <v>#REF!</v>
          </cell>
          <cell r="M331" t="e">
            <v>#REF!</v>
          </cell>
          <cell r="N331" t="e">
            <v>#REF!</v>
          </cell>
          <cell r="O331" t="e">
            <v>#REF!</v>
          </cell>
          <cell r="P331" t="e">
            <v>#REF!</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row>
        <row r="332">
          <cell r="A332">
            <v>0</v>
          </cell>
          <cell r="B332">
            <v>0</v>
          </cell>
          <cell r="C332" t="e">
            <v>#N/A</v>
          </cell>
          <cell r="D332" t="e">
            <v>#N/A</v>
          </cell>
          <cell r="E332" t="e">
            <v>#N/A</v>
          </cell>
          <cell r="F332" t="e">
            <v>#N/A</v>
          </cell>
          <cell r="G332" t="e">
            <v>#N/A</v>
          </cell>
          <cell r="H332" t="e">
            <v>#N/A</v>
          </cell>
          <cell r="I332" t="e">
            <v>#N/A</v>
          </cell>
          <cell r="J332" t="e">
            <v>#N/A</v>
          </cell>
          <cell r="K332" t="e">
            <v>#N/A</v>
          </cell>
          <cell r="L332" t="e">
            <v>#N/A</v>
          </cell>
          <cell r="M332" t="e">
            <v>#N/A</v>
          </cell>
          <cell r="N332" t="e">
            <v>#N/A</v>
          </cell>
          <cell r="O332" t="e">
            <v>#N/A</v>
          </cell>
          <cell r="P332" t="e">
            <v>#N/A</v>
          </cell>
          <cell r="Q332" t="e">
            <v>#N/A</v>
          </cell>
          <cell r="R332" t="e">
            <v>#N/A</v>
          </cell>
          <cell r="S332" t="e">
            <v>#N/A</v>
          </cell>
          <cell r="T332" t="e">
            <v>#N/A</v>
          </cell>
          <cell r="U332" t="e">
            <v>#N/A</v>
          </cell>
          <cell r="V332" t="e">
            <v>#N/A</v>
          </cell>
          <cell r="W332" t="e">
            <v>#N/A</v>
          </cell>
          <cell r="X332" t="e">
            <v>#N/A</v>
          </cell>
          <cell r="Y332" t="e">
            <v>#N/A</v>
          </cell>
          <cell r="Z332" t="e">
            <v>#N/A</v>
          </cell>
          <cell r="AA332" t="e">
            <v>#N/A</v>
          </cell>
          <cell r="AB332" t="e">
            <v>#N/A</v>
          </cell>
          <cell r="AC332" t="e">
            <v>#N/A</v>
          </cell>
          <cell r="AD332" t="e">
            <v>#N/A</v>
          </cell>
          <cell r="AE332" t="e">
            <v>#N/A</v>
          </cell>
          <cell r="AF332" t="e">
            <v>#N/A</v>
          </cell>
          <cell r="AG332" t="e">
            <v>#N/A</v>
          </cell>
          <cell r="AH332" t="e">
            <v>#N/A</v>
          </cell>
          <cell r="AI332" t="e">
            <v>#N/A</v>
          </cell>
          <cell r="AJ332" t="e">
            <v>#N/A</v>
          </cell>
          <cell r="AK332" t="e">
            <v>#N/A</v>
          </cell>
          <cell r="AL332" t="e">
            <v>#N/A</v>
          </cell>
          <cell r="AM332" t="e">
            <v>#N/A</v>
          </cell>
          <cell r="AN332" t="e">
            <v>#N/A</v>
          </cell>
          <cell r="AO332" t="e">
            <v>#N/A</v>
          </cell>
          <cell r="AP332" t="e">
            <v>#N/A</v>
          </cell>
          <cell r="AQ332" t="e">
            <v>#N/A</v>
          </cell>
          <cell r="AR332" t="e">
            <v>#N/A</v>
          </cell>
          <cell r="AS332" t="e">
            <v>#N/A</v>
          </cell>
          <cell r="AT332" t="e">
            <v>#N/A</v>
          </cell>
          <cell r="AU332" t="e">
            <v>#N/A</v>
          </cell>
          <cell r="AV332" t="e">
            <v>#N/A</v>
          </cell>
          <cell r="AW332" t="e">
            <v>#N/A</v>
          </cell>
          <cell r="AX332" t="e">
            <v>#N/A</v>
          </cell>
          <cell r="AY332" t="e">
            <v>#N/A</v>
          </cell>
          <cell r="AZ332" t="e">
            <v>#N/A</v>
          </cell>
          <cell r="BA332" t="e">
            <v>#N/A</v>
          </cell>
          <cell r="BB332" t="e">
            <v>#N/A</v>
          </cell>
          <cell r="BC332" t="e">
            <v>#N/A</v>
          </cell>
          <cell r="BD332" t="e">
            <v>#N/A</v>
          </cell>
          <cell r="BE332" t="e">
            <v>#N/A</v>
          </cell>
        </row>
        <row r="333">
          <cell r="A333">
            <v>0</v>
          </cell>
          <cell r="B333">
            <v>0</v>
          </cell>
          <cell r="C333" t="e">
            <v>#N/A</v>
          </cell>
          <cell r="D333" t="e">
            <v>#N/A</v>
          </cell>
          <cell r="E333" t="e">
            <v>#N/A</v>
          </cell>
          <cell r="F333" t="e">
            <v>#N/A</v>
          </cell>
          <cell r="G333" t="e">
            <v>#N/A</v>
          </cell>
          <cell r="H333" t="e">
            <v>#N/A</v>
          </cell>
          <cell r="I333" t="e">
            <v>#N/A</v>
          </cell>
          <cell r="J333" t="e">
            <v>#N/A</v>
          </cell>
          <cell r="K333" t="e">
            <v>#N/A</v>
          </cell>
          <cell r="L333" t="e">
            <v>#N/A</v>
          </cell>
          <cell r="M333" t="e">
            <v>#N/A</v>
          </cell>
          <cell r="N333" t="e">
            <v>#N/A</v>
          </cell>
          <cell r="O333" t="e">
            <v>#N/A</v>
          </cell>
          <cell r="P333" t="e">
            <v>#N/A</v>
          </cell>
          <cell r="Q333" t="e">
            <v>#N/A</v>
          </cell>
          <cell r="R333" t="e">
            <v>#N/A</v>
          </cell>
          <cell r="S333" t="e">
            <v>#N/A</v>
          </cell>
          <cell r="T333" t="e">
            <v>#N/A</v>
          </cell>
          <cell r="U333" t="e">
            <v>#N/A</v>
          </cell>
          <cell r="V333" t="e">
            <v>#N/A</v>
          </cell>
          <cell r="W333" t="e">
            <v>#N/A</v>
          </cell>
          <cell r="X333" t="e">
            <v>#N/A</v>
          </cell>
          <cell r="Y333" t="e">
            <v>#N/A</v>
          </cell>
          <cell r="Z333" t="e">
            <v>#N/A</v>
          </cell>
          <cell r="AA333" t="e">
            <v>#N/A</v>
          </cell>
          <cell r="AB333" t="e">
            <v>#N/A</v>
          </cell>
          <cell r="AC333" t="e">
            <v>#N/A</v>
          </cell>
          <cell r="AD333" t="e">
            <v>#N/A</v>
          </cell>
          <cell r="AE333" t="e">
            <v>#N/A</v>
          </cell>
          <cell r="AF333" t="e">
            <v>#N/A</v>
          </cell>
          <cell r="AG333" t="e">
            <v>#N/A</v>
          </cell>
          <cell r="AH333" t="e">
            <v>#N/A</v>
          </cell>
          <cell r="AI333" t="e">
            <v>#N/A</v>
          </cell>
          <cell r="AJ333" t="e">
            <v>#N/A</v>
          </cell>
          <cell r="AK333" t="e">
            <v>#N/A</v>
          </cell>
          <cell r="AL333" t="e">
            <v>#N/A</v>
          </cell>
          <cell r="AM333" t="e">
            <v>#N/A</v>
          </cell>
          <cell r="AN333" t="e">
            <v>#N/A</v>
          </cell>
          <cell r="AO333" t="e">
            <v>#N/A</v>
          </cell>
          <cell r="AP333" t="e">
            <v>#N/A</v>
          </cell>
          <cell r="AQ333" t="e">
            <v>#N/A</v>
          </cell>
          <cell r="AR333" t="e">
            <v>#N/A</v>
          </cell>
          <cell r="AS333" t="e">
            <v>#N/A</v>
          </cell>
          <cell r="AT333" t="e">
            <v>#N/A</v>
          </cell>
          <cell r="AU333" t="e">
            <v>#N/A</v>
          </cell>
          <cell r="AV333" t="e">
            <v>#N/A</v>
          </cell>
          <cell r="AW333" t="e">
            <v>#N/A</v>
          </cell>
          <cell r="AX333" t="e">
            <v>#N/A</v>
          </cell>
          <cell r="AY333" t="e">
            <v>#N/A</v>
          </cell>
          <cell r="AZ333" t="e">
            <v>#N/A</v>
          </cell>
          <cell r="BA333" t="e">
            <v>#N/A</v>
          </cell>
          <cell r="BB333" t="e">
            <v>#N/A</v>
          </cell>
          <cell r="BC333" t="e">
            <v>#N/A</v>
          </cell>
          <cell r="BD333" t="e">
            <v>#N/A</v>
          </cell>
          <cell r="BE333" t="e">
            <v>#N/A</v>
          </cell>
        </row>
        <row r="334">
          <cell r="A334">
            <v>0</v>
          </cell>
          <cell r="B334">
            <v>0</v>
          </cell>
          <cell r="C334" t="e">
            <v>#N/A</v>
          </cell>
          <cell r="D334" t="e">
            <v>#N/A</v>
          </cell>
          <cell r="E334" t="e">
            <v>#N/A</v>
          </cell>
          <cell r="F334" t="e">
            <v>#N/A</v>
          </cell>
          <cell r="G334" t="e">
            <v>#N/A</v>
          </cell>
          <cell r="H334" t="e">
            <v>#N/A</v>
          </cell>
          <cell r="I334" t="e">
            <v>#N/A</v>
          </cell>
          <cell r="J334" t="e">
            <v>#N/A</v>
          </cell>
          <cell r="K334" t="e">
            <v>#N/A</v>
          </cell>
          <cell r="L334" t="e">
            <v>#N/A</v>
          </cell>
          <cell r="M334" t="e">
            <v>#N/A</v>
          </cell>
          <cell r="N334" t="e">
            <v>#N/A</v>
          </cell>
          <cell r="O334" t="e">
            <v>#N/A</v>
          </cell>
          <cell r="P334" t="e">
            <v>#N/A</v>
          </cell>
          <cell r="Q334" t="e">
            <v>#N/A</v>
          </cell>
          <cell r="R334" t="e">
            <v>#N/A</v>
          </cell>
          <cell r="S334" t="e">
            <v>#N/A</v>
          </cell>
          <cell r="T334" t="e">
            <v>#N/A</v>
          </cell>
          <cell r="U334" t="e">
            <v>#N/A</v>
          </cell>
          <cell r="V334" t="e">
            <v>#N/A</v>
          </cell>
          <cell r="W334" t="e">
            <v>#N/A</v>
          </cell>
          <cell r="X334" t="e">
            <v>#N/A</v>
          </cell>
          <cell r="Y334" t="e">
            <v>#N/A</v>
          </cell>
          <cell r="Z334" t="e">
            <v>#N/A</v>
          </cell>
          <cell r="AA334" t="e">
            <v>#N/A</v>
          </cell>
          <cell r="AB334" t="e">
            <v>#N/A</v>
          </cell>
          <cell r="AC334" t="e">
            <v>#N/A</v>
          </cell>
          <cell r="AD334" t="e">
            <v>#N/A</v>
          </cell>
          <cell r="AE334" t="e">
            <v>#N/A</v>
          </cell>
          <cell r="AF334" t="e">
            <v>#N/A</v>
          </cell>
          <cell r="AG334" t="e">
            <v>#N/A</v>
          </cell>
          <cell r="AH334" t="e">
            <v>#N/A</v>
          </cell>
          <cell r="AI334" t="e">
            <v>#N/A</v>
          </cell>
          <cell r="AJ334" t="e">
            <v>#N/A</v>
          </cell>
          <cell r="AK334" t="e">
            <v>#N/A</v>
          </cell>
          <cell r="AL334" t="e">
            <v>#N/A</v>
          </cell>
          <cell r="AM334" t="e">
            <v>#N/A</v>
          </cell>
          <cell r="AN334" t="e">
            <v>#N/A</v>
          </cell>
          <cell r="AO334" t="e">
            <v>#N/A</v>
          </cell>
          <cell r="AP334" t="e">
            <v>#N/A</v>
          </cell>
          <cell r="AQ334" t="e">
            <v>#N/A</v>
          </cell>
          <cell r="AR334" t="e">
            <v>#N/A</v>
          </cell>
          <cell r="AS334" t="e">
            <v>#N/A</v>
          </cell>
          <cell r="AT334" t="e">
            <v>#N/A</v>
          </cell>
          <cell r="AU334" t="e">
            <v>#N/A</v>
          </cell>
          <cell r="AV334" t="e">
            <v>#N/A</v>
          </cell>
          <cell r="AW334" t="e">
            <v>#N/A</v>
          </cell>
          <cell r="AX334" t="e">
            <v>#N/A</v>
          </cell>
          <cell r="AY334" t="e">
            <v>#N/A</v>
          </cell>
          <cell r="AZ334" t="e">
            <v>#N/A</v>
          </cell>
          <cell r="BA334" t="e">
            <v>#N/A</v>
          </cell>
          <cell r="BB334" t="e">
            <v>#N/A</v>
          </cell>
          <cell r="BC334" t="e">
            <v>#N/A</v>
          </cell>
          <cell r="BD334" t="e">
            <v>#N/A</v>
          </cell>
          <cell r="BE334" t="e">
            <v>#N/A</v>
          </cell>
        </row>
        <row r="335">
          <cell r="A335">
            <v>0</v>
          </cell>
          <cell r="B335">
            <v>0</v>
          </cell>
          <cell r="C335" t="e">
            <v>#N/A</v>
          </cell>
          <cell r="D335" t="e">
            <v>#N/A</v>
          </cell>
          <cell r="E335" t="e">
            <v>#N/A</v>
          </cell>
          <cell r="F335" t="e">
            <v>#N/A</v>
          </cell>
          <cell r="G335" t="e">
            <v>#N/A</v>
          </cell>
          <cell r="H335" t="e">
            <v>#N/A</v>
          </cell>
          <cell r="I335" t="e">
            <v>#N/A</v>
          </cell>
          <cell r="J335" t="e">
            <v>#N/A</v>
          </cell>
          <cell r="K335" t="e">
            <v>#N/A</v>
          </cell>
          <cell r="L335" t="e">
            <v>#N/A</v>
          </cell>
          <cell r="M335" t="e">
            <v>#N/A</v>
          </cell>
          <cell r="N335" t="e">
            <v>#N/A</v>
          </cell>
          <cell r="O335" t="e">
            <v>#N/A</v>
          </cell>
          <cell r="P335" t="e">
            <v>#N/A</v>
          </cell>
          <cell r="Q335" t="e">
            <v>#N/A</v>
          </cell>
          <cell r="R335" t="e">
            <v>#N/A</v>
          </cell>
          <cell r="S335" t="e">
            <v>#N/A</v>
          </cell>
          <cell r="T335" t="e">
            <v>#N/A</v>
          </cell>
          <cell r="U335" t="e">
            <v>#N/A</v>
          </cell>
          <cell r="V335" t="e">
            <v>#N/A</v>
          </cell>
          <cell r="W335" t="e">
            <v>#N/A</v>
          </cell>
          <cell r="X335" t="e">
            <v>#N/A</v>
          </cell>
          <cell r="Y335" t="e">
            <v>#N/A</v>
          </cell>
          <cell r="Z335" t="e">
            <v>#N/A</v>
          </cell>
          <cell r="AA335" t="e">
            <v>#N/A</v>
          </cell>
          <cell r="AB335" t="e">
            <v>#N/A</v>
          </cell>
          <cell r="AC335" t="e">
            <v>#N/A</v>
          </cell>
          <cell r="AD335" t="e">
            <v>#N/A</v>
          </cell>
          <cell r="AE335" t="e">
            <v>#N/A</v>
          </cell>
          <cell r="AF335" t="e">
            <v>#N/A</v>
          </cell>
          <cell r="AG335" t="e">
            <v>#N/A</v>
          </cell>
          <cell r="AH335" t="e">
            <v>#N/A</v>
          </cell>
          <cell r="AI335" t="e">
            <v>#N/A</v>
          </cell>
          <cell r="AJ335" t="e">
            <v>#N/A</v>
          </cell>
          <cell r="AK335" t="e">
            <v>#N/A</v>
          </cell>
          <cell r="AL335" t="e">
            <v>#N/A</v>
          </cell>
          <cell r="AM335" t="e">
            <v>#N/A</v>
          </cell>
          <cell r="AN335" t="e">
            <v>#N/A</v>
          </cell>
          <cell r="AO335" t="e">
            <v>#N/A</v>
          </cell>
          <cell r="AP335" t="e">
            <v>#N/A</v>
          </cell>
          <cell r="AQ335" t="e">
            <v>#N/A</v>
          </cell>
          <cell r="AR335" t="e">
            <v>#N/A</v>
          </cell>
          <cell r="AS335" t="e">
            <v>#N/A</v>
          </cell>
          <cell r="AT335" t="e">
            <v>#N/A</v>
          </cell>
          <cell r="AU335" t="e">
            <v>#N/A</v>
          </cell>
          <cell r="AV335" t="e">
            <v>#N/A</v>
          </cell>
          <cell r="AW335" t="e">
            <v>#N/A</v>
          </cell>
          <cell r="AX335" t="e">
            <v>#N/A</v>
          </cell>
          <cell r="AY335" t="e">
            <v>#N/A</v>
          </cell>
          <cell r="AZ335" t="e">
            <v>#N/A</v>
          </cell>
          <cell r="BA335" t="e">
            <v>#N/A</v>
          </cell>
          <cell r="BB335" t="e">
            <v>#N/A</v>
          </cell>
          <cell r="BC335" t="e">
            <v>#N/A</v>
          </cell>
          <cell r="BD335" t="e">
            <v>#N/A</v>
          </cell>
          <cell r="BE335" t="e">
            <v>#N/A</v>
          </cell>
        </row>
        <row r="336">
          <cell r="A336">
            <v>0</v>
          </cell>
          <cell r="B336">
            <v>0</v>
          </cell>
          <cell r="C336" t="e">
            <v>#N/A</v>
          </cell>
          <cell r="D336" t="e">
            <v>#N/A</v>
          </cell>
          <cell r="E336" t="e">
            <v>#N/A</v>
          </cell>
          <cell r="F336" t="e">
            <v>#N/A</v>
          </cell>
          <cell r="G336" t="e">
            <v>#N/A</v>
          </cell>
          <cell r="H336" t="e">
            <v>#N/A</v>
          </cell>
          <cell r="I336" t="e">
            <v>#N/A</v>
          </cell>
          <cell r="J336" t="e">
            <v>#N/A</v>
          </cell>
          <cell r="K336" t="e">
            <v>#N/A</v>
          </cell>
          <cell r="L336" t="e">
            <v>#N/A</v>
          </cell>
          <cell r="M336" t="e">
            <v>#N/A</v>
          </cell>
          <cell r="N336" t="e">
            <v>#N/A</v>
          </cell>
          <cell r="O336" t="e">
            <v>#N/A</v>
          </cell>
          <cell r="P336" t="e">
            <v>#N/A</v>
          </cell>
          <cell r="Q336" t="e">
            <v>#N/A</v>
          </cell>
          <cell r="R336" t="e">
            <v>#N/A</v>
          </cell>
          <cell r="S336" t="e">
            <v>#N/A</v>
          </cell>
          <cell r="T336" t="e">
            <v>#N/A</v>
          </cell>
          <cell r="U336" t="e">
            <v>#N/A</v>
          </cell>
          <cell r="V336" t="e">
            <v>#N/A</v>
          </cell>
          <cell r="W336" t="e">
            <v>#N/A</v>
          </cell>
          <cell r="X336" t="e">
            <v>#N/A</v>
          </cell>
          <cell r="Y336" t="e">
            <v>#N/A</v>
          </cell>
          <cell r="Z336" t="e">
            <v>#N/A</v>
          </cell>
          <cell r="AA336" t="e">
            <v>#N/A</v>
          </cell>
          <cell r="AB336" t="e">
            <v>#N/A</v>
          </cell>
          <cell r="AC336" t="e">
            <v>#N/A</v>
          </cell>
          <cell r="AD336" t="e">
            <v>#N/A</v>
          </cell>
          <cell r="AE336" t="e">
            <v>#N/A</v>
          </cell>
          <cell r="AF336" t="e">
            <v>#N/A</v>
          </cell>
          <cell r="AG336" t="e">
            <v>#N/A</v>
          </cell>
          <cell r="AH336" t="e">
            <v>#N/A</v>
          </cell>
          <cell r="AI336" t="e">
            <v>#N/A</v>
          </cell>
          <cell r="AJ336" t="e">
            <v>#N/A</v>
          </cell>
          <cell r="AK336" t="e">
            <v>#N/A</v>
          </cell>
          <cell r="AL336" t="e">
            <v>#N/A</v>
          </cell>
          <cell r="AM336" t="e">
            <v>#N/A</v>
          </cell>
          <cell r="AN336" t="e">
            <v>#N/A</v>
          </cell>
          <cell r="AO336" t="e">
            <v>#N/A</v>
          </cell>
          <cell r="AP336" t="e">
            <v>#N/A</v>
          </cell>
          <cell r="AQ336" t="e">
            <v>#N/A</v>
          </cell>
          <cell r="AR336" t="e">
            <v>#N/A</v>
          </cell>
          <cell r="AS336" t="e">
            <v>#N/A</v>
          </cell>
          <cell r="AT336" t="e">
            <v>#N/A</v>
          </cell>
          <cell r="AU336" t="e">
            <v>#N/A</v>
          </cell>
          <cell r="AV336" t="e">
            <v>#N/A</v>
          </cell>
          <cell r="AW336" t="e">
            <v>#N/A</v>
          </cell>
          <cell r="AX336" t="e">
            <v>#N/A</v>
          </cell>
          <cell r="AY336" t="e">
            <v>#N/A</v>
          </cell>
          <cell r="AZ336" t="e">
            <v>#N/A</v>
          </cell>
          <cell r="BA336" t="e">
            <v>#N/A</v>
          </cell>
          <cell r="BB336" t="e">
            <v>#N/A</v>
          </cell>
          <cell r="BC336" t="e">
            <v>#N/A</v>
          </cell>
          <cell r="BD336" t="e">
            <v>#N/A</v>
          </cell>
          <cell r="BE336" t="e">
            <v>#N/A</v>
          </cell>
        </row>
        <row r="337">
          <cell r="A337">
            <v>0</v>
          </cell>
          <cell r="B337">
            <v>0</v>
          </cell>
          <cell r="C337" t="e">
            <v>#N/A</v>
          </cell>
          <cell r="D337" t="e">
            <v>#N/A</v>
          </cell>
          <cell r="E337" t="e">
            <v>#N/A</v>
          </cell>
          <cell r="F337" t="e">
            <v>#N/A</v>
          </cell>
          <cell r="G337" t="e">
            <v>#N/A</v>
          </cell>
          <cell r="H337" t="e">
            <v>#N/A</v>
          </cell>
          <cell r="I337" t="e">
            <v>#N/A</v>
          </cell>
          <cell r="J337" t="e">
            <v>#N/A</v>
          </cell>
          <cell r="K337" t="e">
            <v>#N/A</v>
          </cell>
          <cell r="L337" t="e">
            <v>#N/A</v>
          </cell>
          <cell r="M337" t="e">
            <v>#N/A</v>
          </cell>
          <cell r="N337" t="e">
            <v>#N/A</v>
          </cell>
          <cell r="O337" t="e">
            <v>#N/A</v>
          </cell>
          <cell r="P337" t="e">
            <v>#N/A</v>
          </cell>
          <cell r="Q337" t="e">
            <v>#N/A</v>
          </cell>
          <cell r="R337" t="e">
            <v>#N/A</v>
          </cell>
          <cell r="S337" t="e">
            <v>#N/A</v>
          </cell>
          <cell r="T337" t="e">
            <v>#N/A</v>
          </cell>
          <cell r="U337" t="e">
            <v>#N/A</v>
          </cell>
          <cell r="V337" t="e">
            <v>#N/A</v>
          </cell>
          <cell r="W337" t="e">
            <v>#N/A</v>
          </cell>
          <cell r="X337" t="e">
            <v>#N/A</v>
          </cell>
          <cell r="Y337" t="e">
            <v>#N/A</v>
          </cell>
          <cell r="Z337" t="e">
            <v>#N/A</v>
          </cell>
          <cell r="AA337" t="e">
            <v>#N/A</v>
          </cell>
          <cell r="AB337" t="e">
            <v>#N/A</v>
          </cell>
          <cell r="AC337" t="e">
            <v>#N/A</v>
          </cell>
          <cell r="AD337" t="e">
            <v>#N/A</v>
          </cell>
          <cell r="AE337" t="e">
            <v>#N/A</v>
          </cell>
          <cell r="AF337" t="e">
            <v>#N/A</v>
          </cell>
          <cell r="AG337" t="e">
            <v>#N/A</v>
          </cell>
          <cell r="AH337" t="e">
            <v>#N/A</v>
          </cell>
          <cell r="AI337" t="e">
            <v>#N/A</v>
          </cell>
          <cell r="AJ337" t="e">
            <v>#N/A</v>
          </cell>
          <cell r="AK337" t="e">
            <v>#N/A</v>
          </cell>
          <cell r="AL337" t="e">
            <v>#N/A</v>
          </cell>
          <cell r="AM337" t="e">
            <v>#N/A</v>
          </cell>
          <cell r="AN337" t="e">
            <v>#N/A</v>
          </cell>
          <cell r="AO337" t="e">
            <v>#N/A</v>
          </cell>
          <cell r="AP337" t="e">
            <v>#N/A</v>
          </cell>
          <cell r="AQ337" t="e">
            <v>#N/A</v>
          </cell>
          <cell r="AR337" t="e">
            <v>#N/A</v>
          </cell>
          <cell r="AS337" t="e">
            <v>#N/A</v>
          </cell>
          <cell r="AT337" t="e">
            <v>#N/A</v>
          </cell>
          <cell r="AU337" t="e">
            <v>#N/A</v>
          </cell>
          <cell r="AV337" t="e">
            <v>#N/A</v>
          </cell>
          <cell r="AW337" t="e">
            <v>#N/A</v>
          </cell>
          <cell r="AX337" t="e">
            <v>#N/A</v>
          </cell>
          <cell r="AY337" t="e">
            <v>#N/A</v>
          </cell>
          <cell r="AZ337" t="e">
            <v>#N/A</v>
          </cell>
          <cell r="BA337" t="e">
            <v>#N/A</v>
          </cell>
          <cell r="BB337" t="e">
            <v>#N/A</v>
          </cell>
          <cell r="BC337" t="e">
            <v>#N/A</v>
          </cell>
          <cell r="BD337" t="e">
            <v>#N/A</v>
          </cell>
          <cell r="BE337" t="e">
            <v>#N/A</v>
          </cell>
        </row>
        <row r="338">
          <cell r="A338">
            <v>0</v>
          </cell>
          <cell r="B338">
            <v>0</v>
          </cell>
          <cell r="C338" t="e">
            <v>#N/A</v>
          </cell>
          <cell r="D338" t="e">
            <v>#N/A</v>
          </cell>
          <cell r="E338" t="e">
            <v>#N/A</v>
          </cell>
          <cell r="F338" t="e">
            <v>#N/A</v>
          </cell>
          <cell r="G338" t="e">
            <v>#N/A</v>
          </cell>
          <cell r="H338" t="e">
            <v>#N/A</v>
          </cell>
          <cell r="I338" t="e">
            <v>#N/A</v>
          </cell>
          <cell r="J338" t="e">
            <v>#N/A</v>
          </cell>
          <cell r="K338" t="e">
            <v>#N/A</v>
          </cell>
          <cell r="L338" t="e">
            <v>#N/A</v>
          </cell>
          <cell r="M338" t="e">
            <v>#N/A</v>
          </cell>
          <cell r="N338" t="e">
            <v>#N/A</v>
          </cell>
          <cell r="O338" t="e">
            <v>#N/A</v>
          </cell>
          <cell r="P338" t="e">
            <v>#N/A</v>
          </cell>
          <cell r="Q338" t="e">
            <v>#N/A</v>
          </cell>
          <cell r="R338" t="e">
            <v>#N/A</v>
          </cell>
          <cell r="S338" t="e">
            <v>#N/A</v>
          </cell>
          <cell r="T338" t="e">
            <v>#N/A</v>
          </cell>
          <cell r="U338" t="e">
            <v>#N/A</v>
          </cell>
          <cell r="V338" t="e">
            <v>#N/A</v>
          </cell>
          <cell r="W338" t="e">
            <v>#N/A</v>
          </cell>
          <cell r="X338" t="e">
            <v>#N/A</v>
          </cell>
          <cell r="Y338" t="e">
            <v>#N/A</v>
          </cell>
          <cell r="Z338" t="e">
            <v>#N/A</v>
          </cell>
          <cell r="AA338" t="e">
            <v>#N/A</v>
          </cell>
          <cell r="AB338" t="e">
            <v>#N/A</v>
          </cell>
          <cell r="AC338" t="e">
            <v>#N/A</v>
          </cell>
          <cell r="AD338" t="e">
            <v>#N/A</v>
          </cell>
          <cell r="AE338" t="e">
            <v>#N/A</v>
          </cell>
          <cell r="AF338" t="e">
            <v>#N/A</v>
          </cell>
          <cell r="AG338" t="e">
            <v>#N/A</v>
          </cell>
          <cell r="AH338" t="e">
            <v>#N/A</v>
          </cell>
          <cell r="AI338" t="e">
            <v>#N/A</v>
          </cell>
          <cell r="AJ338" t="e">
            <v>#N/A</v>
          </cell>
          <cell r="AK338" t="e">
            <v>#N/A</v>
          </cell>
          <cell r="AL338" t="e">
            <v>#N/A</v>
          </cell>
          <cell r="AM338" t="e">
            <v>#N/A</v>
          </cell>
          <cell r="AN338" t="e">
            <v>#N/A</v>
          </cell>
          <cell r="AO338" t="e">
            <v>#N/A</v>
          </cell>
          <cell r="AP338" t="e">
            <v>#N/A</v>
          </cell>
          <cell r="AQ338" t="e">
            <v>#N/A</v>
          </cell>
          <cell r="AR338" t="e">
            <v>#N/A</v>
          </cell>
          <cell r="AS338" t="e">
            <v>#N/A</v>
          </cell>
          <cell r="AT338" t="e">
            <v>#N/A</v>
          </cell>
          <cell r="AU338" t="e">
            <v>#N/A</v>
          </cell>
          <cell r="AV338" t="e">
            <v>#N/A</v>
          </cell>
          <cell r="AW338" t="e">
            <v>#N/A</v>
          </cell>
          <cell r="AX338" t="e">
            <v>#N/A</v>
          </cell>
          <cell r="AY338" t="e">
            <v>#N/A</v>
          </cell>
          <cell r="AZ338" t="e">
            <v>#N/A</v>
          </cell>
          <cell r="BA338" t="e">
            <v>#N/A</v>
          </cell>
          <cell r="BB338" t="e">
            <v>#N/A</v>
          </cell>
          <cell r="BC338" t="e">
            <v>#N/A</v>
          </cell>
          <cell r="BD338" t="e">
            <v>#N/A</v>
          </cell>
          <cell r="BE338" t="e">
            <v>#N/A</v>
          </cell>
        </row>
        <row r="339">
          <cell r="A339">
            <v>0</v>
          </cell>
          <cell r="B339">
            <v>0</v>
          </cell>
          <cell r="C339" t="e">
            <v>#N/A</v>
          </cell>
          <cell r="D339" t="e">
            <v>#N/A</v>
          </cell>
          <cell r="E339" t="e">
            <v>#N/A</v>
          </cell>
          <cell r="F339" t="e">
            <v>#N/A</v>
          </cell>
          <cell r="G339" t="e">
            <v>#N/A</v>
          </cell>
          <cell r="H339" t="e">
            <v>#N/A</v>
          </cell>
          <cell r="I339" t="e">
            <v>#N/A</v>
          </cell>
          <cell r="J339" t="e">
            <v>#N/A</v>
          </cell>
          <cell r="K339" t="e">
            <v>#N/A</v>
          </cell>
          <cell r="L339" t="e">
            <v>#N/A</v>
          </cell>
          <cell r="M339" t="e">
            <v>#N/A</v>
          </cell>
          <cell r="N339" t="e">
            <v>#N/A</v>
          </cell>
          <cell r="O339" t="e">
            <v>#N/A</v>
          </cell>
          <cell r="P339" t="e">
            <v>#N/A</v>
          </cell>
          <cell r="Q339" t="e">
            <v>#N/A</v>
          </cell>
          <cell r="R339" t="e">
            <v>#N/A</v>
          </cell>
          <cell r="S339" t="e">
            <v>#N/A</v>
          </cell>
          <cell r="T339" t="e">
            <v>#N/A</v>
          </cell>
          <cell r="U339" t="e">
            <v>#N/A</v>
          </cell>
          <cell r="V339" t="e">
            <v>#N/A</v>
          </cell>
          <cell r="W339" t="e">
            <v>#N/A</v>
          </cell>
          <cell r="X339" t="e">
            <v>#N/A</v>
          </cell>
          <cell r="Y339" t="e">
            <v>#N/A</v>
          </cell>
          <cell r="Z339" t="e">
            <v>#N/A</v>
          </cell>
          <cell r="AA339" t="e">
            <v>#N/A</v>
          </cell>
          <cell r="AB339" t="e">
            <v>#N/A</v>
          </cell>
          <cell r="AC339" t="e">
            <v>#N/A</v>
          </cell>
          <cell r="AD339" t="e">
            <v>#N/A</v>
          </cell>
          <cell r="AE339" t="e">
            <v>#N/A</v>
          </cell>
          <cell r="AF339" t="e">
            <v>#N/A</v>
          </cell>
          <cell r="AG339" t="e">
            <v>#N/A</v>
          </cell>
          <cell r="AH339" t="e">
            <v>#N/A</v>
          </cell>
          <cell r="AI339" t="e">
            <v>#N/A</v>
          </cell>
          <cell r="AJ339" t="e">
            <v>#N/A</v>
          </cell>
          <cell r="AK339" t="e">
            <v>#N/A</v>
          </cell>
          <cell r="AL339" t="e">
            <v>#N/A</v>
          </cell>
          <cell r="AM339" t="e">
            <v>#N/A</v>
          </cell>
          <cell r="AN339" t="e">
            <v>#N/A</v>
          </cell>
          <cell r="AO339" t="e">
            <v>#N/A</v>
          </cell>
          <cell r="AP339" t="e">
            <v>#N/A</v>
          </cell>
          <cell r="AQ339" t="e">
            <v>#N/A</v>
          </cell>
          <cell r="AR339" t="e">
            <v>#N/A</v>
          </cell>
          <cell r="AS339" t="e">
            <v>#N/A</v>
          </cell>
          <cell r="AT339" t="e">
            <v>#N/A</v>
          </cell>
          <cell r="AU339" t="e">
            <v>#N/A</v>
          </cell>
          <cell r="AV339" t="e">
            <v>#N/A</v>
          </cell>
          <cell r="AW339" t="e">
            <v>#N/A</v>
          </cell>
          <cell r="AX339" t="e">
            <v>#N/A</v>
          </cell>
          <cell r="AY339" t="e">
            <v>#N/A</v>
          </cell>
          <cell r="AZ339" t="e">
            <v>#N/A</v>
          </cell>
          <cell r="BA339" t="e">
            <v>#N/A</v>
          </cell>
          <cell r="BB339" t="e">
            <v>#N/A</v>
          </cell>
          <cell r="BC339" t="e">
            <v>#N/A</v>
          </cell>
          <cell r="BD339" t="e">
            <v>#N/A</v>
          </cell>
          <cell r="BE339" t="e">
            <v>#N/A</v>
          </cell>
        </row>
        <row r="340">
          <cell r="A340">
            <v>0</v>
          </cell>
          <cell r="B340">
            <v>0</v>
          </cell>
          <cell r="C340" t="e">
            <v>#N/A</v>
          </cell>
          <cell r="D340" t="e">
            <v>#N/A</v>
          </cell>
          <cell r="E340" t="e">
            <v>#N/A</v>
          </cell>
          <cell r="F340" t="e">
            <v>#N/A</v>
          </cell>
          <cell r="G340" t="e">
            <v>#N/A</v>
          </cell>
          <cell r="H340" t="e">
            <v>#N/A</v>
          </cell>
          <cell r="I340" t="e">
            <v>#N/A</v>
          </cell>
          <cell r="J340" t="e">
            <v>#N/A</v>
          </cell>
          <cell r="K340" t="e">
            <v>#N/A</v>
          </cell>
          <cell r="L340" t="e">
            <v>#N/A</v>
          </cell>
          <cell r="M340" t="e">
            <v>#N/A</v>
          </cell>
          <cell r="N340" t="e">
            <v>#N/A</v>
          </cell>
          <cell r="O340" t="e">
            <v>#N/A</v>
          </cell>
          <cell r="P340" t="e">
            <v>#N/A</v>
          </cell>
          <cell r="Q340" t="e">
            <v>#N/A</v>
          </cell>
          <cell r="R340" t="e">
            <v>#N/A</v>
          </cell>
          <cell r="S340" t="e">
            <v>#N/A</v>
          </cell>
          <cell r="T340" t="e">
            <v>#N/A</v>
          </cell>
          <cell r="U340" t="e">
            <v>#N/A</v>
          </cell>
          <cell r="V340" t="e">
            <v>#N/A</v>
          </cell>
          <cell r="W340" t="e">
            <v>#N/A</v>
          </cell>
          <cell r="X340" t="e">
            <v>#N/A</v>
          </cell>
          <cell r="Y340" t="e">
            <v>#N/A</v>
          </cell>
          <cell r="Z340" t="e">
            <v>#N/A</v>
          </cell>
          <cell r="AA340" t="e">
            <v>#N/A</v>
          </cell>
          <cell r="AB340" t="e">
            <v>#N/A</v>
          </cell>
          <cell r="AC340" t="e">
            <v>#N/A</v>
          </cell>
          <cell r="AD340" t="e">
            <v>#N/A</v>
          </cell>
          <cell r="AE340" t="e">
            <v>#N/A</v>
          </cell>
          <cell r="AF340" t="e">
            <v>#N/A</v>
          </cell>
          <cell r="AG340" t="e">
            <v>#N/A</v>
          </cell>
          <cell r="AH340" t="e">
            <v>#N/A</v>
          </cell>
          <cell r="AI340" t="e">
            <v>#N/A</v>
          </cell>
          <cell r="AJ340" t="e">
            <v>#N/A</v>
          </cell>
          <cell r="AK340" t="e">
            <v>#N/A</v>
          </cell>
          <cell r="AL340" t="e">
            <v>#N/A</v>
          </cell>
          <cell r="AM340" t="e">
            <v>#N/A</v>
          </cell>
          <cell r="AN340" t="e">
            <v>#N/A</v>
          </cell>
          <cell r="AO340" t="e">
            <v>#N/A</v>
          </cell>
          <cell r="AP340" t="e">
            <v>#N/A</v>
          </cell>
          <cell r="AQ340" t="e">
            <v>#N/A</v>
          </cell>
          <cell r="AR340" t="e">
            <v>#N/A</v>
          </cell>
          <cell r="AS340" t="e">
            <v>#N/A</v>
          </cell>
          <cell r="AT340" t="e">
            <v>#N/A</v>
          </cell>
          <cell r="AU340" t="e">
            <v>#N/A</v>
          </cell>
          <cell r="AV340" t="e">
            <v>#N/A</v>
          </cell>
          <cell r="AW340" t="e">
            <v>#N/A</v>
          </cell>
          <cell r="AX340" t="e">
            <v>#N/A</v>
          </cell>
          <cell r="AY340" t="e">
            <v>#N/A</v>
          </cell>
          <cell r="AZ340" t="e">
            <v>#N/A</v>
          </cell>
          <cell r="BA340" t="e">
            <v>#N/A</v>
          </cell>
          <cell r="BB340" t="e">
            <v>#N/A</v>
          </cell>
          <cell r="BC340" t="e">
            <v>#N/A</v>
          </cell>
          <cell r="BD340" t="e">
            <v>#N/A</v>
          </cell>
          <cell r="BE340" t="e">
            <v>#N/A</v>
          </cell>
        </row>
        <row r="341">
          <cell r="A341">
            <v>0</v>
          </cell>
          <cell r="B341">
            <v>0</v>
          </cell>
          <cell r="C341" t="e">
            <v>#N/A</v>
          </cell>
          <cell r="D341" t="e">
            <v>#N/A</v>
          </cell>
          <cell r="E341" t="e">
            <v>#N/A</v>
          </cell>
          <cell r="F341" t="e">
            <v>#N/A</v>
          </cell>
          <cell r="G341" t="e">
            <v>#N/A</v>
          </cell>
          <cell r="H341" t="e">
            <v>#N/A</v>
          </cell>
          <cell r="I341" t="e">
            <v>#N/A</v>
          </cell>
          <cell r="J341" t="e">
            <v>#N/A</v>
          </cell>
          <cell r="K341" t="e">
            <v>#N/A</v>
          </cell>
          <cell r="L341" t="e">
            <v>#N/A</v>
          </cell>
          <cell r="M341" t="e">
            <v>#N/A</v>
          </cell>
          <cell r="N341" t="e">
            <v>#N/A</v>
          </cell>
          <cell r="O341" t="e">
            <v>#N/A</v>
          </cell>
          <cell r="P341" t="e">
            <v>#N/A</v>
          </cell>
          <cell r="Q341" t="e">
            <v>#N/A</v>
          </cell>
          <cell r="R341" t="e">
            <v>#N/A</v>
          </cell>
          <cell r="S341" t="e">
            <v>#N/A</v>
          </cell>
          <cell r="T341" t="e">
            <v>#N/A</v>
          </cell>
          <cell r="U341" t="e">
            <v>#N/A</v>
          </cell>
          <cell r="V341" t="e">
            <v>#N/A</v>
          </cell>
          <cell r="W341" t="e">
            <v>#N/A</v>
          </cell>
          <cell r="X341" t="e">
            <v>#N/A</v>
          </cell>
          <cell r="Y341" t="e">
            <v>#N/A</v>
          </cell>
          <cell r="Z341" t="e">
            <v>#N/A</v>
          </cell>
          <cell r="AA341" t="e">
            <v>#N/A</v>
          </cell>
          <cell r="AB341" t="e">
            <v>#N/A</v>
          </cell>
          <cell r="AC341" t="e">
            <v>#N/A</v>
          </cell>
          <cell r="AD341" t="e">
            <v>#N/A</v>
          </cell>
          <cell r="AE341" t="e">
            <v>#N/A</v>
          </cell>
          <cell r="AF341" t="e">
            <v>#N/A</v>
          </cell>
          <cell r="AG341" t="e">
            <v>#N/A</v>
          </cell>
          <cell r="AH341" t="e">
            <v>#N/A</v>
          </cell>
          <cell r="AI341" t="e">
            <v>#N/A</v>
          </cell>
          <cell r="AJ341" t="e">
            <v>#N/A</v>
          </cell>
          <cell r="AK341" t="e">
            <v>#N/A</v>
          </cell>
          <cell r="AL341" t="e">
            <v>#N/A</v>
          </cell>
          <cell r="AM341" t="e">
            <v>#N/A</v>
          </cell>
          <cell r="AN341" t="e">
            <v>#N/A</v>
          </cell>
          <cell r="AO341" t="e">
            <v>#N/A</v>
          </cell>
          <cell r="AP341" t="e">
            <v>#N/A</v>
          </cell>
          <cell r="AQ341" t="e">
            <v>#N/A</v>
          </cell>
          <cell r="AR341" t="e">
            <v>#N/A</v>
          </cell>
          <cell r="AS341" t="e">
            <v>#N/A</v>
          </cell>
          <cell r="AT341" t="e">
            <v>#N/A</v>
          </cell>
          <cell r="AU341" t="e">
            <v>#N/A</v>
          </cell>
          <cell r="AV341" t="e">
            <v>#N/A</v>
          </cell>
          <cell r="AW341" t="e">
            <v>#N/A</v>
          </cell>
          <cell r="AX341" t="e">
            <v>#N/A</v>
          </cell>
          <cell r="AY341" t="e">
            <v>#N/A</v>
          </cell>
          <cell r="AZ341" t="e">
            <v>#N/A</v>
          </cell>
          <cell r="BA341" t="e">
            <v>#N/A</v>
          </cell>
          <cell r="BB341" t="e">
            <v>#N/A</v>
          </cell>
          <cell r="BC341" t="e">
            <v>#N/A</v>
          </cell>
          <cell r="BD341" t="e">
            <v>#N/A</v>
          </cell>
          <cell r="BE341" t="e">
            <v>#N/A</v>
          </cell>
        </row>
        <row r="342">
          <cell r="A342">
            <v>0</v>
          </cell>
          <cell r="B342">
            <v>0</v>
          </cell>
          <cell r="C342" t="e">
            <v>#N/A</v>
          </cell>
          <cell r="D342" t="e">
            <v>#N/A</v>
          </cell>
          <cell r="E342" t="e">
            <v>#N/A</v>
          </cell>
          <cell r="F342" t="e">
            <v>#N/A</v>
          </cell>
          <cell r="G342" t="e">
            <v>#N/A</v>
          </cell>
          <cell r="H342" t="e">
            <v>#N/A</v>
          </cell>
          <cell r="I342" t="e">
            <v>#N/A</v>
          </cell>
          <cell r="J342" t="e">
            <v>#N/A</v>
          </cell>
          <cell r="K342" t="e">
            <v>#N/A</v>
          </cell>
          <cell r="L342" t="e">
            <v>#N/A</v>
          </cell>
          <cell r="M342" t="e">
            <v>#N/A</v>
          </cell>
          <cell r="N342" t="e">
            <v>#N/A</v>
          </cell>
          <cell r="O342" t="e">
            <v>#N/A</v>
          </cell>
          <cell r="P342" t="e">
            <v>#N/A</v>
          </cell>
          <cell r="Q342" t="e">
            <v>#N/A</v>
          </cell>
          <cell r="R342" t="e">
            <v>#N/A</v>
          </cell>
          <cell r="S342" t="e">
            <v>#N/A</v>
          </cell>
          <cell r="T342" t="e">
            <v>#N/A</v>
          </cell>
          <cell r="U342" t="e">
            <v>#N/A</v>
          </cell>
          <cell r="V342" t="e">
            <v>#N/A</v>
          </cell>
          <cell r="W342" t="e">
            <v>#N/A</v>
          </cell>
          <cell r="X342" t="e">
            <v>#N/A</v>
          </cell>
          <cell r="Y342" t="e">
            <v>#N/A</v>
          </cell>
          <cell r="Z342" t="e">
            <v>#N/A</v>
          </cell>
          <cell r="AA342" t="e">
            <v>#N/A</v>
          </cell>
          <cell r="AB342" t="e">
            <v>#N/A</v>
          </cell>
          <cell r="AC342" t="e">
            <v>#N/A</v>
          </cell>
          <cell r="AD342" t="e">
            <v>#N/A</v>
          </cell>
          <cell r="AE342" t="e">
            <v>#N/A</v>
          </cell>
          <cell r="AF342" t="e">
            <v>#N/A</v>
          </cell>
          <cell r="AG342" t="e">
            <v>#N/A</v>
          </cell>
          <cell r="AH342" t="e">
            <v>#N/A</v>
          </cell>
          <cell r="AI342" t="e">
            <v>#N/A</v>
          </cell>
          <cell r="AJ342" t="e">
            <v>#N/A</v>
          </cell>
          <cell r="AK342" t="e">
            <v>#N/A</v>
          </cell>
          <cell r="AL342" t="e">
            <v>#N/A</v>
          </cell>
          <cell r="AM342" t="e">
            <v>#N/A</v>
          </cell>
          <cell r="AN342" t="e">
            <v>#N/A</v>
          </cell>
          <cell r="AO342" t="e">
            <v>#N/A</v>
          </cell>
          <cell r="AP342" t="e">
            <v>#N/A</v>
          </cell>
          <cell r="AQ342" t="e">
            <v>#N/A</v>
          </cell>
          <cell r="AR342" t="e">
            <v>#N/A</v>
          </cell>
          <cell r="AS342" t="e">
            <v>#N/A</v>
          </cell>
          <cell r="AT342" t="e">
            <v>#N/A</v>
          </cell>
          <cell r="AU342" t="e">
            <v>#N/A</v>
          </cell>
          <cell r="AV342" t="e">
            <v>#N/A</v>
          </cell>
          <cell r="AW342" t="e">
            <v>#N/A</v>
          </cell>
          <cell r="AX342" t="e">
            <v>#N/A</v>
          </cell>
          <cell r="AY342" t="e">
            <v>#N/A</v>
          </cell>
          <cell r="AZ342" t="e">
            <v>#N/A</v>
          </cell>
          <cell r="BA342" t="e">
            <v>#N/A</v>
          </cell>
          <cell r="BB342" t="e">
            <v>#N/A</v>
          </cell>
          <cell r="BC342" t="e">
            <v>#N/A</v>
          </cell>
          <cell r="BD342" t="e">
            <v>#N/A</v>
          </cell>
          <cell r="BE342" t="e">
            <v>#N/A</v>
          </cell>
        </row>
        <row r="343">
          <cell r="A343">
            <v>0</v>
          </cell>
          <cell r="B343">
            <v>0</v>
          </cell>
          <cell r="C343" t="e">
            <v>#N/A</v>
          </cell>
          <cell r="D343" t="e">
            <v>#N/A</v>
          </cell>
          <cell r="E343" t="e">
            <v>#N/A</v>
          </cell>
          <cell r="F343" t="e">
            <v>#N/A</v>
          </cell>
          <cell r="G343" t="e">
            <v>#N/A</v>
          </cell>
          <cell r="H343" t="e">
            <v>#N/A</v>
          </cell>
          <cell r="I343" t="e">
            <v>#N/A</v>
          </cell>
          <cell r="J343" t="e">
            <v>#N/A</v>
          </cell>
          <cell r="K343" t="e">
            <v>#N/A</v>
          </cell>
          <cell r="L343" t="e">
            <v>#N/A</v>
          </cell>
          <cell r="M343" t="e">
            <v>#N/A</v>
          </cell>
          <cell r="N343" t="e">
            <v>#N/A</v>
          </cell>
          <cell r="O343" t="e">
            <v>#N/A</v>
          </cell>
          <cell r="P343" t="e">
            <v>#N/A</v>
          </cell>
          <cell r="Q343" t="e">
            <v>#N/A</v>
          </cell>
          <cell r="R343" t="e">
            <v>#N/A</v>
          </cell>
          <cell r="S343" t="e">
            <v>#N/A</v>
          </cell>
          <cell r="T343" t="e">
            <v>#N/A</v>
          </cell>
          <cell r="U343" t="e">
            <v>#N/A</v>
          </cell>
          <cell r="V343" t="e">
            <v>#N/A</v>
          </cell>
          <cell r="W343" t="e">
            <v>#N/A</v>
          </cell>
          <cell r="X343" t="e">
            <v>#N/A</v>
          </cell>
          <cell r="Y343" t="e">
            <v>#N/A</v>
          </cell>
          <cell r="Z343" t="e">
            <v>#N/A</v>
          </cell>
          <cell r="AA343" t="e">
            <v>#N/A</v>
          </cell>
          <cell r="AB343" t="e">
            <v>#N/A</v>
          </cell>
          <cell r="AC343" t="e">
            <v>#N/A</v>
          </cell>
          <cell r="AD343" t="e">
            <v>#N/A</v>
          </cell>
          <cell r="AE343" t="e">
            <v>#N/A</v>
          </cell>
          <cell r="AF343" t="e">
            <v>#N/A</v>
          </cell>
          <cell r="AG343" t="e">
            <v>#N/A</v>
          </cell>
          <cell r="AH343" t="e">
            <v>#N/A</v>
          </cell>
          <cell r="AI343" t="e">
            <v>#N/A</v>
          </cell>
          <cell r="AJ343" t="e">
            <v>#N/A</v>
          </cell>
          <cell r="AK343" t="e">
            <v>#N/A</v>
          </cell>
          <cell r="AL343" t="e">
            <v>#N/A</v>
          </cell>
          <cell r="AM343" t="e">
            <v>#N/A</v>
          </cell>
          <cell r="AN343" t="e">
            <v>#N/A</v>
          </cell>
          <cell r="AO343" t="e">
            <v>#N/A</v>
          </cell>
          <cell r="AP343" t="e">
            <v>#N/A</v>
          </cell>
          <cell r="AQ343" t="e">
            <v>#N/A</v>
          </cell>
          <cell r="AR343" t="e">
            <v>#N/A</v>
          </cell>
          <cell r="AS343" t="e">
            <v>#N/A</v>
          </cell>
          <cell r="AT343" t="e">
            <v>#N/A</v>
          </cell>
          <cell r="AU343" t="e">
            <v>#N/A</v>
          </cell>
          <cell r="AV343" t="e">
            <v>#N/A</v>
          </cell>
          <cell r="AW343" t="e">
            <v>#N/A</v>
          </cell>
          <cell r="AX343" t="e">
            <v>#N/A</v>
          </cell>
          <cell r="AY343" t="e">
            <v>#N/A</v>
          </cell>
          <cell r="AZ343" t="e">
            <v>#N/A</v>
          </cell>
          <cell r="BA343" t="e">
            <v>#N/A</v>
          </cell>
          <cell r="BB343" t="e">
            <v>#N/A</v>
          </cell>
          <cell r="BC343" t="e">
            <v>#N/A</v>
          </cell>
          <cell r="BD343" t="e">
            <v>#N/A</v>
          </cell>
          <cell r="BE343" t="e">
            <v>#N/A</v>
          </cell>
        </row>
        <row r="344">
          <cell r="A344">
            <v>0</v>
          </cell>
          <cell r="B344">
            <v>0</v>
          </cell>
          <cell r="C344" t="e">
            <v>#N/A</v>
          </cell>
          <cell r="D344" t="e">
            <v>#N/A</v>
          </cell>
          <cell r="E344" t="e">
            <v>#N/A</v>
          </cell>
          <cell r="F344" t="e">
            <v>#N/A</v>
          </cell>
          <cell r="G344" t="e">
            <v>#N/A</v>
          </cell>
          <cell r="H344" t="e">
            <v>#N/A</v>
          </cell>
          <cell r="I344" t="e">
            <v>#N/A</v>
          </cell>
          <cell r="J344" t="e">
            <v>#N/A</v>
          </cell>
          <cell r="K344" t="e">
            <v>#N/A</v>
          </cell>
          <cell r="L344" t="e">
            <v>#N/A</v>
          </cell>
          <cell r="M344" t="e">
            <v>#N/A</v>
          </cell>
          <cell r="N344" t="e">
            <v>#N/A</v>
          </cell>
          <cell r="O344" t="e">
            <v>#N/A</v>
          </cell>
          <cell r="P344" t="e">
            <v>#N/A</v>
          </cell>
          <cell r="Q344" t="e">
            <v>#N/A</v>
          </cell>
          <cell r="R344" t="e">
            <v>#N/A</v>
          </cell>
          <cell r="S344" t="e">
            <v>#N/A</v>
          </cell>
          <cell r="T344" t="e">
            <v>#N/A</v>
          </cell>
          <cell r="U344" t="e">
            <v>#N/A</v>
          </cell>
          <cell r="V344" t="e">
            <v>#N/A</v>
          </cell>
          <cell r="W344" t="e">
            <v>#N/A</v>
          </cell>
          <cell r="X344" t="e">
            <v>#N/A</v>
          </cell>
          <cell r="Y344" t="e">
            <v>#N/A</v>
          </cell>
          <cell r="Z344" t="e">
            <v>#N/A</v>
          </cell>
          <cell r="AA344" t="e">
            <v>#N/A</v>
          </cell>
          <cell r="AB344" t="e">
            <v>#N/A</v>
          </cell>
          <cell r="AC344" t="e">
            <v>#N/A</v>
          </cell>
          <cell r="AD344" t="e">
            <v>#N/A</v>
          </cell>
          <cell r="AE344" t="e">
            <v>#N/A</v>
          </cell>
          <cell r="AF344" t="e">
            <v>#N/A</v>
          </cell>
          <cell r="AG344" t="e">
            <v>#N/A</v>
          </cell>
          <cell r="AH344" t="e">
            <v>#N/A</v>
          </cell>
          <cell r="AI344" t="e">
            <v>#N/A</v>
          </cell>
          <cell r="AJ344" t="e">
            <v>#N/A</v>
          </cell>
          <cell r="AK344" t="e">
            <v>#N/A</v>
          </cell>
          <cell r="AL344" t="e">
            <v>#N/A</v>
          </cell>
          <cell r="AM344" t="e">
            <v>#N/A</v>
          </cell>
          <cell r="AN344" t="e">
            <v>#N/A</v>
          </cell>
          <cell r="AO344" t="e">
            <v>#N/A</v>
          </cell>
          <cell r="AP344" t="e">
            <v>#N/A</v>
          </cell>
          <cell r="AQ344" t="e">
            <v>#N/A</v>
          </cell>
          <cell r="AR344" t="e">
            <v>#N/A</v>
          </cell>
          <cell r="AS344" t="e">
            <v>#N/A</v>
          </cell>
          <cell r="AT344" t="e">
            <v>#N/A</v>
          </cell>
          <cell r="AU344" t="e">
            <v>#N/A</v>
          </cell>
          <cell r="AV344" t="e">
            <v>#N/A</v>
          </cell>
          <cell r="AW344" t="e">
            <v>#N/A</v>
          </cell>
          <cell r="AX344" t="e">
            <v>#N/A</v>
          </cell>
          <cell r="AY344" t="e">
            <v>#N/A</v>
          </cell>
          <cell r="AZ344" t="e">
            <v>#N/A</v>
          </cell>
          <cell r="BA344" t="e">
            <v>#N/A</v>
          </cell>
          <cell r="BB344" t="e">
            <v>#N/A</v>
          </cell>
          <cell r="BC344" t="e">
            <v>#N/A</v>
          </cell>
          <cell r="BD344" t="e">
            <v>#N/A</v>
          </cell>
          <cell r="BE344" t="e">
            <v>#N/A</v>
          </cell>
        </row>
        <row r="345">
          <cell r="A345">
            <v>0</v>
          </cell>
          <cell r="B345">
            <v>0</v>
          </cell>
          <cell r="C345" t="e">
            <v>#N/A</v>
          </cell>
          <cell r="D345" t="e">
            <v>#N/A</v>
          </cell>
          <cell r="E345" t="e">
            <v>#N/A</v>
          </cell>
          <cell r="F345" t="e">
            <v>#N/A</v>
          </cell>
          <cell r="G345" t="e">
            <v>#N/A</v>
          </cell>
          <cell r="H345" t="e">
            <v>#N/A</v>
          </cell>
          <cell r="I345" t="e">
            <v>#N/A</v>
          </cell>
          <cell r="J345" t="e">
            <v>#N/A</v>
          </cell>
          <cell r="K345" t="e">
            <v>#N/A</v>
          </cell>
          <cell r="L345" t="e">
            <v>#N/A</v>
          </cell>
          <cell r="M345" t="e">
            <v>#N/A</v>
          </cell>
          <cell r="N345" t="e">
            <v>#N/A</v>
          </cell>
          <cell r="O345" t="e">
            <v>#N/A</v>
          </cell>
          <cell r="P345" t="e">
            <v>#N/A</v>
          </cell>
          <cell r="Q345" t="e">
            <v>#N/A</v>
          </cell>
          <cell r="R345" t="e">
            <v>#N/A</v>
          </cell>
          <cell r="S345" t="e">
            <v>#N/A</v>
          </cell>
          <cell r="T345" t="e">
            <v>#N/A</v>
          </cell>
          <cell r="U345" t="e">
            <v>#N/A</v>
          </cell>
          <cell r="V345" t="e">
            <v>#N/A</v>
          </cell>
          <cell r="W345" t="e">
            <v>#N/A</v>
          </cell>
          <cell r="X345" t="e">
            <v>#N/A</v>
          </cell>
          <cell r="Y345" t="e">
            <v>#N/A</v>
          </cell>
          <cell r="Z345" t="e">
            <v>#N/A</v>
          </cell>
          <cell r="AA345" t="e">
            <v>#N/A</v>
          </cell>
          <cell r="AB345" t="e">
            <v>#N/A</v>
          </cell>
          <cell r="AC345" t="e">
            <v>#N/A</v>
          </cell>
          <cell r="AD345" t="e">
            <v>#N/A</v>
          </cell>
          <cell r="AE345" t="e">
            <v>#N/A</v>
          </cell>
          <cell r="AF345" t="e">
            <v>#N/A</v>
          </cell>
          <cell r="AG345" t="e">
            <v>#N/A</v>
          </cell>
          <cell r="AH345" t="e">
            <v>#N/A</v>
          </cell>
          <cell r="AI345" t="e">
            <v>#N/A</v>
          </cell>
          <cell r="AJ345" t="e">
            <v>#N/A</v>
          </cell>
          <cell r="AK345" t="e">
            <v>#N/A</v>
          </cell>
          <cell r="AL345" t="e">
            <v>#N/A</v>
          </cell>
          <cell r="AM345" t="e">
            <v>#N/A</v>
          </cell>
          <cell r="AN345" t="e">
            <v>#N/A</v>
          </cell>
          <cell r="AO345" t="e">
            <v>#N/A</v>
          </cell>
          <cell r="AP345" t="e">
            <v>#N/A</v>
          </cell>
          <cell r="AQ345" t="e">
            <v>#N/A</v>
          </cell>
          <cell r="AR345" t="e">
            <v>#N/A</v>
          </cell>
          <cell r="AS345" t="e">
            <v>#N/A</v>
          </cell>
          <cell r="AT345" t="e">
            <v>#N/A</v>
          </cell>
          <cell r="AU345" t="e">
            <v>#N/A</v>
          </cell>
          <cell r="AV345" t="e">
            <v>#N/A</v>
          </cell>
          <cell r="AW345" t="e">
            <v>#N/A</v>
          </cell>
          <cell r="AX345" t="e">
            <v>#N/A</v>
          </cell>
          <cell r="AY345" t="e">
            <v>#N/A</v>
          </cell>
          <cell r="AZ345" t="e">
            <v>#N/A</v>
          </cell>
          <cell r="BA345" t="e">
            <v>#N/A</v>
          </cell>
          <cell r="BB345" t="e">
            <v>#N/A</v>
          </cell>
          <cell r="BC345" t="e">
            <v>#N/A</v>
          </cell>
          <cell r="BD345" t="e">
            <v>#N/A</v>
          </cell>
          <cell r="BE345" t="e">
            <v>#N/A</v>
          </cell>
        </row>
        <row r="346">
          <cell r="A346">
            <v>0</v>
          </cell>
          <cell r="B346">
            <v>0</v>
          </cell>
          <cell r="C346" t="e">
            <v>#N/A</v>
          </cell>
          <cell r="D346" t="e">
            <v>#N/A</v>
          </cell>
          <cell r="E346" t="e">
            <v>#N/A</v>
          </cell>
          <cell r="F346" t="e">
            <v>#N/A</v>
          </cell>
          <cell r="G346" t="e">
            <v>#N/A</v>
          </cell>
          <cell r="H346" t="e">
            <v>#N/A</v>
          </cell>
          <cell r="I346" t="e">
            <v>#N/A</v>
          </cell>
          <cell r="J346" t="e">
            <v>#N/A</v>
          </cell>
          <cell r="K346" t="e">
            <v>#N/A</v>
          </cell>
          <cell r="L346" t="e">
            <v>#N/A</v>
          </cell>
          <cell r="M346" t="e">
            <v>#N/A</v>
          </cell>
          <cell r="N346" t="e">
            <v>#N/A</v>
          </cell>
          <cell r="O346" t="e">
            <v>#N/A</v>
          </cell>
          <cell r="P346" t="e">
            <v>#N/A</v>
          </cell>
          <cell r="Q346" t="e">
            <v>#N/A</v>
          </cell>
          <cell r="R346" t="e">
            <v>#N/A</v>
          </cell>
          <cell r="S346" t="e">
            <v>#N/A</v>
          </cell>
          <cell r="T346" t="e">
            <v>#N/A</v>
          </cell>
          <cell r="U346" t="e">
            <v>#N/A</v>
          </cell>
          <cell r="V346" t="e">
            <v>#N/A</v>
          </cell>
          <cell r="W346" t="e">
            <v>#N/A</v>
          </cell>
          <cell r="X346" t="e">
            <v>#N/A</v>
          </cell>
          <cell r="Y346" t="e">
            <v>#N/A</v>
          </cell>
          <cell r="Z346" t="e">
            <v>#N/A</v>
          </cell>
          <cell r="AA346" t="e">
            <v>#N/A</v>
          </cell>
          <cell r="AB346" t="e">
            <v>#N/A</v>
          </cell>
          <cell r="AC346" t="e">
            <v>#N/A</v>
          </cell>
          <cell r="AD346" t="e">
            <v>#N/A</v>
          </cell>
          <cell r="AE346" t="e">
            <v>#N/A</v>
          </cell>
          <cell r="AF346" t="e">
            <v>#N/A</v>
          </cell>
          <cell r="AG346" t="e">
            <v>#N/A</v>
          </cell>
          <cell r="AH346" t="e">
            <v>#N/A</v>
          </cell>
          <cell r="AI346" t="e">
            <v>#N/A</v>
          </cell>
          <cell r="AJ346" t="e">
            <v>#N/A</v>
          </cell>
          <cell r="AK346" t="e">
            <v>#N/A</v>
          </cell>
          <cell r="AL346" t="e">
            <v>#N/A</v>
          </cell>
          <cell r="AM346" t="e">
            <v>#N/A</v>
          </cell>
          <cell r="AN346" t="e">
            <v>#N/A</v>
          </cell>
          <cell r="AO346" t="e">
            <v>#N/A</v>
          </cell>
          <cell r="AP346" t="e">
            <v>#N/A</v>
          </cell>
          <cell r="AQ346" t="e">
            <v>#N/A</v>
          </cell>
          <cell r="AR346" t="e">
            <v>#N/A</v>
          </cell>
          <cell r="AS346" t="e">
            <v>#N/A</v>
          </cell>
          <cell r="AT346" t="e">
            <v>#N/A</v>
          </cell>
          <cell r="AU346" t="e">
            <v>#N/A</v>
          </cell>
          <cell r="AV346" t="e">
            <v>#N/A</v>
          </cell>
          <cell r="AW346" t="e">
            <v>#N/A</v>
          </cell>
          <cell r="AX346" t="e">
            <v>#N/A</v>
          </cell>
          <cell r="AY346" t="e">
            <v>#N/A</v>
          </cell>
          <cell r="AZ346" t="e">
            <v>#N/A</v>
          </cell>
          <cell r="BA346" t="e">
            <v>#N/A</v>
          </cell>
          <cell r="BB346" t="e">
            <v>#N/A</v>
          </cell>
          <cell r="BC346" t="e">
            <v>#N/A</v>
          </cell>
          <cell r="BD346" t="e">
            <v>#N/A</v>
          </cell>
          <cell r="BE346" t="e">
            <v>#N/A</v>
          </cell>
        </row>
        <row r="347">
          <cell r="A347">
            <v>0</v>
          </cell>
          <cell r="B347">
            <v>0</v>
          </cell>
          <cell r="C347" t="e">
            <v>#N/A</v>
          </cell>
          <cell r="D347" t="e">
            <v>#N/A</v>
          </cell>
          <cell r="E347" t="e">
            <v>#N/A</v>
          </cell>
          <cell r="F347" t="e">
            <v>#N/A</v>
          </cell>
          <cell r="G347" t="e">
            <v>#N/A</v>
          </cell>
          <cell r="H347" t="e">
            <v>#N/A</v>
          </cell>
          <cell r="I347" t="e">
            <v>#N/A</v>
          </cell>
          <cell r="J347" t="e">
            <v>#N/A</v>
          </cell>
          <cell r="K347" t="e">
            <v>#N/A</v>
          </cell>
          <cell r="L347" t="e">
            <v>#N/A</v>
          </cell>
          <cell r="M347" t="e">
            <v>#N/A</v>
          </cell>
          <cell r="N347" t="e">
            <v>#N/A</v>
          </cell>
          <cell r="O347" t="e">
            <v>#N/A</v>
          </cell>
          <cell r="P347" t="e">
            <v>#N/A</v>
          </cell>
          <cell r="Q347" t="e">
            <v>#N/A</v>
          </cell>
          <cell r="R347" t="e">
            <v>#N/A</v>
          </cell>
          <cell r="S347" t="e">
            <v>#N/A</v>
          </cell>
          <cell r="T347" t="e">
            <v>#N/A</v>
          </cell>
          <cell r="U347" t="e">
            <v>#N/A</v>
          </cell>
          <cell r="V347" t="e">
            <v>#N/A</v>
          </cell>
          <cell r="W347" t="e">
            <v>#N/A</v>
          </cell>
          <cell r="X347" t="e">
            <v>#N/A</v>
          </cell>
          <cell r="Y347" t="e">
            <v>#N/A</v>
          </cell>
          <cell r="Z347" t="e">
            <v>#N/A</v>
          </cell>
          <cell r="AA347" t="e">
            <v>#N/A</v>
          </cell>
          <cell r="AB347" t="e">
            <v>#N/A</v>
          </cell>
          <cell r="AC347" t="e">
            <v>#N/A</v>
          </cell>
          <cell r="AD347" t="e">
            <v>#N/A</v>
          </cell>
          <cell r="AE347" t="e">
            <v>#N/A</v>
          </cell>
          <cell r="AF347" t="e">
            <v>#N/A</v>
          </cell>
          <cell r="AG347" t="e">
            <v>#N/A</v>
          </cell>
          <cell r="AH347" t="e">
            <v>#N/A</v>
          </cell>
          <cell r="AI347" t="e">
            <v>#N/A</v>
          </cell>
          <cell r="AJ347" t="e">
            <v>#N/A</v>
          </cell>
          <cell r="AK347" t="e">
            <v>#N/A</v>
          </cell>
          <cell r="AL347" t="e">
            <v>#N/A</v>
          </cell>
          <cell r="AM347" t="e">
            <v>#N/A</v>
          </cell>
          <cell r="AN347" t="e">
            <v>#N/A</v>
          </cell>
          <cell r="AO347" t="e">
            <v>#N/A</v>
          </cell>
          <cell r="AP347" t="e">
            <v>#N/A</v>
          </cell>
          <cell r="AQ347" t="e">
            <v>#N/A</v>
          </cell>
          <cell r="AR347" t="e">
            <v>#N/A</v>
          </cell>
          <cell r="AS347" t="e">
            <v>#N/A</v>
          </cell>
          <cell r="AT347" t="e">
            <v>#N/A</v>
          </cell>
          <cell r="AU347" t="e">
            <v>#N/A</v>
          </cell>
          <cell r="AV347" t="e">
            <v>#N/A</v>
          </cell>
          <cell r="AW347" t="e">
            <v>#N/A</v>
          </cell>
          <cell r="AX347" t="e">
            <v>#N/A</v>
          </cell>
          <cell r="AY347" t="e">
            <v>#N/A</v>
          </cell>
          <cell r="AZ347" t="e">
            <v>#N/A</v>
          </cell>
          <cell r="BA347" t="e">
            <v>#N/A</v>
          </cell>
          <cell r="BB347" t="e">
            <v>#N/A</v>
          </cell>
          <cell r="BC347" t="e">
            <v>#N/A</v>
          </cell>
          <cell r="BD347" t="e">
            <v>#N/A</v>
          </cell>
          <cell r="BE347" t="e">
            <v>#N/A</v>
          </cell>
        </row>
        <row r="348">
          <cell r="A348">
            <v>0</v>
          </cell>
          <cell r="B348">
            <v>0</v>
          </cell>
          <cell r="C348" t="e">
            <v>#N/A</v>
          </cell>
          <cell r="D348" t="e">
            <v>#N/A</v>
          </cell>
          <cell r="E348" t="e">
            <v>#N/A</v>
          </cell>
          <cell r="F348" t="e">
            <v>#N/A</v>
          </cell>
          <cell r="G348" t="e">
            <v>#N/A</v>
          </cell>
          <cell r="H348" t="e">
            <v>#N/A</v>
          </cell>
          <cell r="I348" t="e">
            <v>#N/A</v>
          </cell>
          <cell r="J348" t="e">
            <v>#N/A</v>
          </cell>
          <cell r="K348" t="e">
            <v>#N/A</v>
          </cell>
          <cell r="L348" t="e">
            <v>#N/A</v>
          </cell>
          <cell r="M348" t="e">
            <v>#N/A</v>
          </cell>
          <cell r="N348" t="e">
            <v>#N/A</v>
          </cell>
          <cell r="O348" t="e">
            <v>#N/A</v>
          </cell>
          <cell r="P348" t="e">
            <v>#N/A</v>
          </cell>
          <cell r="Q348" t="e">
            <v>#N/A</v>
          </cell>
          <cell r="R348" t="e">
            <v>#N/A</v>
          </cell>
          <cell r="S348" t="e">
            <v>#N/A</v>
          </cell>
          <cell r="T348" t="e">
            <v>#N/A</v>
          </cell>
          <cell r="U348" t="e">
            <v>#N/A</v>
          </cell>
          <cell r="V348" t="e">
            <v>#N/A</v>
          </cell>
          <cell r="W348" t="e">
            <v>#N/A</v>
          </cell>
          <cell r="X348" t="e">
            <v>#N/A</v>
          </cell>
          <cell r="Y348" t="e">
            <v>#N/A</v>
          </cell>
          <cell r="Z348" t="e">
            <v>#N/A</v>
          </cell>
          <cell r="AA348" t="e">
            <v>#N/A</v>
          </cell>
          <cell r="AB348" t="e">
            <v>#N/A</v>
          </cell>
          <cell r="AC348" t="e">
            <v>#N/A</v>
          </cell>
          <cell r="AD348" t="e">
            <v>#N/A</v>
          </cell>
          <cell r="AE348" t="e">
            <v>#N/A</v>
          </cell>
          <cell r="AF348" t="e">
            <v>#N/A</v>
          </cell>
          <cell r="AG348" t="e">
            <v>#N/A</v>
          </cell>
          <cell r="AH348" t="e">
            <v>#N/A</v>
          </cell>
          <cell r="AI348" t="e">
            <v>#N/A</v>
          </cell>
          <cell r="AJ348" t="e">
            <v>#N/A</v>
          </cell>
          <cell r="AK348" t="e">
            <v>#N/A</v>
          </cell>
          <cell r="AL348" t="e">
            <v>#N/A</v>
          </cell>
          <cell r="AM348" t="e">
            <v>#N/A</v>
          </cell>
          <cell r="AN348" t="e">
            <v>#N/A</v>
          </cell>
          <cell r="AO348" t="e">
            <v>#N/A</v>
          </cell>
          <cell r="AP348" t="e">
            <v>#N/A</v>
          </cell>
          <cell r="AQ348" t="e">
            <v>#N/A</v>
          </cell>
          <cell r="AR348" t="e">
            <v>#N/A</v>
          </cell>
          <cell r="AS348" t="e">
            <v>#N/A</v>
          </cell>
          <cell r="AT348" t="e">
            <v>#N/A</v>
          </cell>
          <cell r="AU348" t="e">
            <v>#N/A</v>
          </cell>
          <cell r="AV348" t="e">
            <v>#N/A</v>
          </cell>
          <cell r="AW348" t="e">
            <v>#N/A</v>
          </cell>
          <cell r="AX348" t="e">
            <v>#N/A</v>
          </cell>
          <cell r="AY348" t="e">
            <v>#N/A</v>
          </cell>
          <cell r="AZ348" t="e">
            <v>#N/A</v>
          </cell>
          <cell r="BA348" t="e">
            <v>#N/A</v>
          </cell>
          <cell r="BB348" t="e">
            <v>#N/A</v>
          </cell>
          <cell r="BC348" t="e">
            <v>#N/A</v>
          </cell>
          <cell r="BD348" t="e">
            <v>#N/A</v>
          </cell>
          <cell r="BE348" t="e">
            <v>#N/A</v>
          </cell>
        </row>
        <row r="349">
          <cell r="A349">
            <v>0</v>
          </cell>
          <cell r="B349">
            <v>0</v>
          </cell>
          <cell r="C349" t="e">
            <v>#N/A</v>
          </cell>
          <cell r="D349" t="e">
            <v>#N/A</v>
          </cell>
          <cell r="E349" t="e">
            <v>#N/A</v>
          </cell>
          <cell r="F349" t="e">
            <v>#N/A</v>
          </cell>
          <cell r="G349" t="e">
            <v>#N/A</v>
          </cell>
          <cell r="H349" t="e">
            <v>#N/A</v>
          </cell>
          <cell r="I349" t="e">
            <v>#N/A</v>
          </cell>
          <cell r="J349" t="e">
            <v>#N/A</v>
          </cell>
          <cell r="K349" t="e">
            <v>#N/A</v>
          </cell>
          <cell r="L349" t="e">
            <v>#N/A</v>
          </cell>
          <cell r="M349" t="e">
            <v>#N/A</v>
          </cell>
          <cell r="N349" t="e">
            <v>#N/A</v>
          </cell>
          <cell r="O349" t="e">
            <v>#N/A</v>
          </cell>
          <cell r="P349" t="e">
            <v>#N/A</v>
          </cell>
          <cell r="Q349" t="e">
            <v>#N/A</v>
          </cell>
          <cell r="R349" t="e">
            <v>#N/A</v>
          </cell>
          <cell r="S349" t="e">
            <v>#N/A</v>
          </cell>
          <cell r="T349" t="e">
            <v>#N/A</v>
          </cell>
          <cell r="U349" t="e">
            <v>#N/A</v>
          </cell>
          <cell r="V349" t="e">
            <v>#N/A</v>
          </cell>
          <cell r="W349" t="e">
            <v>#N/A</v>
          </cell>
          <cell r="X349" t="e">
            <v>#N/A</v>
          </cell>
          <cell r="Y349" t="e">
            <v>#N/A</v>
          </cell>
          <cell r="Z349" t="e">
            <v>#N/A</v>
          </cell>
          <cell r="AA349" t="e">
            <v>#N/A</v>
          </cell>
          <cell r="AB349" t="e">
            <v>#N/A</v>
          </cell>
          <cell r="AC349" t="e">
            <v>#N/A</v>
          </cell>
          <cell r="AD349" t="e">
            <v>#N/A</v>
          </cell>
          <cell r="AE349" t="e">
            <v>#N/A</v>
          </cell>
          <cell r="AF349" t="e">
            <v>#N/A</v>
          </cell>
          <cell r="AG349" t="e">
            <v>#N/A</v>
          </cell>
          <cell r="AH349" t="e">
            <v>#N/A</v>
          </cell>
          <cell r="AI349" t="e">
            <v>#N/A</v>
          </cell>
          <cell r="AJ349" t="e">
            <v>#N/A</v>
          </cell>
          <cell r="AK349" t="e">
            <v>#N/A</v>
          </cell>
          <cell r="AL349" t="e">
            <v>#N/A</v>
          </cell>
          <cell r="AM349" t="e">
            <v>#N/A</v>
          </cell>
          <cell r="AN349" t="e">
            <v>#N/A</v>
          </cell>
          <cell r="AO349" t="e">
            <v>#N/A</v>
          </cell>
          <cell r="AP349" t="e">
            <v>#N/A</v>
          </cell>
          <cell r="AQ349" t="e">
            <v>#N/A</v>
          </cell>
          <cell r="AR349" t="e">
            <v>#N/A</v>
          </cell>
          <cell r="AS349" t="e">
            <v>#N/A</v>
          </cell>
          <cell r="AT349" t="e">
            <v>#N/A</v>
          </cell>
          <cell r="AU349" t="e">
            <v>#N/A</v>
          </cell>
          <cell r="AV349" t="e">
            <v>#N/A</v>
          </cell>
          <cell r="AW349" t="e">
            <v>#N/A</v>
          </cell>
          <cell r="AX349" t="e">
            <v>#N/A</v>
          </cell>
          <cell r="AY349" t="e">
            <v>#N/A</v>
          </cell>
          <cell r="AZ349" t="e">
            <v>#N/A</v>
          </cell>
          <cell r="BA349" t="e">
            <v>#N/A</v>
          </cell>
          <cell r="BB349" t="e">
            <v>#N/A</v>
          </cell>
          <cell r="BC349" t="e">
            <v>#N/A</v>
          </cell>
          <cell r="BD349" t="e">
            <v>#N/A</v>
          </cell>
          <cell r="BE349" t="e">
            <v>#N/A</v>
          </cell>
        </row>
        <row r="350">
          <cell r="A350">
            <v>0</v>
          </cell>
          <cell r="B350">
            <v>0</v>
          </cell>
          <cell r="C350" t="e">
            <v>#N/A</v>
          </cell>
          <cell r="D350" t="e">
            <v>#N/A</v>
          </cell>
          <cell r="E350" t="e">
            <v>#N/A</v>
          </cell>
          <cell r="F350" t="e">
            <v>#N/A</v>
          </cell>
          <cell r="G350" t="e">
            <v>#N/A</v>
          </cell>
          <cell r="H350" t="e">
            <v>#N/A</v>
          </cell>
          <cell r="I350" t="e">
            <v>#N/A</v>
          </cell>
          <cell r="J350" t="e">
            <v>#N/A</v>
          </cell>
          <cell r="K350" t="e">
            <v>#N/A</v>
          </cell>
          <cell r="L350" t="e">
            <v>#N/A</v>
          </cell>
          <cell r="M350" t="e">
            <v>#N/A</v>
          </cell>
          <cell r="N350" t="e">
            <v>#N/A</v>
          </cell>
          <cell r="O350" t="e">
            <v>#N/A</v>
          </cell>
          <cell r="P350" t="e">
            <v>#N/A</v>
          </cell>
          <cell r="Q350" t="e">
            <v>#N/A</v>
          </cell>
          <cell r="R350" t="e">
            <v>#N/A</v>
          </cell>
          <cell r="S350" t="e">
            <v>#N/A</v>
          </cell>
          <cell r="T350" t="e">
            <v>#N/A</v>
          </cell>
          <cell r="U350" t="e">
            <v>#N/A</v>
          </cell>
          <cell r="V350" t="e">
            <v>#N/A</v>
          </cell>
          <cell r="W350" t="e">
            <v>#N/A</v>
          </cell>
          <cell r="X350" t="e">
            <v>#N/A</v>
          </cell>
          <cell r="Y350" t="e">
            <v>#N/A</v>
          </cell>
          <cell r="Z350" t="e">
            <v>#N/A</v>
          </cell>
          <cell r="AA350" t="e">
            <v>#N/A</v>
          </cell>
          <cell r="AB350" t="e">
            <v>#N/A</v>
          </cell>
          <cell r="AC350" t="e">
            <v>#N/A</v>
          </cell>
          <cell r="AD350" t="e">
            <v>#N/A</v>
          </cell>
          <cell r="AE350" t="e">
            <v>#N/A</v>
          </cell>
          <cell r="AF350" t="e">
            <v>#N/A</v>
          </cell>
          <cell r="AG350" t="e">
            <v>#N/A</v>
          </cell>
          <cell r="AH350" t="e">
            <v>#N/A</v>
          </cell>
          <cell r="AI350" t="e">
            <v>#N/A</v>
          </cell>
          <cell r="AJ350" t="e">
            <v>#N/A</v>
          </cell>
          <cell r="AK350" t="e">
            <v>#N/A</v>
          </cell>
          <cell r="AL350" t="e">
            <v>#N/A</v>
          </cell>
          <cell r="AM350" t="e">
            <v>#N/A</v>
          </cell>
          <cell r="AN350" t="e">
            <v>#N/A</v>
          </cell>
          <cell r="AO350" t="e">
            <v>#N/A</v>
          </cell>
          <cell r="AP350" t="e">
            <v>#N/A</v>
          </cell>
          <cell r="AQ350" t="e">
            <v>#N/A</v>
          </cell>
          <cell r="AR350" t="e">
            <v>#N/A</v>
          </cell>
          <cell r="AS350" t="e">
            <v>#N/A</v>
          </cell>
          <cell r="AT350" t="e">
            <v>#N/A</v>
          </cell>
          <cell r="AU350" t="e">
            <v>#N/A</v>
          </cell>
          <cell r="AV350" t="e">
            <v>#N/A</v>
          </cell>
          <cell r="AW350" t="e">
            <v>#N/A</v>
          </cell>
          <cell r="AX350" t="e">
            <v>#N/A</v>
          </cell>
          <cell r="AY350" t="e">
            <v>#N/A</v>
          </cell>
          <cell r="AZ350" t="e">
            <v>#N/A</v>
          </cell>
          <cell r="BA350" t="e">
            <v>#N/A</v>
          </cell>
          <cell r="BB350" t="e">
            <v>#N/A</v>
          </cell>
          <cell r="BC350" t="e">
            <v>#N/A</v>
          </cell>
          <cell r="BD350" t="e">
            <v>#N/A</v>
          </cell>
          <cell r="BE350" t="e">
            <v>#N/A</v>
          </cell>
        </row>
        <row r="351">
          <cell r="A351">
            <v>0</v>
          </cell>
          <cell r="B351">
            <v>0</v>
          </cell>
          <cell r="C351" t="e">
            <v>#N/A</v>
          </cell>
          <cell r="D351" t="e">
            <v>#N/A</v>
          </cell>
          <cell r="E351" t="e">
            <v>#N/A</v>
          </cell>
          <cell r="F351" t="e">
            <v>#N/A</v>
          </cell>
          <cell r="G351" t="e">
            <v>#N/A</v>
          </cell>
          <cell r="H351" t="e">
            <v>#N/A</v>
          </cell>
          <cell r="I351" t="e">
            <v>#N/A</v>
          </cell>
          <cell r="J351" t="e">
            <v>#N/A</v>
          </cell>
          <cell r="K351" t="e">
            <v>#N/A</v>
          </cell>
          <cell r="L351" t="e">
            <v>#N/A</v>
          </cell>
          <cell r="M351" t="e">
            <v>#N/A</v>
          </cell>
          <cell r="N351" t="e">
            <v>#N/A</v>
          </cell>
          <cell r="O351" t="e">
            <v>#N/A</v>
          </cell>
          <cell r="P351" t="e">
            <v>#N/A</v>
          </cell>
          <cell r="Q351" t="e">
            <v>#N/A</v>
          </cell>
          <cell r="R351" t="e">
            <v>#N/A</v>
          </cell>
          <cell r="S351" t="e">
            <v>#N/A</v>
          </cell>
          <cell r="T351" t="e">
            <v>#N/A</v>
          </cell>
          <cell r="U351" t="e">
            <v>#N/A</v>
          </cell>
          <cell r="V351" t="e">
            <v>#N/A</v>
          </cell>
          <cell r="W351" t="e">
            <v>#N/A</v>
          </cell>
          <cell r="X351" t="e">
            <v>#N/A</v>
          </cell>
          <cell r="Y351" t="e">
            <v>#N/A</v>
          </cell>
          <cell r="Z351" t="e">
            <v>#N/A</v>
          </cell>
          <cell r="AA351" t="e">
            <v>#N/A</v>
          </cell>
          <cell r="AB351" t="e">
            <v>#N/A</v>
          </cell>
          <cell r="AC351" t="e">
            <v>#N/A</v>
          </cell>
          <cell r="AD351" t="e">
            <v>#N/A</v>
          </cell>
          <cell r="AE351" t="e">
            <v>#N/A</v>
          </cell>
          <cell r="AF351" t="e">
            <v>#N/A</v>
          </cell>
          <cell r="AG351" t="e">
            <v>#N/A</v>
          </cell>
          <cell r="AH351" t="e">
            <v>#N/A</v>
          </cell>
          <cell r="AI351" t="e">
            <v>#N/A</v>
          </cell>
          <cell r="AJ351" t="e">
            <v>#N/A</v>
          </cell>
          <cell r="AK351" t="e">
            <v>#N/A</v>
          </cell>
          <cell r="AL351" t="e">
            <v>#N/A</v>
          </cell>
          <cell r="AM351" t="e">
            <v>#N/A</v>
          </cell>
          <cell r="AN351" t="e">
            <v>#N/A</v>
          </cell>
          <cell r="AO351" t="e">
            <v>#N/A</v>
          </cell>
          <cell r="AP351" t="e">
            <v>#N/A</v>
          </cell>
          <cell r="AQ351" t="e">
            <v>#N/A</v>
          </cell>
          <cell r="AR351" t="e">
            <v>#N/A</v>
          </cell>
          <cell r="AS351" t="e">
            <v>#N/A</v>
          </cell>
          <cell r="AT351" t="e">
            <v>#N/A</v>
          </cell>
          <cell r="AU351" t="e">
            <v>#N/A</v>
          </cell>
          <cell r="AV351" t="e">
            <v>#N/A</v>
          </cell>
          <cell r="AW351" t="e">
            <v>#N/A</v>
          </cell>
          <cell r="AX351" t="e">
            <v>#N/A</v>
          </cell>
          <cell r="AY351" t="e">
            <v>#N/A</v>
          </cell>
          <cell r="AZ351" t="e">
            <v>#N/A</v>
          </cell>
          <cell r="BA351" t="e">
            <v>#N/A</v>
          </cell>
          <cell r="BB351" t="e">
            <v>#N/A</v>
          </cell>
          <cell r="BC351" t="e">
            <v>#N/A</v>
          </cell>
          <cell r="BD351" t="e">
            <v>#N/A</v>
          </cell>
          <cell r="BE351" t="e">
            <v>#N/A</v>
          </cell>
        </row>
        <row r="352">
          <cell r="A352">
            <v>0</v>
          </cell>
          <cell r="B352">
            <v>0</v>
          </cell>
          <cell r="C352" t="e">
            <v>#N/A</v>
          </cell>
          <cell r="D352" t="e">
            <v>#N/A</v>
          </cell>
          <cell r="E352" t="e">
            <v>#N/A</v>
          </cell>
          <cell r="F352" t="e">
            <v>#N/A</v>
          </cell>
          <cell r="G352" t="e">
            <v>#N/A</v>
          </cell>
          <cell r="H352" t="e">
            <v>#N/A</v>
          </cell>
          <cell r="I352" t="e">
            <v>#N/A</v>
          </cell>
          <cell r="J352" t="e">
            <v>#N/A</v>
          </cell>
          <cell r="K352" t="e">
            <v>#N/A</v>
          </cell>
          <cell r="L352" t="e">
            <v>#N/A</v>
          </cell>
          <cell r="M352" t="e">
            <v>#N/A</v>
          </cell>
          <cell r="N352" t="e">
            <v>#N/A</v>
          </cell>
          <cell r="O352" t="e">
            <v>#N/A</v>
          </cell>
          <cell r="P352" t="e">
            <v>#N/A</v>
          </cell>
          <cell r="Q352" t="e">
            <v>#N/A</v>
          </cell>
          <cell r="R352" t="e">
            <v>#N/A</v>
          </cell>
          <cell r="S352" t="e">
            <v>#N/A</v>
          </cell>
          <cell r="T352" t="e">
            <v>#N/A</v>
          </cell>
          <cell r="U352" t="e">
            <v>#N/A</v>
          </cell>
          <cell r="V352" t="e">
            <v>#N/A</v>
          </cell>
          <cell r="W352" t="e">
            <v>#N/A</v>
          </cell>
          <cell r="X352" t="e">
            <v>#N/A</v>
          </cell>
          <cell r="Y352" t="e">
            <v>#N/A</v>
          </cell>
          <cell r="Z352" t="e">
            <v>#N/A</v>
          </cell>
          <cell r="AA352" t="e">
            <v>#N/A</v>
          </cell>
          <cell r="AB352" t="e">
            <v>#N/A</v>
          </cell>
          <cell r="AC352" t="e">
            <v>#N/A</v>
          </cell>
          <cell r="AD352" t="e">
            <v>#N/A</v>
          </cell>
          <cell r="AE352" t="e">
            <v>#N/A</v>
          </cell>
          <cell r="AF352" t="e">
            <v>#N/A</v>
          </cell>
          <cell r="AG352" t="e">
            <v>#N/A</v>
          </cell>
          <cell r="AH352" t="e">
            <v>#N/A</v>
          </cell>
          <cell r="AI352" t="e">
            <v>#N/A</v>
          </cell>
          <cell r="AJ352" t="e">
            <v>#N/A</v>
          </cell>
          <cell r="AK352" t="e">
            <v>#N/A</v>
          </cell>
          <cell r="AL352" t="e">
            <v>#N/A</v>
          </cell>
          <cell r="AM352" t="e">
            <v>#N/A</v>
          </cell>
          <cell r="AN352" t="e">
            <v>#N/A</v>
          </cell>
          <cell r="AO352" t="e">
            <v>#N/A</v>
          </cell>
          <cell r="AP352" t="e">
            <v>#N/A</v>
          </cell>
          <cell r="AQ352" t="e">
            <v>#N/A</v>
          </cell>
          <cell r="AR352" t="e">
            <v>#N/A</v>
          </cell>
          <cell r="AS352" t="e">
            <v>#N/A</v>
          </cell>
          <cell r="AT352" t="e">
            <v>#N/A</v>
          </cell>
          <cell r="AU352" t="e">
            <v>#N/A</v>
          </cell>
          <cell r="AV352" t="e">
            <v>#N/A</v>
          </cell>
          <cell r="AW352" t="e">
            <v>#N/A</v>
          </cell>
          <cell r="AX352" t="e">
            <v>#N/A</v>
          </cell>
          <cell r="AY352" t="e">
            <v>#N/A</v>
          </cell>
          <cell r="AZ352" t="e">
            <v>#N/A</v>
          </cell>
          <cell r="BA352" t="e">
            <v>#N/A</v>
          </cell>
          <cell r="BB352" t="e">
            <v>#N/A</v>
          </cell>
          <cell r="BC352" t="e">
            <v>#N/A</v>
          </cell>
          <cell r="BD352" t="e">
            <v>#N/A</v>
          </cell>
          <cell r="BE352" t="e">
            <v>#N/A</v>
          </cell>
        </row>
        <row r="353">
          <cell r="A353">
            <v>0</v>
          </cell>
          <cell r="B353">
            <v>0</v>
          </cell>
          <cell r="C353" t="e">
            <v>#N/A</v>
          </cell>
          <cell r="D353" t="e">
            <v>#N/A</v>
          </cell>
          <cell r="E353" t="e">
            <v>#N/A</v>
          </cell>
          <cell r="F353" t="e">
            <v>#N/A</v>
          </cell>
          <cell r="G353" t="e">
            <v>#N/A</v>
          </cell>
          <cell r="H353" t="e">
            <v>#N/A</v>
          </cell>
          <cell r="I353" t="e">
            <v>#N/A</v>
          </cell>
          <cell r="J353" t="e">
            <v>#N/A</v>
          </cell>
          <cell r="K353" t="e">
            <v>#N/A</v>
          </cell>
          <cell r="L353" t="e">
            <v>#N/A</v>
          </cell>
          <cell r="M353" t="e">
            <v>#N/A</v>
          </cell>
          <cell r="N353" t="e">
            <v>#N/A</v>
          </cell>
          <cell r="O353" t="e">
            <v>#N/A</v>
          </cell>
          <cell r="P353" t="e">
            <v>#N/A</v>
          </cell>
          <cell r="Q353" t="e">
            <v>#N/A</v>
          </cell>
          <cell r="R353" t="e">
            <v>#N/A</v>
          </cell>
          <cell r="S353" t="e">
            <v>#N/A</v>
          </cell>
          <cell r="T353" t="e">
            <v>#N/A</v>
          </cell>
          <cell r="U353" t="e">
            <v>#N/A</v>
          </cell>
          <cell r="V353" t="e">
            <v>#N/A</v>
          </cell>
          <cell r="W353" t="e">
            <v>#N/A</v>
          </cell>
          <cell r="X353" t="e">
            <v>#N/A</v>
          </cell>
          <cell r="Y353" t="e">
            <v>#N/A</v>
          </cell>
          <cell r="Z353" t="e">
            <v>#N/A</v>
          </cell>
          <cell r="AA353" t="e">
            <v>#N/A</v>
          </cell>
          <cell r="AB353" t="e">
            <v>#N/A</v>
          </cell>
          <cell r="AC353" t="e">
            <v>#N/A</v>
          </cell>
          <cell r="AD353" t="e">
            <v>#N/A</v>
          </cell>
          <cell r="AE353" t="e">
            <v>#N/A</v>
          </cell>
          <cell r="AF353" t="e">
            <v>#N/A</v>
          </cell>
          <cell r="AG353" t="e">
            <v>#N/A</v>
          </cell>
          <cell r="AH353" t="e">
            <v>#N/A</v>
          </cell>
          <cell r="AI353" t="e">
            <v>#N/A</v>
          </cell>
          <cell r="AJ353" t="e">
            <v>#N/A</v>
          </cell>
          <cell r="AK353" t="e">
            <v>#N/A</v>
          </cell>
          <cell r="AL353" t="e">
            <v>#N/A</v>
          </cell>
          <cell r="AM353" t="e">
            <v>#N/A</v>
          </cell>
          <cell r="AN353" t="e">
            <v>#N/A</v>
          </cell>
          <cell r="AO353" t="e">
            <v>#N/A</v>
          </cell>
          <cell r="AP353" t="e">
            <v>#N/A</v>
          </cell>
          <cell r="AQ353" t="e">
            <v>#N/A</v>
          </cell>
          <cell r="AR353" t="e">
            <v>#N/A</v>
          </cell>
          <cell r="AS353" t="e">
            <v>#N/A</v>
          </cell>
          <cell r="AT353" t="e">
            <v>#N/A</v>
          </cell>
          <cell r="AU353" t="e">
            <v>#N/A</v>
          </cell>
          <cell r="AV353" t="e">
            <v>#N/A</v>
          </cell>
          <cell r="AW353" t="e">
            <v>#N/A</v>
          </cell>
          <cell r="AX353" t="e">
            <v>#N/A</v>
          </cell>
          <cell r="AY353" t="e">
            <v>#N/A</v>
          </cell>
          <cell r="AZ353" t="e">
            <v>#N/A</v>
          </cell>
          <cell r="BA353" t="e">
            <v>#N/A</v>
          </cell>
          <cell r="BB353" t="e">
            <v>#N/A</v>
          </cell>
          <cell r="BC353" t="e">
            <v>#N/A</v>
          </cell>
          <cell r="BD353" t="e">
            <v>#N/A</v>
          </cell>
          <cell r="BE353" t="e">
            <v>#N/A</v>
          </cell>
        </row>
        <row r="354">
          <cell r="A354">
            <v>0</v>
          </cell>
          <cell r="B354">
            <v>0</v>
          </cell>
          <cell r="C354" t="e">
            <v>#N/A</v>
          </cell>
          <cell r="D354" t="e">
            <v>#N/A</v>
          </cell>
          <cell r="E354" t="e">
            <v>#N/A</v>
          </cell>
          <cell r="F354" t="e">
            <v>#N/A</v>
          </cell>
          <cell r="G354" t="e">
            <v>#N/A</v>
          </cell>
          <cell r="H354" t="e">
            <v>#N/A</v>
          </cell>
          <cell r="I354" t="e">
            <v>#N/A</v>
          </cell>
          <cell r="J354" t="e">
            <v>#N/A</v>
          </cell>
          <cell r="K354" t="e">
            <v>#N/A</v>
          </cell>
          <cell r="L354" t="e">
            <v>#N/A</v>
          </cell>
          <cell r="M354" t="e">
            <v>#N/A</v>
          </cell>
          <cell r="N354" t="e">
            <v>#N/A</v>
          </cell>
          <cell r="O354" t="e">
            <v>#N/A</v>
          </cell>
          <cell r="P354" t="e">
            <v>#N/A</v>
          </cell>
          <cell r="Q354" t="e">
            <v>#N/A</v>
          </cell>
          <cell r="R354" t="e">
            <v>#N/A</v>
          </cell>
          <cell r="S354" t="e">
            <v>#N/A</v>
          </cell>
          <cell r="T354" t="e">
            <v>#N/A</v>
          </cell>
          <cell r="U354" t="e">
            <v>#N/A</v>
          </cell>
          <cell r="V354" t="e">
            <v>#N/A</v>
          </cell>
          <cell r="W354" t="e">
            <v>#N/A</v>
          </cell>
          <cell r="X354" t="e">
            <v>#N/A</v>
          </cell>
          <cell r="Y354" t="e">
            <v>#N/A</v>
          </cell>
          <cell r="Z354" t="e">
            <v>#N/A</v>
          </cell>
          <cell r="AA354" t="e">
            <v>#N/A</v>
          </cell>
          <cell r="AB354" t="e">
            <v>#N/A</v>
          </cell>
          <cell r="AC354" t="e">
            <v>#N/A</v>
          </cell>
          <cell r="AD354" t="e">
            <v>#N/A</v>
          </cell>
          <cell r="AE354" t="e">
            <v>#N/A</v>
          </cell>
          <cell r="AF354" t="e">
            <v>#N/A</v>
          </cell>
          <cell r="AG354" t="e">
            <v>#N/A</v>
          </cell>
          <cell r="AH354" t="e">
            <v>#N/A</v>
          </cell>
          <cell r="AI354" t="e">
            <v>#N/A</v>
          </cell>
          <cell r="AJ354" t="e">
            <v>#N/A</v>
          </cell>
          <cell r="AK354" t="e">
            <v>#N/A</v>
          </cell>
          <cell r="AL354" t="e">
            <v>#N/A</v>
          </cell>
          <cell r="AM354" t="e">
            <v>#N/A</v>
          </cell>
          <cell r="AN354" t="e">
            <v>#N/A</v>
          </cell>
          <cell r="AO354" t="e">
            <v>#N/A</v>
          </cell>
          <cell r="AP354" t="e">
            <v>#N/A</v>
          </cell>
          <cell r="AQ354" t="e">
            <v>#N/A</v>
          </cell>
          <cell r="AR354" t="e">
            <v>#N/A</v>
          </cell>
          <cell r="AS354" t="e">
            <v>#N/A</v>
          </cell>
          <cell r="AT354" t="e">
            <v>#N/A</v>
          </cell>
          <cell r="AU354" t="e">
            <v>#N/A</v>
          </cell>
          <cell r="AV354" t="e">
            <v>#N/A</v>
          </cell>
          <cell r="AW354" t="e">
            <v>#N/A</v>
          </cell>
          <cell r="AX354" t="e">
            <v>#N/A</v>
          </cell>
          <cell r="AY354" t="e">
            <v>#N/A</v>
          </cell>
          <cell r="AZ354" t="e">
            <v>#N/A</v>
          </cell>
          <cell r="BA354" t="e">
            <v>#N/A</v>
          </cell>
          <cell r="BB354" t="e">
            <v>#N/A</v>
          </cell>
          <cell r="BC354" t="e">
            <v>#N/A</v>
          </cell>
          <cell r="BD354" t="e">
            <v>#N/A</v>
          </cell>
          <cell r="BE354" t="e">
            <v>#N/A</v>
          </cell>
        </row>
        <row r="355">
          <cell r="A355">
            <v>0</v>
          </cell>
          <cell r="B355">
            <v>0</v>
          </cell>
          <cell r="C355" t="e">
            <v>#N/A</v>
          </cell>
          <cell r="D355" t="e">
            <v>#N/A</v>
          </cell>
          <cell r="E355" t="e">
            <v>#N/A</v>
          </cell>
          <cell r="F355" t="e">
            <v>#N/A</v>
          </cell>
          <cell r="G355" t="e">
            <v>#N/A</v>
          </cell>
          <cell r="H355" t="e">
            <v>#N/A</v>
          </cell>
          <cell r="I355" t="e">
            <v>#N/A</v>
          </cell>
          <cell r="J355" t="e">
            <v>#N/A</v>
          </cell>
          <cell r="K355" t="e">
            <v>#N/A</v>
          </cell>
          <cell r="L355" t="e">
            <v>#N/A</v>
          </cell>
          <cell r="M355" t="e">
            <v>#N/A</v>
          </cell>
          <cell r="N355" t="e">
            <v>#N/A</v>
          </cell>
          <cell r="O355" t="e">
            <v>#N/A</v>
          </cell>
          <cell r="P355" t="e">
            <v>#N/A</v>
          </cell>
          <cell r="Q355" t="e">
            <v>#N/A</v>
          </cell>
          <cell r="R355" t="e">
            <v>#N/A</v>
          </cell>
          <cell r="S355" t="e">
            <v>#N/A</v>
          </cell>
          <cell r="T355" t="e">
            <v>#N/A</v>
          </cell>
          <cell r="U355" t="e">
            <v>#N/A</v>
          </cell>
          <cell r="V355" t="e">
            <v>#N/A</v>
          </cell>
          <cell r="W355" t="e">
            <v>#N/A</v>
          </cell>
          <cell r="X355" t="e">
            <v>#N/A</v>
          </cell>
          <cell r="Y355" t="e">
            <v>#N/A</v>
          </cell>
          <cell r="Z355" t="e">
            <v>#N/A</v>
          </cell>
          <cell r="AA355" t="e">
            <v>#N/A</v>
          </cell>
          <cell r="AB355" t="e">
            <v>#N/A</v>
          </cell>
          <cell r="AC355" t="e">
            <v>#N/A</v>
          </cell>
          <cell r="AD355" t="e">
            <v>#N/A</v>
          </cell>
          <cell r="AE355" t="e">
            <v>#N/A</v>
          </cell>
          <cell r="AF355" t="e">
            <v>#N/A</v>
          </cell>
          <cell r="AG355" t="e">
            <v>#N/A</v>
          </cell>
          <cell r="AH355" t="e">
            <v>#N/A</v>
          </cell>
          <cell r="AI355" t="e">
            <v>#N/A</v>
          </cell>
          <cell r="AJ355" t="e">
            <v>#N/A</v>
          </cell>
          <cell r="AK355" t="e">
            <v>#N/A</v>
          </cell>
          <cell r="AL355" t="e">
            <v>#N/A</v>
          </cell>
          <cell r="AM355" t="e">
            <v>#N/A</v>
          </cell>
          <cell r="AN355" t="e">
            <v>#N/A</v>
          </cell>
          <cell r="AO355" t="e">
            <v>#N/A</v>
          </cell>
          <cell r="AP355" t="e">
            <v>#N/A</v>
          </cell>
          <cell r="AQ355" t="e">
            <v>#N/A</v>
          </cell>
          <cell r="AR355" t="e">
            <v>#N/A</v>
          </cell>
          <cell r="AS355" t="e">
            <v>#N/A</v>
          </cell>
          <cell r="AT355" t="e">
            <v>#N/A</v>
          </cell>
          <cell r="AU355" t="e">
            <v>#N/A</v>
          </cell>
          <cell r="AV355" t="e">
            <v>#N/A</v>
          </cell>
          <cell r="AW355" t="e">
            <v>#N/A</v>
          </cell>
          <cell r="AX355" t="e">
            <v>#N/A</v>
          </cell>
          <cell r="AY355" t="e">
            <v>#N/A</v>
          </cell>
          <cell r="AZ355" t="e">
            <v>#N/A</v>
          </cell>
          <cell r="BA355" t="e">
            <v>#N/A</v>
          </cell>
          <cell r="BB355" t="e">
            <v>#N/A</v>
          </cell>
          <cell r="BC355" t="e">
            <v>#N/A</v>
          </cell>
          <cell r="BD355" t="e">
            <v>#N/A</v>
          </cell>
          <cell r="BE355" t="e">
            <v>#N/A</v>
          </cell>
        </row>
        <row r="356">
          <cell r="A356">
            <v>0</v>
          </cell>
          <cell r="B356">
            <v>0</v>
          </cell>
          <cell r="C356" t="e">
            <v>#N/A</v>
          </cell>
          <cell r="D356" t="e">
            <v>#N/A</v>
          </cell>
          <cell r="E356" t="e">
            <v>#N/A</v>
          </cell>
          <cell r="F356" t="e">
            <v>#N/A</v>
          </cell>
          <cell r="G356" t="e">
            <v>#N/A</v>
          </cell>
          <cell r="H356" t="e">
            <v>#N/A</v>
          </cell>
          <cell r="I356" t="e">
            <v>#N/A</v>
          </cell>
          <cell r="J356" t="e">
            <v>#N/A</v>
          </cell>
          <cell r="K356" t="e">
            <v>#N/A</v>
          </cell>
          <cell r="L356" t="e">
            <v>#N/A</v>
          </cell>
          <cell r="M356" t="e">
            <v>#N/A</v>
          </cell>
          <cell r="N356" t="e">
            <v>#N/A</v>
          </cell>
          <cell r="O356" t="e">
            <v>#N/A</v>
          </cell>
          <cell r="P356" t="e">
            <v>#N/A</v>
          </cell>
          <cell r="Q356" t="e">
            <v>#N/A</v>
          </cell>
          <cell r="R356" t="e">
            <v>#N/A</v>
          </cell>
          <cell r="S356" t="e">
            <v>#N/A</v>
          </cell>
          <cell r="T356" t="e">
            <v>#N/A</v>
          </cell>
          <cell r="U356" t="e">
            <v>#N/A</v>
          </cell>
          <cell r="V356" t="e">
            <v>#N/A</v>
          </cell>
          <cell r="W356" t="e">
            <v>#N/A</v>
          </cell>
          <cell r="X356" t="e">
            <v>#N/A</v>
          </cell>
          <cell r="Y356" t="e">
            <v>#N/A</v>
          </cell>
          <cell r="Z356" t="e">
            <v>#N/A</v>
          </cell>
          <cell r="AA356" t="e">
            <v>#N/A</v>
          </cell>
          <cell r="AB356" t="e">
            <v>#N/A</v>
          </cell>
          <cell r="AC356" t="e">
            <v>#N/A</v>
          </cell>
          <cell r="AD356" t="e">
            <v>#N/A</v>
          </cell>
          <cell r="AE356" t="e">
            <v>#N/A</v>
          </cell>
          <cell r="AF356" t="e">
            <v>#N/A</v>
          </cell>
          <cell r="AG356" t="e">
            <v>#N/A</v>
          </cell>
          <cell r="AH356" t="e">
            <v>#N/A</v>
          </cell>
          <cell r="AI356" t="e">
            <v>#N/A</v>
          </cell>
          <cell r="AJ356" t="e">
            <v>#N/A</v>
          </cell>
          <cell r="AK356" t="e">
            <v>#N/A</v>
          </cell>
          <cell r="AL356" t="e">
            <v>#N/A</v>
          </cell>
          <cell r="AM356" t="e">
            <v>#N/A</v>
          </cell>
          <cell r="AN356" t="e">
            <v>#N/A</v>
          </cell>
          <cell r="AO356" t="e">
            <v>#N/A</v>
          </cell>
          <cell r="AP356" t="e">
            <v>#N/A</v>
          </cell>
          <cell r="AQ356" t="e">
            <v>#N/A</v>
          </cell>
          <cell r="AR356" t="e">
            <v>#N/A</v>
          </cell>
          <cell r="AS356" t="e">
            <v>#N/A</v>
          </cell>
          <cell r="AT356" t="e">
            <v>#N/A</v>
          </cell>
          <cell r="AU356" t="e">
            <v>#N/A</v>
          </cell>
          <cell r="AV356" t="e">
            <v>#N/A</v>
          </cell>
          <cell r="AW356" t="e">
            <v>#N/A</v>
          </cell>
          <cell r="AX356" t="e">
            <v>#N/A</v>
          </cell>
          <cell r="AY356" t="e">
            <v>#N/A</v>
          </cell>
          <cell r="AZ356" t="e">
            <v>#N/A</v>
          </cell>
          <cell r="BA356" t="e">
            <v>#N/A</v>
          </cell>
          <cell r="BB356" t="e">
            <v>#N/A</v>
          </cell>
          <cell r="BC356" t="e">
            <v>#N/A</v>
          </cell>
          <cell r="BD356" t="e">
            <v>#N/A</v>
          </cell>
          <cell r="BE356" t="e">
            <v>#N/A</v>
          </cell>
        </row>
        <row r="357">
          <cell r="A357">
            <v>0</v>
          </cell>
          <cell r="B357">
            <v>0</v>
          </cell>
          <cell r="C357" t="e">
            <v>#N/A</v>
          </cell>
          <cell r="D357" t="e">
            <v>#N/A</v>
          </cell>
          <cell r="E357" t="e">
            <v>#N/A</v>
          </cell>
          <cell r="F357" t="e">
            <v>#N/A</v>
          </cell>
          <cell r="G357" t="e">
            <v>#N/A</v>
          </cell>
          <cell r="H357" t="e">
            <v>#N/A</v>
          </cell>
          <cell r="I357" t="e">
            <v>#N/A</v>
          </cell>
          <cell r="J357" t="e">
            <v>#N/A</v>
          </cell>
          <cell r="K357" t="e">
            <v>#N/A</v>
          </cell>
          <cell r="L357" t="e">
            <v>#N/A</v>
          </cell>
          <cell r="M357" t="e">
            <v>#N/A</v>
          </cell>
          <cell r="N357" t="e">
            <v>#N/A</v>
          </cell>
          <cell r="O357" t="e">
            <v>#N/A</v>
          </cell>
          <cell r="P357" t="e">
            <v>#N/A</v>
          </cell>
          <cell r="Q357" t="e">
            <v>#N/A</v>
          </cell>
          <cell r="R357" t="e">
            <v>#N/A</v>
          </cell>
          <cell r="S357" t="e">
            <v>#N/A</v>
          </cell>
          <cell r="T357" t="e">
            <v>#N/A</v>
          </cell>
          <cell r="U357" t="e">
            <v>#N/A</v>
          </cell>
          <cell r="V357" t="e">
            <v>#N/A</v>
          </cell>
          <cell r="W357" t="e">
            <v>#N/A</v>
          </cell>
          <cell r="X357" t="e">
            <v>#N/A</v>
          </cell>
          <cell r="Y357" t="e">
            <v>#N/A</v>
          </cell>
          <cell r="Z357" t="e">
            <v>#N/A</v>
          </cell>
          <cell r="AA357" t="e">
            <v>#N/A</v>
          </cell>
          <cell r="AB357" t="e">
            <v>#N/A</v>
          </cell>
          <cell r="AC357" t="e">
            <v>#N/A</v>
          </cell>
          <cell r="AD357" t="e">
            <v>#N/A</v>
          </cell>
          <cell r="AE357" t="e">
            <v>#N/A</v>
          </cell>
          <cell r="AF357" t="e">
            <v>#N/A</v>
          </cell>
          <cell r="AG357" t="e">
            <v>#N/A</v>
          </cell>
          <cell r="AH357" t="e">
            <v>#N/A</v>
          </cell>
          <cell r="AI357" t="e">
            <v>#N/A</v>
          </cell>
          <cell r="AJ357" t="e">
            <v>#N/A</v>
          </cell>
          <cell r="AK357" t="e">
            <v>#N/A</v>
          </cell>
          <cell r="AL357" t="e">
            <v>#N/A</v>
          </cell>
          <cell r="AM357" t="e">
            <v>#N/A</v>
          </cell>
          <cell r="AN357" t="e">
            <v>#N/A</v>
          </cell>
          <cell r="AO357" t="e">
            <v>#N/A</v>
          </cell>
          <cell r="AP357" t="e">
            <v>#N/A</v>
          </cell>
          <cell r="AQ357" t="e">
            <v>#N/A</v>
          </cell>
          <cell r="AR357" t="e">
            <v>#N/A</v>
          </cell>
          <cell r="AS357" t="e">
            <v>#N/A</v>
          </cell>
          <cell r="AT357" t="e">
            <v>#N/A</v>
          </cell>
          <cell r="AU357" t="e">
            <v>#N/A</v>
          </cell>
          <cell r="AV357" t="e">
            <v>#N/A</v>
          </cell>
          <cell r="AW357" t="e">
            <v>#N/A</v>
          </cell>
          <cell r="AX357" t="e">
            <v>#N/A</v>
          </cell>
          <cell r="AY357" t="e">
            <v>#N/A</v>
          </cell>
          <cell r="AZ357" t="e">
            <v>#N/A</v>
          </cell>
          <cell r="BA357" t="e">
            <v>#N/A</v>
          </cell>
          <cell r="BB357" t="e">
            <v>#N/A</v>
          </cell>
          <cell r="BC357" t="e">
            <v>#N/A</v>
          </cell>
          <cell r="BD357" t="e">
            <v>#N/A</v>
          </cell>
          <cell r="BE357" t="e">
            <v>#N/A</v>
          </cell>
        </row>
        <row r="358">
          <cell r="A358">
            <v>0</v>
          </cell>
          <cell r="B358">
            <v>0</v>
          </cell>
          <cell r="C358" t="e">
            <v>#N/A</v>
          </cell>
          <cell r="D358" t="e">
            <v>#N/A</v>
          </cell>
          <cell r="E358" t="e">
            <v>#N/A</v>
          </cell>
          <cell r="F358" t="e">
            <v>#N/A</v>
          </cell>
          <cell r="G358" t="e">
            <v>#N/A</v>
          </cell>
          <cell r="H358" t="e">
            <v>#N/A</v>
          </cell>
          <cell r="I358" t="e">
            <v>#N/A</v>
          </cell>
          <cell r="J358" t="e">
            <v>#N/A</v>
          </cell>
          <cell r="K358" t="e">
            <v>#N/A</v>
          </cell>
          <cell r="L358" t="e">
            <v>#N/A</v>
          </cell>
          <cell r="M358" t="e">
            <v>#N/A</v>
          </cell>
          <cell r="N358" t="e">
            <v>#N/A</v>
          </cell>
          <cell r="O358" t="e">
            <v>#N/A</v>
          </cell>
          <cell r="P358" t="e">
            <v>#N/A</v>
          </cell>
          <cell r="Q358" t="e">
            <v>#N/A</v>
          </cell>
          <cell r="R358" t="e">
            <v>#N/A</v>
          </cell>
          <cell r="S358" t="e">
            <v>#N/A</v>
          </cell>
          <cell r="T358" t="e">
            <v>#N/A</v>
          </cell>
          <cell r="U358" t="e">
            <v>#N/A</v>
          </cell>
          <cell r="V358" t="e">
            <v>#N/A</v>
          </cell>
          <cell r="W358" t="e">
            <v>#N/A</v>
          </cell>
          <cell r="X358" t="e">
            <v>#N/A</v>
          </cell>
          <cell r="Y358" t="e">
            <v>#N/A</v>
          </cell>
          <cell r="Z358" t="e">
            <v>#N/A</v>
          </cell>
          <cell r="AA358" t="e">
            <v>#N/A</v>
          </cell>
          <cell r="AB358" t="e">
            <v>#N/A</v>
          </cell>
          <cell r="AC358" t="e">
            <v>#N/A</v>
          </cell>
          <cell r="AD358" t="e">
            <v>#N/A</v>
          </cell>
          <cell r="AE358" t="e">
            <v>#N/A</v>
          </cell>
          <cell r="AF358" t="e">
            <v>#N/A</v>
          </cell>
          <cell r="AG358" t="e">
            <v>#N/A</v>
          </cell>
          <cell r="AH358" t="e">
            <v>#N/A</v>
          </cell>
          <cell r="AI358" t="e">
            <v>#N/A</v>
          </cell>
          <cell r="AJ358" t="e">
            <v>#N/A</v>
          </cell>
          <cell r="AK358" t="e">
            <v>#N/A</v>
          </cell>
          <cell r="AL358" t="e">
            <v>#N/A</v>
          </cell>
          <cell r="AM358" t="e">
            <v>#N/A</v>
          </cell>
          <cell r="AN358" t="e">
            <v>#N/A</v>
          </cell>
          <cell r="AO358" t="e">
            <v>#N/A</v>
          </cell>
          <cell r="AP358" t="e">
            <v>#N/A</v>
          </cell>
          <cell r="AQ358" t="e">
            <v>#N/A</v>
          </cell>
          <cell r="AR358" t="e">
            <v>#N/A</v>
          </cell>
          <cell r="AS358" t="e">
            <v>#N/A</v>
          </cell>
          <cell r="AT358" t="e">
            <v>#N/A</v>
          </cell>
          <cell r="AU358" t="e">
            <v>#N/A</v>
          </cell>
          <cell r="AV358" t="e">
            <v>#N/A</v>
          </cell>
          <cell r="AW358" t="e">
            <v>#N/A</v>
          </cell>
          <cell r="AX358" t="e">
            <v>#N/A</v>
          </cell>
          <cell r="AY358" t="e">
            <v>#N/A</v>
          </cell>
          <cell r="AZ358" t="e">
            <v>#N/A</v>
          </cell>
          <cell r="BA358" t="e">
            <v>#N/A</v>
          </cell>
          <cell r="BB358" t="e">
            <v>#N/A</v>
          </cell>
          <cell r="BC358" t="e">
            <v>#N/A</v>
          </cell>
          <cell r="BD358" t="e">
            <v>#N/A</v>
          </cell>
          <cell r="BE358" t="e">
            <v>#N/A</v>
          </cell>
        </row>
        <row r="359">
          <cell r="A359">
            <v>0</v>
          </cell>
          <cell r="B359">
            <v>0</v>
          </cell>
          <cell r="C359" t="e">
            <v>#N/A</v>
          </cell>
          <cell r="D359" t="e">
            <v>#N/A</v>
          </cell>
          <cell r="E359" t="e">
            <v>#N/A</v>
          </cell>
          <cell r="F359" t="e">
            <v>#N/A</v>
          </cell>
          <cell r="G359" t="e">
            <v>#N/A</v>
          </cell>
          <cell r="H359" t="e">
            <v>#N/A</v>
          </cell>
          <cell r="I359" t="e">
            <v>#N/A</v>
          </cell>
          <cell r="J359" t="e">
            <v>#N/A</v>
          </cell>
          <cell r="K359" t="e">
            <v>#N/A</v>
          </cell>
          <cell r="L359" t="e">
            <v>#N/A</v>
          </cell>
          <cell r="M359" t="e">
            <v>#N/A</v>
          </cell>
          <cell r="N359" t="e">
            <v>#N/A</v>
          </cell>
          <cell r="O359" t="e">
            <v>#N/A</v>
          </cell>
          <cell r="P359" t="e">
            <v>#N/A</v>
          </cell>
          <cell r="Q359" t="e">
            <v>#N/A</v>
          </cell>
          <cell r="R359" t="e">
            <v>#N/A</v>
          </cell>
          <cell r="S359" t="e">
            <v>#N/A</v>
          </cell>
          <cell r="T359" t="e">
            <v>#N/A</v>
          </cell>
          <cell r="U359" t="e">
            <v>#N/A</v>
          </cell>
          <cell r="V359" t="e">
            <v>#N/A</v>
          </cell>
          <cell r="W359" t="e">
            <v>#N/A</v>
          </cell>
          <cell r="X359" t="e">
            <v>#N/A</v>
          </cell>
          <cell r="Y359" t="e">
            <v>#N/A</v>
          </cell>
          <cell r="Z359" t="e">
            <v>#N/A</v>
          </cell>
          <cell r="AA359" t="e">
            <v>#N/A</v>
          </cell>
          <cell r="AB359" t="e">
            <v>#N/A</v>
          </cell>
          <cell r="AC359" t="e">
            <v>#N/A</v>
          </cell>
          <cell r="AD359" t="e">
            <v>#N/A</v>
          </cell>
          <cell r="AE359" t="e">
            <v>#N/A</v>
          </cell>
          <cell r="AF359" t="e">
            <v>#N/A</v>
          </cell>
          <cell r="AG359" t="e">
            <v>#N/A</v>
          </cell>
          <cell r="AH359" t="e">
            <v>#N/A</v>
          </cell>
          <cell r="AI359" t="e">
            <v>#N/A</v>
          </cell>
          <cell r="AJ359" t="e">
            <v>#N/A</v>
          </cell>
          <cell r="AK359" t="e">
            <v>#N/A</v>
          </cell>
          <cell r="AL359" t="e">
            <v>#N/A</v>
          </cell>
          <cell r="AM359" t="e">
            <v>#N/A</v>
          </cell>
          <cell r="AN359" t="e">
            <v>#N/A</v>
          </cell>
          <cell r="AO359" t="e">
            <v>#N/A</v>
          </cell>
          <cell r="AP359" t="e">
            <v>#N/A</v>
          </cell>
          <cell r="AQ359" t="e">
            <v>#N/A</v>
          </cell>
          <cell r="AR359" t="e">
            <v>#N/A</v>
          </cell>
          <cell r="AS359" t="e">
            <v>#N/A</v>
          </cell>
          <cell r="AT359" t="e">
            <v>#N/A</v>
          </cell>
          <cell r="AU359" t="e">
            <v>#N/A</v>
          </cell>
          <cell r="AV359" t="e">
            <v>#N/A</v>
          </cell>
          <cell r="AW359" t="e">
            <v>#N/A</v>
          </cell>
          <cell r="AX359" t="e">
            <v>#N/A</v>
          </cell>
          <cell r="AY359" t="e">
            <v>#N/A</v>
          </cell>
          <cell r="AZ359" t="e">
            <v>#N/A</v>
          </cell>
          <cell r="BA359" t="e">
            <v>#N/A</v>
          </cell>
          <cell r="BB359" t="e">
            <v>#N/A</v>
          </cell>
          <cell r="BC359" t="e">
            <v>#N/A</v>
          </cell>
          <cell r="BD359" t="e">
            <v>#N/A</v>
          </cell>
          <cell r="BE359" t="e">
            <v>#N/A</v>
          </cell>
        </row>
        <row r="360">
          <cell r="A360">
            <v>0</v>
          </cell>
          <cell r="B360">
            <v>0</v>
          </cell>
          <cell r="C360" t="e">
            <v>#N/A</v>
          </cell>
          <cell r="D360" t="e">
            <v>#N/A</v>
          </cell>
          <cell r="E360" t="e">
            <v>#N/A</v>
          </cell>
          <cell r="F360" t="e">
            <v>#N/A</v>
          </cell>
          <cell r="G360" t="e">
            <v>#N/A</v>
          </cell>
          <cell r="H360" t="e">
            <v>#N/A</v>
          </cell>
          <cell r="I360" t="e">
            <v>#N/A</v>
          </cell>
          <cell r="J360" t="e">
            <v>#N/A</v>
          </cell>
          <cell r="K360" t="e">
            <v>#N/A</v>
          </cell>
          <cell r="L360" t="e">
            <v>#N/A</v>
          </cell>
          <cell r="M360" t="e">
            <v>#N/A</v>
          </cell>
          <cell r="N360" t="e">
            <v>#N/A</v>
          </cell>
          <cell r="O360" t="e">
            <v>#N/A</v>
          </cell>
          <cell r="P360" t="e">
            <v>#N/A</v>
          </cell>
          <cell r="Q360" t="e">
            <v>#N/A</v>
          </cell>
          <cell r="R360" t="e">
            <v>#N/A</v>
          </cell>
          <cell r="S360" t="e">
            <v>#N/A</v>
          </cell>
          <cell r="T360" t="e">
            <v>#N/A</v>
          </cell>
          <cell r="U360" t="e">
            <v>#N/A</v>
          </cell>
          <cell r="V360" t="e">
            <v>#N/A</v>
          </cell>
          <cell r="W360" t="e">
            <v>#N/A</v>
          </cell>
          <cell r="X360" t="e">
            <v>#N/A</v>
          </cell>
          <cell r="Y360" t="e">
            <v>#N/A</v>
          </cell>
          <cell r="Z360" t="e">
            <v>#N/A</v>
          </cell>
          <cell r="AA360" t="e">
            <v>#N/A</v>
          </cell>
          <cell r="AB360" t="e">
            <v>#N/A</v>
          </cell>
          <cell r="AC360" t="e">
            <v>#N/A</v>
          </cell>
          <cell r="AD360" t="e">
            <v>#N/A</v>
          </cell>
          <cell r="AE360" t="e">
            <v>#N/A</v>
          </cell>
          <cell r="AF360" t="e">
            <v>#N/A</v>
          </cell>
          <cell r="AG360" t="e">
            <v>#N/A</v>
          </cell>
          <cell r="AH360" t="e">
            <v>#N/A</v>
          </cell>
          <cell r="AI360" t="e">
            <v>#N/A</v>
          </cell>
          <cell r="AJ360" t="e">
            <v>#N/A</v>
          </cell>
          <cell r="AK360" t="e">
            <v>#N/A</v>
          </cell>
          <cell r="AL360" t="e">
            <v>#N/A</v>
          </cell>
          <cell r="AM360" t="e">
            <v>#N/A</v>
          </cell>
          <cell r="AN360" t="e">
            <v>#N/A</v>
          </cell>
          <cell r="AO360" t="e">
            <v>#N/A</v>
          </cell>
          <cell r="AP360" t="e">
            <v>#N/A</v>
          </cell>
          <cell r="AQ360" t="e">
            <v>#N/A</v>
          </cell>
          <cell r="AR360" t="e">
            <v>#N/A</v>
          </cell>
          <cell r="AS360" t="e">
            <v>#N/A</v>
          </cell>
          <cell r="AT360" t="e">
            <v>#N/A</v>
          </cell>
          <cell r="AU360" t="e">
            <v>#N/A</v>
          </cell>
          <cell r="AV360" t="e">
            <v>#N/A</v>
          </cell>
          <cell r="AW360" t="e">
            <v>#N/A</v>
          </cell>
          <cell r="AX360" t="e">
            <v>#N/A</v>
          </cell>
          <cell r="AY360" t="e">
            <v>#N/A</v>
          </cell>
          <cell r="AZ360" t="e">
            <v>#N/A</v>
          </cell>
          <cell r="BA360" t="e">
            <v>#N/A</v>
          </cell>
          <cell r="BB360" t="e">
            <v>#N/A</v>
          </cell>
          <cell r="BC360" t="e">
            <v>#N/A</v>
          </cell>
          <cell r="BD360" t="e">
            <v>#N/A</v>
          </cell>
          <cell r="BE360" t="e">
            <v>#N/A</v>
          </cell>
        </row>
        <row r="361">
          <cell r="A361">
            <v>0</v>
          </cell>
          <cell r="B361">
            <v>0</v>
          </cell>
          <cell r="C361" t="e">
            <v>#N/A</v>
          </cell>
          <cell r="D361" t="e">
            <v>#N/A</v>
          </cell>
          <cell r="E361" t="e">
            <v>#N/A</v>
          </cell>
          <cell r="F361" t="e">
            <v>#N/A</v>
          </cell>
          <cell r="G361" t="e">
            <v>#N/A</v>
          </cell>
          <cell r="H361" t="e">
            <v>#N/A</v>
          </cell>
          <cell r="I361" t="e">
            <v>#N/A</v>
          </cell>
          <cell r="J361" t="e">
            <v>#N/A</v>
          </cell>
          <cell r="K361" t="e">
            <v>#N/A</v>
          </cell>
          <cell r="L361" t="e">
            <v>#N/A</v>
          </cell>
          <cell r="M361" t="e">
            <v>#N/A</v>
          </cell>
          <cell r="N361" t="e">
            <v>#N/A</v>
          </cell>
          <cell r="O361" t="e">
            <v>#N/A</v>
          </cell>
          <cell r="P361" t="e">
            <v>#N/A</v>
          </cell>
          <cell r="Q361" t="e">
            <v>#N/A</v>
          </cell>
          <cell r="R361" t="e">
            <v>#N/A</v>
          </cell>
          <cell r="S361" t="e">
            <v>#N/A</v>
          </cell>
          <cell r="T361" t="e">
            <v>#N/A</v>
          </cell>
          <cell r="U361" t="e">
            <v>#N/A</v>
          </cell>
          <cell r="V361" t="e">
            <v>#N/A</v>
          </cell>
          <cell r="W361" t="e">
            <v>#N/A</v>
          </cell>
          <cell r="X361" t="e">
            <v>#N/A</v>
          </cell>
          <cell r="Y361" t="e">
            <v>#N/A</v>
          </cell>
          <cell r="Z361" t="e">
            <v>#N/A</v>
          </cell>
          <cell r="AA361" t="e">
            <v>#N/A</v>
          </cell>
          <cell r="AB361" t="e">
            <v>#N/A</v>
          </cell>
          <cell r="AC361" t="e">
            <v>#N/A</v>
          </cell>
          <cell r="AD361" t="e">
            <v>#N/A</v>
          </cell>
          <cell r="AE361" t="e">
            <v>#N/A</v>
          </cell>
          <cell r="AF361" t="e">
            <v>#N/A</v>
          </cell>
          <cell r="AG361" t="e">
            <v>#N/A</v>
          </cell>
          <cell r="AH361" t="e">
            <v>#N/A</v>
          </cell>
          <cell r="AI361" t="e">
            <v>#N/A</v>
          </cell>
          <cell r="AJ361" t="e">
            <v>#N/A</v>
          </cell>
          <cell r="AK361" t="e">
            <v>#N/A</v>
          </cell>
          <cell r="AL361" t="e">
            <v>#N/A</v>
          </cell>
          <cell r="AM361" t="e">
            <v>#N/A</v>
          </cell>
          <cell r="AN361" t="e">
            <v>#N/A</v>
          </cell>
          <cell r="AO361" t="e">
            <v>#N/A</v>
          </cell>
          <cell r="AP361" t="e">
            <v>#N/A</v>
          </cell>
          <cell r="AQ361" t="e">
            <v>#N/A</v>
          </cell>
          <cell r="AR361" t="e">
            <v>#N/A</v>
          </cell>
          <cell r="AS361" t="e">
            <v>#N/A</v>
          </cell>
          <cell r="AT361" t="e">
            <v>#N/A</v>
          </cell>
          <cell r="AU361" t="e">
            <v>#N/A</v>
          </cell>
          <cell r="AV361" t="e">
            <v>#N/A</v>
          </cell>
          <cell r="AW361" t="e">
            <v>#N/A</v>
          </cell>
          <cell r="AX361" t="e">
            <v>#N/A</v>
          </cell>
          <cell r="AY361" t="e">
            <v>#N/A</v>
          </cell>
          <cell r="AZ361" t="e">
            <v>#N/A</v>
          </cell>
          <cell r="BA361" t="e">
            <v>#N/A</v>
          </cell>
          <cell r="BB361" t="e">
            <v>#N/A</v>
          </cell>
          <cell r="BC361" t="e">
            <v>#N/A</v>
          </cell>
          <cell r="BD361" t="e">
            <v>#N/A</v>
          </cell>
          <cell r="BE361" t="e">
            <v>#N/A</v>
          </cell>
        </row>
        <row r="362">
          <cell r="A362">
            <v>0</v>
          </cell>
          <cell r="B362">
            <v>0</v>
          </cell>
          <cell r="C362" t="e">
            <v>#N/A</v>
          </cell>
          <cell r="D362" t="e">
            <v>#N/A</v>
          </cell>
          <cell r="E362" t="e">
            <v>#N/A</v>
          </cell>
          <cell r="F362" t="e">
            <v>#N/A</v>
          </cell>
          <cell r="G362" t="e">
            <v>#N/A</v>
          </cell>
          <cell r="H362" t="e">
            <v>#N/A</v>
          </cell>
          <cell r="I362" t="e">
            <v>#N/A</v>
          </cell>
          <cell r="J362" t="e">
            <v>#N/A</v>
          </cell>
          <cell r="K362" t="e">
            <v>#N/A</v>
          </cell>
          <cell r="L362" t="e">
            <v>#N/A</v>
          </cell>
          <cell r="M362" t="e">
            <v>#N/A</v>
          </cell>
          <cell r="N362" t="e">
            <v>#N/A</v>
          </cell>
          <cell r="O362" t="e">
            <v>#N/A</v>
          </cell>
          <cell r="P362" t="e">
            <v>#N/A</v>
          </cell>
          <cell r="Q362" t="e">
            <v>#N/A</v>
          </cell>
          <cell r="R362" t="e">
            <v>#N/A</v>
          </cell>
          <cell r="S362" t="e">
            <v>#N/A</v>
          </cell>
          <cell r="T362" t="e">
            <v>#N/A</v>
          </cell>
          <cell r="U362" t="e">
            <v>#N/A</v>
          </cell>
          <cell r="V362" t="e">
            <v>#N/A</v>
          </cell>
          <cell r="W362" t="e">
            <v>#N/A</v>
          </cell>
          <cell r="X362" t="e">
            <v>#N/A</v>
          </cell>
          <cell r="Y362" t="e">
            <v>#N/A</v>
          </cell>
          <cell r="Z362" t="e">
            <v>#N/A</v>
          </cell>
          <cell r="AA362" t="e">
            <v>#N/A</v>
          </cell>
          <cell r="AB362" t="e">
            <v>#N/A</v>
          </cell>
          <cell r="AC362" t="e">
            <v>#N/A</v>
          </cell>
          <cell r="AD362" t="e">
            <v>#N/A</v>
          </cell>
          <cell r="AE362" t="e">
            <v>#N/A</v>
          </cell>
          <cell r="AF362" t="e">
            <v>#N/A</v>
          </cell>
          <cell r="AG362" t="e">
            <v>#N/A</v>
          </cell>
          <cell r="AH362" t="e">
            <v>#N/A</v>
          </cell>
          <cell r="AI362" t="e">
            <v>#N/A</v>
          </cell>
          <cell r="AJ362" t="e">
            <v>#N/A</v>
          </cell>
          <cell r="AK362" t="e">
            <v>#N/A</v>
          </cell>
          <cell r="AL362" t="e">
            <v>#N/A</v>
          </cell>
          <cell r="AM362" t="e">
            <v>#N/A</v>
          </cell>
          <cell r="AN362" t="e">
            <v>#N/A</v>
          </cell>
          <cell r="AO362" t="e">
            <v>#N/A</v>
          </cell>
          <cell r="AP362" t="e">
            <v>#N/A</v>
          </cell>
          <cell r="AQ362" t="e">
            <v>#N/A</v>
          </cell>
          <cell r="AR362" t="e">
            <v>#N/A</v>
          </cell>
          <cell r="AS362" t="e">
            <v>#N/A</v>
          </cell>
          <cell r="AT362" t="e">
            <v>#N/A</v>
          </cell>
          <cell r="AU362" t="e">
            <v>#N/A</v>
          </cell>
          <cell r="AV362" t="e">
            <v>#N/A</v>
          </cell>
          <cell r="AW362" t="e">
            <v>#N/A</v>
          </cell>
          <cell r="AX362" t="e">
            <v>#N/A</v>
          </cell>
          <cell r="AY362" t="e">
            <v>#N/A</v>
          </cell>
          <cell r="AZ362" t="e">
            <v>#N/A</v>
          </cell>
          <cell r="BA362" t="e">
            <v>#N/A</v>
          </cell>
          <cell r="BB362" t="e">
            <v>#N/A</v>
          </cell>
          <cell r="BC362" t="e">
            <v>#N/A</v>
          </cell>
          <cell r="BD362" t="e">
            <v>#N/A</v>
          </cell>
          <cell r="BE362" t="e">
            <v>#N/A</v>
          </cell>
        </row>
        <row r="363">
          <cell r="A363">
            <v>0</v>
          </cell>
          <cell r="B363">
            <v>0</v>
          </cell>
          <cell r="C363" t="e">
            <v>#N/A</v>
          </cell>
          <cell r="D363" t="e">
            <v>#N/A</v>
          </cell>
          <cell r="E363" t="e">
            <v>#N/A</v>
          </cell>
          <cell r="F363" t="e">
            <v>#N/A</v>
          </cell>
          <cell r="G363" t="e">
            <v>#N/A</v>
          </cell>
          <cell r="H363" t="e">
            <v>#N/A</v>
          </cell>
          <cell r="I363" t="e">
            <v>#N/A</v>
          </cell>
          <cell r="J363" t="e">
            <v>#N/A</v>
          </cell>
          <cell r="K363" t="e">
            <v>#N/A</v>
          </cell>
          <cell r="L363" t="e">
            <v>#N/A</v>
          </cell>
          <cell r="M363" t="e">
            <v>#N/A</v>
          </cell>
          <cell r="N363" t="e">
            <v>#N/A</v>
          </cell>
          <cell r="O363" t="e">
            <v>#N/A</v>
          </cell>
          <cell r="P363" t="e">
            <v>#N/A</v>
          </cell>
          <cell r="Q363" t="e">
            <v>#N/A</v>
          </cell>
          <cell r="R363" t="e">
            <v>#N/A</v>
          </cell>
          <cell r="S363" t="e">
            <v>#N/A</v>
          </cell>
          <cell r="T363" t="e">
            <v>#N/A</v>
          </cell>
          <cell r="U363" t="e">
            <v>#N/A</v>
          </cell>
          <cell r="V363" t="e">
            <v>#N/A</v>
          </cell>
          <cell r="W363" t="e">
            <v>#N/A</v>
          </cell>
          <cell r="X363" t="e">
            <v>#N/A</v>
          </cell>
          <cell r="Y363" t="e">
            <v>#N/A</v>
          </cell>
          <cell r="Z363" t="e">
            <v>#N/A</v>
          </cell>
          <cell r="AA363" t="e">
            <v>#N/A</v>
          </cell>
          <cell r="AB363" t="e">
            <v>#N/A</v>
          </cell>
          <cell r="AC363" t="e">
            <v>#N/A</v>
          </cell>
          <cell r="AD363" t="e">
            <v>#N/A</v>
          </cell>
          <cell r="AE363" t="e">
            <v>#N/A</v>
          </cell>
          <cell r="AF363" t="e">
            <v>#N/A</v>
          </cell>
          <cell r="AG363" t="e">
            <v>#N/A</v>
          </cell>
          <cell r="AH363" t="e">
            <v>#N/A</v>
          </cell>
          <cell r="AI363" t="e">
            <v>#N/A</v>
          </cell>
          <cell r="AJ363" t="e">
            <v>#N/A</v>
          </cell>
          <cell r="AK363" t="e">
            <v>#N/A</v>
          </cell>
          <cell r="AL363" t="e">
            <v>#N/A</v>
          </cell>
          <cell r="AM363" t="e">
            <v>#N/A</v>
          </cell>
          <cell r="AN363" t="e">
            <v>#N/A</v>
          </cell>
          <cell r="AO363" t="e">
            <v>#N/A</v>
          </cell>
          <cell r="AP363" t="e">
            <v>#N/A</v>
          </cell>
          <cell r="AQ363" t="e">
            <v>#N/A</v>
          </cell>
          <cell r="AR363" t="e">
            <v>#N/A</v>
          </cell>
          <cell r="AS363" t="e">
            <v>#N/A</v>
          </cell>
          <cell r="AT363" t="e">
            <v>#N/A</v>
          </cell>
          <cell r="AU363" t="e">
            <v>#N/A</v>
          </cell>
          <cell r="AV363" t="e">
            <v>#N/A</v>
          </cell>
          <cell r="AW363" t="e">
            <v>#N/A</v>
          </cell>
          <cell r="AX363" t="e">
            <v>#N/A</v>
          </cell>
          <cell r="AY363" t="e">
            <v>#N/A</v>
          </cell>
          <cell r="AZ363" t="e">
            <v>#N/A</v>
          </cell>
          <cell r="BA363" t="e">
            <v>#N/A</v>
          </cell>
          <cell r="BB363" t="e">
            <v>#N/A</v>
          </cell>
          <cell r="BC363" t="e">
            <v>#N/A</v>
          </cell>
          <cell r="BD363" t="e">
            <v>#N/A</v>
          </cell>
          <cell r="BE363" t="e">
            <v>#N/A</v>
          </cell>
        </row>
        <row r="364">
          <cell r="A364">
            <v>0</v>
          </cell>
          <cell r="B364">
            <v>0</v>
          </cell>
          <cell r="C364" t="e">
            <v>#N/A</v>
          </cell>
          <cell r="D364" t="e">
            <v>#N/A</v>
          </cell>
          <cell r="E364" t="e">
            <v>#N/A</v>
          </cell>
          <cell r="F364" t="e">
            <v>#N/A</v>
          </cell>
          <cell r="G364" t="e">
            <v>#N/A</v>
          </cell>
          <cell r="H364" t="e">
            <v>#N/A</v>
          </cell>
          <cell r="I364" t="e">
            <v>#N/A</v>
          </cell>
          <cell r="J364" t="e">
            <v>#N/A</v>
          </cell>
          <cell r="K364" t="e">
            <v>#N/A</v>
          </cell>
          <cell r="L364" t="e">
            <v>#N/A</v>
          </cell>
          <cell r="M364" t="e">
            <v>#N/A</v>
          </cell>
          <cell r="N364" t="e">
            <v>#N/A</v>
          </cell>
          <cell r="O364" t="e">
            <v>#N/A</v>
          </cell>
          <cell r="P364" t="e">
            <v>#N/A</v>
          </cell>
          <cell r="Q364" t="e">
            <v>#N/A</v>
          </cell>
          <cell r="R364" t="e">
            <v>#N/A</v>
          </cell>
          <cell r="S364" t="e">
            <v>#N/A</v>
          </cell>
          <cell r="T364" t="e">
            <v>#N/A</v>
          </cell>
          <cell r="U364" t="e">
            <v>#N/A</v>
          </cell>
          <cell r="V364" t="e">
            <v>#N/A</v>
          </cell>
          <cell r="W364" t="e">
            <v>#N/A</v>
          </cell>
          <cell r="X364" t="e">
            <v>#N/A</v>
          </cell>
          <cell r="Y364" t="e">
            <v>#N/A</v>
          </cell>
          <cell r="Z364" t="e">
            <v>#N/A</v>
          </cell>
          <cell r="AA364" t="e">
            <v>#N/A</v>
          </cell>
          <cell r="AB364" t="e">
            <v>#N/A</v>
          </cell>
          <cell r="AC364" t="e">
            <v>#N/A</v>
          </cell>
          <cell r="AD364" t="e">
            <v>#N/A</v>
          </cell>
          <cell r="AE364" t="e">
            <v>#N/A</v>
          </cell>
          <cell r="AF364" t="e">
            <v>#N/A</v>
          </cell>
          <cell r="AG364" t="e">
            <v>#N/A</v>
          </cell>
          <cell r="AH364" t="e">
            <v>#N/A</v>
          </cell>
          <cell r="AI364" t="e">
            <v>#N/A</v>
          </cell>
          <cell r="AJ364" t="e">
            <v>#N/A</v>
          </cell>
          <cell r="AK364" t="e">
            <v>#N/A</v>
          </cell>
          <cell r="AL364" t="e">
            <v>#N/A</v>
          </cell>
          <cell r="AM364" t="e">
            <v>#N/A</v>
          </cell>
          <cell r="AN364" t="e">
            <v>#N/A</v>
          </cell>
          <cell r="AO364" t="e">
            <v>#N/A</v>
          </cell>
          <cell r="AP364" t="e">
            <v>#N/A</v>
          </cell>
          <cell r="AQ364" t="e">
            <v>#N/A</v>
          </cell>
          <cell r="AR364" t="e">
            <v>#N/A</v>
          </cell>
          <cell r="AS364" t="e">
            <v>#N/A</v>
          </cell>
          <cell r="AT364" t="e">
            <v>#N/A</v>
          </cell>
          <cell r="AU364" t="e">
            <v>#N/A</v>
          </cell>
          <cell r="AV364" t="e">
            <v>#N/A</v>
          </cell>
          <cell r="AW364" t="e">
            <v>#N/A</v>
          </cell>
          <cell r="AX364" t="e">
            <v>#N/A</v>
          </cell>
          <cell r="AY364" t="e">
            <v>#N/A</v>
          </cell>
          <cell r="AZ364" t="e">
            <v>#N/A</v>
          </cell>
          <cell r="BA364" t="e">
            <v>#N/A</v>
          </cell>
          <cell r="BB364" t="e">
            <v>#N/A</v>
          </cell>
          <cell r="BC364" t="e">
            <v>#N/A</v>
          </cell>
          <cell r="BD364" t="e">
            <v>#N/A</v>
          </cell>
          <cell r="BE364" t="e">
            <v>#N/A</v>
          </cell>
        </row>
        <row r="365">
          <cell r="A365">
            <v>0</v>
          </cell>
          <cell r="B365">
            <v>0</v>
          </cell>
          <cell r="C365" t="e">
            <v>#N/A</v>
          </cell>
          <cell r="D365" t="e">
            <v>#N/A</v>
          </cell>
          <cell r="E365" t="e">
            <v>#N/A</v>
          </cell>
          <cell r="F365" t="e">
            <v>#N/A</v>
          </cell>
          <cell r="G365" t="e">
            <v>#N/A</v>
          </cell>
          <cell r="H365" t="e">
            <v>#N/A</v>
          </cell>
          <cell r="I365" t="e">
            <v>#N/A</v>
          </cell>
          <cell r="J365" t="e">
            <v>#N/A</v>
          </cell>
          <cell r="K365" t="e">
            <v>#N/A</v>
          </cell>
          <cell r="L365" t="e">
            <v>#N/A</v>
          </cell>
          <cell r="M365" t="e">
            <v>#N/A</v>
          </cell>
          <cell r="N365" t="e">
            <v>#N/A</v>
          </cell>
          <cell r="O365" t="e">
            <v>#N/A</v>
          </cell>
          <cell r="P365" t="e">
            <v>#N/A</v>
          </cell>
          <cell r="Q365" t="e">
            <v>#N/A</v>
          </cell>
          <cell r="R365" t="e">
            <v>#N/A</v>
          </cell>
          <cell r="S365" t="e">
            <v>#N/A</v>
          </cell>
          <cell r="T365" t="e">
            <v>#N/A</v>
          </cell>
          <cell r="U365" t="e">
            <v>#N/A</v>
          </cell>
          <cell r="V365" t="e">
            <v>#N/A</v>
          </cell>
          <cell r="W365" t="e">
            <v>#N/A</v>
          </cell>
          <cell r="X365" t="e">
            <v>#N/A</v>
          </cell>
          <cell r="Y365" t="e">
            <v>#N/A</v>
          </cell>
          <cell r="Z365" t="e">
            <v>#N/A</v>
          </cell>
          <cell r="AA365" t="e">
            <v>#N/A</v>
          </cell>
          <cell r="AB365" t="e">
            <v>#N/A</v>
          </cell>
          <cell r="AC365" t="e">
            <v>#N/A</v>
          </cell>
          <cell r="AD365" t="e">
            <v>#N/A</v>
          </cell>
          <cell r="AE365" t="e">
            <v>#N/A</v>
          </cell>
          <cell r="AF365" t="e">
            <v>#N/A</v>
          </cell>
          <cell r="AG365" t="e">
            <v>#N/A</v>
          </cell>
          <cell r="AH365" t="e">
            <v>#N/A</v>
          </cell>
          <cell r="AI365" t="e">
            <v>#N/A</v>
          </cell>
          <cell r="AJ365" t="e">
            <v>#N/A</v>
          </cell>
          <cell r="AK365" t="e">
            <v>#N/A</v>
          </cell>
          <cell r="AL365" t="e">
            <v>#N/A</v>
          </cell>
          <cell r="AM365" t="e">
            <v>#N/A</v>
          </cell>
          <cell r="AN365" t="e">
            <v>#N/A</v>
          </cell>
          <cell r="AO365" t="e">
            <v>#N/A</v>
          </cell>
          <cell r="AP365" t="e">
            <v>#N/A</v>
          </cell>
          <cell r="AQ365" t="e">
            <v>#N/A</v>
          </cell>
          <cell r="AR365" t="e">
            <v>#N/A</v>
          </cell>
          <cell r="AS365" t="e">
            <v>#N/A</v>
          </cell>
          <cell r="AT365" t="e">
            <v>#N/A</v>
          </cell>
          <cell r="AU365" t="e">
            <v>#N/A</v>
          </cell>
          <cell r="AV365" t="e">
            <v>#N/A</v>
          </cell>
          <cell r="AW365" t="e">
            <v>#N/A</v>
          </cell>
          <cell r="AX365" t="e">
            <v>#N/A</v>
          </cell>
          <cell r="AY365" t="e">
            <v>#N/A</v>
          </cell>
          <cell r="AZ365" t="e">
            <v>#N/A</v>
          </cell>
          <cell r="BA365" t="e">
            <v>#N/A</v>
          </cell>
          <cell r="BB365" t="e">
            <v>#N/A</v>
          </cell>
          <cell r="BC365" t="e">
            <v>#N/A</v>
          </cell>
          <cell r="BD365" t="e">
            <v>#N/A</v>
          </cell>
          <cell r="BE365" t="e">
            <v>#N/A</v>
          </cell>
        </row>
        <row r="366">
          <cell r="A366">
            <v>0</v>
          </cell>
          <cell r="B366">
            <v>0</v>
          </cell>
          <cell r="C366" t="e">
            <v>#N/A</v>
          </cell>
          <cell r="D366" t="e">
            <v>#N/A</v>
          </cell>
          <cell r="E366" t="e">
            <v>#N/A</v>
          </cell>
          <cell r="F366" t="e">
            <v>#N/A</v>
          </cell>
          <cell r="G366" t="e">
            <v>#N/A</v>
          </cell>
          <cell r="H366" t="e">
            <v>#N/A</v>
          </cell>
          <cell r="I366" t="e">
            <v>#N/A</v>
          </cell>
          <cell r="J366" t="e">
            <v>#N/A</v>
          </cell>
          <cell r="K366" t="e">
            <v>#N/A</v>
          </cell>
          <cell r="L366" t="e">
            <v>#N/A</v>
          </cell>
          <cell r="M366" t="e">
            <v>#N/A</v>
          </cell>
          <cell r="N366" t="e">
            <v>#N/A</v>
          </cell>
          <cell r="O366" t="e">
            <v>#N/A</v>
          </cell>
          <cell r="P366" t="e">
            <v>#N/A</v>
          </cell>
          <cell r="Q366" t="e">
            <v>#N/A</v>
          </cell>
          <cell r="R366" t="e">
            <v>#N/A</v>
          </cell>
          <cell r="S366" t="e">
            <v>#N/A</v>
          </cell>
          <cell r="T366" t="e">
            <v>#N/A</v>
          </cell>
          <cell r="U366" t="e">
            <v>#N/A</v>
          </cell>
          <cell r="V366" t="e">
            <v>#N/A</v>
          </cell>
          <cell r="W366" t="e">
            <v>#N/A</v>
          </cell>
          <cell r="X366" t="e">
            <v>#N/A</v>
          </cell>
          <cell r="Y366" t="e">
            <v>#N/A</v>
          </cell>
          <cell r="Z366" t="e">
            <v>#N/A</v>
          </cell>
          <cell r="AA366" t="e">
            <v>#N/A</v>
          </cell>
          <cell r="AB366" t="e">
            <v>#N/A</v>
          </cell>
          <cell r="AC366" t="e">
            <v>#N/A</v>
          </cell>
          <cell r="AD366" t="e">
            <v>#N/A</v>
          </cell>
          <cell r="AE366" t="e">
            <v>#N/A</v>
          </cell>
          <cell r="AF366" t="e">
            <v>#N/A</v>
          </cell>
          <cell r="AG366" t="e">
            <v>#N/A</v>
          </cell>
          <cell r="AH366" t="e">
            <v>#N/A</v>
          </cell>
          <cell r="AI366" t="e">
            <v>#N/A</v>
          </cell>
          <cell r="AJ366" t="e">
            <v>#N/A</v>
          </cell>
          <cell r="AK366" t="e">
            <v>#N/A</v>
          </cell>
          <cell r="AL366" t="e">
            <v>#N/A</v>
          </cell>
          <cell r="AM366" t="e">
            <v>#N/A</v>
          </cell>
          <cell r="AN366" t="e">
            <v>#N/A</v>
          </cell>
          <cell r="AO366" t="e">
            <v>#N/A</v>
          </cell>
          <cell r="AP366" t="e">
            <v>#N/A</v>
          </cell>
          <cell r="AQ366" t="e">
            <v>#N/A</v>
          </cell>
          <cell r="AR366" t="e">
            <v>#N/A</v>
          </cell>
          <cell r="AS366" t="e">
            <v>#N/A</v>
          </cell>
          <cell r="AT366" t="e">
            <v>#N/A</v>
          </cell>
          <cell r="AU366" t="e">
            <v>#N/A</v>
          </cell>
          <cell r="AV366" t="e">
            <v>#N/A</v>
          </cell>
          <cell r="AW366" t="e">
            <v>#N/A</v>
          </cell>
          <cell r="AX366" t="e">
            <v>#N/A</v>
          </cell>
          <cell r="AY366" t="e">
            <v>#N/A</v>
          </cell>
          <cell r="AZ366" t="e">
            <v>#N/A</v>
          </cell>
          <cell r="BA366" t="e">
            <v>#N/A</v>
          </cell>
          <cell r="BB366" t="e">
            <v>#N/A</v>
          </cell>
          <cell r="BC366" t="e">
            <v>#N/A</v>
          </cell>
          <cell r="BD366" t="e">
            <v>#N/A</v>
          </cell>
          <cell r="BE366" t="e">
            <v>#N/A</v>
          </cell>
        </row>
        <row r="367">
          <cell r="A367">
            <v>0</v>
          </cell>
          <cell r="B367">
            <v>0</v>
          </cell>
          <cell r="C367" t="e">
            <v>#N/A</v>
          </cell>
          <cell r="D367" t="e">
            <v>#N/A</v>
          </cell>
          <cell r="E367" t="e">
            <v>#N/A</v>
          </cell>
          <cell r="F367" t="e">
            <v>#N/A</v>
          </cell>
          <cell r="G367" t="e">
            <v>#N/A</v>
          </cell>
          <cell r="H367" t="e">
            <v>#N/A</v>
          </cell>
          <cell r="I367" t="e">
            <v>#N/A</v>
          </cell>
          <cell r="J367" t="e">
            <v>#N/A</v>
          </cell>
          <cell r="K367" t="e">
            <v>#N/A</v>
          </cell>
          <cell r="L367" t="e">
            <v>#N/A</v>
          </cell>
          <cell r="M367" t="e">
            <v>#N/A</v>
          </cell>
          <cell r="N367" t="e">
            <v>#N/A</v>
          </cell>
          <cell r="O367" t="e">
            <v>#N/A</v>
          </cell>
          <cell r="P367" t="e">
            <v>#N/A</v>
          </cell>
          <cell r="Q367" t="e">
            <v>#N/A</v>
          </cell>
          <cell r="R367" t="e">
            <v>#N/A</v>
          </cell>
          <cell r="S367" t="e">
            <v>#N/A</v>
          </cell>
          <cell r="T367" t="e">
            <v>#N/A</v>
          </cell>
          <cell r="U367" t="e">
            <v>#N/A</v>
          </cell>
          <cell r="V367" t="e">
            <v>#N/A</v>
          </cell>
          <cell r="W367" t="e">
            <v>#N/A</v>
          </cell>
          <cell r="X367" t="e">
            <v>#N/A</v>
          </cell>
          <cell r="Y367" t="e">
            <v>#N/A</v>
          </cell>
          <cell r="Z367" t="e">
            <v>#N/A</v>
          </cell>
          <cell r="AA367" t="e">
            <v>#N/A</v>
          </cell>
          <cell r="AB367" t="e">
            <v>#N/A</v>
          </cell>
          <cell r="AC367" t="e">
            <v>#N/A</v>
          </cell>
          <cell r="AD367" t="e">
            <v>#N/A</v>
          </cell>
          <cell r="AE367" t="e">
            <v>#N/A</v>
          </cell>
          <cell r="AF367" t="e">
            <v>#N/A</v>
          </cell>
          <cell r="AG367" t="e">
            <v>#N/A</v>
          </cell>
          <cell r="AH367" t="e">
            <v>#N/A</v>
          </cell>
          <cell r="AI367" t="e">
            <v>#N/A</v>
          </cell>
          <cell r="AJ367" t="e">
            <v>#N/A</v>
          </cell>
          <cell r="AK367" t="e">
            <v>#N/A</v>
          </cell>
          <cell r="AL367" t="e">
            <v>#N/A</v>
          </cell>
          <cell r="AM367" t="e">
            <v>#N/A</v>
          </cell>
          <cell r="AN367" t="e">
            <v>#N/A</v>
          </cell>
          <cell r="AO367" t="e">
            <v>#N/A</v>
          </cell>
          <cell r="AP367" t="e">
            <v>#N/A</v>
          </cell>
          <cell r="AQ367" t="e">
            <v>#N/A</v>
          </cell>
          <cell r="AR367" t="e">
            <v>#N/A</v>
          </cell>
          <cell r="AS367" t="e">
            <v>#N/A</v>
          </cell>
          <cell r="AT367" t="e">
            <v>#N/A</v>
          </cell>
          <cell r="AU367" t="e">
            <v>#N/A</v>
          </cell>
          <cell r="AV367" t="e">
            <v>#N/A</v>
          </cell>
          <cell r="AW367" t="e">
            <v>#N/A</v>
          </cell>
          <cell r="AX367" t="e">
            <v>#N/A</v>
          </cell>
          <cell r="AY367" t="e">
            <v>#N/A</v>
          </cell>
          <cell r="AZ367" t="e">
            <v>#N/A</v>
          </cell>
          <cell r="BA367" t="e">
            <v>#N/A</v>
          </cell>
          <cell r="BB367" t="e">
            <v>#N/A</v>
          </cell>
          <cell r="BC367" t="e">
            <v>#N/A</v>
          </cell>
          <cell r="BD367" t="e">
            <v>#N/A</v>
          </cell>
          <cell r="BE367" t="e">
            <v>#N/A</v>
          </cell>
        </row>
        <row r="368">
          <cell r="A368">
            <v>0</v>
          </cell>
          <cell r="B368">
            <v>0</v>
          </cell>
          <cell r="C368" t="e">
            <v>#N/A</v>
          </cell>
          <cell r="D368" t="e">
            <v>#N/A</v>
          </cell>
          <cell r="E368" t="e">
            <v>#N/A</v>
          </cell>
          <cell r="F368" t="e">
            <v>#N/A</v>
          </cell>
          <cell r="G368" t="e">
            <v>#N/A</v>
          </cell>
          <cell r="H368" t="e">
            <v>#N/A</v>
          </cell>
          <cell r="I368" t="e">
            <v>#N/A</v>
          </cell>
          <cell r="J368" t="e">
            <v>#N/A</v>
          </cell>
          <cell r="K368" t="e">
            <v>#N/A</v>
          </cell>
          <cell r="L368" t="e">
            <v>#N/A</v>
          </cell>
          <cell r="M368" t="e">
            <v>#N/A</v>
          </cell>
          <cell r="N368" t="e">
            <v>#N/A</v>
          </cell>
          <cell r="O368" t="e">
            <v>#N/A</v>
          </cell>
          <cell r="P368" t="e">
            <v>#N/A</v>
          </cell>
          <cell r="Q368" t="e">
            <v>#N/A</v>
          </cell>
          <cell r="R368" t="e">
            <v>#N/A</v>
          </cell>
          <cell r="S368" t="e">
            <v>#N/A</v>
          </cell>
          <cell r="T368" t="e">
            <v>#N/A</v>
          </cell>
          <cell r="U368" t="e">
            <v>#N/A</v>
          </cell>
          <cell r="V368" t="e">
            <v>#N/A</v>
          </cell>
          <cell r="W368" t="e">
            <v>#N/A</v>
          </cell>
          <cell r="X368" t="e">
            <v>#N/A</v>
          </cell>
          <cell r="Y368" t="e">
            <v>#N/A</v>
          </cell>
          <cell r="Z368" t="e">
            <v>#N/A</v>
          </cell>
          <cell r="AA368" t="e">
            <v>#N/A</v>
          </cell>
          <cell r="AB368" t="e">
            <v>#N/A</v>
          </cell>
          <cell r="AC368" t="e">
            <v>#N/A</v>
          </cell>
          <cell r="AD368" t="e">
            <v>#N/A</v>
          </cell>
          <cell r="AE368" t="e">
            <v>#N/A</v>
          </cell>
          <cell r="AF368" t="e">
            <v>#N/A</v>
          </cell>
          <cell r="AG368" t="e">
            <v>#N/A</v>
          </cell>
          <cell r="AH368" t="e">
            <v>#N/A</v>
          </cell>
          <cell r="AI368" t="e">
            <v>#N/A</v>
          </cell>
          <cell r="AJ368" t="e">
            <v>#N/A</v>
          </cell>
          <cell r="AK368" t="e">
            <v>#N/A</v>
          </cell>
          <cell r="AL368" t="e">
            <v>#N/A</v>
          </cell>
          <cell r="AM368" t="e">
            <v>#N/A</v>
          </cell>
          <cell r="AN368" t="e">
            <v>#N/A</v>
          </cell>
          <cell r="AO368" t="e">
            <v>#N/A</v>
          </cell>
          <cell r="AP368" t="e">
            <v>#N/A</v>
          </cell>
          <cell r="AQ368" t="e">
            <v>#N/A</v>
          </cell>
          <cell r="AR368" t="e">
            <v>#N/A</v>
          </cell>
          <cell r="AS368" t="e">
            <v>#N/A</v>
          </cell>
          <cell r="AT368" t="e">
            <v>#N/A</v>
          </cell>
          <cell r="AU368" t="e">
            <v>#N/A</v>
          </cell>
          <cell r="AV368" t="e">
            <v>#N/A</v>
          </cell>
          <cell r="AW368" t="e">
            <v>#N/A</v>
          </cell>
          <cell r="AX368" t="e">
            <v>#N/A</v>
          </cell>
          <cell r="AY368" t="e">
            <v>#N/A</v>
          </cell>
          <cell r="AZ368" t="e">
            <v>#N/A</v>
          </cell>
          <cell r="BA368" t="e">
            <v>#N/A</v>
          </cell>
          <cell r="BB368" t="e">
            <v>#N/A</v>
          </cell>
          <cell r="BC368" t="e">
            <v>#N/A</v>
          </cell>
          <cell r="BD368" t="e">
            <v>#N/A</v>
          </cell>
          <cell r="BE368" t="e">
            <v>#N/A</v>
          </cell>
        </row>
        <row r="369">
          <cell r="A369">
            <v>0</v>
          </cell>
          <cell r="B369">
            <v>0</v>
          </cell>
          <cell r="C369" t="e">
            <v>#N/A</v>
          </cell>
          <cell r="D369" t="e">
            <v>#N/A</v>
          </cell>
          <cell r="E369" t="e">
            <v>#N/A</v>
          </cell>
          <cell r="F369" t="e">
            <v>#N/A</v>
          </cell>
          <cell r="G369" t="e">
            <v>#N/A</v>
          </cell>
          <cell r="H369" t="e">
            <v>#N/A</v>
          </cell>
          <cell r="I369" t="e">
            <v>#N/A</v>
          </cell>
          <cell r="J369" t="e">
            <v>#N/A</v>
          </cell>
          <cell r="K369" t="e">
            <v>#N/A</v>
          </cell>
          <cell r="L369" t="e">
            <v>#N/A</v>
          </cell>
          <cell r="M369" t="e">
            <v>#N/A</v>
          </cell>
          <cell r="N369" t="e">
            <v>#N/A</v>
          </cell>
          <cell r="O369" t="e">
            <v>#N/A</v>
          </cell>
          <cell r="P369" t="e">
            <v>#N/A</v>
          </cell>
          <cell r="Q369" t="e">
            <v>#N/A</v>
          </cell>
          <cell r="R369" t="e">
            <v>#N/A</v>
          </cell>
          <cell r="S369" t="e">
            <v>#N/A</v>
          </cell>
          <cell r="T369" t="e">
            <v>#N/A</v>
          </cell>
          <cell r="U369" t="e">
            <v>#N/A</v>
          </cell>
          <cell r="V369" t="e">
            <v>#N/A</v>
          </cell>
          <cell r="W369" t="e">
            <v>#N/A</v>
          </cell>
          <cell r="X369" t="e">
            <v>#N/A</v>
          </cell>
          <cell r="Y369" t="e">
            <v>#N/A</v>
          </cell>
          <cell r="Z369" t="e">
            <v>#N/A</v>
          </cell>
          <cell r="AA369" t="e">
            <v>#N/A</v>
          </cell>
          <cell r="AB369" t="e">
            <v>#N/A</v>
          </cell>
          <cell r="AC369" t="e">
            <v>#N/A</v>
          </cell>
          <cell r="AD369" t="e">
            <v>#N/A</v>
          </cell>
          <cell r="AE369" t="e">
            <v>#N/A</v>
          </cell>
          <cell r="AF369" t="e">
            <v>#N/A</v>
          </cell>
          <cell r="AG369" t="e">
            <v>#N/A</v>
          </cell>
          <cell r="AH369" t="e">
            <v>#N/A</v>
          </cell>
          <cell r="AI369" t="e">
            <v>#N/A</v>
          </cell>
          <cell r="AJ369" t="e">
            <v>#N/A</v>
          </cell>
          <cell r="AK369" t="e">
            <v>#N/A</v>
          </cell>
          <cell r="AL369" t="e">
            <v>#N/A</v>
          </cell>
          <cell r="AM369" t="e">
            <v>#N/A</v>
          </cell>
          <cell r="AN369" t="e">
            <v>#N/A</v>
          </cell>
          <cell r="AO369" t="e">
            <v>#N/A</v>
          </cell>
          <cell r="AP369" t="e">
            <v>#N/A</v>
          </cell>
          <cell r="AQ369" t="e">
            <v>#N/A</v>
          </cell>
          <cell r="AR369" t="e">
            <v>#N/A</v>
          </cell>
          <cell r="AS369" t="e">
            <v>#N/A</v>
          </cell>
          <cell r="AT369" t="e">
            <v>#N/A</v>
          </cell>
          <cell r="AU369" t="e">
            <v>#N/A</v>
          </cell>
          <cell r="AV369" t="e">
            <v>#N/A</v>
          </cell>
          <cell r="AW369" t="e">
            <v>#N/A</v>
          </cell>
          <cell r="AX369" t="e">
            <v>#N/A</v>
          </cell>
          <cell r="AY369" t="e">
            <v>#N/A</v>
          </cell>
          <cell r="AZ369" t="e">
            <v>#N/A</v>
          </cell>
          <cell r="BA369" t="e">
            <v>#N/A</v>
          </cell>
          <cell r="BB369" t="e">
            <v>#N/A</v>
          </cell>
          <cell r="BC369" t="e">
            <v>#N/A</v>
          </cell>
          <cell r="BD369" t="e">
            <v>#N/A</v>
          </cell>
          <cell r="BE369" t="e">
            <v>#N/A</v>
          </cell>
        </row>
        <row r="370">
          <cell r="A370">
            <v>0</v>
          </cell>
          <cell r="B370">
            <v>0</v>
          </cell>
          <cell r="C370" t="e">
            <v>#N/A</v>
          </cell>
          <cell r="D370" t="e">
            <v>#N/A</v>
          </cell>
          <cell r="E370" t="e">
            <v>#N/A</v>
          </cell>
          <cell r="F370" t="e">
            <v>#N/A</v>
          </cell>
          <cell r="G370" t="e">
            <v>#N/A</v>
          </cell>
          <cell r="H370" t="e">
            <v>#N/A</v>
          </cell>
          <cell r="I370" t="e">
            <v>#N/A</v>
          </cell>
          <cell r="J370" t="e">
            <v>#N/A</v>
          </cell>
          <cell r="K370" t="e">
            <v>#N/A</v>
          </cell>
          <cell r="L370" t="e">
            <v>#N/A</v>
          </cell>
          <cell r="M370" t="e">
            <v>#N/A</v>
          </cell>
          <cell r="N370" t="e">
            <v>#N/A</v>
          </cell>
          <cell r="O370" t="e">
            <v>#N/A</v>
          </cell>
          <cell r="P370" t="e">
            <v>#N/A</v>
          </cell>
          <cell r="Q370" t="e">
            <v>#N/A</v>
          </cell>
          <cell r="R370" t="e">
            <v>#N/A</v>
          </cell>
          <cell r="S370" t="e">
            <v>#N/A</v>
          </cell>
          <cell r="T370" t="e">
            <v>#N/A</v>
          </cell>
          <cell r="U370" t="e">
            <v>#N/A</v>
          </cell>
          <cell r="V370" t="e">
            <v>#N/A</v>
          </cell>
          <cell r="W370" t="e">
            <v>#N/A</v>
          </cell>
          <cell r="X370" t="e">
            <v>#N/A</v>
          </cell>
          <cell r="Y370" t="e">
            <v>#N/A</v>
          </cell>
          <cell r="Z370" t="e">
            <v>#N/A</v>
          </cell>
          <cell r="AA370" t="e">
            <v>#N/A</v>
          </cell>
          <cell r="AB370" t="e">
            <v>#N/A</v>
          </cell>
          <cell r="AC370" t="e">
            <v>#N/A</v>
          </cell>
          <cell r="AD370" t="e">
            <v>#N/A</v>
          </cell>
          <cell r="AE370" t="e">
            <v>#N/A</v>
          </cell>
          <cell r="AF370" t="e">
            <v>#N/A</v>
          </cell>
          <cell r="AG370" t="e">
            <v>#N/A</v>
          </cell>
          <cell r="AH370" t="e">
            <v>#N/A</v>
          </cell>
          <cell r="AI370" t="e">
            <v>#N/A</v>
          </cell>
          <cell r="AJ370" t="e">
            <v>#N/A</v>
          </cell>
          <cell r="AK370" t="e">
            <v>#N/A</v>
          </cell>
          <cell r="AL370" t="e">
            <v>#N/A</v>
          </cell>
          <cell r="AM370" t="e">
            <v>#N/A</v>
          </cell>
          <cell r="AN370" t="e">
            <v>#N/A</v>
          </cell>
          <cell r="AO370" t="e">
            <v>#N/A</v>
          </cell>
          <cell r="AP370" t="e">
            <v>#N/A</v>
          </cell>
          <cell r="AQ370" t="e">
            <v>#N/A</v>
          </cell>
          <cell r="AR370" t="e">
            <v>#N/A</v>
          </cell>
          <cell r="AS370" t="e">
            <v>#N/A</v>
          </cell>
          <cell r="AT370" t="e">
            <v>#N/A</v>
          </cell>
          <cell r="AU370" t="e">
            <v>#N/A</v>
          </cell>
          <cell r="AV370" t="e">
            <v>#N/A</v>
          </cell>
          <cell r="AW370" t="e">
            <v>#N/A</v>
          </cell>
          <cell r="AX370" t="e">
            <v>#N/A</v>
          </cell>
          <cell r="AY370" t="e">
            <v>#N/A</v>
          </cell>
          <cell r="AZ370" t="e">
            <v>#N/A</v>
          </cell>
          <cell r="BA370" t="e">
            <v>#N/A</v>
          </cell>
          <cell r="BB370" t="e">
            <v>#N/A</v>
          </cell>
          <cell r="BC370" t="e">
            <v>#N/A</v>
          </cell>
          <cell r="BD370" t="e">
            <v>#N/A</v>
          </cell>
          <cell r="BE370" t="e">
            <v>#N/A</v>
          </cell>
        </row>
        <row r="371">
          <cell r="A371">
            <v>0</v>
          </cell>
          <cell r="B371">
            <v>0</v>
          </cell>
          <cell r="C371" t="e">
            <v>#N/A</v>
          </cell>
          <cell r="D371" t="e">
            <v>#N/A</v>
          </cell>
          <cell r="E371" t="e">
            <v>#N/A</v>
          </cell>
          <cell r="F371" t="e">
            <v>#N/A</v>
          </cell>
          <cell r="G371" t="e">
            <v>#N/A</v>
          </cell>
          <cell r="H371" t="e">
            <v>#N/A</v>
          </cell>
          <cell r="I371" t="e">
            <v>#N/A</v>
          </cell>
          <cell r="J371" t="e">
            <v>#N/A</v>
          </cell>
          <cell r="K371" t="e">
            <v>#N/A</v>
          </cell>
          <cell r="L371" t="e">
            <v>#N/A</v>
          </cell>
          <cell r="M371" t="e">
            <v>#N/A</v>
          </cell>
          <cell r="N371" t="e">
            <v>#N/A</v>
          </cell>
          <cell r="O371" t="e">
            <v>#N/A</v>
          </cell>
          <cell r="P371" t="e">
            <v>#N/A</v>
          </cell>
          <cell r="Q371" t="e">
            <v>#N/A</v>
          </cell>
          <cell r="R371" t="e">
            <v>#N/A</v>
          </cell>
          <cell r="S371" t="e">
            <v>#N/A</v>
          </cell>
          <cell r="T371" t="e">
            <v>#N/A</v>
          </cell>
          <cell r="U371" t="e">
            <v>#N/A</v>
          </cell>
          <cell r="V371" t="e">
            <v>#N/A</v>
          </cell>
          <cell r="W371" t="e">
            <v>#N/A</v>
          </cell>
          <cell r="X371" t="e">
            <v>#N/A</v>
          </cell>
          <cell r="Y371" t="e">
            <v>#N/A</v>
          </cell>
          <cell r="Z371" t="e">
            <v>#N/A</v>
          </cell>
          <cell r="AA371" t="e">
            <v>#N/A</v>
          </cell>
          <cell r="AB371" t="e">
            <v>#N/A</v>
          </cell>
          <cell r="AC371" t="e">
            <v>#N/A</v>
          </cell>
          <cell r="AD371" t="e">
            <v>#N/A</v>
          </cell>
          <cell r="AE371" t="e">
            <v>#N/A</v>
          </cell>
          <cell r="AF371" t="e">
            <v>#N/A</v>
          </cell>
          <cell r="AG371" t="e">
            <v>#N/A</v>
          </cell>
          <cell r="AH371" t="e">
            <v>#N/A</v>
          </cell>
          <cell r="AI371" t="e">
            <v>#N/A</v>
          </cell>
          <cell r="AJ371" t="e">
            <v>#N/A</v>
          </cell>
          <cell r="AK371" t="e">
            <v>#N/A</v>
          </cell>
          <cell r="AL371" t="e">
            <v>#N/A</v>
          </cell>
          <cell r="AM371" t="e">
            <v>#N/A</v>
          </cell>
          <cell r="AN371" t="e">
            <v>#N/A</v>
          </cell>
          <cell r="AO371" t="e">
            <v>#N/A</v>
          </cell>
          <cell r="AP371" t="e">
            <v>#N/A</v>
          </cell>
          <cell r="AQ371" t="e">
            <v>#N/A</v>
          </cell>
          <cell r="AR371" t="e">
            <v>#N/A</v>
          </cell>
          <cell r="AS371" t="e">
            <v>#N/A</v>
          </cell>
          <cell r="AT371" t="e">
            <v>#N/A</v>
          </cell>
          <cell r="AU371" t="e">
            <v>#N/A</v>
          </cell>
          <cell r="AV371" t="e">
            <v>#N/A</v>
          </cell>
          <cell r="AW371" t="e">
            <v>#N/A</v>
          </cell>
          <cell r="AX371" t="e">
            <v>#N/A</v>
          </cell>
          <cell r="AY371" t="e">
            <v>#N/A</v>
          </cell>
          <cell r="AZ371" t="e">
            <v>#N/A</v>
          </cell>
          <cell r="BA371" t="e">
            <v>#N/A</v>
          </cell>
          <cell r="BB371" t="e">
            <v>#N/A</v>
          </cell>
          <cell r="BC371" t="e">
            <v>#N/A</v>
          </cell>
          <cell r="BD371" t="e">
            <v>#N/A</v>
          </cell>
          <cell r="BE371" t="e">
            <v>#N/A</v>
          </cell>
        </row>
        <row r="372">
          <cell r="A372">
            <v>0</v>
          </cell>
          <cell r="B372">
            <v>0</v>
          </cell>
          <cell r="C372" t="e">
            <v>#N/A</v>
          </cell>
          <cell r="D372" t="e">
            <v>#N/A</v>
          </cell>
          <cell r="E372" t="e">
            <v>#N/A</v>
          </cell>
          <cell r="F372" t="e">
            <v>#N/A</v>
          </cell>
          <cell r="G372" t="e">
            <v>#N/A</v>
          </cell>
          <cell r="H372" t="e">
            <v>#N/A</v>
          </cell>
          <cell r="I372" t="e">
            <v>#N/A</v>
          </cell>
          <cell r="J372" t="e">
            <v>#N/A</v>
          </cell>
          <cell r="K372" t="e">
            <v>#N/A</v>
          </cell>
          <cell r="L372" t="e">
            <v>#N/A</v>
          </cell>
          <cell r="M372" t="e">
            <v>#N/A</v>
          </cell>
          <cell r="N372" t="e">
            <v>#N/A</v>
          </cell>
          <cell r="O372" t="e">
            <v>#N/A</v>
          </cell>
          <cell r="P372" t="e">
            <v>#N/A</v>
          </cell>
          <cell r="Q372" t="e">
            <v>#N/A</v>
          </cell>
          <cell r="R372" t="e">
            <v>#N/A</v>
          </cell>
          <cell r="S372" t="e">
            <v>#N/A</v>
          </cell>
          <cell r="T372" t="e">
            <v>#N/A</v>
          </cell>
          <cell r="U372" t="e">
            <v>#N/A</v>
          </cell>
          <cell r="V372" t="e">
            <v>#N/A</v>
          </cell>
          <cell r="W372" t="e">
            <v>#N/A</v>
          </cell>
          <cell r="X372" t="e">
            <v>#N/A</v>
          </cell>
          <cell r="Y372" t="e">
            <v>#N/A</v>
          </cell>
          <cell r="Z372" t="e">
            <v>#N/A</v>
          </cell>
          <cell r="AA372" t="e">
            <v>#N/A</v>
          </cell>
          <cell r="AB372" t="e">
            <v>#N/A</v>
          </cell>
          <cell r="AC372" t="e">
            <v>#N/A</v>
          </cell>
          <cell r="AD372" t="e">
            <v>#N/A</v>
          </cell>
          <cell r="AE372" t="e">
            <v>#N/A</v>
          </cell>
          <cell r="AF372" t="e">
            <v>#N/A</v>
          </cell>
          <cell r="AG372" t="e">
            <v>#N/A</v>
          </cell>
          <cell r="AH372" t="e">
            <v>#N/A</v>
          </cell>
          <cell r="AI372" t="e">
            <v>#N/A</v>
          </cell>
          <cell r="AJ372" t="e">
            <v>#N/A</v>
          </cell>
          <cell r="AK372" t="e">
            <v>#N/A</v>
          </cell>
          <cell r="AL372" t="e">
            <v>#N/A</v>
          </cell>
          <cell r="AM372" t="e">
            <v>#N/A</v>
          </cell>
          <cell r="AN372" t="e">
            <v>#N/A</v>
          </cell>
          <cell r="AO372" t="e">
            <v>#N/A</v>
          </cell>
          <cell r="AP372" t="e">
            <v>#N/A</v>
          </cell>
          <cell r="AQ372" t="e">
            <v>#N/A</v>
          </cell>
          <cell r="AR372" t="e">
            <v>#N/A</v>
          </cell>
          <cell r="AS372" t="e">
            <v>#N/A</v>
          </cell>
          <cell r="AT372" t="e">
            <v>#N/A</v>
          </cell>
          <cell r="AU372" t="e">
            <v>#N/A</v>
          </cell>
          <cell r="AV372" t="e">
            <v>#N/A</v>
          </cell>
          <cell r="AW372" t="e">
            <v>#N/A</v>
          </cell>
          <cell r="AX372" t="e">
            <v>#N/A</v>
          </cell>
          <cell r="AY372" t="e">
            <v>#N/A</v>
          </cell>
          <cell r="AZ372" t="e">
            <v>#N/A</v>
          </cell>
          <cell r="BA372" t="e">
            <v>#N/A</v>
          </cell>
          <cell r="BB372" t="e">
            <v>#N/A</v>
          </cell>
          <cell r="BC372" t="e">
            <v>#N/A</v>
          </cell>
          <cell r="BD372" t="e">
            <v>#N/A</v>
          </cell>
          <cell r="BE372" t="e">
            <v>#N/A</v>
          </cell>
        </row>
        <row r="373">
          <cell r="A373">
            <v>0</v>
          </cell>
          <cell r="B373">
            <v>0</v>
          </cell>
          <cell r="C373" t="e">
            <v>#N/A</v>
          </cell>
          <cell r="D373" t="e">
            <v>#N/A</v>
          </cell>
          <cell r="E373" t="e">
            <v>#N/A</v>
          </cell>
          <cell r="F373" t="e">
            <v>#N/A</v>
          </cell>
          <cell r="G373" t="e">
            <v>#N/A</v>
          </cell>
          <cell r="H373" t="e">
            <v>#N/A</v>
          </cell>
          <cell r="I373" t="e">
            <v>#N/A</v>
          </cell>
          <cell r="J373" t="e">
            <v>#N/A</v>
          </cell>
          <cell r="K373" t="e">
            <v>#N/A</v>
          </cell>
          <cell r="L373" t="e">
            <v>#N/A</v>
          </cell>
          <cell r="M373" t="e">
            <v>#N/A</v>
          </cell>
          <cell r="N373" t="e">
            <v>#N/A</v>
          </cell>
          <cell r="O373" t="e">
            <v>#N/A</v>
          </cell>
          <cell r="P373" t="e">
            <v>#N/A</v>
          </cell>
          <cell r="Q373" t="e">
            <v>#N/A</v>
          </cell>
          <cell r="R373" t="e">
            <v>#N/A</v>
          </cell>
          <cell r="S373" t="e">
            <v>#N/A</v>
          </cell>
          <cell r="T373" t="e">
            <v>#N/A</v>
          </cell>
          <cell r="U373" t="e">
            <v>#N/A</v>
          </cell>
          <cell r="V373" t="e">
            <v>#N/A</v>
          </cell>
          <cell r="W373" t="e">
            <v>#N/A</v>
          </cell>
          <cell r="X373" t="e">
            <v>#N/A</v>
          </cell>
          <cell r="Y373" t="e">
            <v>#N/A</v>
          </cell>
          <cell r="Z373" t="e">
            <v>#N/A</v>
          </cell>
          <cell r="AA373" t="e">
            <v>#N/A</v>
          </cell>
          <cell r="AB373" t="e">
            <v>#N/A</v>
          </cell>
          <cell r="AC373" t="e">
            <v>#N/A</v>
          </cell>
          <cell r="AD373" t="e">
            <v>#N/A</v>
          </cell>
          <cell r="AE373" t="e">
            <v>#N/A</v>
          </cell>
          <cell r="AF373" t="e">
            <v>#N/A</v>
          </cell>
          <cell r="AG373" t="e">
            <v>#N/A</v>
          </cell>
          <cell r="AH373" t="e">
            <v>#N/A</v>
          </cell>
          <cell r="AI373" t="e">
            <v>#N/A</v>
          </cell>
          <cell r="AJ373" t="e">
            <v>#N/A</v>
          </cell>
          <cell r="AK373" t="e">
            <v>#N/A</v>
          </cell>
          <cell r="AL373" t="e">
            <v>#N/A</v>
          </cell>
          <cell r="AM373" t="e">
            <v>#N/A</v>
          </cell>
          <cell r="AN373" t="e">
            <v>#N/A</v>
          </cell>
          <cell r="AO373" t="e">
            <v>#N/A</v>
          </cell>
          <cell r="AP373" t="e">
            <v>#N/A</v>
          </cell>
          <cell r="AQ373" t="e">
            <v>#N/A</v>
          </cell>
          <cell r="AR373" t="e">
            <v>#N/A</v>
          </cell>
          <cell r="AS373" t="e">
            <v>#N/A</v>
          </cell>
          <cell r="AT373" t="e">
            <v>#N/A</v>
          </cell>
          <cell r="AU373" t="e">
            <v>#N/A</v>
          </cell>
          <cell r="AV373" t="e">
            <v>#N/A</v>
          </cell>
          <cell r="AW373" t="e">
            <v>#N/A</v>
          </cell>
          <cell r="AX373" t="e">
            <v>#N/A</v>
          </cell>
          <cell r="AY373" t="e">
            <v>#N/A</v>
          </cell>
          <cell r="AZ373" t="e">
            <v>#N/A</v>
          </cell>
          <cell r="BA373" t="e">
            <v>#N/A</v>
          </cell>
          <cell r="BB373" t="e">
            <v>#N/A</v>
          </cell>
          <cell r="BC373" t="e">
            <v>#N/A</v>
          </cell>
          <cell r="BD373" t="e">
            <v>#N/A</v>
          </cell>
          <cell r="BE373" t="e">
            <v>#N/A</v>
          </cell>
        </row>
        <row r="374">
          <cell r="A374">
            <v>0</v>
          </cell>
          <cell r="B374">
            <v>0</v>
          </cell>
          <cell r="C374" t="e">
            <v>#N/A</v>
          </cell>
          <cell r="D374" t="e">
            <v>#N/A</v>
          </cell>
          <cell r="E374" t="e">
            <v>#N/A</v>
          </cell>
          <cell r="F374" t="e">
            <v>#N/A</v>
          </cell>
          <cell r="G374" t="e">
            <v>#N/A</v>
          </cell>
          <cell r="H374" t="e">
            <v>#N/A</v>
          </cell>
          <cell r="I374" t="e">
            <v>#N/A</v>
          </cell>
          <cell r="J374" t="e">
            <v>#N/A</v>
          </cell>
          <cell r="K374" t="e">
            <v>#N/A</v>
          </cell>
          <cell r="L374" t="e">
            <v>#N/A</v>
          </cell>
          <cell r="M374" t="e">
            <v>#N/A</v>
          </cell>
          <cell r="N374" t="e">
            <v>#N/A</v>
          </cell>
          <cell r="O374" t="e">
            <v>#N/A</v>
          </cell>
          <cell r="P374" t="e">
            <v>#N/A</v>
          </cell>
          <cell r="Q374" t="e">
            <v>#N/A</v>
          </cell>
          <cell r="R374" t="e">
            <v>#N/A</v>
          </cell>
          <cell r="S374" t="e">
            <v>#N/A</v>
          </cell>
          <cell r="T374" t="e">
            <v>#N/A</v>
          </cell>
          <cell r="U374" t="e">
            <v>#N/A</v>
          </cell>
          <cell r="V374" t="e">
            <v>#N/A</v>
          </cell>
          <cell r="W374" t="e">
            <v>#N/A</v>
          </cell>
          <cell r="X374" t="e">
            <v>#N/A</v>
          </cell>
          <cell r="Y374" t="e">
            <v>#N/A</v>
          </cell>
          <cell r="Z374" t="e">
            <v>#N/A</v>
          </cell>
          <cell r="AA374" t="e">
            <v>#N/A</v>
          </cell>
          <cell r="AB374" t="e">
            <v>#N/A</v>
          </cell>
          <cell r="AC374" t="e">
            <v>#N/A</v>
          </cell>
          <cell r="AD374" t="e">
            <v>#N/A</v>
          </cell>
          <cell r="AE374" t="e">
            <v>#N/A</v>
          </cell>
          <cell r="AF374" t="e">
            <v>#N/A</v>
          </cell>
          <cell r="AG374" t="e">
            <v>#N/A</v>
          </cell>
          <cell r="AH374" t="e">
            <v>#N/A</v>
          </cell>
          <cell r="AI374" t="e">
            <v>#N/A</v>
          </cell>
          <cell r="AJ374" t="e">
            <v>#N/A</v>
          </cell>
          <cell r="AK374" t="e">
            <v>#N/A</v>
          </cell>
          <cell r="AL374" t="e">
            <v>#N/A</v>
          </cell>
          <cell r="AM374" t="e">
            <v>#N/A</v>
          </cell>
          <cell r="AN374" t="e">
            <v>#N/A</v>
          </cell>
          <cell r="AO374" t="e">
            <v>#N/A</v>
          </cell>
          <cell r="AP374" t="e">
            <v>#N/A</v>
          </cell>
          <cell r="AQ374" t="e">
            <v>#N/A</v>
          </cell>
          <cell r="AR374" t="e">
            <v>#N/A</v>
          </cell>
          <cell r="AS374" t="e">
            <v>#N/A</v>
          </cell>
          <cell r="AT374" t="e">
            <v>#N/A</v>
          </cell>
          <cell r="AU374" t="e">
            <v>#N/A</v>
          </cell>
          <cell r="AV374" t="e">
            <v>#N/A</v>
          </cell>
          <cell r="AW374" t="e">
            <v>#N/A</v>
          </cell>
          <cell r="AX374" t="e">
            <v>#N/A</v>
          </cell>
          <cell r="AY374" t="e">
            <v>#N/A</v>
          </cell>
          <cell r="AZ374" t="e">
            <v>#N/A</v>
          </cell>
          <cell r="BA374" t="e">
            <v>#N/A</v>
          </cell>
          <cell r="BB374" t="e">
            <v>#N/A</v>
          </cell>
          <cell r="BC374" t="e">
            <v>#N/A</v>
          </cell>
          <cell r="BD374" t="e">
            <v>#N/A</v>
          </cell>
          <cell r="BE374" t="e">
            <v>#N/A</v>
          </cell>
        </row>
        <row r="375">
          <cell r="A375">
            <v>0</v>
          </cell>
          <cell r="B375">
            <v>0</v>
          </cell>
          <cell r="C375" t="e">
            <v>#N/A</v>
          </cell>
          <cell r="D375" t="e">
            <v>#N/A</v>
          </cell>
          <cell r="E375" t="e">
            <v>#N/A</v>
          </cell>
          <cell r="F375" t="e">
            <v>#N/A</v>
          </cell>
          <cell r="G375" t="e">
            <v>#N/A</v>
          </cell>
          <cell r="H375" t="e">
            <v>#N/A</v>
          </cell>
          <cell r="I375" t="e">
            <v>#N/A</v>
          </cell>
          <cell r="J375" t="e">
            <v>#N/A</v>
          </cell>
          <cell r="K375" t="e">
            <v>#N/A</v>
          </cell>
          <cell r="L375" t="e">
            <v>#N/A</v>
          </cell>
          <cell r="M375" t="e">
            <v>#N/A</v>
          </cell>
          <cell r="N375" t="e">
            <v>#N/A</v>
          </cell>
          <cell r="O375" t="e">
            <v>#N/A</v>
          </cell>
          <cell r="P375" t="e">
            <v>#N/A</v>
          </cell>
          <cell r="Q375" t="e">
            <v>#N/A</v>
          </cell>
          <cell r="R375" t="e">
            <v>#N/A</v>
          </cell>
          <cell r="S375" t="e">
            <v>#N/A</v>
          </cell>
          <cell r="T375" t="e">
            <v>#N/A</v>
          </cell>
          <cell r="U375" t="e">
            <v>#N/A</v>
          </cell>
          <cell r="V375" t="e">
            <v>#N/A</v>
          </cell>
          <cell r="W375" t="e">
            <v>#N/A</v>
          </cell>
          <cell r="X375" t="e">
            <v>#N/A</v>
          </cell>
          <cell r="Y375" t="e">
            <v>#N/A</v>
          </cell>
          <cell r="Z375" t="e">
            <v>#N/A</v>
          </cell>
          <cell r="AA375" t="e">
            <v>#N/A</v>
          </cell>
          <cell r="AB375" t="e">
            <v>#N/A</v>
          </cell>
          <cell r="AC375" t="e">
            <v>#N/A</v>
          </cell>
          <cell r="AD375" t="e">
            <v>#N/A</v>
          </cell>
          <cell r="AE375" t="e">
            <v>#N/A</v>
          </cell>
          <cell r="AF375" t="e">
            <v>#N/A</v>
          </cell>
          <cell r="AG375" t="e">
            <v>#N/A</v>
          </cell>
          <cell r="AH375" t="e">
            <v>#N/A</v>
          </cell>
          <cell r="AI375" t="e">
            <v>#N/A</v>
          </cell>
          <cell r="AJ375" t="e">
            <v>#N/A</v>
          </cell>
          <cell r="AK375" t="e">
            <v>#N/A</v>
          </cell>
          <cell r="AL375" t="e">
            <v>#N/A</v>
          </cell>
          <cell r="AM375" t="e">
            <v>#N/A</v>
          </cell>
          <cell r="AN375" t="e">
            <v>#N/A</v>
          </cell>
          <cell r="AO375" t="e">
            <v>#N/A</v>
          </cell>
          <cell r="AP375" t="e">
            <v>#N/A</v>
          </cell>
          <cell r="AQ375" t="e">
            <v>#N/A</v>
          </cell>
          <cell r="AR375" t="e">
            <v>#N/A</v>
          </cell>
          <cell r="AS375" t="e">
            <v>#N/A</v>
          </cell>
          <cell r="AT375" t="e">
            <v>#N/A</v>
          </cell>
          <cell r="AU375" t="e">
            <v>#N/A</v>
          </cell>
          <cell r="AV375" t="e">
            <v>#N/A</v>
          </cell>
          <cell r="AW375" t="e">
            <v>#N/A</v>
          </cell>
          <cell r="AX375" t="e">
            <v>#N/A</v>
          </cell>
          <cell r="AY375" t="e">
            <v>#N/A</v>
          </cell>
          <cell r="AZ375" t="e">
            <v>#N/A</v>
          </cell>
          <cell r="BA375" t="e">
            <v>#N/A</v>
          </cell>
          <cell r="BB375" t="e">
            <v>#N/A</v>
          </cell>
          <cell r="BC375" t="e">
            <v>#N/A</v>
          </cell>
          <cell r="BD375" t="e">
            <v>#N/A</v>
          </cell>
          <cell r="BE375" t="e">
            <v>#N/A</v>
          </cell>
        </row>
        <row r="376">
          <cell r="A376">
            <v>0</v>
          </cell>
          <cell r="B376">
            <v>0</v>
          </cell>
          <cell r="C376" t="e">
            <v>#N/A</v>
          </cell>
          <cell r="D376" t="e">
            <v>#N/A</v>
          </cell>
          <cell r="E376" t="e">
            <v>#N/A</v>
          </cell>
          <cell r="F376" t="e">
            <v>#N/A</v>
          </cell>
          <cell r="G376" t="e">
            <v>#N/A</v>
          </cell>
          <cell r="H376" t="e">
            <v>#N/A</v>
          </cell>
          <cell r="I376" t="e">
            <v>#N/A</v>
          </cell>
          <cell r="J376" t="e">
            <v>#N/A</v>
          </cell>
          <cell r="K376" t="e">
            <v>#N/A</v>
          </cell>
          <cell r="L376" t="e">
            <v>#N/A</v>
          </cell>
          <cell r="M376" t="e">
            <v>#N/A</v>
          </cell>
          <cell r="N376" t="e">
            <v>#N/A</v>
          </cell>
          <cell r="O376" t="e">
            <v>#N/A</v>
          </cell>
          <cell r="P376" t="e">
            <v>#N/A</v>
          </cell>
          <cell r="Q376" t="e">
            <v>#N/A</v>
          </cell>
          <cell r="R376" t="e">
            <v>#N/A</v>
          </cell>
          <cell r="S376" t="e">
            <v>#N/A</v>
          </cell>
          <cell r="T376" t="e">
            <v>#N/A</v>
          </cell>
          <cell r="U376" t="e">
            <v>#N/A</v>
          </cell>
          <cell r="V376" t="e">
            <v>#N/A</v>
          </cell>
          <cell r="W376" t="e">
            <v>#N/A</v>
          </cell>
          <cell r="X376" t="e">
            <v>#N/A</v>
          </cell>
          <cell r="Y376" t="e">
            <v>#N/A</v>
          </cell>
          <cell r="Z376" t="e">
            <v>#N/A</v>
          </cell>
          <cell r="AA376" t="e">
            <v>#N/A</v>
          </cell>
          <cell r="AB376" t="e">
            <v>#N/A</v>
          </cell>
          <cell r="AC376" t="e">
            <v>#N/A</v>
          </cell>
          <cell r="AD376" t="e">
            <v>#N/A</v>
          </cell>
          <cell r="AE376" t="e">
            <v>#N/A</v>
          </cell>
          <cell r="AF376" t="e">
            <v>#N/A</v>
          </cell>
          <cell r="AG376" t="e">
            <v>#N/A</v>
          </cell>
          <cell r="AH376" t="e">
            <v>#N/A</v>
          </cell>
          <cell r="AI376" t="e">
            <v>#N/A</v>
          </cell>
          <cell r="AJ376" t="e">
            <v>#N/A</v>
          </cell>
          <cell r="AK376" t="e">
            <v>#N/A</v>
          </cell>
          <cell r="AL376" t="e">
            <v>#N/A</v>
          </cell>
          <cell r="AM376" t="e">
            <v>#N/A</v>
          </cell>
          <cell r="AN376" t="e">
            <v>#N/A</v>
          </cell>
          <cell r="AO376" t="e">
            <v>#N/A</v>
          </cell>
          <cell r="AP376" t="e">
            <v>#N/A</v>
          </cell>
          <cell r="AQ376" t="e">
            <v>#N/A</v>
          </cell>
          <cell r="AR376" t="e">
            <v>#N/A</v>
          </cell>
          <cell r="AS376" t="e">
            <v>#N/A</v>
          </cell>
          <cell r="AT376" t="e">
            <v>#N/A</v>
          </cell>
          <cell r="AU376" t="e">
            <v>#N/A</v>
          </cell>
          <cell r="AV376" t="e">
            <v>#N/A</v>
          </cell>
          <cell r="AW376" t="e">
            <v>#N/A</v>
          </cell>
          <cell r="AX376" t="e">
            <v>#N/A</v>
          </cell>
          <cell r="AY376" t="e">
            <v>#N/A</v>
          </cell>
          <cell r="AZ376" t="e">
            <v>#N/A</v>
          </cell>
          <cell r="BA376" t="e">
            <v>#N/A</v>
          </cell>
          <cell r="BB376" t="e">
            <v>#N/A</v>
          </cell>
          <cell r="BC376" t="e">
            <v>#N/A</v>
          </cell>
          <cell r="BD376" t="e">
            <v>#N/A</v>
          </cell>
          <cell r="BE376" t="e">
            <v>#N/A</v>
          </cell>
        </row>
        <row r="377">
          <cell r="A377">
            <v>0</v>
          </cell>
          <cell r="B377">
            <v>0</v>
          </cell>
          <cell r="C377" t="e">
            <v>#N/A</v>
          </cell>
          <cell r="D377" t="e">
            <v>#N/A</v>
          </cell>
          <cell r="E377" t="e">
            <v>#N/A</v>
          </cell>
          <cell r="F377" t="e">
            <v>#N/A</v>
          </cell>
          <cell r="G377" t="e">
            <v>#N/A</v>
          </cell>
          <cell r="H377" t="e">
            <v>#N/A</v>
          </cell>
          <cell r="I377" t="e">
            <v>#N/A</v>
          </cell>
          <cell r="J377" t="e">
            <v>#N/A</v>
          </cell>
          <cell r="K377" t="e">
            <v>#N/A</v>
          </cell>
          <cell r="L377" t="e">
            <v>#N/A</v>
          </cell>
          <cell r="M377" t="e">
            <v>#N/A</v>
          </cell>
          <cell r="N377" t="e">
            <v>#N/A</v>
          </cell>
          <cell r="O377" t="e">
            <v>#N/A</v>
          </cell>
          <cell r="P377" t="e">
            <v>#N/A</v>
          </cell>
          <cell r="Q377" t="e">
            <v>#N/A</v>
          </cell>
          <cell r="R377" t="e">
            <v>#N/A</v>
          </cell>
          <cell r="S377" t="e">
            <v>#N/A</v>
          </cell>
          <cell r="T377" t="e">
            <v>#N/A</v>
          </cell>
          <cell r="U377" t="e">
            <v>#N/A</v>
          </cell>
          <cell r="V377" t="e">
            <v>#N/A</v>
          </cell>
          <cell r="W377" t="e">
            <v>#N/A</v>
          </cell>
          <cell r="X377" t="e">
            <v>#N/A</v>
          </cell>
          <cell r="Y377" t="e">
            <v>#N/A</v>
          </cell>
          <cell r="Z377" t="e">
            <v>#N/A</v>
          </cell>
          <cell r="AA377" t="e">
            <v>#N/A</v>
          </cell>
          <cell r="AB377" t="e">
            <v>#N/A</v>
          </cell>
          <cell r="AC377" t="e">
            <v>#N/A</v>
          </cell>
          <cell r="AD377" t="e">
            <v>#N/A</v>
          </cell>
          <cell r="AE377" t="e">
            <v>#N/A</v>
          </cell>
          <cell r="AF377" t="e">
            <v>#N/A</v>
          </cell>
          <cell r="AG377" t="e">
            <v>#N/A</v>
          </cell>
          <cell r="AH377" t="e">
            <v>#N/A</v>
          </cell>
          <cell r="AI377" t="e">
            <v>#N/A</v>
          </cell>
          <cell r="AJ377" t="e">
            <v>#N/A</v>
          </cell>
          <cell r="AK377" t="e">
            <v>#N/A</v>
          </cell>
          <cell r="AL377" t="e">
            <v>#N/A</v>
          </cell>
          <cell r="AM377" t="e">
            <v>#N/A</v>
          </cell>
          <cell r="AN377" t="e">
            <v>#N/A</v>
          </cell>
          <cell r="AO377" t="e">
            <v>#N/A</v>
          </cell>
          <cell r="AP377" t="e">
            <v>#N/A</v>
          </cell>
          <cell r="AQ377" t="e">
            <v>#N/A</v>
          </cell>
          <cell r="AR377" t="e">
            <v>#N/A</v>
          </cell>
          <cell r="AS377" t="e">
            <v>#N/A</v>
          </cell>
          <cell r="AT377" t="e">
            <v>#N/A</v>
          </cell>
          <cell r="AU377" t="e">
            <v>#N/A</v>
          </cell>
          <cell r="AV377" t="e">
            <v>#N/A</v>
          </cell>
          <cell r="AW377" t="e">
            <v>#N/A</v>
          </cell>
          <cell r="AX377" t="e">
            <v>#N/A</v>
          </cell>
          <cell r="AY377" t="e">
            <v>#N/A</v>
          </cell>
          <cell r="AZ377" t="e">
            <v>#N/A</v>
          </cell>
          <cell r="BA377" t="e">
            <v>#N/A</v>
          </cell>
          <cell r="BB377" t="e">
            <v>#N/A</v>
          </cell>
          <cell r="BC377" t="e">
            <v>#N/A</v>
          </cell>
          <cell r="BD377" t="e">
            <v>#N/A</v>
          </cell>
          <cell r="BE377" t="e">
            <v>#N/A</v>
          </cell>
        </row>
        <row r="378">
          <cell r="A378">
            <v>0</v>
          </cell>
          <cell r="B378">
            <v>0</v>
          </cell>
          <cell r="C378" t="e">
            <v>#N/A</v>
          </cell>
          <cell r="D378" t="e">
            <v>#N/A</v>
          </cell>
          <cell r="E378" t="e">
            <v>#N/A</v>
          </cell>
          <cell r="F378" t="e">
            <v>#N/A</v>
          </cell>
          <cell r="G378" t="e">
            <v>#N/A</v>
          </cell>
          <cell r="H378" t="e">
            <v>#N/A</v>
          </cell>
          <cell r="I378" t="e">
            <v>#N/A</v>
          </cell>
          <cell r="J378" t="e">
            <v>#N/A</v>
          </cell>
          <cell r="K378" t="e">
            <v>#N/A</v>
          </cell>
          <cell r="L378" t="e">
            <v>#N/A</v>
          </cell>
          <cell r="M378" t="e">
            <v>#N/A</v>
          </cell>
          <cell r="N378" t="e">
            <v>#N/A</v>
          </cell>
          <cell r="O378" t="e">
            <v>#N/A</v>
          </cell>
          <cell r="P378" t="e">
            <v>#N/A</v>
          </cell>
          <cell r="Q378" t="e">
            <v>#N/A</v>
          </cell>
          <cell r="R378" t="e">
            <v>#N/A</v>
          </cell>
          <cell r="S378" t="e">
            <v>#N/A</v>
          </cell>
          <cell r="T378" t="e">
            <v>#N/A</v>
          </cell>
          <cell r="U378" t="e">
            <v>#N/A</v>
          </cell>
          <cell r="V378" t="e">
            <v>#N/A</v>
          </cell>
          <cell r="W378" t="e">
            <v>#N/A</v>
          </cell>
          <cell r="X378" t="e">
            <v>#N/A</v>
          </cell>
          <cell r="Y378" t="e">
            <v>#N/A</v>
          </cell>
          <cell r="Z378" t="e">
            <v>#N/A</v>
          </cell>
          <cell r="AA378" t="e">
            <v>#N/A</v>
          </cell>
          <cell r="AB378" t="e">
            <v>#N/A</v>
          </cell>
          <cell r="AC378" t="e">
            <v>#N/A</v>
          </cell>
          <cell r="AD378" t="e">
            <v>#N/A</v>
          </cell>
          <cell r="AE378" t="e">
            <v>#N/A</v>
          </cell>
          <cell r="AF378" t="e">
            <v>#N/A</v>
          </cell>
          <cell r="AG378" t="e">
            <v>#N/A</v>
          </cell>
          <cell r="AH378" t="e">
            <v>#N/A</v>
          </cell>
          <cell r="AI378" t="e">
            <v>#N/A</v>
          </cell>
          <cell r="AJ378" t="e">
            <v>#N/A</v>
          </cell>
          <cell r="AK378" t="e">
            <v>#N/A</v>
          </cell>
          <cell r="AL378" t="e">
            <v>#N/A</v>
          </cell>
          <cell r="AM378" t="e">
            <v>#N/A</v>
          </cell>
          <cell r="AN378" t="e">
            <v>#N/A</v>
          </cell>
          <cell r="AO378" t="e">
            <v>#N/A</v>
          </cell>
          <cell r="AP378" t="e">
            <v>#N/A</v>
          </cell>
          <cell r="AQ378" t="e">
            <v>#N/A</v>
          </cell>
          <cell r="AR378" t="e">
            <v>#N/A</v>
          </cell>
          <cell r="AS378" t="e">
            <v>#N/A</v>
          </cell>
          <cell r="AT378" t="e">
            <v>#N/A</v>
          </cell>
          <cell r="AU378" t="e">
            <v>#N/A</v>
          </cell>
          <cell r="AV378" t="e">
            <v>#N/A</v>
          </cell>
          <cell r="AW378" t="e">
            <v>#N/A</v>
          </cell>
          <cell r="AX378" t="e">
            <v>#N/A</v>
          </cell>
          <cell r="AY378" t="e">
            <v>#N/A</v>
          </cell>
          <cell r="AZ378" t="e">
            <v>#N/A</v>
          </cell>
          <cell r="BA378" t="e">
            <v>#N/A</v>
          </cell>
          <cell r="BB378" t="e">
            <v>#N/A</v>
          </cell>
          <cell r="BC378" t="e">
            <v>#N/A</v>
          </cell>
          <cell r="BD378" t="e">
            <v>#N/A</v>
          </cell>
          <cell r="BE378" t="e">
            <v>#N/A</v>
          </cell>
        </row>
        <row r="379">
          <cell r="A379">
            <v>0</v>
          </cell>
          <cell r="B379">
            <v>0</v>
          </cell>
          <cell r="C379" t="e">
            <v>#N/A</v>
          </cell>
          <cell r="D379" t="e">
            <v>#N/A</v>
          </cell>
          <cell r="E379" t="e">
            <v>#N/A</v>
          </cell>
          <cell r="F379" t="e">
            <v>#N/A</v>
          </cell>
          <cell r="G379" t="e">
            <v>#N/A</v>
          </cell>
          <cell r="H379" t="e">
            <v>#N/A</v>
          </cell>
          <cell r="I379" t="e">
            <v>#N/A</v>
          </cell>
          <cell r="J379" t="e">
            <v>#N/A</v>
          </cell>
          <cell r="K379" t="e">
            <v>#N/A</v>
          </cell>
          <cell r="L379" t="e">
            <v>#N/A</v>
          </cell>
          <cell r="M379" t="e">
            <v>#N/A</v>
          </cell>
          <cell r="N379" t="e">
            <v>#N/A</v>
          </cell>
          <cell r="O379" t="e">
            <v>#N/A</v>
          </cell>
          <cell r="P379" t="e">
            <v>#N/A</v>
          </cell>
          <cell r="Q379" t="e">
            <v>#N/A</v>
          </cell>
          <cell r="R379" t="e">
            <v>#N/A</v>
          </cell>
          <cell r="S379" t="e">
            <v>#N/A</v>
          </cell>
          <cell r="T379" t="e">
            <v>#N/A</v>
          </cell>
          <cell r="U379" t="e">
            <v>#N/A</v>
          </cell>
          <cell r="V379" t="e">
            <v>#N/A</v>
          </cell>
          <cell r="W379" t="e">
            <v>#N/A</v>
          </cell>
          <cell r="X379" t="e">
            <v>#N/A</v>
          </cell>
          <cell r="Y379" t="e">
            <v>#N/A</v>
          </cell>
          <cell r="Z379" t="e">
            <v>#N/A</v>
          </cell>
          <cell r="AA379" t="e">
            <v>#N/A</v>
          </cell>
          <cell r="AB379" t="e">
            <v>#N/A</v>
          </cell>
          <cell r="AC379" t="e">
            <v>#N/A</v>
          </cell>
          <cell r="AD379" t="e">
            <v>#N/A</v>
          </cell>
          <cell r="AE379" t="e">
            <v>#N/A</v>
          </cell>
          <cell r="AF379" t="e">
            <v>#N/A</v>
          </cell>
          <cell r="AG379" t="e">
            <v>#N/A</v>
          </cell>
          <cell r="AH379" t="e">
            <v>#N/A</v>
          </cell>
          <cell r="AI379" t="e">
            <v>#N/A</v>
          </cell>
          <cell r="AJ379" t="e">
            <v>#N/A</v>
          </cell>
          <cell r="AK379" t="e">
            <v>#N/A</v>
          </cell>
          <cell r="AL379" t="e">
            <v>#N/A</v>
          </cell>
          <cell r="AM379" t="e">
            <v>#N/A</v>
          </cell>
          <cell r="AN379" t="e">
            <v>#N/A</v>
          </cell>
          <cell r="AO379" t="e">
            <v>#N/A</v>
          </cell>
          <cell r="AP379" t="e">
            <v>#N/A</v>
          </cell>
          <cell r="AQ379" t="e">
            <v>#N/A</v>
          </cell>
          <cell r="AR379" t="e">
            <v>#N/A</v>
          </cell>
          <cell r="AS379" t="e">
            <v>#N/A</v>
          </cell>
          <cell r="AT379" t="e">
            <v>#N/A</v>
          </cell>
          <cell r="AU379" t="e">
            <v>#N/A</v>
          </cell>
          <cell r="AV379" t="e">
            <v>#N/A</v>
          </cell>
          <cell r="AW379" t="e">
            <v>#N/A</v>
          </cell>
          <cell r="AX379" t="e">
            <v>#N/A</v>
          </cell>
          <cell r="AY379" t="e">
            <v>#N/A</v>
          </cell>
          <cell r="AZ379" t="e">
            <v>#N/A</v>
          </cell>
          <cell r="BA379" t="e">
            <v>#N/A</v>
          </cell>
          <cell r="BB379" t="e">
            <v>#N/A</v>
          </cell>
          <cell r="BC379" t="e">
            <v>#N/A</v>
          </cell>
          <cell r="BD379" t="e">
            <v>#N/A</v>
          </cell>
          <cell r="BE379" t="e">
            <v>#N/A</v>
          </cell>
        </row>
        <row r="380">
          <cell r="A380">
            <v>0</v>
          </cell>
          <cell r="B380">
            <v>0</v>
          </cell>
          <cell r="C380" t="e">
            <v>#N/A</v>
          </cell>
          <cell r="D380" t="e">
            <v>#N/A</v>
          </cell>
          <cell r="E380" t="e">
            <v>#N/A</v>
          </cell>
          <cell r="F380" t="e">
            <v>#N/A</v>
          </cell>
          <cell r="G380" t="e">
            <v>#N/A</v>
          </cell>
          <cell r="H380" t="e">
            <v>#N/A</v>
          </cell>
          <cell r="I380" t="e">
            <v>#N/A</v>
          </cell>
          <cell r="J380" t="e">
            <v>#N/A</v>
          </cell>
          <cell r="K380" t="e">
            <v>#N/A</v>
          </cell>
          <cell r="L380" t="e">
            <v>#N/A</v>
          </cell>
          <cell r="M380" t="e">
            <v>#N/A</v>
          </cell>
          <cell r="N380" t="e">
            <v>#N/A</v>
          </cell>
          <cell r="O380" t="e">
            <v>#N/A</v>
          </cell>
          <cell r="P380" t="e">
            <v>#N/A</v>
          </cell>
          <cell r="Q380" t="e">
            <v>#N/A</v>
          </cell>
          <cell r="R380" t="e">
            <v>#N/A</v>
          </cell>
          <cell r="S380" t="e">
            <v>#N/A</v>
          </cell>
          <cell r="T380" t="e">
            <v>#N/A</v>
          </cell>
          <cell r="U380" t="e">
            <v>#N/A</v>
          </cell>
          <cell r="V380" t="e">
            <v>#N/A</v>
          </cell>
          <cell r="W380" t="e">
            <v>#N/A</v>
          </cell>
          <cell r="X380" t="e">
            <v>#N/A</v>
          </cell>
          <cell r="Y380" t="e">
            <v>#N/A</v>
          </cell>
          <cell r="Z380" t="e">
            <v>#N/A</v>
          </cell>
          <cell r="AA380" t="e">
            <v>#N/A</v>
          </cell>
          <cell r="AB380" t="e">
            <v>#N/A</v>
          </cell>
          <cell r="AC380" t="e">
            <v>#N/A</v>
          </cell>
          <cell r="AD380" t="e">
            <v>#N/A</v>
          </cell>
          <cell r="AE380" t="e">
            <v>#N/A</v>
          </cell>
          <cell r="AF380" t="e">
            <v>#N/A</v>
          </cell>
          <cell r="AG380" t="e">
            <v>#N/A</v>
          </cell>
          <cell r="AH380" t="e">
            <v>#N/A</v>
          </cell>
          <cell r="AI380" t="e">
            <v>#N/A</v>
          </cell>
          <cell r="AJ380" t="e">
            <v>#N/A</v>
          </cell>
          <cell r="AK380" t="e">
            <v>#N/A</v>
          </cell>
          <cell r="AL380" t="e">
            <v>#N/A</v>
          </cell>
          <cell r="AM380" t="e">
            <v>#N/A</v>
          </cell>
          <cell r="AN380" t="e">
            <v>#N/A</v>
          </cell>
          <cell r="AO380" t="e">
            <v>#N/A</v>
          </cell>
          <cell r="AP380" t="e">
            <v>#N/A</v>
          </cell>
          <cell r="AQ380" t="e">
            <v>#N/A</v>
          </cell>
          <cell r="AR380" t="e">
            <v>#N/A</v>
          </cell>
          <cell r="AS380" t="e">
            <v>#N/A</v>
          </cell>
          <cell r="AT380" t="e">
            <v>#N/A</v>
          </cell>
          <cell r="AU380" t="e">
            <v>#N/A</v>
          </cell>
          <cell r="AV380" t="e">
            <v>#N/A</v>
          </cell>
          <cell r="AW380" t="e">
            <v>#N/A</v>
          </cell>
          <cell r="AX380" t="e">
            <v>#N/A</v>
          </cell>
          <cell r="AY380" t="e">
            <v>#N/A</v>
          </cell>
          <cell r="AZ380" t="e">
            <v>#N/A</v>
          </cell>
          <cell r="BA380" t="e">
            <v>#N/A</v>
          </cell>
          <cell r="BB380" t="e">
            <v>#N/A</v>
          </cell>
          <cell r="BC380" t="e">
            <v>#N/A</v>
          </cell>
          <cell r="BD380" t="e">
            <v>#N/A</v>
          </cell>
          <cell r="BE380" t="e">
            <v>#N/A</v>
          </cell>
        </row>
        <row r="381">
          <cell r="A381">
            <v>0</v>
          </cell>
          <cell r="B381">
            <v>0</v>
          </cell>
          <cell r="C381" t="e">
            <v>#N/A</v>
          </cell>
          <cell r="D381" t="e">
            <v>#N/A</v>
          </cell>
          <cell r="E381" t="e">
            <v>#N/A</v>
          </cell>
          <cell r="F381" t="e">
            <v>#N/A</v>
          </cell>
          <cell r="G381" t="e">
            <v>#N/A</v>
          </cell>
          <cell r="H381" t="e">
            <v>#N/A</v>
          </cell>
          <cell r="I381" t="e">
            <v>#N/A</v>
          </cell>
          <cell r="J381" t="e">
            <v>#N/A</v>
          </cell>
          <cell r="K381" t="e">
            <v>#N/A</v>
          </cell>
          <cell r="L381" t="e">
            <v>#N/A</v>
          </cell>
          <cell r="M381" t="e">
            <v>#N/A</v>
          </cell>
          <cell r="N381" t="e">
            <v>#N/A</v>
          </cell>
          <cell r="O381" t="e">
            <v>#N/A</v>
          </cell>
          <cell r="P381" t="e">
            <v>#N/A</v>
          </cell>
          <cell r="Q381" t="e">
            <v>#N/A</v>
          </cell>
          <cell r="R381" t="e">
            <v>#N/A</v>
          </cell>
          <cell r="S381" t="e">
            <v>#N/A</v>
          </cell>
          <cell r="T381" t="e">
            <v>#N/A</v>
          </cell>
          <cell r="U381" t="e">
            <v>#N/A</v>
          </cell>
          <cell r="V381" t="e">
            <v>#N/A</v>
          </cell>
          <cell r="W381" t="e">
            <v>#N/A</v>
          </cell>
          <cell r="X381" t="e">
            <v>#N/A</v>
          </cell>
          <cell r="Y381" t="e">
            <v>#N/A</v>
          </cell>
          <cell r="Z381" t="e">
            <v>#N/A</v>
          </cell>
          <cell r="AA381" t="e">
            <v>#N/A</v>
          </cell>
          <cell r="AB381" t="e">
            <v>#N/A</v>
          </cell>
          <cell r="AC381" t="e">
            <v>#N/A</v>
          </cell>
          <cell r="AD381" t="e">
            <v>#N/A</v>
          </cell>
          <cell r="AE381" t="e">
            <v>#N/A</v>
          </cell>
          <cell r="AF381" t="e">
            <v>#N/A</v>
          </cell>
          <cell r="AG381" t="e">
            <v>#N/A</v>
          </cell>
          <cell r="AH381" t="e">
            <v>#N/A</v>
          </cell>
          <cell r="AI381" t="e">
            <v>#N/A</v>
          </cell>
          <cell r="AJ381" t="e">
            <v>#N/A</v>
          </cell>
          <cell r="AK381" t="e">
            <v>#N/A</v>
          </cell>
          <cell r="AL381" t="e">
            <v>#N/A</v>
          </cell>
          <cell r="AM381" t="e">
            <v>#N/A</v>
          </cell>
          <cell r="AN381" t="e">
            <v>#N/A</v>
          </cell>
          <cell r="AO381" t="e">
            <v>#N/A</v>
          </cell>
          <cell r="AP381" t="e">
            <v>#N/A</v>
          </cell>
          <cell r="AQ381" t="e">
            <v>#N/A</v>
          </cell>
          <cell r="AR381" t="e">
            <v>#N/A</v>
          </cell>
          <cell r="AS381" t="e">
            <v>#N/A</v>
          </cell>
          <cell r="AT381" t="e">
            <v>#N/A</v>
          </cell>
          <cell r="AU381" t="e">
            <v>#N/A</v>
          </cell>
          <cell r="AV381" t="e">
            <v>#N/A</v>
          </cell>
          <cell r="AW381" t="e">
            <v>#N/A</v>
          </cell>
          <cell r="AX381" t="e">
            <v>#N/A</v>
          </cell>
          <cell r="AY381" t="e">
            <v>#N/A</v>
          </cell>
          <cell r="AZ381" t="e">
            <v>#N/A</v>
          </cell>
          <cell r="BA381" t="e">
            <v>#N/A</v>
          </cell>
          <cell r="BB381" t="e">
            <v>#N/A</v>
          </cell>
          <cell r="BC381" t="e">
            <v>#N/A</v>
          </cell>
          <cell r="BD381" t="e">
            <v>#N/A</v>
          </cell>
          <cell r="BE381" t="e">
            <v>#N/A</v>
          </cell>
        </row>
        <row r="382">
          <cell r="A382">
            <v>0</v>
          </cell>
          <cell r="B382">
            <v>0</v>
          </cell>
          <cell r="C382" t="e">
            <v>#N/A</v>
          </cell>
          <cell r="D382" t="e">
            <v>#N/A</v>
          </cell>
          <cell r="E382" t="e">
            <v>#N/A</v>
          </cell>
          <cell r="F382" t="e">
            <v>#N/A</v>
          </cell>
          <cell r="G382" t="e">
            <v>#N/A</v>
          </cell>
          <cell r="H382" t="e">
            <v>#N/A</v>
          </cell>
          <cell r="I382" t="e">
            <v>#N/A</v>
          </cell>
          <cell r="J382" t="e">
            <v>#N/A</v>
          </cell>
          <cell r="K382" t="e">
            <v>#N/A</v>
          </cell>
          <cell r="L382" t="e">
            <v>#N/A</v>
          </cell>
          <cell r="M382" t="e">
            <v>#N/A</v>
          </cell>
          <cell r="N382" t="e">
            <v>#N/A</v>
          </cell>
          <cell r="O382" t="e">
            <v>#N/A</v>
          </cell>
          <cell r="P382" t="e">
            <v>#N/A</v>
          </cell>
          <cell r="Q382" t="e">
            <v>#N/A</v>
          </cell>
          <cell r="R382" t="e">
            <v>#N/A</v>
          </cell>
          <cell r="S382" t="e">
            <v>#N/A</v>
          </cell>
          <cell r="T382" t="e">
            <v>#N/A</v>
          </cell>
          <cell r="U382" t="e">
            <v>#N/A</v>
          </cell>
          <cell r="V382" t="e">
            <v>#N/A</v>
          </cell>
          <cell r="W382" t="e">
            <v>#N/A</v>
          </cell>
          <cell r="X382" t="e">
            <v>#N/A</v>
          </cell>
          <cell r="Y382" t="e">
            <v>#N/A</v>
          </cell>
          <cell r="Z382" t="e">
            <v>#N/A</v>
          </cell>
          <cell r="AA382" t="e">
            <v>#N/A</v>
          </cell>
          <cell r="AB382" t="e">
            <v>#N/A</v>
          </cell>
          <cell r="AC382" t="e">
            <v>#N/A</v>
          </cell>
          <cell r="AD382" t="e">
            <v>#N/A</v>
          </cell>
          <cell r="AE382" t="e">
            <v>#N/A</v>
          </cell>
          <cell r="AF382" t="e">
            <v>#N/A</v>
          </cell>
          <cell r="AG382" t="e">
            <v>#N/A</v>
          </cell>
          <cell r="AH382" t="e">
            <v>#N/A</v>
          </cell>
          <cell r="AI382" t="e">
            <v>#N/A</v>
          </cell>
          <cell r="AJ382" t="e">
            <v>#N/A</v>
          </cell>
          <cell r="AK382" t="e">
            <v>#N/A</v>
          </cell>
          <cell r="AL382" t="e">
            <v>#N/A</v>
          </cell>
          <cell r="AM382" t="e">
            <v>#N/A</v>
          </cell>
          <cell r="AN382" t="e">
            <v>#N/A</v>
          </cell>
          <cell r="AO382" t="e">
            <v>#N/A</v>
          </cell>
          <cell r="AP382" t="e">
            <v>#N/A</v>
          </cell>
          <cell r="AQ382" t="e">
            <v>#N/A</v>
          </cell>
          <cell r="AR382" t="e">
            <v>#N/A</v>
          </cell>
          <cell r="AS382" t="e">
            <v>#N/A</v>
          </cell>
          <cell r="AT382" t="e">
            <v>#N/A</v>
          </cell>
          <cell r="AU382" t="e">
            <v>#N/A</v>
          </cell>
          <cell r="AV382" t="e">
            <v>#N/A</v>
          </cell>
          <cell r="AW382" t="e">
            <v>#N/A</v>
          </cell>
          <cell r="AX382" t="e">
            <v>#N/A</v>
          </cell>
          <cell r="AY382" t="e">
            <v>#N/A</v>
          </cell>
          <cell r="AZ382" t="e">
            <v>#N/A</v>
          </cell>
          <cell r="BA382" t="e">
            <v>#N/A</v>
          </cell>
          <cell r="BB382" t="e">
            <v>#N/A</v>
          </cell>
          <cell r="BC382" t="e">
            <v>#N/A</v>
          </cell>
          <cell r="BD382" t="e">
            <v>#N/A</v>
          </cell>
          <cell r="BE382" t="e">
            <v>#N/A</v>
          </cell>
        </row>
        <row r="383">
          <cell r="A383">
            <v>0</v>
          </cell>
          <cell r="B383">
            <v>0</v>
          </cell>
          <cell r="C383" t="e">
            <v>#N/A</v>
          </cell>
          <cell r="D383" t="e">
            <v>#N/A</v>
          </cell>
          <cell r="E383" t="e">
            <v>#N/A</v>
          </cell>
          <cell r="F383" t="e">
            <v>#N/A</v>
          </cell>
          <cell r="G383" t="e">
            <v>#N/A</v>
          </cell>
          <cell r="H383" t="e">
            <v>#N/A</v>
          </cell>
          <cell r="I383" t="e">
            <v>#N/A</v>
          </cell>
          <cell r="J383" t="e">
            <v>#N/A</v>
          </cell>
          <cell r="K383" t="e">
            <v>#N/A</v>
          </cell>
          <cell r="L383" t="e">
            <v>#N/A</v>
          </cell>
          <cell r="M383" t="e">
            <v>#N/A</v>
          </cell>
          <cell r="N383" t="e">
            <v>#N/A</v>
          </cell>
          <cell r="O383" t="e">
            <v>#N/A</v>
          </cell>
          <cell r="P383" t="e">
            <v>#N/A</v>
          </cell>
          <cell r="Q383" t="e">
            <v>#N/A</v>
          </cell>
          <cell r="R383" t="e">
            <v>#N/A</v>
          </cell>
          <cell r="S383" t="e">
            <v>#N/A</v>
          </cell>
          <cell r="T383" t="e">
            <v>#N/A</v>
          </cell>
          <cell r="U383" t="e">
            <v>#N/A</v>
          </cell>
          <cell r="V383" t="e">
            <v>#N/A</v>
          </cell>
          <cell r="W383" t="e">
            <v>#N/A</v>
          </cell>
          <cell r="X383" t="e">
            <v>#N/A</v>
          </cell>
          <cell r="Y383" t="e">
            <v>#N/A</v>
          </cell>
          <cell r="Z383" t="e">
            <v>#N/A</v>
          </cell>
          <cell r="AA383" t="e">
            <v>#N/A</v>
          </cell>
          <cell r="AB383" t="e">
            <v>#N/A</v>
          </cell>
          <cell r="AC383" t="e">
            <v>#N/A</v>
          </cell>
          <cell r="AD383" t="e">
            <v>#N/A</v>
          </cell>
          <cell r="AE383" t="e">
            <v>#N/A</v>
          </cell>
          <cell r="AF383" t="e">
            <v>#N/A</v>
          </cell>
          <cell r="AG383" t="e">
            <v>#N/A</v>
          </cell>
          <cell r="AH383" t="e">
            <v>#N/A</v>
          </cell>
          <cell r="AI383" t="e">
            <v>#N/A</v>
          </cell>
          <cell r="AJ383" t="e">
            <v>#N/A</v>
          </cell>
          <cell r="AK383" t="e">
            <v>#N/A</v>
          </cell>
          <cell r="AL383" t="e">
            <v>#N/A</v>
          </cell>
          <cell r="AM383" t="e">
            <v>#N/A</v>
          </cell>
          <cell r="AN383" t="e">
            <v>#N/A</v>
          </cell>
          <cell r="AO383" t="e">
            <v>#N/A</v>
          </cell>
          <cell r="AP383" t="e">
            <v>#N/A</v>
          </cell>
          <cell r="AQ383" t="e">
            <v>#N/A</v>
          </cell>
          <cell r="AR383" t="e">
            <v>#N/A</v>
          </cell>
          <cell r="AS383" t="e">
            <v>#N/A</v>
          </cell>
          <cell r="AT383" t="e">
            <v>#N/A</v>
          </cell>
          <cell r="AU383" t="e">
            <v>#N/A</v>
          </cell>
          <cell r="AV383" t="e">
            <v>#N/A</v>
          </cell>
          <cell r="AW383" t="e">
            <v>#N/A</v>
          </cell>
          <cell r="AX383" t="e">
            <v>#N/A</v>
          </cell>
          <cell r="AY383" t="e">
            <v>#N/A</v>
          </cell>
          <cell r="AZ383" t="e">
            <v>#N/A</v>
          </cell>
          <cell r="BA383" t="e">
            <v>#N/A</v>
          </cell>
          <cell r="BB383" t="e">
            <v>#N/A</v>
          </cell>
          <cell r="BC383" t="e">
            <v>#N/A</v>
          </cell>
          <cell r="BD383" t="e">
            <v>#N/A</v>
          </cell>
          <cell r="BE383" t="e">
            <v>#N/A</v>
          </cell>
        </row>
        <row r="384">
          <cell r="A384">
            <v>0</v>
          </cell>
          <cell r="B384">
            <v>0</v>
          </cell>
          <cell r="C384" t="e">
            <v>#N/A</v>
          </cell>
          <cell r="D384" t="e">
            <v>#N/A</v>
          </cell>
          <cell r="E384" t="e">
            <v>#N/A</v>
          </cell>
          <cell r="F384" t="e">
            <v>#N/A</v>
          </cell>
          <cell r="G384" t="e">
            <v>#N/A</v>
          </cell>
          <cell r="H384" t="e">
            <v>#N/A</v>
          </cell>
          <cell r="I384" t="e">
            <v>#N/A</v>
          </cell>
          <cell r="J384" t="e">
            <v>#N/A</v>
          </cell>
          <cell r="K384" t="e">
            <v>#N/A</v>
          </cell>
          <cell r="L384" t="e">
            <v>#N/A</v>
          </cell>
          <cell r="M384" t="e">
            <v>#N/A</v>
          </cell>
          <cell r="N384" t="e">
            <v>#N/A</v>
          </cell>
          <cell r="O384" t="e">
            <v>#N/A</v>
          </cell>
          <cell r="P384" t="e">
            <v>#N/A</v>
          </cell>
          <cell r="Q384" t="e">
            <v>#N/A</v>
          </cell>
          <cell r="R384" t="e">
            <v>#N/A</v>
          </cell>
          <cell r="S384" t="e">
            <v>#N/A</v>
          </cell>
          <cell r="T384" t="e">
            <v>#N/A</v>
          </cell>
          <cell r="U384" t="e">
            <v>#N/A</v>
          </cell>
          <cell r="V384" t="e">
            <v>#N/A</v>
          </cell>
          <cell r="W384" t="e">
            <v>#N/A</v>
          </cell>
          <cell r="X384" t="e">
            <v>#N/A</v>
          </cell>
          <cell r="Y384" t="e">
            <v>#N/A</v>
          </cell>
          <cell r="Z384" t="e">
            <v>#N/A</v>
          </cell>
          <cell r="AA384" t="e">
            <v>#N/A</v>
          </cell>
          <cell r="AB384" t="e">
            <v>#N/A</v>
          </cell>
          <cell r="AC384" t="e">
            <v>#N/A</v>
          </cell>
          <cell r="AD384" t="e">
            <v>#N/A</v>
          </cell>
          <cell r="AE384" t="e">
            <v>#N/A</v>
          </cell>
          <cell r="AF384" t="e">
            <v>#N/A</v>
          </cell>
          <cell r="AG384" t="e">
            <v>#N/A</v>
          </cell>
          <cell r="AH384" t="e">
            <v>#N/A</v>
          </cell>
          <cell r="AI384" t="e">
            <v>#N/A</v>
          </cell>
          <cell r="AJ384" t="e">
            <v>#N/A</v>
          </cell>
          <cell r="AK384" t="e">
            <v>#N/A</v>
          </cell>
          <cell r="AL384" t="e">
            <v>#N/A</v>
          </cell>
          <cell r="AM384" t="e">
            <v>#N/A</v>
          </cell>
          <cell r="AN384" t="e">
            <v>#N/A</v>
          </cell>
          <cell r="AO384" t="e">
            <v>#N/A</v>
          </cell>
          <cell r="AP384" t="e">
            <v>#N/A</v>
          </cell>
          <cell r="AQ384" t="e">
            <v>#N/A</v>
          </cell>
          <cell r="AR384" t="e">
            <v>#N/A</v>
          </cell>
          <cell r="AS384" t="e">
            <v>#N/A</v>
          </cell>
          <cell r="AT384" t="e">
            <v>#N/A</v>
          </cell>
          <cell r="AU384" t="e">
            <v>#N/A</v>
          </cell>
          <cell r="AV384" t="e">
            <v>#N/A</v>
          </cell>
          <cell r="AW384" t="e">
            <v>#N/A</v>
          </cell>
          <cell r="AX384" t="e">
            <v>#N/A</v>
          </cell>
          <cell r="AY384" t="e">
            <v>#N/A</v>
          </cell>
          <cell r="AZ384" t="e">
            <v>#N/A</v>
          </cell>
          <cell r="BA384" t="e">
            <v>#N/A</v>
          </cell>
          <cell r="BB384" t="e">
            <v>#N/A</v>
          </cell>
          <cell r="BC384" t="e">
            <v>#N/A</v>
          </cell>
          <cell r="BD384" t="e">
            <v>#N/A</v>
          </cell>
          <cell r="BE384" t="e">
            <v>#N/A</v>
          </cell>
        </row>
        <row r="385">
          <cell r="A385">
            <v>0</v>
          </cell>
          <cell r="B385">
            <v>0</v>
          </cell>
          <cell r="C385" t="e">
            <v>#N/A</v>
          </cell>
          <cell r="D385" t="e">
            <v>#N/A</v>
          </cell>
          <cell r="E385" t="e">
            <v>#N/A</v>
          </cell>
          <cell r="F385" t="e">
            <v>#N/A</v>
          </cell>
          <cell r="G385" t="e">
            <v>#N/A</v>
          </cell>
          <cell r="H385" t="e">
            <v>#N/A</v>
          </cell>
          <cell r="I385" t="e">
            <v>#N/A</v>
          </cell>
          <cell r="J385" t="e">
            <v>#N/A</v>
          </cell>
          <cell r="K385" t="e">
            <v>#N/A</v>
          </cell>
          <cell r="L385" t="e">
            <v>#N/A</v>
          </cell>
          <cell r="M385" t="e">
            <v>#N/A</v>
          </cell>
          <cell r="N385" t="e">
            <v>#N/A</v>
          </cell>
          <cell r="O385" t="e">
            <v>#N/A</v>
          </cell>
          <cell r="P385" t="e">
            <v>#N/A</v>
          </cell>
          <cell r="Q385" t="e">
            <v>#N/A</v>
          </cell>
          <cell r="R385" t="e">
            <v>#N/A</v>
          </cell>
          <cell r="S385" t="e">
            <v>#N/A</v>
          </cell>
          <cell r="T385" t="e">
            <v>#N/A</v>
          </cell>
          <cell r="U385" t="e">
            <v>#N/A</v>
          </cell>
          <cell r="V385" t="e">
            <v>#N/A</v>
          </cell>
          <cell r="W385" t="e">
            <v>#N/A</v>
          </cell>
          <cell r="X385" t="e">
            <v>#N/A</v>
          </cell>
          <cell r="Y385" t="e">
            <v>#N/A</v>
          </cell>
          <cell r="Z385" t="e">
            <v>#N/A</v>
          </cell>
          <cell r="AA385" t="e">
            <v>#N/A</v>
          </cell>
          <cell r="AB385" t="e">
            <v>#N/A</v>
          </cell>
          <cell r="AC385" t="e">
            <v>#N/A</v>
          </cell>
          <cell r="AD385" t="e">
            <v>#N/A</v>
          </cell>
          <cell r="AE385" t="e">
            <v>#N/A</v>
          </cell>
          <cell r="AF385" t="e">
            <v>#N/A</v>
          </cell>
          <cell r="AG385" t="e">
            <v>#N/A</v>
          </cell>
          <cell r="AH385" t="e">
            <v>#N/A</v>
          </cell>
          <cell r="AI385" t="e">
            <v>#N/A</v>
          </cell>
          <cell r="AJ385" t="e">
            <v>#N/A</v>
          </cell>
          <cell r="AK385" t="e">
            <v>#N/A</v>
          </cell>
          <cell r="AL385" t="e">
            <v>#N/A</v>
          </cell>
          <cell r="AM385" t="e">
            <v>#N/A</v>
          </cell>
          <cell r="AN385" t="e">
            <v>#N/A</v>
          </cell>
          <cell r="AO385" t="e">
            <v>#N/A</v>
          </cell>
          <cell r="AP385" t="e">
            <v>#N/A</v>
          </cell>
          <cell r="AQ385" t="e">
            <v>#N/A</v>
          </cell>
          <cell r="AR385" t="e">
            <v>#N/A</v>
          </cell>
          <cell r="AS385" t="e">
            <v>#N/A</v>
          </cell>
          <cell r="AT385" t="e">
            <v>#N/A</v>
          </cell>
          <cell r="AU385" t="e">
            <v>#N/A</v>
          </cell>
          <cell r="AV385" t="e">
            <v>#N/A</v>
          </cell>
          <cell r="AW385" t="e">
            <v>#N/A</v>
          </cell>
          <cell r="AX385" t="e">
            <v>#N/A</v>
          </cell>
          <cell r="AY385" t="e">
            <v>#N/A</v>
          </cell>
          <cell r="AZ385" t="e">
            <v>#N/A</v>
          </cell>
          <cell r="BA385" t="e">
            <v>#N/A</v>
          </cell>
          <cell r="BB385" t="e">
            <v>#N/A</v>
          </cell>
          <cell r="BC385" t="e">
            <v>#N/A</v>
          </cell>
          <cell r="BD385" t="e">
            <v>#N/A</v>
          </cell>
          <cell r="BE385" t="e">
            <v>#N/A</v>
          </cell>
        </row>
        <row r="386">
          <cell r="A386">
            <v>0</v>
          </cell>
          <cell r="B386">
            <v>0</v>
          </cell>
          <cell r="C386" t="e">
            <v>#N/A</v>
          </cell>
          <cell r="D386" t="e">
            <v>#N/A</v>
          </cell>
          <cell r="E386" t="e">
            <v>#N/A</v>
          </cell>
          <cell r="F386" t="e">
            <v>#N/A</v>
          </cell>
          <cell r="G386" t="e">
            <v>#N/A</v>
          </cell>
          <cell r="H386" t="e">
            <v>#N/A</v>
          </cell>
          <cell r="I386" t="e">
            <v>#N/A</v>
          </cell>
          <cell r="J386" t="e">
            <v>#N/A</v>
          </cell>
          <cell r="K386" t="e">
            <v>#N/A</v>
          </cell>
          <cell r="L386" t="e">
            <v>#N/A</v>
          </cell>
          <cell r="M386" t="e">
            <v>#N/A</v>
          </cell>
          <cell r="N386" t="e">
            <v>#N/A</v>
          </cell>
          <cell r="O386" t="e">
            <v>#N/A</v>
          </cell>
          <cell r="P386" t="e">
            <v>#N/A</v>
          </cell>
          <cell r="Q386" t="e">
            <v>#N/A</v>
          </cell>
          <cell r="R386" t="e">
            <v>#N/A</v>
          </cell>
          <cell r="S386" t="e">
            <v>#N/A</v>
          </cell>
          <cell r="T386" t="e">
            <v>#N/A</v>
          </cell>
          <cell r="U386" t="e">
            <v>#N/A</v>
          </cell>
          <cell r="V386" t="e">
            <v>#N/A</v>
          </cell>
          <cell r="W386" t="e">
            <v>#N/A</v>
          </cell>
          <cell r="X386" t="e">
            <v>#N/A</v>
          </cell>
          <cell r="Y386" t="e">
            <v>#N/A</v>
          </cell>
          <cell r="Z386" t="e">
            <v>#N/A</v>
          </cell>
          <cell r="AA386" t="e">
            <v>#N/A</v>
          </cell>
          <cell r="AB386" t="e">
            <v>#N/A</v>
          </cell>
          <cell r="AC386" t="e">
            <v>#N/A</v>
          </cell>
          <cell r="AD386" t="e">
            <v>#N/A</v>
          </cell>
          <cell r="AE386" t="e">
            <v>#N/A</v>
          </cell>
          <cell r="AF386" t="e">
            <v>#N/A</v>
          </cell>
          <cell r="AG386" t="e">
            <v>#N/A</v>
          </cell>
          <cell r="AH386" t="e">
            <v>#N/A</v>
          </cell>
          <cell r="AI386" t="e">
            <v>#N/A</v>
          </cell>
          <cell r="AJ386" t="e">
            <v>#N/A</v>
          </cell>
          <cell r="AK386" t="e">
            <v>#N/A</v>
          </cell>
          <cell r="AL386" t="e">
            <v>#N/A</v>
          </cell>
          <cell r="AM386" t="e">
            <v>#N/A</v>
          </cell>
          <cell r="AN386" t="e">
            <v>#N/A</v>
          </cell>
          <cell r="AO386" t="e">
            <v>#N/A</v>
          </cell>
          <cell r="AP386" t="e">
            <v>#N/A</v>
          </cell>
          <cell r="AQ386" t="e">
            <v>#N/A</v>
          </cell>
          <cell r="AR386" t="e">
            <v>#N/A</v>
          </cell>
          <cell r="AS386" t="e">
            <v>#N/A</v>
          </cell>
          <cell r="AT386" t="e">
            <v>#N/A</v>
          </cell>
          <cell r="AU386" t="e">
            <v>#N/A</v>
          </cell>
          <cell r="AV386" t="e">
            <v>#N/A</v>
          </cell>
          <cell r="AW386" t="e">
            <v>#N/A</v>
          </cell>
          <cell r="AX386" t="e">
            <v>#N/A</v>
          </cell>
          <cell r="AY386" t="e">
            <v>#N/A</v>
          </cell>
          <cell r="AZ386" t="e">
            <v>#N/A</v>
          </cell>
          <cell r="BA386" t="e">
            <v>#N/A</v>
          </cell>
          <cell r="BB386" t="e">
            <v>#N/A</v>
          </cell>
          <cell r="BC386" t="e">
            <v>#N/A</v>
          </cell>
          <cell r="BD386" t="e">
            <v>#N/A</v>
          </cell>
          <cell r="BE386" t="e">
            <v>#N/A</v>
          </cell>
        </row>
        <row r="387">
          <cell r="A387">
            <v>0</v>
          </cell>
          <cell r="B387">
            <v>0</v>
          </cell>
          <cell r="C387" t="e">
            <v>#N/A</v>
          </cell>
          <cell r="D387" t="e">
            <v>#N/A</v>
          </cell>
          <cell r="E387" t="e">
            <v>#N/A</v>
          </cell>
          <cell r="F387" t="e">
            <v>#N/A</v>
          </cell>
          <cell r="G387" t="e">
            <v>#N/A</v>
          </cell>
          <cell r="H387" t="e">
            <v>#N/A</v>
          </cell>
          <cell r="I387" t="e">
            <v>#N/A</v>
          </cell>
          <cell r="J387" t="e">
            <v>#N/A</v>
          </cell>
          <cell r="K387" t="e">
            <v>#N/A</v>
          </cell>
          <cell r="L387" t="e">
            <v>#N/A</v>
          </cell>
          <cell r="M387" t="e">
            <v>#N/A</v>
          </cell>
          <cell r="N387" t="e">
            <v>#N/A</v>
          </cell>
          <cell r="O387" t="e">
            <v>#N/A</v>
          </cell>
          <cell r="P387" t="e">
            <v>#N/A</v>
          </cell>
          <cell r="Q387" t="e">
            <v>#N/A</v>
          </cell>
          <cell r="R387" t="e">
            <v>#N/A</v>
          </cell>
          <cell r="S387" t="e">
            <v>#N/A</v>
          </cell>
          <cell r="T387" t="e">
            <v>#N/A</v>
          </cell>
          <cell r="U387" t="e">
            <v>#N/A</v>
          </cell>
          <cell r="V387" t="e">
            <v>#N/A</v>
          </cell>
          <cell r="W387" t="e">
            <v>#N/A</v>
          </cell>
          <cell r="X387" t="e">
            <v>#N/A</v>
          </cell>
          <cell r="Y387" t="e">
            <v>#N/A</v>
          </cell>
          <cell r="Z387" t="e">
            <v>#N/A</v>
          </cell>
          <cell r="AA387" t="e">
            <v>#N/A</v>
          </cell>
          <cell r="AB387" t="e">
            <v>#N/A</v>
          </cell>
          <cell r="AC387" t="e">
            <v>#N/A</v>
          </cell>
          <cell r="AD387" t="e">
            <v>#N/A</v>
          </cell>
          <cell r="AE387" t="e">
            <v>#N/A</v>
          </cell>
          <cell r="AF387" t="e">
            <v>#N/A</v>
          </cell>
          <cell r="AG387" t="e">
            <v>#N/A</v>
          </cell>
          <cell r="AH387" t="e">
            <v>#N/A</v>
          </cell>
          <cell r="AI387" t="e">
            <v>#N/A</v>
          </cell>
          <cell r="AJ387" t="e">
            <v>#N/A</v>
          </cell>
          <cell r="AK387" t="e">
            <v>#N/A</v>
          </cell>
          <cell r="AL387" t="e">
            <v>#N/A</v>
          </cell>
          <cell r="AM387" t="e">
            <v>#N/A</v>
          </cell>
          <cell r="AN387" t="e">
            <v>#N/A</v>
          </cell>
          <cell r="AO387" t="e">
            <v>#N/A</v>
          </cell>
          <cell r="AP387" t="e">
            <v>#N/A</v>
          </cell>
          <cell r="AQ387" t="e">
            <v>#N/A</v>
          </cell>
          <cell r="AR387" t="e">
            <v>#N/A</v>
          </cell>
          <cell r="AS387" t="e">
            <v>#N/A</v>
          </cell>
          <cell r="AT387" t="e">
            <v>#N/A</v>
          </cell>
          <cell r="AU387" t="e">
            <v>#N/A</v>
          </cell>
          <cell r="AV387" t="e">
            <v>#N/A</v>
          </cell>
          <cell r="AW387" t="e">
            <v>#N/A</v>
          </cell>
          <cell r="AX387" t="e">
            <v>#N/A</v>
          </cell>
          <cell r="AY387" t="e">
            <v>#N/A</v>
          </cell>
          <cell r="AZ387" t="e">
            <v>#N/A</v>
          </cell>
          <cell r="BA387" t="e">
            <v>#N/A</v>
          </cell>
          <cell r="BB387" t="e">
            <v>#N/A</v>
          </cell>
          <cell r="BC387" t="e">
            <v>#N/A</v>
          </cell>
          <cell r="BD387" t="e">
            <v>#N/A</v>
          </cell>
          <cell r="BE387" t="e">
            <v>#N/A</v>
          </cell>
        </row>
        <row r="388">
          <cell r="A388">
            <v>0</v>
          </cell>
          <cell r="B388">
            <v>0</v>
          </cell>
          <cell r="C388" t="e">
            <v>#N/A</v>
          </cell>
          <cell r="D388" t="e">
            <v>#N/A</v>
          </cell>
          <cell r="E388" t="e">
            <v>#N/A</v>
          </cell>
          <cell r="F388" t="e">
            <v>#N/A</v>
          </cell>
          <cell r="G388" t="e">
            <v>#N/A</v>
          </cell>
          <cell r="H388" t="e">
            <v>#N/A</v>
          </cell>
          <cell r="I388" t="e">
            <v>#N/A</v>
          </cell>
          <cell r="J388" t="e">
            <v>#N/A</v>
          </cell>
          <cell r="K388" t="e">
            <v>#N/A</v>
          </cell>
          <cell r="L388" t="e">
            <v>#N/A</v>
          </cell>
          <cell r="M388" t="e">
            <v>#N/A</v>
          </cell>
          <cell r="N388" t="e">
            <v>#N/A</v>
          </cell>
          <cell r="O388" t="e">
            <v>#N/A</v>
          </cell>
          <cell r="P388" t="e">
            <v>#N/A</v>
          </cell>
          <cell r="Q388" t="e">
            <v>#N/A</v>
          </cell>
          <cell r="R388" t="e">
            <v>#N/A</v>
          </cell>
          <cell r="S388" t="e">
            <v>#N/A</v>
          </cell>
          <cell r="T388" t="e">
            <v>#N/A</v>
          </cell>
          <cell r="U388" t="e">
            <v>#N/A</v>
          </cell>
          <cell r="V388" t="e">
            <v>#N/A</v>
          </cell>
          <cell r="W388" t="e">
            <v>#N/A</v>
          </cell>
          <cell r="X388" t="e">
            <v>#N/A</v>
          </cell>
          <cell r="Y388" t="e">
            <v>#N/A</v>
          </cell>
          <cell r="Z388" t="e">
            <v>#N/A</v>
          </cell>
          <cell r="AA388" t="e">
            <v>#N/A</v>
          </cell>
          <cell r="AB388" t="e">
            <v>#N/A</v>
          </cell>
          <cell r="AC388" t="e">
            <v>#N/A</v>
          </cell>
          <cell r="AD388" t="e">
            <v>#N/A</v>
          </cell>
          <cell r="AE388" t="e">
            <v>#N/A</v>
          </cell>
          <cell r="AF388" t="e">
            <v>#N/A</v>
          </cell>
          <cell r="AG388" t="e">
            <v>#N/A</v>
          </cell>
          <cell r="AH388" t="e">
            <v>#N/A</v>
          </cell>
          <cell r="AI388" t="e">
            <v>#N/A</v>
          </cell>
          <cell r="AJ388" t="e">
            <v>#N/A</v>
          </cell>
          <cell r="AK388" t="e">
            <v>#N/A</v>
          </cell>
          <cell r="AL388" t="e">
            <v>#N/A</v>
          </cell>
          <cell r="AM388" t="e">
            <v>#N/A</v>
          </cell>
          <cell r="AN388" t="e">
            <v>#N/A</v>
          </cell>
          <cell r="AO388" t="e">
            <v>#N/A</v>
          </cell>
          <cell r="AP388" t="e">
            <v>#N/A</v>
          </cell>
          <cell r="AQ388" t="e">
            <v>#N/A</v>
          </cell>
          <cell r="AR388" t="e">
            <v>#N/A</v>
          </cell>
          <cell r="AS388" t="e">
            <v>#N/A</v>
          </cell>
          <cell r="AT388" t="e">
            <v>#N/A</v>
          </cell>
          <cell r="AU388" t="e">
            <v>#N/A</v>
          </cell>
          <cell r="AV388" t="e">
            <v>#N/A</v>
          </cell>
          <cell r="AW388" t="e">
            <v>#N/A</v>
          </cell>
          <cell r="AX388" t="e">
            <v>#N/A</v>
          </cell>
          <cell r="AY388" t="e">
            <v>#N/A</v>
          </cell>
          <cell r="AZ388" t="e">
            <v>#N/A</v>
          </cell>
          <cell r="BA388" t="e">
            <v>#N/A</v>
          </cell>
          <cell r="BB388" t="e">
            <v>#N/A</v>
          </cell>
          <cell r="BC388" t="e">
            <v>#N/A</v>
          </cell>
          <cell r="BD388" t="e">
            <v>#N/A</v>
          </cell>
          <cell r="BE388" t="e">
            <v>#N/A</v>
          </cell>
        </row>
        <row r="389">
          <cell r="A389">
            <v>0</v>
          </cell>
          <cell r="B389">
            <v>0</v>
          </cell>
          <cell r="C389" t="e">
            <v>#N/A</v>
          </cell>
          <cell r="D389" t="e">
            <v>#N/A</v>
          </cell>
          <cell r="E389" t="e">
            <v>#N/A</v>
          </cell>
          <cell r="F389" t="e">
            <v>#N/A</v>
          </cell>
          <cell r="G389" t="e">
            <v>#N/A</v>
          </cell>
          <cell r="H389" t="e">
            <v>#N/A</v>
          </cell>
          <cell r="I389" t="e">
            <v>#N/A</v>
          </cell>
          <cell r="J389" t="e">
            <v>#N/A</v>
          </cell>
          <cell r="K389" t="e">
            <v>#N/A</v>
          </cell>
          <cell r="L389" t="e">
            <v>#N/A</v>
          </cell>
          <cell r="M389" t="e">
            <v>#N/A</v>
          </cell>
          <cell r="N389" t="e">
            <v>#N/A</v>
          </cell>
          <cell r="O389" t="e">
            <v>#N/A</v>
          </cell>
          <cell r="P389" t="e">
            <v>#N/A</v>
          </cell>
          <cell r="Q389" t="e">
            <v>#N/A</v>
          </cell>
          <cell r="R389" t="e">
            <v>#N/A</v>
          </cell>
          <cell r="S389" t="e">
            <v>#N/A</v>
          </cell>
          <cell r="T389" t="e">
            <v>#N/A</v>
          </cell>
          <cell r="U389" t="e">
            <v>#N/A</v>
          </cell>
          <cell r="V389" t="e">
            <v>#N/A</v>
          </cell>
          <cell r="W389" t="e">
            <v>#N/A</v>
          </cell>
          <cell r="X389" t="e">
            <v>#N/A</v>
          </cell>
          <cell r="Y389" t="e">
            <v>#N/A</v>
          </cell>
          <cell r="Z389" t="e">
            <v>#N/A</v>
          </cell>
          <cell r="AA389" t="e">
            <v>#N/A</v>
          </cell>
          <cell r="AB389" t="e">
            <v>#N/A</v>
          </cell>
          <cell r="AC389" t="e">
            <v>#N/A</v>
          </cell>
          <cell r="AD389" t="e">
            <v>#N/A</v>
          </cell>
          <cell r="AE389" t="e">
            <v>#N/A</v>
          </cell>
          <cell r="AF389" t="e">
            <v>#N/A</v>
          </cell>
          <cell r="AG389" t="e">
            <v>#N/A</v>
          </cell>
          <cell r="AH389" t="e">
            <v>#N/A</v>
          </cell>
          <cell r="AI389" t="e">
            <v>#N/A</v>
          </cell>
          <cell r="AJ389" t="e">
            <v>#N/A</v>
          </cell>
          <cell r="AK389" t="e">
            <v>#N/A</v>
          </cell>
          <cell r="AL389" t="e">
            <v>#N/A</v>
          </cell>
          <cell r="AM389" t="e">
            <v>#N/A</v>
          </cell>
          <cell r="AN389" t="e">
            <v>#N/A</v>
          </cell>
          <cell r="AO389" t="e">
            <v>#N/A</v>
          </cell>
          <cell r="AP389" t="e">
            <v>#N/A</v>
          </cell>
          <cell r="AQ389" t="e">
            <v>#N/A</v>
          </cell>
          <cell r="AR389" t="e">
            <v>#N/A</v>
          </cell>
          <cell r="AS389" t="e">
            <v>#N/A</v>
          </cell>
          <cell r="AT389" t="e">
            <v>#N/A</v>
          </cell>
          <cell r="AU389" t="e">
            <v>#N/A</v>
          </cell>
          <cell r="AV389" t="e">
            <v>#N/A</v>
          </cell>
          <cell r="AW389" t="e">
            <v>#N/A</v>
          </cell>
          <cell r="AX389" t="e">
            <v>#N/A</v>
          </cell>
          <cell r="AY389" t="e">
            <v>#N/A</v>
          </cell>
          <cell r="AZ389" t="e">
            <v>#N/A</v>
          </cell>
          <cell r="BA389" t="e">
            <v>#N/A</v>
          </cell>
          <cell r="BB389" t="e">
            <v>#N/A</v>
          </cell>
          <cell r="BC389" t="e">
            <v>#N/A</v>
          </cell>
          <cell r="BD389" t="e">
            <v>#N/A</v>
          </cell>
          <cell r="BE389" t="e">
            <v>#N/A</v>
          </cell>
        </row>
        <row r="390">
          <cell r="A390">
            <v>0</v>
          </cell>
          <cell r="B390">
            <v>0</v>
          </cell>
          <cell r="C390" t="e">
            <v>#N/A</v>
          </cell>
          <cell r="D390" t="e">
            <v>#N/A</v>
          </cell>
          <cell r="E390" t="e">
            <v>#N/A</v>
          </cell>
          <cell r="F390" t="e">
            <v>#N/A</v>
          </cell>
          <cell r="G390" t="e">
            <v>#N/A</v>
          </cell>
          <cell r="H390" t="e">
            <v>#N/A</v>
          </cell>
          <cell r="I390" t="e">
            <v>#N/A</v>
          </cell>
          <cell r="J390" t="e">
            <v>#N/A</v>
          </cell>
          <cell r="K390" t="e">
            <v>#N/A</v>
          </cell>
          <cell r="L390" t="e">
            <v>#N/A</v>
          </cell>
          <cell r="M390" t="e">
            <v>#N/A</v>
          </cell>
          <cell r="N390" t="e">
            <v>#N/A</v>
          </cell>
          <cell r="O390" t="e">
            <v>#N/A</v>
          </cell>
          <cell r="P390" t="e">
            <v>#N/A</v>
          </cell>
          <cell r="Q390" t="e">
            <v>#N/A</v>
          </cell>
          <cell r="R390" t="e">
            <v>#N/A</v>
          </cell>
          <cell r="S390" t="e">
            <v>#N/A</v>
          </cell>
          <cell r="T390" t="e">
            <v>#N/A</v>
          </cell>
          <cell r="U390" t="e">
            <v>#N/A</v>
          </cell>
          <cell r="V390" t="e">
            <v>#N/A</v>
          </cell>
          <cell r="W390" t="e">
            <v>#N/A</v>
          </cell>
          <cell r="X390" t="e">
            <v>#N/A</v>
          </cell>
          <cell r="Y390" t="e">
            <v>#N/A</v>
          </cell>
          <cell r="Z390" t="e">
            <v>#N/A</v>
          </cell>
          <cell r="AA390" t="e">
            <v>#N/A</v>
          </cell>
          <cell r="AB390" t="e">
            <v>#N/A</v>
          </cell>
          <cell r="AC390" t="e">
            <v>#N/A</v>
          </cell>
          <cell r="AD390" t="e">
            <v>#N/A</v>
          </cell>
          <cell r="AE390" t="e">
            <v>#N/A</v>
          </cell>
          <cell r="AF390" t="e">
            <v>#N/A</v>
          </cell>
          <cell r="AG390" t="e">
            <v>#N/A</v>
          </cell>
          <cell r="AH390" t="e">
            <v>#N/A</v>
          </cell>
          <cell r="AI390" t="e">
            <v>#N/A</v>
          </cell>
          <cell r="AJ390" t="e">
            <v>#N/A</v>
          </cell>
          <cell r="AK390" t="e">
            <v>#N/A</v>
          </cell>
          <cell r="AL390" t="e">
            <v>#N/A</v>
          </cell>
          <cell r="AM390" t="e">
            <v>#N/A</v>
          </cell>
          <cell r="AN390" t="e">
            <v>#N/A</v>
          </cell>
          <cell r="AO390" t="e">
            <v>#N/A</v>
          </cell>
          <cell r="AP390" t="e">
            <v>#N/A</v>
          </cell>
          <cell r="AQ390" t="e">
            <v>#N/A</v>
          </cell>
          <cell r="AR390" t="e">
            <v>#N/A</v>
          </cell>
          <cell r="AS390" t="e">
            <v>#N/A</v>
          </cell>
          <cell r="AT390" t="e">
            <v>#N/A</v>
          </cell>
          <cell r="AU390" t="e">
            <v>#N/A</v>
          </cell>
          <cell r="AV390" t="e">
            <v>#N/A</v>
          </cell>
          <cell r="AW390" t="e">
            <v>#N/A</v>
          </cell>
          <cell r="AX390" t="e">
            <v>#N/A</v>
          </cell>
          <cell r="AY390" t="e">
            <v>#N/A</v>
          </cell>
          <cell r="AZ390" t="e">
            <v>#N/A</v>
          </cell>
          <cell r="BA390" t="e">
            <v>#N/A</v>
          </cell>
          <cell r="BB390" t="e">
            <v>#N/A</v>
          </cell>
          <cell r="BC390" t="e">
            <v>#N/A</v>
          </cell>
          <cell r="BD390" t="e">
            <v>#N/A</v>
          </cell>
          <cell r="BE390" t="e">
            <v>#N/A</v>
          </cell>
        </row>
        <row r="391">
          <cell r="A391">
            <v>0</v>
          </cell>
          <cell r="B391">
            <v>0</v>
          </cell>
          <cell r="C391" t="e">
            <v>#N/A</v>
          </cell>
          <cell r="D391" t="e">
            <v>#N/A</v>
          </cell>
          <cell r="E391" t="e">
            <v>#N/A</v>
          </cell>
          <cell r="F391" t="e">
            <v>#N/A</v>
          </cell>
          <cell r="G391" t="e">
            <v>#N/A</v>
          </cell>
          <cell r="H391" t="e">
            <v>#N/A</v>
          </cell>
          <cell r="I391" t="e">
            <v>#N/A</v>
          </cell>
          <cell r="J391" t="e">
            <v>#N/A</v>
          </cell>
          <cell r="K391" t="e">
            <v>#N/A</v>
          </cell>
          <cell r="L391" t="e">
            <v>#N/A</v>
          </cell>
          <cell r="M391" t="e">
            <v>#N/A</v>
          </cell>
          <cell r="N391" t="e">
            <v>#N/A</v>
          </cell>
          <cell r="O391" t="e">
            <v>#N/A</v>
          </cell>
          <cell r="P391" t="e">
            <v>#N/A</v>
          </cell>
          <cell r="Q391" t="e">
            <v>#N/A</v>
          </cell>
          <cell r="R391" t="e">
            <v>#N/A</v>
          </cell>
          <cell r="S391" t="e">
            <v>#N/A</v>
          </cell>
          <cell r="T391" t="e">
            <v>#N/A</v>
          </cell>
          <cell r="U391" t="e">
            <v>#N/A</v>
          </cell>
          <cell r="V391" t="e">
            <v>#N/A</v>
          </cell>
          <cell r="W391" t="e">
            <v>#N/A</v>
          </cell>
          <cell r="X391" t="e">
            <v>#N/A</v>
          </cell>
          <cell r="Y391" t="e">
            <v>#N/A</v>
          </cell>
          <cell r="Z391" t="e">
            <v>#N/A</v>
          </cell>
          <cell r="AA391" t="e">
            <v>#N/A</v>
          </cell>
          <cell r="AB391" t="e">
            <v>#N/A</v>
          </cell>
          <cell r="AC391" t="e">
            <v>#N/A</v>
          </cell>
          <cell r="AD391" t="e">
            <v>#N/A</v>
          </cell>
          <cell r="AE391" t="e">
            <v>#N/A</v>
          </cell>
          <cell r="AF391" t="e">
            <v>#N/A</v>
          </cell>
          <cell r="AG391" t="e">
            <v>#N/A</v>
          </cell>
          <cell r="AH391" t="e">
            <v>#N/A</v>
          </cell>
          <cell r="AI391" t="e">
            <v>#N/A</v>
          </cell>
          <cell r="AJ391" t="e">
            <v>#N/A</v>
          </cell>
          <cell r="AK391" t="e">
            <v>#N/A</v>
          </cell>
          <cell r="AL391" t="e">
            <v>#N/A</v>
          </cell>
          <cell r="AM391" t="e">
            <v>#N/A</v>
          </cell>
          <cell r="AN391" t="e">
            <v>#N/A</v>
          </cell>
          <cell r="AO391" t="e">
            <v>#N/A</v>
          </cell>
          <cell r="AP391" t="e">
            <v>#N/A</v>
          </cell>
          <cell r="AQ391" t="e">
            <v>#N/A</v>
          </cell>
          <cell r="AR391" t="e">
            <v>#N/A</v>
          </cell>
          <cell r="AS391" t="e">
            <v>#N/A</v>
          </cell>
          <cell r="AT391" t="e">
            <v>#N/A</v>
          </cell>
          <cell r="AU391" t="e">
            <v>#N/A</v>
          </cell>
          <cell r="AV391" t="e">
            <v>#N/A</v>
          </cell>
          <cell r="AW391" t="e">
            <v>#N/A</v>
          </cell>
          <cell r="AX391" t="e">
            <v>#N/A</v>
          </cell>
          <cell r="AY391" t="e">
            <v>#N/A</v>
          </cell>
          <cell r="AZ391" t="e">
            <v>#N/A</v>
          </cell>
          <cell r="BA391" t="e">
            <v>#N/A</v>
          </cell>
          <cell r="BB391" t="e">
            <v>#N/A</v>
          </cell>
          <cell r="BC391" t="e">
            <v>#N/A</v>
          </cell>
          <cell r="BD391" t="e">
            <v>#N/A</v>
          </cell>
          <cell r="BE391" t="e">
            <v>#N/A</v>
          </cell>
        </row>
        <row r="392">
          <cell r="A392">
            <v>0</v>
          </cell>
          <cell r="B392">
            <v>0</v>
          </cell>
          <cell r="C392" t="e">
            <v>#N/A</v>
          </cell>
          <cell r="D392" t="e">
            <v>#N/A</v>
          </cell>
          <cell r="E392" t="e">
            <v>#N/A</v>
          </cell>
          <cell r="F392" t="e">
            <v>#N/A</v>
          </cell>
          <cell r="G392" t="e">
            <v>#N/A</v>
          </cell>
          <cell r="H392" t="e">
            <v>#N/A</v>
          </cell>
          <cell r="I392" t="e">
            <v>#N/A</v>
          </cell>
          <cell r="J392" t="e">
            <v>#N/A</v>
          </cell>
          <cell r="K392" t="e">
            <v>#N/A</v>
          </cell>
          <cell r="L392" t="e">
            <v>#N/A</v>
          </cell>
          <cell r="M392" t="e">
            <v>#N/A</v>
          </cell>
          <cell r="N392" t="e">
            <v>#N/A</v>
          </cell>
          <cell r="O392" t="e">
            <v>#N/A</v>
          </cell>
          <cell r="P392" t="e">
            <v>#N/A</v>
          </cell>
          <cell r="Q392" t="e">
            <v>#N/A</v>
          </cell>
          <cell r="R392" t="e">
            <v>#N/A</v>
          </cell>
          <cell r="S392" t="e">
            <v>#N/A</v>
          </cell>
          <cell r="T392" t="e">
            <v>#N/A</v>
          </cell>
          <cell r="U392" t="e">
            <v>#N/A</v>
          </cell>
          <cell r="V392" t="e">
            <v>#N/A</v>
          </cell>
          <cell r="W392" t="e">
            <v>#N/A</v>
          </cell>
          <cell r="X392" t="e">
            <v>#N/A</v>
          </cell>
          <cell r="Y392" t="e">
            <v>#N/A</v>
          </cell>
          <cell r="Z392" t="e">
            <v>#N/A</v>
          </cell>
          <cell r="AA392" t="e">
            <v>#N/A</v>
          </cell>
          <cell r="AB392" t="e">
            <v>#N/A</v>
          </cell>
          <cell r="AC392" t="e">
            <v>#N/A</v>
          </cell>
          <cell r="AD392" t="e">
            <v>#N/A</v>
          </cell>
          <cell r="AE392" t="e">
            <v>#N/A</v>
          </cell>
          <cell r="AF392" t="e">
            <v>#N/A</v>
          </cell>
          <cell r="AG392" t="e">
            <v>#N/A</v>
          </cell>
          <cell r="AH392" t="e">
            <v>#N/A</v>
          </cell>
          <cell r="AI392" t="e">
            <v>#N/A</v>
          </cell>
          <cell r="AJ392" t="e">
            <v>#N/A</v>
          </cell>
          <cell r="AK392" t="e">
            <v>#N/A</v>
          </cell>
          <cell r="AL392" t="e">
            <v>#N/A</v>
          </cell>
          <cell r="AM392" t="e">
            <v>#N/A</v>
          </cell>
          <cell r="AN392" t="e">
            <v>#N/A</v>
          </cell>
          <cell r="AO392" t="e">
            <v>#N/A</v>
          </cell>
          <cell r="AP392" t="e">
            <v>#N/A</v>
          </cell>
          <cell r="AQ392" t="e">
            <v>#N/A</v>
          </cell>
          <cell r="AR392" t="e">
            <v>#N/A</v>
          </cell>
          <cell r="AS392" t="e">
            <v>#N/A</v>
          </cell>
          <cell r="AT392" t="e">
            <v>#N/A</v>
          </cell>
          <cell r="AU392" t="e">
            <v>#N/A</v>
          </cell>
          <cell r="AV392" t="e">
            <v>#N/A</v>
          </cell>
          <cell r="AW392" t="e">
            <v>#N/A</v>
          </cell>
          <cell r="AX392" t="e">
            <v>#N/A</v>
          </cell>
          <cell r="AY392" t="e">
            <v>#N/A</v>
          </cell>
          <cell r="AZ392" t="e">
            <v>#N/A</v>
          </cell>
          <cell r="BA392" t="e">
            <v>#N/A</v>
          </cell>
          <cell r="BB392" t="e">
            <v>#N/A</v>
          </cell>
          <cell r="BC392" t="e">
            <v>#N/A</v>
          </cell>
          <cell r="BD392" t="e">
            <v>#N/A</v>
          </cell>
          <cell r="BE392" t="e">
            <v>#N/A</v>
          </cell>
        </row>
        <row r="393">
          <cell r="A393">
            <v>0</v>
          </cell>
          <cell r="B393">
            <v>0</v>
          </cell>
          <cell r="C393" t="e">
            <v>#N/A</v>
          </cell>
          <cell r="D393" t="e">
            <v>#N/A</v>
          </cell>
          <cell r="E393" t="e">
            <v>#N/A</v>
          </cell>
          <cell r="F393" t="e">
            <v>#N/A</v>
          </cell>
          <cell r="G393" t="e">
            <v>#N/A</v>
          </cell>
          <cell r="H393" t="e">
            <v>#N/A</v>
          </cell>
          <cell r="I393" t="e">
            <v>#N/A</v>
          </cell>
          <cell r="J393" t="e">
            <v>#N/A</v>
          </cell>
          <cell r="K393" t="e">
            <v>#N/A</v>
          </cell>
          <cell r="L393" t="e">
            <v>#N/A</v>
          </cell>
          <cell r="M393" t="e">
            <v>#N/A</v>
          </cell>
          <cell r="N393" t="e">
            <v>#N/A</v>
          </cell>
          <cell r="O393" t="e">
            <v>#N/A</v>
          </cell>
          <cell r="P393" t="e">
            <v>#N/A</v>
          </cell>
          <cell r="Q393" t="e">
            <v>#N/A</v>
          </cell>
          <cell r="R393" t="e">
            <v>#N/A</v>
          </cell>
          <cell r="S393" t="e">
            <v>#N/A</v>
          </cell>
          <cell r="T393" t="e">
            <v>#N/A</v>
          </cell>
          <cell r="U393" t="e">
            <v>#N/A</v>
          </cell>
          <cell r="V393" t="e">
            <v>#N/A</v>
          </cell>
          <cell r="W393" t="e">
            <v>#N/A</v>
          </cell>
          <cell r="X393" t="e">
            <v>#N/A</v>
          </cell>
          <cell r="Y393" t="e">
            <v>#N/A</v>
          </cell>
          <cell r="Z393" t="e">
            <v>#N/A</v>
          </cell>
          <cell r="AA393" t="e">
            <v>#N/A</v>
          </cell>
          <cell r="AB393" t="e">
            <v>#N/A</v>
          </cell>
          <cell r="AC393" t="e">
            <v>#N/A</v>
          </cell>
          <cell r="AD393" t="e">
            <v>#N/A</v>
          </cell>
          <cell r="AE393" t="e">
            <v>#N/A</v>
          </cell>
          <cell r="AF393" t="e">
            <v>#N/A</v>
          </cell>
          <cell r="AG393" t="e">
            <v>#N/A</v>
          </cell>
          <cell r="AH393" t="e">
            <v>#N/A</v>
          </cell>
          <cell r="AI393" t="e">
            <v>#N/A</v>
          </cell>
          <cell r="AJ393" t="e">
            <v>#N/A</v>
          </cell>
          <cell r="AK393" t="e">
            <v>#N/A</v>
          </cell>
          <cell r="AL393" t="e">
            <v>#N/A</v>
          </cell>
          <cell r="AM393" t="e">
            <v>#N/A</v>
          </cell>
          <cell r="AN393" t="e">
            <v>#N/A</v>
          </cell>
          <cell r="AO393" t="e">
            <v>#N/A</v>
          </cell>
          <cell r="AP393" t="e">
            <v>#N/A</v>
          </cell>
          <cell r="AQ393" t="e">
            <v>#N/A</v>
          </cell>
          <cell r="AR393" t="e">
            <v>#N/A</v>
          </cell>
          <cell r="AS393" t="e">
            <v>#N/A</v>
          </cell>
          <cell r="AT393" t="e">
            <v>#N/A</v>
          </cell>
          <cell r="AU393" t="e">
            <v>#N/A</v>
          </cell>
          <cell r="AV393" t="e">
            <v>#N/A</v>
          </cell>
          <cell r="AW393" t="e">
            <v>#N/A</v>
          </cell>
          <cell r="AX393" t="e">
            <v>#N/A</v>
          </cell>
          <cell r="AY393" t="e">
            <v>#N/A</v>
          </cell>
          <cell r="AZ393" t="e">
            <v>#N/A</v>
          </cell>
          <cell r="BA393" t="e">
            <v>#N/A</v>
          </cell>
          <cell r="BB393" t="e">
            <v>#N/A</v>
          </cell>
          <cell r="BC393" t="e">
            <v>#N/A</v>
          </cell>
          <cell r="BD393" t="e">
            <v>#N/A</v>
          </cell>
          <cell r="BE393" t="e">
            <v>#N/A</v>
          </cell>
        </row>
        <row r="394">
          <cell r="A394">
            <v>0</v>
          </cell>
          <cell r="B394">
            <v>0</v>
          </cell>
          <cell r="C394" t="e">
            <v>#N/A</v>
          </cell>
          <cell r="D394" t="e">
            <v>#N/A</v>
          </cell>
          <cell r="E394" t="e">
            <v>#N/A</v>
          </cell>
          <cell r="F394" t="e">
            <v>#N/A</v>
          </cell>
          <cell r="G394" t="e">
            <v>#N/A</v>
          </cell>
          <cell r="H394" t="e">
            <v>#N/A</v>
          </cell>
          <cell r="I394" t="e">
            <v>#N/A</v>
          </cell>
          <cell r="J394" t="e">
            <v>#N/A</v>
          </cell>
          <cell r="K394" t="e">
            <v>#N/A</v>
          </cell>
          <cell r="L394" t="e">
            <v>#N/A</v>
          </cell>
          <cell r="M394" t="e">
            <v>#N/A</v>
          </cell>
          <cell r="N394" t="e">
            <v>#N/A</v>
          </cell>
          <cell r="O394" t="e">
            <v>#N/A</v>
          </cell>
          <cell r="P394" t="e">
            <v>#N/A</v>
          </cell>
          <cell r="Q394" t="e">
            <v>#N/A</v>
          </cell>
          <cell r="R394" t="e">
            <v>#N/A</v>
          </cell>
          <cell r="S394" t="e">
            <v>#N/A</v>
          </cell>
          <cell r="T394" t="e">
            <v>#N/A</v>
          </cell>
          <cell r="U394" t="e">
            <v>#N/A</v>
          </cell>
          <cell r="V394" t="e">
            <v>#N/A</v>
          </cell>
          <cell r="W394" t="e">
            <v>#N/A</v>
          </cell>
          <cell r="X394" t="e">
            <v>#N/A</v>
          </cell>
          <cell r="Y394" t="e">
            <v>#N/A</v>
          </cell>
          <cell r="Z394" t="e">
            <v>#N/A</v>
          </cell>
          <cell r="AA394" t="e">
            <v>#N/A</v>
          </cell>
          <cell r="AB394" t="e">
            <v>#N/A</v>
          </cell>
          <cell r="AC394" t="e">
            <v>#N/A</v>
          </cell>
          <cell r="AD394" t="e">
            <v>#N/A</v>
          </cell>
          <cell r="AE394" t="e">
            <v>#N/A</v>
          </cell>
          <cell r="AF394" t="e">
            <v>#N/A</v>
          </cell>
          <cell r="AG394" t="e">
            <v>#N/A</v>
          </cell>
          <cell r="AH394" t="e">
            <v>#N/A</v>
          </cell>
          <cell r="AI394" t="e">
            <v>#N/A</v>
          </cell>
          <cell r="AJ394" t="e">
            <v>#N/A</v>
          </cell>
          <cell r="AK394" t="e">
            <v>#N/A</v>
          </cell>
          <cell r="AL394" t="e">
            <v>#N/A</v>
          </cell>
          <cell r="AM394" t="e">
            <v>#N/A</v>
          </cell>
          <cell r="AN394" t="e">
            <v>#N/A</v>
          </cell>
          <cell r="AO394" t="e">
            <v>#N/A</v>
          </cell>
          <cell r="AP394" t="e">
            <v>#N/A</v>
          </cell>
          <cell r="AQ394" t="e">
            <v>#N/A</v>
          </cell>
          <cell r="AR394" t="e">
            <v>#N/A</v>
          </cell>
          <cell r="AS394" t="e">
            <v>#N/A</v>
          </cell>
          <cell r="AT394" t="e">
            <v>#N/A</v>
          </cell>
          <cell r="AU394" t="e">
            <v>#N/A</v>
          </cell>
          <cell r="AV394" t="e">
            <v>#N/A</v>
          </cell>
          <cell r="AW394" t="e">
            <v>#N/A</v>
          </cell>
          <cell r="AX394" t="e">
            <v>#N/A</v>
          </cell>
          <cell r="AY394" t="e">
            <v>#N/A</v>
          </cell>
          <cell r="AZ394" t="e">
            <v>#N/A</v>
          </cell>
          <cell r="BA394" t="e">
            <v>#N/A</v>
          </cell>
          <cell r="BB394" t="e">
            <v>#N/A</v>
          </cell>
          <cell r="BC394" t="e">
            <v>#N/A</v>
          </cell>
          <cell r="BD394" t="e">
            <v>#N/A</v>
          </cell>
          <cell r="BE394" t="e">
            <v>#N/A</v>
          </cell>
        </row>
        <row r="395">
          <cell r="A395">
            <v>0</v>
          </cell>
          <cell r="B395">
            <v>0</v>
          </cell>
          <cell r="C395" t="e">
            <v>#N/A</v>
          </cell>
          <cell r="D395" t="e">
            <v>#N/A</v>
          </cell>
          <cell r="E395" t="e">
            <v>#N/A</v>
          </cell>
          <cell r="F395" t="e">
            <v>#N/A</v>
          </cell>
          <cell r="G395" t="e">
            <v>#N/A</v>
          </cell>
          <cell r="H395" t="e">
            <v>#N/A</v>
          </cell>
          <cell r="I395" t="e">
            <v>#N/A</v>
          </cell>
          <cell r="J395" t="e">
            <v>#N/A</v>
          </cell>
          <cell r="K395" t="e">
            <v>#N/A</v>
          </cell>
          <cell r="L395" t="e">
            <v>#N/A</v>
          </cell>
          <cell r="M395" t="e">
            <v>#N/A</v>
          </cell>
          <cell r="N395" t="e">
            <v>#N/A</v>
          </cell>
          <cell r="O395" t="e">
            <v>#N/A</v>
          </cell>
          <cell r="P395" t="e">
            <v>#N/A</v>
          </cell>
          <cell r="Q395" t="e">
            <v>#N/A</v>
          </cell>
          <cell r="R395" t="e">
            <v>#N/A</v>
          </cell>
          <cell r="S395" t="e">
            <v>#N/A</v>
          </cell>
          <cell r="T395" t="e">
            <v>#N/A</v>
          </cell>
          <cell r="U395" t="e">
            <v>#N/A</v>
          </cell>
          <cell r="V395" t="e">
            <v>#N/A</v>
          </cell>
          <cell r="W395" t="e">
            <v>#N/A</v>
          </cell>
          <cell r="X395" t="e">
            <v>#N/A</v>
          </cell>
          <cell r="Y395" t="e">
            <v>#N/A</v>
          </cell>
          <cell r="Z395" t="e">
            <v>#N/A</v>
          </cell>
          <cell r="AA395" t="e">
            <v>#N/A</v>
          </cell>
          <cell r="AB395" t="e">
            <v>#N/A</v>
          </cell>
          <cell r="AC395" t="e">
            <v>#N/A</v>
          </cell>
          <cell r="AD395" t="e">
            <v>#N/A</v>
          </cell>
          <cell r="AE395" t="e">
            <v>#N/A</v>
          </cell>
          <cell r="AF395" t="e">
            <v>#N/A</v>
          </cell>
          <cell r="AG395" t="e">
            <v>#N/A</v>
          </cell>
          <cell r="AH395" t="e">
            <v>#N/A</v>
          </cell>
          <cell r="AI395" t="e">
            <v>#N/A</v>
          </cell>
          <cell r="AJ395" t="e">
            <v>#N/A</v>
          </cell>
          <cell r="AK395" t="e">
            <v>#N/A</v>
          </cell>
          <cell r="AL395" t="e">
            <v>#N/A</v>
          </cell>
          <cell r="AM395" t="e">
            <v>#N/A</v>
          </cell>
          <cell r="AN395" t="e">
            <v>#N/A</v>
          </cell>
          <cell r="AO395" t="e">
            <v>#N/A</v>
          </cell>
          <cell r="AP395" t="e">
            <v>#N/A</v>
          </cell>
          <cell r="AQ395" t="e">
            <v>#N/A</v>
          </cell>
          <cell r="AR395" t="e">
            <v>#N/A</v>
          </cell>
          <cell r="AS395" t="e">
            <v>#N/A</v>
          </cell>
          <cell r="AT395" t="e">
            <v>#N/A</v>
          </cell>
          <cell r="AU395" t="e">
            <v>#N/A</v>
          </cell>
          <cell r="AV395" t="e">
            <v>#N/A</v>
          </cell>
          <cell r="AW395" t="e">
            <v>#N/A</v>
          </cell>
          <cell r="AX395" t="e">
            <v>#N/A</v>
          </cell>
          <cell r="AY395" t="e">
            <v>#N/A</v>
          </cell>
          <cell r="AZ395" t="e">
            <v>#N/A</v>
          </cell>
          <cell r="BA395" t="e">
            <v>#N/A</v>
          </cell>
          <cell r="BB395" t="e">
            <v>#N/A</v>
          </cell>
          <cell r="BC395" t="e">
            <v>#N/A</v>
          </cell>
          <cell r="BD395" t="e">
            <v>#N/A</v>
          </cell>
          <cell r="BE395" t="e">
            <v>#N/A</v>
          </cell>
        </row>
        <row r="396">
          <cell r="A396">
            <v>0</v>
          </cell>
          <cell r="B396">
            <v>0</v>
          </cell>
          <cell r="C396" t="e">
            <v>#N/A</v>
          </cell>
          <cell r="D396" t="e">
            <v>#N/A</v>
          </cell>
          <cell r="E396" t="e">
            <v>#N/A</v>
          </cell>
          <cell r="F396" t="e">
            <v>#N/A</v>
          </cell>
          <cell r="G396" t="e">
            <v>#N/A</v>
          </cell>
          <cell r="H396" t="e">
            <v>#N/A</v>
          </cell>
          <cell r="I396" t="e">
            <v>#N/A</v>
          </cell>
          <cell r="J396" t="e">
            <v>#N/A</v>
          </cell>
          <cell r="K396" t="e">
            <v>#N/A</v>
          </cell>
          <cell r="L396" t="e">
            <v>#N/A</v>
          </cell>
          <cell r="M396" t="e">
            <v>#N/A</v>
          </cell>
          <cell r="N396" t="e">
            <v>#N/A</v>
          </cell>
          <cell r="O396" t="e">
            <v>#N/A</v>
          </cell>
          <cell r="P396" t="e">
            <v>#N/A</v>
          </cell>
          <cell r="Q396" t="e">
            <v>#N/A</v>
          </cell>
          <cell r="R396" t="e">
            <v>#N/A</v>
          </cell>
          <cell r="S396" t="e">
            <v>#N/A</v>
          </cell>
          <cell r="T396" t="e">
            <v>#N/A</v>
          </cell>
          <cell r="U396" t="e">
            <v>#N/A</v>
          </cell>
          <cell r="V396" t="e">
            <v>#N/A</v>
          </cell>
          <cell r="W396" t="e">
            <v>#N/A</v>
          </cell>
          <cell r="X396" t="e">
            <v>#N/A</v>
          </cell>
          <cell r="Y396" t="e">
            <v>#N/A</v>
          </cell>
          <cell r="Z396" t="e">
            <v>#N/A</v>
          </cell>
          <cell r="AA396" t="e">
            <v>#N/A</v>
          </cell>
          <cell r="AB396" t="e">
            <v>#N/A</v>
          </cell>
          <cell r="AC396" t="e">
            <v>#N/A</v>
          </cell>
          <cell r="AD396" t="e">
            <v>#N/A</v>
          </cell>
          <cell r="AE396" t="e">
            <v>#N/A</v>
          </cell>
          <cell r="AF396" t="e">
            <v>#N/A</v>
          </cell>
          <cell r="AG396" t="e">
            <v>#N/A</v>
          </cell>
          <cell r="AH396" t="e">
            <v>#N/A</v>
          </cell>
          <cell r="AI396" t="e">
            <v>#N/A</v>
          </cell>
          <cell r="AJ396" t="e">
            <v>#N/A</v>
          </cell>
          <cell r="AK396" t="e">
            <v>#N/A</v>
          </cell>
          <cell r="AL396" t="e">
            <v>#N/A</v>
          </cell>
          <cell r="AM396" t="e">
            <v>#N/A</v>
          </cell>
          <cell r="AN396" t="e">
            <v>#N/A</v>
          </cell>
          <cell r="AO396" t="e">
            <v>#N/A</v>
          </cell>
          <cell r="AP396" t="e">
            <v>#N/A</v>
          </cell>
          <cell r="AQ396" t="e">
            <v>#N/A</v>
          </cell>
          <cell r="AR396" t="e">
            <v>#N/A</v>
          </cell>
          <cell r="AS396" t="e">
            <v>#N/A</v>
          </cell>
          <cell r="AT396" t="e">
            <v>#N/A</v>
          </cell>
          <cell r="AU396" t="e">
            <v>#N/A</v>
          </cell>
          <cell r="AV396" t="e">
            <v>#N/A</v>
          </cell>
          <cell r="AW396" t="e">
            <v>#N/A</v>
          </cell>
          <cell r="AX396" t="e">
            <v>#N/A</v>
          </cell>
          <cell r="AY396" t="e">
            <v>#N/A</v>
          </cell>
          <cell r="AZ396" t="e">
            <v>#N/A</v>
          </cell>
          <cell r="BA396" t="e">
            <v>#N/A</v>
          </cell>
          <cell r="BB396" t="e">
            <v>#N/A</v>
          </cell>
          <cell r="BC396" t="e">
            <v>#N/A</v>
          </cell>
          <cell r="BD396" t="e">
            <v>#N/A</v>
          </cell>
          <cell r="BE396" t="e">
            <v>#N/A</v>
          </cell>
        </row>
        <row r="397">
          <cell r="A397">
            <v>0</v>
          </cell>
          <cell r="B397">
            <v>0</v>
          </cell>
          <cell r="C397" t="e">
            <v>#N/A</v>
          </cell>
          <cell r="D397" t="e">
            <v>#N/A</v>
          </cell>
          <cell r="E397" t="e">
            <v>#N/A</v>
          </cell>
          <cell r="F397" t="e">
            <v>#N/A</v>
          </cell>
          <cell r="G397" t="e">
            <v>#N/A</v>
          </cell>
          <cell r="H397" t="e">
            <v>#N/A</v>
          </cell>
          <cell r="I397" t="e">
            <v>#N/A</v>
          </cell>
          <cell r="J397" t="e">
            <v>#N/A</v>
          </cell>
          <cell r="K397" t="e">
            <v>#N/A</v>
          </cell>
          <cell r="L397" t="e">
            <v>#N/A</v>
          </cell>
          <cell r="M397" t="e">
            <v>#N/A</v>
          </cell>
          <cell r="N397" t="e">
            <v>#N/A</v>
          </cell>
          <cell r="O397" t="e">
            <v>#N/A</v>
          </cell>
          <cell r="P397" t="e">
            <v>#N/A</v>
          </cell>
          <cell r="Q397" t="e">
            <v>#N/A</v>
          </cell>
          <cell r="R397" t="e">
            <v>#N/A</v>
          </cell>
          <cell r="S397" t="e">
            <v>#N/A</v>
          </cell>
          <cell r="T397" t="e">
            <v>#N/A</v>
          </cell>
          <cell r="U397" t="e">
            <v>#N/A</v>
          </cell>
          <cell r="V397" t="e">
            <v>#N/A</v>
          </cell>
          <cell r="W397" t="e">
            <v>#N/A</v>
          </cell>
          <cell r="X397" t="e">
            <v>#N/A</v>
          </cell>
          <cell r="Y397" t="e">
            <v>#N/A</v>
          </cell>
          <cell r="Z397" t="e">
            <v>#N/A</v>
          </cell>
          <cell r="AA397" t="e">
            <v>#N/A</v>
          </cell>
          <cell r="AB397" t="e">
            <v>#N/A</v>
          </cell>
          <cell r="AC397" t="e">
            <v>#N/A</v>
          </cell>
          <cell r="AD397" t="e">
            <v>#N/A</v>
          </cell>
          <cell r="AE397" t="e">
            <v>#N/A</v>
          </cell>
          <cell r="AF397" t="e">
            <v>#N/A</v>
          </cell>
          <cell r="AG397" t="e">
            <v>#N/A</v>
          </cell>
          <cell r="AH397" t="e">
            <v>#N/A</v>
          </cell>
          <cell r="AI397" t="e">
            <v>#N/A</v>
          </cell>
          <cell r="AJ397" t="e">
            <v>#N/A</v>
          </cell>
          <cell r="AK397" t="e">
            <v>#N/A</v>
          </cell>
          <cell r="AL397" t="e">
            <v>#N/A</v>
          </cell>
          <cell r="AM397" t="e">
            <v>#N/A</v>
          </cell>
          <cell r="AN397" t="e">
            <v>#N/A</v>
          </cell>
          <cell r="AO397" t="e">
            <v>#N/A</v>
          </cell>
          <cell r="AP397" t="e">
            <v>#N/A</v>
          </cell>
          <cell r="AQ397" t="e">
            <v>#N/A</v>
          </cell>
          <cell r="AR397" t="e">
            <v>#N/A</v>
          </cell>
          <cell r="AS397" t="e">
            <v>#N/A</v>
          </cell>
          <cell r="AT397" t="e">
            <v>#N/A</v>
          </cell>
          <cell r="AU397" t="e">
            <v>#N/A</v>
          </cell>
          <cell r="AV397" t="e">
            <v>#N/A</v>
          </cell>
          <cell r="AW397" t="e">
            <v>#N/A</v>
          </cell>
          <cell r="AX397" t="e">
            <v>#N/A</v>
          </cell>
          <cell r="AY397" t="e">
            <v>#N/A</v>
          </cell>
          <cell r="AZ397" t="e">
            <v>#N/A</v>
          </cell>
          <cell r="BA397" t="e">
            <v>#N/A</v>
          </cell>
          <cell r="BB397" t="e">
            <v>#N/A</v>
          </cell>
          <cell r="BC397" t="e">
            <v>#N/A</v>
          </cell>
          <cell r="BD397" t="e">
            <v>#N/A</v>
          </cell>
          <cell r="BE397" t="e">
            <v>#N/A</v>
          </cell>
        </row>
        <row r="398">
          <cell r="A398">
            <v>0</v>
          </cell>
          <cell r="B398">
            <v>0</v>
          </cell>
          <cell r="C398" t="e">
            <v>#N/A</v>
          </cell>
          <cell r="D398" t="e">
            <v>#N/A</v>
          </cell>
          <cell r="E398" t="e">
            <v>#N/A</v>
          </cell>
          <cell r="F398" t="e">
            <v>#N/A</v>
          </cell>
          <cell r="G398" t="e">
            <v>#N/A</v>
          </cell>
          <cell r="H398" t="e">
            <v>#N/A</v>
          </cell>
          <cell r="I398" t="e">
            <v>#N/A</v>
          </cell>
          <cell r="J398" t="e">
            <v>#N/A</v>
          </cell>
          <cell r="K398" t="e">
            <v>#N/A</v>
          </cell>
          <cell r="L398" t="e">
            <v>#N/A</v>
          </cell>
          <cell r="M398" t="e">
            <v>#N/A</v>
          </cell>
          <cell r="N398" t="e">
            <v>#N/A</v>
          </cell>
          <cell r="O398" t="e">
            <v>#N/A</v>
          </cell>
          <cell r="P398" t="e">
            <v>#N/A</v>
          </cell>
          <cell r="Q398" t="e">
            <v>#N/A</v>
          </cell>
          <cell r="R398" t="e">
            <v>#N/A</v>
          </cell>
          <cell r="S398" t="e">
            <v>#N/A</v>
          </cell>
          <cell r="T398" t="e">
            <v>#N/A</v>
          </cell>
          <cell r="U398" t="e">
            <v>#N/A</v>
          </cell>
          <cell r="V398" t="e">
            <v>#N/A</v>
          </cell>
          <cell r="W398" t="e">
            <v>#N/A</v>
          </cell>
          <cell r="X398" t="e">
            <v>#N/A</v>
          </cell>
          <cell r="Y398" t="e">
            <v>#N/A</v>
          </cell>
          <cell r="Z398" t="e">
            <v>#N/A</v>
          </cell>
          <cell r="AA398" t="e">
            <v>#N/A</v>
          </cell>
          <cell r="AB398" t="e">
            <v>#N/A</v>
          </cell>
          <cell r="AC398" t="e">
            <v>#N/A</v>
          </cell>
          <cell r="AD398" t="e">
            <v>#N/A</v>
          </cell>
          <cell r="AE398" t="e">
            <v>#N/A</v>
          </cell>
          <cell r="AF398" t="e">
            <v>#N/A</v>
          </cell>
          <cell r="AG398" t="e">
            <v>#N/A</v>
          </cell>
          <cell r="AH398" t="e">
            <v>#N/A</v>
          </cell>
          <cell r="AI398" t="e">
            <v>#N/A</v>
          </cell>
          <cell r="AJ398" t="e">
            <v>#N/A</v>
          </cell>
          <cell r="AK398" t="e">
            <v>#N/A</v>
          </cell>
          <cell r="AL398" t="e">
            <v>#N/A</v>
          </cell>
          <cell r="AM398" t="e">
            <v>#N/A</v>
          </cell>
          <cell r="AN398" t="e">
            <v>#N/A</v>
          </cell>
          <cell r="AO398" t="e">
            <v>#N/A</v>
          </cell>
          <cell r="AP398" t="e">
            <v>#N/A</v>
          </cell>
          <cell r="AQ398" t="e">
            <v>#N/A</v>
          </cell>
          <cell r="AR398" t="e">
            <v>#N/A</v>
          </cell>
          <cell r="AS398" t="e">
            <v>#N/A</v>
          </cell>
          <cell r="AT398" t="e">
            <v>#N/A</v>
          </cell>
          <cell r="AU398" t="e">
            <v>#N/A</v>
          </cell>
          <cell r="AV398" t="e">
            <v>#N/A</v>
          </cell>
          <cell r="AW398" t="e">
            <v>#N/A</v>
          </cell>
          <cell r="AX398" t="e">
            <v>#N/A</v>
          </cell>
          <cell r="AY398" t="e">
            <v>#N/A</v>
          </cell>
          <cell r="AZ398" t="e">
            <v>#N/A</v>
          </cell>
          <cell r="BA398" t="e">
            <v>#N/A</v>
          </cell>
          <cell r="BB398" t="e">
            <v>#N/A</v>
          </cell>
          <cell r="BC398" t="e">
            <v>#N/A</v>
          </cell>
          <cell r="BD398" t="e">
            <v>#N/A</v>
          </cell>
          <cell r="BE398" t="e">
            <v>#N/A</v>
          </cell>
        </row>
        <row r="399">
          <cell r="A399">
            <v>0</v>
          </cell>
          <cell r="B399">
            <v>0</v>
          </cell>
          <cell r="C399" t="e">
            <v>#N/A</v>
          </cell>
          <cell r="D399" t="e">
            <v>#N/A</v>
          </cell>
          <cell r="E399" t="e">
            <v>#N/A</v>
          </cell>
          <cell r="F399" t="e">
            <v>#N/A</v>
          </cell>
          <cell r="G399" t="e">
            <v>#N/A</v>
          </cell>
          <cell r="H399" t="e">
            <v>#N/A</v>
          </cell>
          <cell r="I399" t="e">
            <v>#N/A</v>
          </cell>
          <cell r="J399" t="e">
            <v>#N/A</v>
          </cell>
          <cell r="K399" t="e">
            <v>#N/A</v>
          </cell>
          <cell r="L399" t="e">
            <v>#N/A</v>
          </cell>
          <cell r="M399" t="e">
            <v>#N/A</v>
          </cell>
          <cell r="N399" t="e">
            <v>#N/A</v>
          </cell>
          <cell r="O399" t="e">
            <v>#N/A</v>
          </cell>
          <cell r="P399" t="e">
            <v>#N/A</v>
          </cell>
          <cell r="Q399" t="e">
            <v>#N/A</v>
          </cell>
          <cell r="R399" t="e">
            <v>#N/A</v>
          </cell>
          <cell r="S399" t="e">
            <v>#N/A</v>
          </cell>
          <cell r="T399" t="e">
            <v>#N/A</v>
          </cell>
          <cell r="U399" t="e">
            <v>#N/A</v>
          </cell>
          <cell r="V399" t="e">
            <v>#N/A</v>
          </cell>
          <cell r="W399" t="e">
            <v>#N/A</v>
          </cell>
          <cell r="X399" t="e">
            <v>#N/A</v>
          </cell>
          <cell r="Y399" t="e">
            <v>#N/A</v>
          </cell>
          <cell r="Z399" t="e">
            <v>#N/A</v>
          </cell>
          <cell r="AA399" t="e">
            <v>#N/A</v>
          </cell>
          <cell r="AB399" t="e">
            <v>#N/A</v>
          </cell>
          <cell r="AC399" t="e">
            <v>#N/A</v>
          </cell>
          <cell r="AD399" t="e">
            <v>#N/A</v>
          </cell>
          <cell r="AE399" t="e">
            <v>#N/A</v>
          </cell>
          <cell r="AF399" t="e">
            <v>#N/A</v>
          </cell>
          <cell r="AG399" t="e">
            <v>#N/A</v>
          </cell>
          <cell r="AH399" t="e">
            <v>#N/A</v>
          </cell>
          <cell r="AI399" t="e">
            <v>#N/A</v>
          </cell>
          <cell r="AJ399" t="e">
            <v>#N/A</v>
          </cell>
          <cell r="AK399" t="e">
            <v>#N/A</v>
          </cell>
          <cell r="AL399" t="e">
            <v>#N/A</v>
          </cell>
          <cell r="AM399" t="e">
            <v>#N/A</v>
          </cell>
          <cell r="AN399" t="e">
            <v>#N/A</v>
          </cell>
          <cell r="AO399" t="e">
            <v>#N/A</v>
          </cell>
          <cell r="AP399" t="e">
            <v>#N/A</v>
          </cell>
          <cell r="AQ399" t="e">
            <v>#N/A</v>
          </cell>
          <cell r="AR399" t="e">
            <v>#N/A</v>
          </cell>
          <cell r="AS399" t="e">
            <v>#N/A</v>
          </cell>
          <cell r="AT399" t="e">
            <v>#N/A</v>
          </cell>
          <cell r="AU399" t="e">
            <v>#N/A</v>
          </cell>
          <cell r="AV399" t="e">
            <v>#N/A</v>
          </cell>
          <cell r="AW399" t="e">
            <v>#N/A</v>
          </cell>
          <cell r="AX399" t="e">
            <v>#N/A</v>
          </cell>
          <cell r="AY399" t="e">
            <v>#N/A</v>
          </cell>
          <cell r="AZ399" t="e">
            <v>#N/A</v>
          </cell>
          <cell r="BA399" t="e">
            <v>#N/A</v>
          </cell>
          <cell r="BB399" t="e">
            <v>#N/A</v>
          </cell>
          <cell r="BC399" t="e">
            <v>#N/A</v>
          </cell>
          <cell r="BD399" t="e">
            <v>#N/A</v>
          </cell>
          <cell r="BE399" t="e">
            <v>#N/A</v>
          </cell>
        </row>
        <row r="400">
          <cell r="A400">
            <v>0</v>
          </cell>
          <cell r="B400">
            <v>0</v>
          </cell>
          <cell r="C400" t="e">
            <v>#N/A</v>
          </cell>
          <cell r="D400" t="e">
            <v>#N/A</v>
          </cell>
          <cell r="E400" t="e">
            <v>#N/A</v>
          </cell>
          <cell r="F400" t="e">
            <v>#N/A</v>
          </cell>
          <cell r="G400" t="e">
            <v>#N/A</v>
          </cell>
          <cell r="H400" t="e">
            <v>#N/A</v>
          </cell>
          <cell r="I400" t="e">
            <v>#N/A</v>
          </cell>
          <cell r="J400" t="e">
            <v>#N/A</v>
          </cell>
          <cell r="K400" t="e">
            <v>#N/A</v>
          </cell>
          <cell r="L400" t="e">
            <v>#N/A</v>
          </cell>
          <cell r="M400" t="e">
            <v>#N/A</v>
          </cell>
          <cell r="N400" t="e">
            <v>#N/A</v>
          </cell>
          <cell r="O400" t="e">
            <v>#N/A</v>
          </cell>
          <cell r="P400" t="e">
            <v>#N/A</v>
          </cell>
          <cell r="Q400" t="e">
            <v>#N/A</v>
          </cell>
          <cell r="R400" t="e">
            <v>#N/A</v>
          </cell>
          <cell r="S400" t="e">
            <v>#N/A</v>
          </cell>
          <cell r="T400" t="e">
            <v>#N/A</v>
          </cell>
          <cell r="U400" t="e">
            <v>#N/A</v>
          </cell>
          <cell r="V400" t="e">
            <v>#N/A</v>
          </cell>
          <cell r="W400" t="e">
            <v>#N/A</v>
          </cell>
          <cell r="X400" t="e">
            <v>#N/A</v>
          </cell>
          <cell r="Y400" t="e">
            <v>#N/A</v>
          </cell>
          <cell r="Z400" t="e">
            <v>#N/A</v>
          </cell>
          <cell r="AA400" t="e">
            <v>#N/A</v>
          </cell>
          <cell r="AB400" t="e">
            <v>#N/A</v>
          </cell>
          <cell r="AC400" t="e">
            <v>#N/A</v>
          </cell>
          <cell r="AD400" t="e">
            <v>#N/A</v>
          </cell>
          <cell r="AE400" t="e">
            <v>#N/A</v>
          </cell>
          <cell r="AF400" t="e">
            <v>#N/A</v>
          </cell>
          <cell r="AG400" t="e">
            <v>#N/A</v>
          </cell>
          <cell r="AH400" t="e">
            <v>#N/A</v>
          </cell>
          <cell r="AI400" t="e">
            <v>#N/A</v>
          </cell>
          <cell r="AJ400" t="e">
            <v>#N/A</v>
          </cell>
          <cell r="AK400" t="e">
            <v>#N/A</v>
          </cell>
          <cell r="AL400" t="e">
            <v>#N/A</v>
          </cell>
          <cell r="AM400" t="e">
            <v>#N/A</v>
          </cell>
          <cell r="AN400" t="e">
            <v>#N/A</v>
          </cell>
          <cell r="AO400" t="e">
            <v>#N/A</v>
          </cell>
          <cell r="AP400" t="e">
            <v>#N/A</v>
          </cell>
          <cell r="AQ400" t="e">
            <v>#N/A</v>
          </cell>
          <cell r="AR400" t="e">
            <v>#N/A</v>
          </cell>
          <cell r="AS400" t="e">
            <v>#N/A</v>
          </cell>
          <cell r="AT400" t="e">
            <v>#N/A</v>
          </cell>
          <cell r="AU400" t="e">
            <v>#N/A</v>
          </cell>
          <cell r="AV400" t="e">
            <v>#N/A</v>
          </cell>
          <cell r="AW400" t="e">
            <v>#N/A</v>
          </cell>
          <cell r="AX400" t="e">
            <v>#N/A</v>
          </cell>
          <cell r="AY400" t="e">
            <v>#N/A</v>
          </cell>
          <cell r="AZ400" t="e">
            <v>#N/A</v>
          </cell>
          <cell r="BA400" t="e">
            <v>#N/A</v>
          </cell>
          <cell r="BB400" t="e">
            <v>#N/A</v>
          </cell>
          <cell r="BC400" t="e">
            <v>#N/A</v>
          </cell>
          <cell r="BD400" t="e">
            <v>#N/A</v>
          </cell>
          <cell r="BE400" t="e">
            <v>#N/A</v>
          </cell>
        </row>
        <row r="401">
          <cell r="A401">
            <v>0</v>
          </cell>
          <cell r="B401">
            <v>0</v>
          </cell>
          <cell r="C401" t="e">
            <v>#N/A</v>
          </cell>
          <cell r="D401" t="e">
            <v>#N/A</v>
          </cell>
          <cell r="E401" t="e">
            <v>#N/A</v>
          </cell>
          <cell r="F401" t="e">
            <v>#N/A</v>
          </cell>
          <cell r="G401" t="e">
            <v>#N/A</v>
          </cell>
          <cell r="H401" t="e">
            <v>#N/A</v>
          </cell>
          <cell r="I401" t="e">
            <v>#N/A</v>
          </cell>
          <cell r="J401" t="e">
            <v>#N/A</v>
          </cell>
          <cell r="K401" t="e">
            <v>#N/A</v>
          </cell>
          <cell r="L401" t="e">
            <v>#N/A</v>
          </cell>
          <cell r="M401" t="e">
            <v>#N/A</v>
          </cell>
          <cell r="N401" t="e">
            <v>#N/A</v>
          </cell>
          <cell r="O401" t="e">
            <v>#N/A</v>
          </cell>
          <cell r="P401" t="e">
            <v>#N/A</v>
          </cell>
          <cell r="Q401" t="e">
            <v>#N/A</v>
          </cell>
          <cell r="R401" t="e">
            <v>#N/A</v>
          </cell>
          <cell r="S401" t="e">
            <v>#N/A</v>
          </cell>
          <cell r="T401" t="e">
            <v>#N/A</v>
          </cell>
          <cell r="U401" t="e">
            <v>#N/A</v>
          </cell>
          <cell r="V401" t="e">
            <v>#N/A</v>
          </cell>
          <cell r="W401" t="e">
            <v>#N/A</v>
          </cell>
          <cell r="X401" t="e">
            <v>#N/A</v>
          </cell>
          <cell r="Y401" t="e">
            <v>#N/A</v>
          </cell>
          <cell r="Z401" t="e">
            <v>#N/A</v>
          </cell>
          <cell r="AA401" t="e">
            <v>#N/A</v>
          </cell>
          <cell r="AB401" t="e">
            <v>#N/A</v>
          </cell>
          <cell r="AC401" t="e">
            <v>#N/A</v>
          </cell>
          <cell r="AD401" t="e">
            <v>#N/A</v>
          </cell>
          <cell r="AE401" t="e">
            <v>#N/A</v>
          </cell>
          <cell r="AF401" t="e">
            <v>#N/A</v>
          </cell>
          <cell r="AG401" t="e">
            <v>#N/A</v>
          </cell>
          <cell r="AH401" t="e">
            <v>#N/A</v>
          </cell>
          <cell r="AI401" t="e">
            <v>#N/A</v>
          </cell>
          <cell r="AJ401" t="e">
            <v>#N/A</v>
          </cell>
          <cell r="AK401" t="e">
            <v>#N/A</v>
          </cell>
          <cell r="AL401" t="e">
            <v>#N/A</v>
          </cell>
          <cell r="AM401" t="e">
            <v>#N/A</v>
          </cell>
          <cell r="AN401" t="e">
            <v>#N/A</v>
          </cell>
          <cell r="AO401" t="e">
            <v>#N/A</v>
          </cell>
          <cell r="AP401" t="e">
            <v>#N/A</v>
          </cell>
          <cell r="AQ401" t="e">
            <v>#N/A</v>
          </cell>
          <cell r="AR401" t="e">
            <v>#N/A</v>
          </cell>
          <cell r="AS401" t="e">
            <v>#N/A</v>
          </cell>
          <cell r="AT401" t="e">
            <v>#N/A</v>
          </cell>
          <cell r="AU401" t="e">
            <v>#N/A</v>
          </cell>
          <cell r="AV401" t="e">
            <v>#N/A</v>
          </cell>
          <cell r="AW401" t="e">
            <v>#N/A</v>
          </cell>
          <cell r="AX401" t="e">
            <v>#N/A</v>
          </cell>
          <cell r="AY401" t="e">
            <v>#N/A</v>
          </cell>
          <cell r="AZ401" t="e">
            <v>#N/A</v>
          </cell>
          <cell r="BA401" t="e">
            <v>#N/A</v>
          </cell>
          <cell r="BB401" t="e">
            <v>#N/A</v>
          </cell>
          <cell r="BC401" t="e">
            <v>#N/A</v>
          </cell>
          <cell r="BD401" t="e">
            <v>#N/A</v>
          </cell>
          <cell r="BE401" t="e">
            <v>#N/A</v>
          </cell>
        </row>
        <row r="402">
          <cell r="A402">
            <v>0</v>
          </cell>
          <cell r="B402">
            <v>0</v>
          </cell>
          <cell r="C402" t="e">
            <v>#N/A</v>
          </cell>
          <cell r="D402" t="e">
            <v>#N/A</v>
          </cell>
          <cell r="E402" t="e">
            <v>#N/A</v>
          </cell>
          <cell r="F402" t="e">
            <v>#N/A</v>
          </cell>
          <cell r="G402" t="e">
            <v>#N/A</v>
          </cell>
          <cell r="H402" t="e">
            <v>#N/A</v>
          </cell>
          <cell r="I402" t="e">
            <v>#N/A</v>
          </cell>
          <cell r="J402" t="e">
            <v>#N/A</v>
          </cell>
          <cell r="K402" t="e">
            <v>#N/A</v>
          </cell>
          <cell r="L402" t="e">
            <v>#N/A</v>
          </cell>
          <cell r="M402" t="e">
            <v>#N/A</v>
          </cell>
          <cell r="N402" t="e">
            <v>#N/A</v>
          </cell>
          <cell r="O402" t="e">
            <v>#N/A</v>
          </cell>
          <cell r="P402" t="e">
            <v>#N/A</v>
          </cell>
          <cell r="Q402" t="e">
            <v>#N/A</v>
          </cell>
          <cell r="R402" t="e">
            <v>#N/A</v>
          </cell>
          <cell r="S402" t="e">
            <v>#N/A</v>
          </cell>
          <cell r="T402" t="e">
            <v>#N/A</v>
          </cell>
          <cell r="U402" t="e">
            <v>#N/A</v>
          </cell>
          <cell r="V402" t="e">
            <v>#N/A</v>
          </cell>
          <cell r="W402" t="e">
            <v>#N/A</v>
          </cell>
          <cell r="X402" t="e">
            <v>#N/A</v>
          </cell>
          <cell r="Y402" t="e">
            <v>#N/A</v>
          </cell>
          <cell r="Z402" t="e">
            <v>#N/A</v>
          </cell>
          <cell r="AA402" t="e">
            <v>#N/A</v>
          </cell>
          <cell r="AB402" t="e">
            <v>#N/A</v>
          </cell>
          <cell r="AC402" t="e">
            <v>#N/A</v>
          </cell>
          <cell r="AD402" t="e">
            <v>#N/A</v>
          </cell>
          <cell r="AE402" t="e">
            <v>#N/A</v>
          </cell>
          <cell r="AF402" t="e">
            <v>#N/A</v>
          </cell>
          <cell r="AG402" t="e">
            <v>#N/A</v>
          </cell>
          <cell r="AH402" t="e">
            <v>#N/A</v>
          </cell>
          <cell r="AI402" t="e">
            <v>#N/A</v>
          </cell>
          <cell r="AJ402" t="e">
            <v>#N/A</v>
          </cell>
          <cell r="AK402" t="e">
            <v>#N/A</v>
          </cell>
          <cell r="AL402" t="e">
            <v>#N/A</v>
          </cell>
          <cell r="AM402" t="e">
            <v>#N/A</v>
          </cell>
          <cell r="AN402" t="e">
            <v>#N/A</v>
          </cell>
          <cell r="AO402" t="e">
            <v>#N/A</v>
          </cell>
          <cell r="AP402" t="e">
            <v>#N/A</v>
          </cell>
          <cell r="AQ402" t="e">
            <v>#N/A</v>
          </cell>
          <cell r="AR402" t="e">
            <v>#N/A</v>
          </cell>
          <cell r="AS402" t="e">
            <v>#N/A</v>
          </cell>
          <cell r="AT402" t="e">
            <v>#N/A</v>
          </cell>
          <cell r="AU402" t="e">
            <v>#N/A</v>
          </cell>
          <cell r="AV402" t="e">
            <v>#N/A</v>
          </cell>
          <cell r="AW402" t="e">
            <v>#N/A</v>
          </cell>
          <cell r="AX402" t="e">
            <v>#N/A</v>
          </cell>
          <cell r="AY402" t="e">
            <v>#N/A</v>
          </cell>
          <cell r="AZ402" t="e">
            <v>#N/A</v>
          </cell>
          <cell r="BA402" t="e">
            <v>#N/A</v>
          </cell>
          <cell r="BB402" t="e">
            <v>#N/A</v>
          </cell>
          <cell r="BC402" t="e">
            <v>#N/A</v>
          </cell>
          <cell r="BD402" t="e">
            <v>#N/A</v>
          </cell>
          <cell r="BE402" t="e">
            <v>#N/A</v>
          </cell>
        </row>
        <row r="403">
          <cell r="A403">
            <v>0</v>
          </cell>
          <cell r="B403">
            <v>0</v>
          </cell>
          <cell r="C403" t="e">
            <v>#N/A</v>
          </cell>
          <cell r="D403" t="e">
            <v>#N/A</v>
          </cell>
          <cell r="E403" t="e">
            <v>#N/A</v>
          </cell>
          <cell r="F403" t="e">
            <v>#N/A</v>
          </cell>
          <cell r="G403" t="e">
            <v>#N/A</v>
          </cell>
          <cell r="H403" t="e">
            <v>#N/A</v>
          </cell>
          <cell r="I403" t="e">
            <v>#N/A</v>
          </cell>
          <cell r="J403" t="e">
            <v>#N/A</v>
          </cell>
          <cell r="K403" t="e">
            <v>#N/A</v>
          </cell>
          <cell r="L403" t="e">
            <v>#N/A</v>
          </cell>
          <cell r="M403" t="e">
            <v>#N/A</v>
          </cell>
          <cell r="N403" t="e">
            <v>#N/A</v>
          </cell>
          <cell r="O403" t="e">
            <v>#N/A</v>
          </cell>
          <cell r="P403" t="e">
            <v>#N/A</v>
          </cell>
          <cell r="Q403" t="e">
            <v>#N/A</v>
          </cell>
          <cell r="R403" t="e">
            <v>#N/A</v>
          </cell>
          <cell r="S403" t="e">
            <v>#N/A</v>
          </cell>
          <cell r="T403" t="e">
            <v>#N/A</v>
          </cell>
          <cell r="U403" t="e">
            <v>#N/A</v>
          </cell>
          <cell r="V403" t="e">
            <v>#N/A</v>
          </cell>
          <cell r="W403" t="e">
            <v>#N/A</v>
          </cell>
          <cell r="X403" t="e">
            <v>#N/A</v>
          </cell>
          <cell r="Y403" t="e">
            <v>#N/A</v>
          </cell>
          <cell r="Z403" t="e">
            <v>#N/A</v>
          </cell>
          <cell r="AA403" t="e">
            <v>#N/A</v>
          </cell>
          <cell r="AB403" t="e">
            <v>#N/A</v>
          </cell>
          <cell r="AC403" t="e">
            <v>#N/A</v>
          </cell>
          <cell r="AD403" t="e">
            <v>#N/A</v>
          </cell>
          <cell r="AE403" t="e">
            <v>#N/A</v>
          </cell>
          <cell r="AF403" t="e">
            <v>#N/A</v>
          </cell>
          <cell r="AG403" t="e">
            <v>#N/A</v>
          </cell>
          <cell r="AH403" t="e">
            <v>#N/A</v>
          </cell>
          <cell r="AI403" t="e">
            <v>#N/A</v>
          </cell>
          <cell r="AJ403" t="e">
            <v>#N/A</v>
          </cell>
          <cell r="AK403" t="e">
            <v>#N/A</v>
          </cell>
          <cell r="AL403" t="e">
            <v>#N/A</v>
          </cell>
          <cell r="AM403" t="e">
            <v>#N/A</v>
          </cell>
          <cell r="AN403" t="e">
            <v>#N/A</v>
          </cell>
          <cell r="AO403" t="e">
            <v>#N/A</v>
          </cell>
          <cell r="AP403" t="e">
            <v>#N/A</v>
          </cell>
          <cell r="AQ403" t="e">
            <v>#N/A</v>
          </cell>
          <cell r="AR403" t="e">
            <v>#N/A</v>
          </cell>
          <cell r="AS403" t="e">
            <v>#N/A</v>
          </cell>
          <cell r="AT403" t="e">
            <v>#N/A</v>
          </cell>
          <cell r="AU403" t="e">
            <v>#N/A</v>
          </cell>
          <cell r="AV403" t="e">
            <v>#N/A</v>
          </cell>
          <cell r="AW403" t="e">
            <v>#N/A</v>
          </cell>
          <cell r="AX403" t="e">
            <v>#N/A</v>
          </cell>
          <cell r="AY403" t="e">
            <v>#N/A</v>
          </cell>
          <cell r="AZ403" t="e">
            <v>#N/A</v>
          </cell>
          <cell r="BA403" t="e">
            <v>#N/A</v>
          </cell>
          <cell r="BB403" t="e">
            <v>#N/A</v>
          </cell>
          <cell r="BC403" t="e">
            <v>#N/A</v>
          </cell>
          <cell r="BD403" t="e">
            <v>#N/A</v>
          </cell>
          <cell r="BE403" t="e">
            <v>#N/A</v>
          </cell>
        </row>
        <row r="404">
          <cell r="A404">
            <v>0</v>
          </cell>
          <cell r="B404">
            <v>0</v>
          </cell>
          <cell r="C404" t="e">
            <v>#N/A</v>
          </cell>
          <cell r="D404" t="e">
            <v>#N/A</v>
          </cell>
          <cell r="E404" t="e">
            <v>#N/A</v>
          </cell>
          <cell r="F404" t="e">
            <v>#N/A</v>
          </cell>
          <cell r="G404" t="e">
            <v>#N/A</v>
          </cell>
          <cell r="H404" t="e">
            <v>#N/A</v>
          </cell>
          <cell r="I404" t="e">
            <v>#N/A</v>
          </cell>
          <cell r="J404" t="e">
            <v>#N/A</v>
          </cell>
          <cell r="K404" t="e">
            <v>#N/A</v>
          </cell>
          <cell r="L404" t="e">
            <v>#N/A</v>
          </cell>
          <cell r="M404" t="e">
            <v>#N/A</v>
          </cell>
          <cell r="N404" t="e">
            <v>#N/A</v>
          </cell>
          <cell r="O404" t="e">
            <v>#N/A</v>
          </cell>
          <cell r="P404" t="e">
            <v>#N/A</v>
          </cell>
          <cell r="Q404" t="e">
            <v>#N/A</v>
          </cell>
          <cell r="R404" t="e">
            <v>#N/A</v>
          </cell>
          <cell r="S404" t="e">
            <v>#N/A</v>
          </cell>
          <cell r="T404" t="e">
            <v>#N/A</v>
          </cell>
          <cell r="U404" t="e">
            <v>#N/A</v>
          </cell>
          <cell r="V404" t="e">
            <v>#N/A</v>
          </cell>
          <cell r="W404" t="e">
            <v>#N/A</v>
          </cell>
          <cell r="X404" t="e">
            <v>#N/A</v>
          </cell>
          <cell r="Y404" t="e">
            <v>#N/A</v>
          </cell>
          <cell r="Z404" t="e">
            <v>#N/A</v>
          </cell>
          <cell r="AA404" t="e">
            <v>#N/A</v>
          </cell>
          <cell r="AB404" t="e">
            <v>#N/A</v>
          </cell>
          <cell r="AC404" t="e">
            <v>#N/A</v>
          </cell>
          <cell r="AD404" t="e">
            <v>#N/A</v>
          </cell>
          <cell r="AE404" t="e">
            <v>#N/A</v>
          </cell>
          <cell r="AF404" t="e">
            <v>#N/A</v>
          </cell>
          <cell r="AG404" t="e">
            <v>#N/A</v>
          </cell>
          <cell r="AH404" t="e">
            <v>#N/A</v>
          </cell>
          <cell r="AI404" t="e">
            <v>#N/A</v>
          </cell>
          <cell r="AJ404" t="e">
            <v>#N/A</v>
          </cell>
          <cell r="AK404" t="e">
            <v>#N/A</v>
          </cell>
          <cell r="AL404" t="e">
            <v>#N/A</v>
          </cell>
          <cell r="AM404" t="e">
            <v>#N/A</v>
          </cell>
          <cell r="AN404" t="e">
            <v>#N/A</v>
          </cell>
          <cell r="AO404" t="e">
            <v>#N/A</v>
          </cell>
          <cell r="AP404" t="e">
            <v>#N/A</v>
          </cell>
          <cell r="AQ404" t="e">
            <v>#N/A</v>
          </cell>
          <cell r="AR404" t="e">
            <v>#N/A</v>
          </cell>
          <cell r="AS404" t="e">
            <v>#N/A</v>
          </cell>
          <cell r="AT404" t="e">
            <v>#N/A</v>
          </cell>
          <cell r="AU404" t="e">
            <v>#N/A</v>
          </cell>
          <cell r="AV404" t="e">
            <v>#N/A</v>
          </cell>
          <cell r="AW404" t="e">
            <v>#N/A</v>
          </cell>
          <cell r="AX404" t="e">
            <v>#N/A</v>
          </cell>
          <cell r="AY404" t="e">
            <v>#N/A</v>
          </cell>
          <cell r="AZ404" t="e">
            <v>#N/A</v>
          </cell>
          <cell r="BA404" t="e">
            <v>#N/A</v>
          </cell>
          <cell r="BB404" t="e">
            <v>#N/A</v>
          </cell>
          <cell r="BC404" t="e">
            <v>#N/A</v>
          </cell>
          <cell r="BD404" t="e">
            <v>#N/A</v>
          </cell>
          <cell r="BE404" t="e">
            <v>#N/A</v>
          </cell>
        </row>
        <row r="405">
          <cell r="A405">
            <v>0</v>
          </cell>
          <cell r="B405">
            <v>0</v>
          </cell>
          <cell r="C405" t="e">
            <v>#N/A</v>
          </cell>
          <cell r="D405" t="e">
            <v>#N/A</v>
          </cell>
          <cell r="E405" t="e">
            <v>#N/A</v>
          </cell>
          <cell r="F405" t="e">
            <v>#N/A</v>
          </cell>
          <cell r="G405" t="e">
            <v>#N/A</v>
          </cell>
          <cell r="H405" t="e">
            <v>#N/A</v>
          </cell>
          <cell r="I405" t="e">
            <v>#N/A</v>
          </cell>
          <cell r="J405" t="e">
            <v>#N/A</v>
          </cell>
          <cell r="K405" t="e">
            <v>#N/A</v>
          </cell>
          <cell r="L405" t="e">
            <v>#N/A</v>
          </cell>
          <cell r="M405" t="e">
            <v>#N/A</v>
          </cell>
          <cell r="N405" t="e">
            <v>#N/A</v>
          </cell>
          <cell r="O405" t="e">
            <v>#N/A</v>
          </cell>
          <cell r="P405" t="e">
            <v>#N/A</v>
          </cell>
          <cell r="Q405" t="e">
            <v>#N/A</v>
          </cell>
          <cell r="R405" t="e">
            <v>#N/A</v>
          </cell>
          <cell r="S405" t="e">
            <v>#N/A</v>
          </cell>
          <cell r="T405" t="e">
            <v>#N/A</v>
          </cell>
          <cell r="U405" t="e">
            <v>#N/A</v>
          </cell>
          <cell r="V405" t="e">
            <v>#N/A</v>
          </cell>
          <cell r="W405" t="e">
            <v>#N/A</v>
          </cell>
          <cell r="X405" t="e">
            <v>#N/A</v>
          </cell>
          <cell r="Y405" t="e">
            <v>#N/A</v>
          </cell>
          <cell r="Z405" t="e">
            <v>#N/A</v>
          </cell>
          <cell r="AA405" t="e">
            <v>#N/A</v>
          </cell>
          <cell r="AB405" t="e">
            <v>#N/A</v>
          </cell>
          <cell r="AC405" t="e">
            <v>#N/A</v>
          </cell>
          <cell r="AD405" t="e">
            <v>#N/A</v>
          </cell>
          <cell r="AE405" t="e">
            <v>#N/A</v>
          </cell>
          <cell r="AF405" t="e">
            <v>#N/A</v>
          </cell>
          <cell r="AG405" t="e">
            <v>#N/A</v>
          </cell>
          <cell r="AH405" t="e">
            <v>#N/A</v>
          </cell>
          <cell r="AI405" t="e">
            <v>#N/A</v>
          </cell>
          <cell r="AJ405" t="e">
            <v>#N/A</v>
          </cell>
          <cell r="AK405" t="e">
            <v>#N/A</v>
          </cell>
          <cell r="AL405" t="e">
            <v>#N/A</v>
          </cell>
          <cell r="AM405" t="e">
            <v>#N/A</v>
          </cell>
          <cell r="AN405" t="e">
            <v>#N/A</v>
          </cell>
          <cell r="AO405" t="e">
            <v>#N/A</v>
          </cell>
          <cell r="AP405" t="e">
            <v>#N/A</v>
          </cell>
          <cell r="AQ405" t="e">
            <v>#N/A</v>
          </cell>
          <cell r="AR405" t="e">
            <v>#N/A</v>
          </cell>
          <cell r="AS405" t="e">
            <v>#N/A</v>
          </cell>
          <cell r="AT405" t="e">
            <v>#N/A</v>
          </cell>
          <cell r="AU405" t="e">
            <v>#N/A</v>
          </cell>
          <cell r="AV405" t="e">
            <v>#N/A</v>
          </cell>
          <cell r="AW405" t="e">
            <v>#N/A</v>
          </cell>
          <cell r="AX405" t="e">
            <v>#N/A</v>
          </cell>
          <cell r="AY405" t="e">
            <v>#N/A</v>
          </cell>
          <cell r="AZ405" t="e">
            <v>#N/A</v>
          </cell>
          <cell r="BA405" t="e">
            <v>#N/A</v>
          </cell>
          <cell r="BB405" t="e">
            <v>#N/A</v>
          </cell>
          <cell r="BC405" t="e">
            <v>#N/A</v>
          </cell>
          <cell r="BD405" t="e">
            <v>#N/A</v>
          </cell>
          <cell r="BE405" t="e">
            <v>#N/A</v>
          </cell>
        </row>
        <row r="406">
          <cell r="A406">
            <v>0</v>
          </cell>
          <cell r="B406">
            <v>0</v>
          </cell>
          <cell r="C406" t="e">
            <v>#N/A</v>
          </cell>
          <cell r="D406" t="e">
            <v>#N/A</v>
          </cell>
          <cell r="E406" t="e">
            <v>#N/A</v>
          </cell>
          <cell r="F406" t="e">
            <v>#N/A</v>
          </cell>
          <cell r="G406" t="e">
            <v>#N/A</v>
          </cell>
          <cell r="H406" t="e">
            <v>#N/A</v>
          </cell>
          <cell r="I406" t="e">
            <v>#N/A</v>
          </cell>
          <cell r="J406" t="e">
            <v>#N/A</v>
          </cell>
          <cell r="K406" t="e">
            <v>#N/A</v>
          </cell>
          <cell r="L406" t="e">
            <v>#N/A</v>
          </cell>
          <cell r="M406" t="e">
            <v>#N/A</v>
          </cell>
          <cell r="N406" t="e">
            <v>#N/A</v>
          </cell>
          <cell r="O406" t="e">
            <v>#N/A</v>
          </cell>
          <cell r="P406" t="e">
            <v>#N/A</v>
          </cell>
          <cell r="Q406" t="e">
            <v>#N/A</v>
          </cell>
          <cell r="R406" t="e">
            <v>#N/A</v>
          </cell>
          <cell r="S406" t="e">
            <v>#N/A</v>
          </cell>
          <cell r="T406" t="e">
            <v>#N/A</v>
          </cell>
          <cell r="U406" t="e">
            <v>#N/A</v>
          </cell>
          <cell r="V406" t="e">
            <v>#N/A</v>
          </cell>
          <cell r="W406" t="e">
            <v>#N/A</v>
          </cell>
          <cell r="X406" t="e">
            <v>#N/A</v>
          </cell>
          <cell r="Y406" t="e">
            <v>#N/A</v>
          </cell>
          <cell r="Z406" t="e">
            <v>#N/A</v>
          </cell>
          <cell r="AA406" t="e">
            <v>#N/A</v>
          </cell>
          <cell r="AB406" t="e">
            <v>#N/A</v>
          </cell>
          <cell r="AC406" t="e">
            <v>#N/A</v>
          </cell>
          <cell r="AD406" t="e">
            <v>#N/A</v>
          </cell>
          <cell r="AE406" t="e">
            <v>#N/A</v>
          </cell>
          <cell r="AF406" t="e">
            <v>#N/A</v>
          </cell>
          <cell r="AG406" t="e">
            <v>#N/A</v>
          </cell>
          <cell r="AH406" t="e">
            <v>#N/A</v>
          </cell>
          <cell r="AI406" t="e">
            <v>#N/A</v>
          </cell>
          <cell r="AJ406" t="e">
            <v>#N/A</v>
          </cell>
          <cell r="AK406" t="e">
            <v>#N/A</v>
          </cell>
          <cell r="AL406" t="e">
            <v>#N/A</v>
          </cell>
          <cell r="AM406" t="e">
            <v>#N/A</v>
          </cell>
          <cell r="AN406" t="e">
            <v>#N/A</v>
          </cell>
          <cell r="AO406" t="e">
            <v>#N/A</v>
          </cell>
          <cell r="AP406" t="e">
            <v>#N/A</v>
          </cell>
          <cell r="AQ406" t="e">
            <v>#N/A</v>
          </cell>
          <cell r="AR406" t="e">
            <v>#N/A</v>
          </cell>
          <cell r="AS406" t="e">
            <v>#N/A</v>
          </cell>
          <cell r="AT406" t="e">
            <v>#N/A</v>
          </cell>
          <cell r="AU406" t="e">
            <v>#N/A</v>
          </cell>
          <cell r="AV406" t="e">
            <v>#N/A</v>
          </cell>
          <cell r="AW406" t="e">
            <v>#N/A</v>
          </cell>
          <cell r="AX406" t="e">
            <v>#N/A</v>
          </cell>
          <cell r="AY406" t="e">
            <v>#N/A</v>
          </cell>
          <cell r="AZ406" t="e">
            <v>#N/A</v>
          </cell>
          <cell r="BA406" t="e">
            <v>#N/A</v>
          </cell>
          <cell r="BB406" t="e">
            <v>#N/A</v>
          </cell>
          <cell r="BC406" t="e">
            <v>#N/A</v>
          </cell>
          <cell r="BD406" t="e">
            <v>#N/A</v>
          </cell>
          <cell r="BE406" t="e">
            <v>#N/A</v>
          </cell>
        </row>
        <row r="407">
          <cell r="A407">
            <v>0</v>
          </cell>
          <cell r="B407">
            <v>0</v>
          </cell>
          <cell r="C407" t="e">
            <v>#N/A</v>
          </cell>
          <cell r="D407" t="e">
            <v>#N/A</v>
          </cell>
          <cell r="E407" t="e">
            <v>#N/A</v>
          </cell>
          <cell r="F407" t="e">
            <v>#N/A</v>
          </cell>
          <cell r="G407" t="e">
            <v>#N/A</v>
          </cell>
          <cell r="H407" t="e">
            <v>#N/A</v>
          </cell>
          <cell r="I407" t="e">
            <v>#N/A</v>
          </cell>
          <cell r="J407" t="e">
            <v>#N/A</v>
          </cell>
          <cell r="K407" t="e">
            <v>#N/A</v>
          </cell>
          <cell r="L407" t="e">
            <v>#N/A</v>
          </cell>
          <cell r="M407" t="e">
            <v>#N/A</v>
          </cell>
          <cell r="N407" t="e">
            <v>#N/A</v>
          </cell>
          <cell r="O407" t="e">
            <v>#N/A</v>
          </cell>
          <cell r="P407" t="e">
            <v>#N/A</v>
          </cell>
          <cell r="Q407" t="e">
            <v>#N/A</v>
          </cell>
          <cell r="R407" t="e">
            <v>#N/A</v>
          </cell>
          <cell r="S407" t="e">
            <v>#N/A</v>
          </cell>
          <cell r="T407" t="e">
            <v>#N/A</v>
          </cell>
          <cell r="U407" t="e">
            <v>#N/A</v>
          </cell>
          <cell r="V407" t="e">
            <v>#N/A</v>
          </cell>
          <cell r="W407" t="e">
            <v>#N/A</v>
          </cell>
          <cell r="X407" t="e">
            <v>#N/A</v>
          </cell>
          <cell r="Y407" t="e">
            <v>#N/A</v>
          </cell>
          <cell r="Z407" t="e">
            <v>#N/A</v>
          </cell>
          <cell r="AA407" t="e">
            <v>#N/A</v>
          </cell>
          <cell r="AB407" t="e">
            <v>#N/A</v>
          </cell>
          <cell r="AC407" t="e">
            <v>#N/A</v>
          </cell>
          <cell r="AD407" t="e">
            <v>#N/A</v>
          </cell>
          <cell r="AE407" t="e">
            <v>#N/A</v>
          </cell>
          <cell r="AF407" t="e">
            <v>#N/A</v>
          </cell>
          <cell r="AG407" t="e">
            <v>#N/A</v>
          </cell>
          <cell r="AH407" t="e">
            <v>#N/A</v>
          </cell>
          <cell r="AI407" t="e">
            <v>#N/A</v>
          </cell>
          <cell r="AJ407" t="e">
            <v>#N/A</v>
          </cell>
          <cell r="AK407" t="e">
            <v>#N/A</v>
          </cell>
          <cell r="AL407" t="e">
            <v>#N/A</v>
          </cell>
          <cell r="AM407" t="e">
            <v>#N/A</v>
          </cell>
          <cell r="AN407" t="e">
            <v>#N/A</v>
          </cell>
          <cell r="AO407" t="e">
            <v>#N/A</v>
          </cell>
          <cell r="AP407" t="e">
            <v>#N/A</v>
          </cell>
          <cell r="AQ407" t="e">
            <v>#N/A</v>
          </cell>
          <cell r="AR407" t="e">
            <v>#N/A</v>
          </cell>
          <cell r="AS407" t="e">
            <v>#N/A</v>
          </cell>
          <cell r="AT407" t="e">
            <v>#N/A</v>
          </cell>
          <cell r="AU407" t="e">
            <v>#N/A</v>
          </cell>
          <cell r="AV407" t="e">
            <v>#N/A</v>
          </cell>
          <cell r="AW407" t="e">
            <v>#N/A</v>
          </cell>
          <cell r="AX407" t="e">
            <v>#N/A</v>
          </cell>
          <cell r="AY407" t="e">
            <v>#N/A</v>
          </cell>
          <cell r="AZ407" t="e">
            <v>#N/A</v>
          </cell>
          <cell r="BA407" t="e">
            <v>#N/A</v>
          </cell>
          <cell r="BB407" t="e">
            <v>#N/A</v>
          </cell>
          <cell r="BC407" t="e">
            <v>#N/A</v>
          </cell>
          <cell r="BD407" t="e">
            <v>#N/A</v>
          </cell>
          <cell r="BE407" t="e">
            <v>#N/A</v>
          </cell>
        </row>
        <row r="408">
          <cell r="A408">
            <v>0</v>
          </cell>
          <cell r="B408">
            <v>0</v>
          </cell>
          <cell r="C408" t="e">
            <v>#N/A</v>
          </cell>
          <cell r="D408" t="e">
            <v>#N/A</v>
          </cell>
          <cell r="E408" t="e">
            <v>#N/A</v>
          </cell>
          <cell r="F408" t="e">
            <v>#N/A</v>
          </cell>
          <cell r="G408" t="e">
            <v>#N/A</v>
          </cell>
          <cell r="H408" t="e">
            <v>#N/A</v>
          </cell>
          <cell r="I408" t="e">
            <v>#N/A</v>
          </cell>
          <cell r="J408" t="e">
            <v>#N/A</v>
          </cell>
          <cell r="K408" t="e">
            <v>#N/A</v>
          </cell>
          <cell r="L408" t="e">
            <v>#N/A</v>
          </cell>
          <cell r="M408" t="e">
            <v>#N/A</v>
          </cell>
          <cell r="N408" t="e">
            <v>#N/A</v>
          </cell>
          <cell r="O408" t="e">
            <v>#N/A</v>
          </cell>
          <cell r="P408" t="e">
            <v>#N/A</v>
          </cell>
          <cell r="Q408" t="e">
            <v>#N/A</v>
          </cell>
          <cell r="R408" t="e">
            <v>#N/A</v>
          </cell>
          <cell r="S408" t="e">
            <v>#N/A</v>
          </cell>
          <cell r="T408" t="e">
            <v>#N/A</v>
          </cell>
          <cell r="U408" t="e">
            <v>#N/A</v>
          </cell>
          <cell r="V408" t="e">
            <v>#N/A</v>
          </cell>
          <cell r="W408" t="e">
            <v>#N/A</v>
          </cell>
          <cell r="X408" t="e">
            <v>#N/A</v>
          </cell>
          <cell r="Y408" t="e">
            <v>#N/A</v>
          </cell>
          <cell r="Z408" t="e">
            <v>#N/A</v>
          </cell>
          <cell r="AA408" t="e">
            <v>#N/A</v>
          </cell>
          <cell r="AB408" t="e">
            <v>#N/A</v>
          </cell>
          <cell r="AC408" t="e">
            <v>#N/A</v>
          </cell>
          <cell r="AD408" t="e">
            <v>#N/A</v>
          </cell>
          <cell r="AE408" t="e">
            <v>#N/A</v>
          </cell>
          <cell r="AF408" t="e">
            <v>#N/A</v>
          </cell>
          <cell r="AG408" t="e">
            <v>#N/A</v>
          </cell>
          <cell r="AH408" t="e">
            <v>#N/A</v>
          </cell>
          <cell r="AI408" t="e">
            <v>#N/A</v>
          </cell>
          <cell r="AJ408" t="e">
            <v>#N/A</v>
          </cell>
          <cell r="AK408" t="e">
            <v>#N/A</v>
          </cell>
          <cell r="AL408" t="e">
            <v>#N/A</v>
          </cell>
          <cell r="AM408" t="e">
            <v>#N/A</v>
          </cell>
          <cell r="AN408" t="e">
            <v>#N/A</v>
          </cell>
          <cell r="AO408" t="e">
            <v>#N/A</v>
          </cell>
          <cell r="AP408" t="e">
            <v>#N/A</v>
          </cell>
          <cell r="AQ408" t="e">
            <v>#N/A</v>
          </cell>
          <cell r="AR408" t="e">
            <v>#N/A</v>
          </cell>
          <cell r="AS408" t="e">
            <v>#N/A</v>
          </cell>
          <cell r="AT408" t="e">
            <v>#N/A</v>
          </cell>
          <cell r="AU408" t="e">
            <v>#N/A</v>
          </cell>
          <cell r="AV408" t="e">
            <v>#N/A</v>
          </cell>
          <cell r="AW408" t="e">
            <v>#N/A</v>
          </cell>
          <cell r="AX408" t="e">
            <v>#N/A</v>
          </cell>
          <cell r="AY408" t="e">
            <v>#N/A</v>
          </cell>
          <cell r="AZ408" t="e">
            <v>#N/A</v>
          </cell>
          <cell r="BA408" t="e">
            <v>#N/A</v>
          </cell>
          <cell r="BB408" t="e">
            <v>#N/A</v>
          </cell>
          <cell r="BC408" t="e">
            <v>#N/A</v>
          </cell>
          <cell r="BD408" t="e">
            <v>#N/A</v>
          </cell>
          <cell r="BE408" t="e">
            <v>#N/A</v>
          </cell>
        </row>
        <row r="409">
          <cell r="A409">
            <v>0</v>
          </cell>
          <cell r="B409">
            <v>0</v>
          </cell>
          <cell r="C409" t="e">
            <v>#N/A</v>
          </cell>
          <cell r="D409" t="e">
            <v>#N/A</v>
          </cell>
          <cell r="E409" t="e">
            <v>#N/A</v>
          </cell>
          <cell r="F409" t="e">
            <v>#N/A</v>
          </cell>
          <cell r="G409" t="e">
            <v>#N/A</v>
          </cell>
          <cell r="H409" t="e">
            <v>#N/A</v>
          </cell>
          <cell r="I409" t="e">
            <v>#N/A</v>
          </cell>
          <cell r="J409" t="e">
            <v>#N/A</v>
          </cell>
          <cell r="K409" t="e">
            <v>#N/A</v>
          </cell>
          <cell r="L409" t="e">
            <v>#N/A</v>
          </cell>
          <cell r="M409" t="e">
            <v>#N/A</v>
          </cell>
          <cell r="N409" t="e">
            <v>#N/A</v>
          </cell>
          <cell r="O409" t="e">
            <v>#N/A</v>
          </cell>
          <cell r="P409" t="e">
            <v>#N/A</v>
          </cell>
          <cell r="Q409" t="e">
            <v>#N/A</v>
          </cell>
          <cell r="R409" t="e">
            <v>#N/A</v>
          </cell>
          <cell r="S409" t="e">
            <v>#N/A</v>
          </cell>
          <cell r="T409" t="e">
            <v>#N/A</v>
          </cell>
          <cell r="U409" t="e">
            <v>#N/A</v>
          </cell>
          <cell r="V409" t="e">
            <v>#N/A</v>
          </cell>
          <cell r="W409" t="e">
            <v>#N/A</v>
          </cell>
          <cell r="X409" t="e">
            <v>#N/A</v>
          </cell>
          <cell r="Y409" t="e">
            <v>#N/A</v>
          </cell>
          <cell r="Z409" t="e">
            <v>#N/A</v>
          </cell>
          <cell r="AA409" t="e">
            <v>#N/A</v>
          </cell>
          <cell r="AB409" t="e">
            <v>#N/A</v>
          </cell>
          <cell r="AC409" t="e">
            <v>#N/A</v>
          </cell>
          <cell r="AD409" t="e">
            <v>#N/A</v>
          </cell>
          <cell r="AE409" t="e">
            <v>#N/A</v>
          </cell>
          <cell r="AF409" t="e">
            <v>#N/A</v>
          </cell>
          <cell r="AG409" t="e">
            <v>#N/A</v>
          </cell>
          <cell r="AH409" t="e">
            <v>#N/A</v>
          </cell>
          <cell r="AI409" t="e">
            <v>#N/A</v>
          </cell>
          <cell r="AJ409" t="e">
            <v>#N/A</v>
          </cell>
          <cell r="AK409" t="e">
            <v>#N/A</v>
          </cell>
          <cell r="AL409" t="e">
            <v>#N/A</v>
          </cell>
          <cell r="AM409" t="e">
            <v>#N/A</v>
          </cell>
          <cell r="AN409" t="e">
            <v>#N/A</v>
          </cell>
          <cell r="AO409" t="e">
            <v>#N/A</v>
          </cell>
          <cell r="AP409" t="e">
            <v>#N/A</v>
          </cell>
          <cell r="AQ409" t="e">
            <v>#N/A</v>
          </cell>
          <cell r="AR409" t="e">
            <v>#N/A</v>
          </cell>
          <cell r="AS409" t="e">
            <v>#N/A</v>
          </cell>
          <cell r="AT409" t="e">
            <v>#N/A</v>
          </cell>
          <cell r="AU409" t="e">
            <v>#N/A</v>
          </cell>
          <cell r="AV409" t="e">
            <v>#N/A</v>
          </cell>
          <cell r="AW409" t="e">
            <v>#N/A</v>
          </cell>
          <cell r="AX409" t="e">
            <v>#N/A</v>
          </cell>
          <cell r="AY409" t="e">
            <v>#N/A</v>
          </cell>
          <cell r="AZ409" t="e">
            <v>#N/A</v>
          </cell>
          <cell r="BA409" t="e">
            <v>#N/A</v>
          </cell>
          <cell r="BB409" t="e">
            <v>#N/A</v>
          </cell>
          <cell r="BC409" t="e">
            <v>#N/A</v>
          </cell>
          <cell r="BD409" t="e">
            <v>#N/A</v>
          </cell>
          <cell r="BE409" t="e">
            <v>#N/A</v>
          </cell>
        </row>
        <row r="410">
          <cell r="A410">
            <v>0</v>
          </cell>
          <cell r="B410">
            <v>0</v>
          </cell>
          <cell r="C410" t="e">
            <v>#N/A</v>
          </cell>
          <cell r="D410" t="e">
            <v>#N/A</v>
          </cell>
          <cell r="E410" t="e">
            <v>#N/A</v>
          </cell>
          <cell r="F410" t="e">
            <v>#N/A</v>
          </cell>
          <cell r="G410" t="e">
            <v>#N/A</v>
          </cell>
          <cell r="H410" t="e">
            <v>#N/A</v>
          </cell>
          <cell r="I410" t="e">
            <v>#N/A</v>
          </cell>
          <cell r="J410" t="e">
            <v>#N/A</v>
          </cell>
          <cell r="K410" t="e">
            <v>#N/A</v>
          </cell>
          <cell r="L410" t="e">
            <v>#N/A</v>
          </cell>
          <cell r="M410" t="e">
            <v>#N/A</v>
          </cell>
          <cell r="N410" t="e">
            <v>#N/A</v>
          </cell>
          <cell r="O410" t="e">
            <v>#N/A</v>
          </cell>
          <cell r="P410" t="e">
            <v>#N/A</v>
          </cell>
          <cell r="Q410" t="e">
            <v>#N/A</v>
          </cell>
          <cell r="R410" t="e">
            <v>#N/A</v>
          </cell>
          <cell r="S410" t="e">
            <v>#N/A</v>
          </cell>
          <cell r="T410" t="e">
            <v>#N/A</v>
          </cell>
          <cell r="U410" t="e">
            <v>#N/A</v>
          </cell>
          <cell r="V410" t="e">
            <v>#N/A</v>
          </cell>
          <cell r="W410" t="e">
            <v>#N/A</v>
          </cell>
          <cell r="X410" t="e">
            <v>#N/A</v>
          </cell>
          <cell r="Y410" t="e">
            <v>#N/A</v>
          </cell>
          <cell r="Z410" t="e">
            <v>#N/A</v>
          </cell>
          <cell r="AA410" t="e">
            <v>#N/A</v>
          </cell>
          <cell r="AB410" t="e">
            <v>#N/A</v>
          </cell>
          <cell r="AC410" t="e">
            <v>#N/A</v>
          </cell>
          <cell r="AD410" t="e">
            <v>#N/A</v>
          </cell>
          <cell r="AE410" t="e">
            <v>#N/A</v>
          </cell>
          <cell r="AF410" t="e">
            <v>#N/A</v>
          </cell>
          <cell r="AG410" t="e">
            <v>#N/A</v>
          </cell>
          <cell r="AH410" t="e">
            <v>#N/A</v>
          </cell>
          <cell r="AI410" t="e">
            <v>#N/A</v>
          </cell>
          <cell r="AJ410" t="e">
            <v>#N/A</v>
          </cell>
          <cell r="AK410" t="e">
            <v>#N/A</v>
          </cell>
          <cell r="AL410" t="e">
            <v>#N/A</v>
          </cell>
          <cell r="AM410" t="e">
            <v>#N/A</v>
          </cell>
          <cell r="AN410" t="e">
            <v>#N/A</v>
          </cell>
          <cell r="AO410" t="e">
            <v>#N/A</v>
          </cell>
          <cell r="AP410" t="e">
            <v>#N/A</v>
          </cell>
          <cell r="AQ410" t="e">
            <v>#N/A</v>
          </cell>
          <cell r="AR410" t="e">
            <v>#N/A</v>
          </cell>
          <cell r="AS410" t="e">
            <v>#N/A</v>
          </cell>
          <cell r="AT410" t="e">
            <v>#N/A</v>
          </cell>
          <cell r="AU410" t="e">
            <v>#N/A</v>
          </cell>
          <cell r="AV410" t="e">
            <v>#N/A</v>
          </cell>
          <cell r="AW410" t="e">
            <v>#N/A</v>
          </cell>
          <cell r="AX410" t="e">
            <v>#N/A</v>
          </cell>
          <cell r="AY410" t="e">
            <v>#N/A</v>
          </cell>
          <cell r="AZ410" t="e">
            <v>#N/A</v>
          </cell>
          <cell r="BA410" t="e">
            <v>#N/A</v>
          </cell>
          <cell r="BB410" t="e">
            <v>#N/A</v>
          </cell>
          <cell r="BC410" t="e">
            <v>#N/A</v>
          </cell>
          <cell r="BD410" t="e">
            <v>#N/A</v>
          </cell>
          <cell r="BE410" t="e">
            <v>#N/A</v>
          </cell>
        </row>
        <row r="411">
          <cell r="A411">
            <v>0</v>
          </cell>
          <cell r="B411">
            <v>0</v>
          </cell>
          <cell r="C411" t="e">
            <v>#N/A</v>
          </cell>
          <cell r="D411" t="e">
            <v>#N/A</v>
          </cell>
          <cell r="E411" t="e">
            <v>#N/A</v>
          </cell>
          <cell r="F411" t="e">
            <v>#N/A</v>
          </cell>
          <cell r="G411" t="e">
            <v>#N/A</v>
          </cell>
          <cell r="H411" t="e">
            <v>#N/A</v>
          </cell>
          <cell r="I411" t="e">
            <v>#N/A</v>
          </cell>
          <cell r="J411" t="e">
            <v>#N/A</v>
          </cell>
          <cell r="K411" t="e">
            <v>#N/A</v>
          </cell>
          <cell r="L411" t="e">
            <v>#N/A</v>
          </cell>
          <cell r="M411" t="e">
            <v>#N/A</v>
          </cell>
          <cell r="N411" t="e">
            <v>#N/A</v>
          </cell>
          <cell r="O411" t="e">
            <v>#N/A</v>
          </cell>
          <cell r="P411" t="e">
            <v>#N/A</v>
          </cell>
          <cell r="Q411" t="e">
            <v>#N/A</v>
          </cell>
          <cell r="R411" t="e">
            <v>#N/A</v>
          </cell>
          <cell r="S411" t="e">
            <v>#N/A</v>
          </cell>
          <cell r="T411" t="e">
            <v>#N/A</v>
          </cell>
          <cell r="U411" t="e">
            <v>#N/A</v>
          </cell>
          <cell r="V411" t="e">
            <v>#N/A</v>
          </cell>
          <cell r="W411" t="e">
            <v>#N/A</v>
          </cell>
          <cell r="X411" t="e">
            <v>#N/A</v>
          </cell>
          <cell r="Y411" t="e">
            <v>#N/A</v>
          </cell>
          <cell r="Z411" t="e">
            <v>#N/A</v>
          </cell>
          <cell r="AA411" t="e">
            <v>#N/A</v>
          </cell>
          <cell r="AB411" t="e">
            <v>#N/A</v>
          </cell>
          <cell r="AC411" t="e">
            <v>#N/A</v>
          </cell>
          <cell r="AD411" t="e">
            <v>#N/A</v>
          </cell>
          <cell r="AE411" t="e">
            <v>#N/A</v>
          </cell>
          <cell r="AF411" t="e">
            <v>#N/A</v>
          </cell>
          <cell r="AG411" t="e">
            <v>#N/A</v>
          </cell>
          <cell r="AH411" t="e">
            <v>#N/A</v>
          </cell>
          <cell r="AI411" t="e">
            <v>#N/A</v>
          </cell>
          <cell r="AJ411" t="e">
            <v>#N/A</v>
          </cell>
          <cell r="AK411" t="e">
            <v>#N/A</v>
          </cell>
          <cell r="AL411" t="e">
            <v>#N/A</v>
          </cell>
          <cell r="AM411" t="e">
            <v>#N/A</v>
          </cell>
          <cell r="AN411" t="e">
            <v>#N/A</v>
          </cell>
          <cell r="AO411" t="e">
            <v>#N/A</v>
          </cell>
          <cell r="AP411" t="e">
            <v>#N/A</v>
          </cell>
          <cell r="AQ411" t="e">
            <v>#N/A</v>
          </cell>
          <cell r="AR411" t="e">
            <v>#N/A</v>
          </cell>
          <cell r="AS411" t="e">
            <v>#N/A</v>
          </cell>
          <cell r="AT411" t="e">
            <v>#N/A</v>
          </cell>
          <cell r="AU411" t="e">
            <v>#N/A</v>
          </cell>
          <cell r="AV411" t="e">
            <v>#N/A</v>
          </cell>
          <cell r="AW411" t="e">
            <v>#N/A</v>
          </cell>
          <cell r="AX411" t="e">
            <v>#N/A</v>
          </cell>
          <cell r="AY411" t="e">
            <v>#N/A</v>
          </cell>
          <cell r="AZ411" t="e">
            <v>#N/A</v>
          </cell>
          <cell r="BA411" t="e">
            <v>#N/A</v>
          </cell>
          <cell r="BB411" t="e">
            <v>#N/A</v>
          </cell>
          <cell r="BC411" t="e">
            <v>#N/A</v>
          </cell>
          <cell r="BD411" t="e">
            <v>#N/A</v>
          </cell>
          <cell r="BE411" t="e">
            <v>#N/A</v>
          </cell>
        </row>
        <row r="412">
          <cell r="A412">
            <v>0</v>
          </cell>
          <cell r="B412">
            <v>0</v>
          </cell>
          <cell r="C412" t="e">
            <v>#N/A</v>
          </cell>
          <cell r="D412" t="e">
            <v>#N/A</v>
          </cell>
          <cell r="E412" t="e">
            <v>#N/A</v>
          </cell>
          <cell r="F412" t="e">
            <v>#N/A</v>
          </cell>
          <cell r="G412" t="e">
            <v>#N/A</v>
          </cell>
          <cell r="H412" t="e">
            <v>#N/A</v>
          </cell>
          <cell r="I412" t="e">
            <v>#N/A</v>
          </cell>
          <cell r="J412" t="e">
            <v>#N/A</v>
          </cell>
          <cell r="K412" t="e">
            <v>#N/A</v>
          </cell>
          <cell r="L412" t="e">
            <v>#N/A</v>
          </cell>
          <cell r="M412" t="e">
            <v>#N/A</v>
          </cell>
          <cell r="N412" t="e">
            <v>#N/A</v>
          </cell>
          <cell r="O412" t="e">
            <v>#N/A</v>
          </cell>
          <cell r="P412" t="e">
            <v>#N/A</v>
          </cell>
          <cell r="Q412" t="e">
            <v>#N/A</v>
          </cell>
          <cell r="R412" t="e">
            <v>#N/A</v>
          </cell>
          <cell r="S412" t="e">
            <v>#N/A</v>
          </cell>
          <cell r="T412" t="e">
            <v>#N/A</v>
          </cell>
          <cell r="U412" t="e">
            <v>#N/A</v>
          </cell>
          <cell r="V412" t="e">
            <v>#N/A</v>
          </cell>
          <cell r="W412" t="e">
            <v>#N/A</v>
          </cell>
          <cell r="X412" t="e">
            <v>#N/A</v>
          </cell>
          <cell r="Y412" t="e">
            <v>#N/A</v>
          </cell>
          <cell r="Z412" t="e">
            <v>#N/A</v>
          </cell>
          <cell r="AA412" t="e">
            <v>#N/A</v>
          </cell>
          <cell r="AB412" t="e">
            <v>#N/A</v>
          </cell>
          <cell r="AC412" t="e">
            <v>#N/A</v>
          </cell>
          <cell r="AD412" t="e">
            <v>#N/A</v>
          </cell>
          <cell r="AE412" t="e">
            <v>#N/A</v>
          </cell>
          <cell r="AF412" t="e">
            <v>#N/A</v>
          </cell>
          <cell r="AG412" t="e">
            <v>#N/A</v>
          </cell>
          <cell r="AH412" t="e">
            <v>#N/A</v>
          </cell>
          <cell r="AI412" t="e">
            <v>#N/A</v>
          </cell>
          <cell r="AJ412" t="e">
            <v>#N/A</v>
          </cell>
          <cell r="AK412" t="e">
            <v>#N/A</v>
          </cell>
          <cell r="AL412" t="e">
            <v>#N/A</v>
          </cell>
          <cell r="AM412" t="e">
            <v>#N/A</v>
          </cell>
          <cell r="AN412" t="e">
            <v>#N/A</v>
          </cell>
          <cell r="AO412" t="e">
            <v>#N/A</v>
          </cell>
          <cell r="AP412" t="e">
            <v>#N/A</v>
          </cell>
          <cell r="AQ412" t="e">
            <v>#N/A</v>
          </cell>
          <cell r="AR412" t="e">
            <v>#N/A</v>
          </cell>
          <cell r="AS412" t="e">
            <v>#N/A</v>
          </cell>
          <cell r="AT412" t="e">
            <v>#N/A</v>
          </cell>
          <cell r="AU412" t="e">
            <v>#N/A</v>
          </cell>
          <cell r="AV412" t="e">
            <v>#N/A</v>
          </cell>
          <cell r="AW412" t="e">
            <v>#N/A</v>
          </cell>
          <cell r="AX412" t="e">
            <v>#N/A</v>
          </cell>
          <cell r="AY412" t="e">
            <v>#N/A</v>
          </cell>
          <cell r="AZ412" t="e">
            <v>#N/A</v>
          </cell>
          <cell r="BA412" t="e">
            <v>#N/A</v>
          </cell>
          <cell r="BB412" t="e">
            <v>#N/A</v>
          </cell>
          <cell r="BC412" t="e">
            <v>#N/A</v>
          </cell>
          <cell r="BD412" t="e">
            <v>#N/A</v>
          </cell>
          <cell r="BE412" t="e">
            <v>#N/A</v>
          </cell>
        </row>
        <row r="413">
          <cell r="A413">
            <v>0</v>
          </cell>
          <cell r="B413">
            <v>0</v>
          </cell>
          <cell r="C413" t="e">
            <v>#N/A</v>
          </cell>
          <cell r="D413" t="e">
            <v>#N/A</v>
          </cell>
          <cell r="E413" t="e">
            <v>#N/A</v>
          </cell>
          <cell r="F413" t="e">
            <v>#N/A</v>
          </cell>
          <cell r="G413" t="e">
            <v>#N/A</v>
          </cell>
          <cell r="H413" t="e">
            <v>#N/A</v>
          </cell>
          <cell r="I413" t="e">
            <v>#N/A</v>
          </cell>
          <cell r="J413" t="e">
            <v>#N/A</v>
          </cell>
          <cell r="K413" t="e">
            <v>#N/A</v>
          </cell>
          <cell r="L413" t="e">
            <v>#N/A</v>
          </cell>
          <cell r="M413" t="e">
            <v>#N/A</v>
          </cell>
          <cell r="N413" t="e">
            <v>#N/A</v>
          </cell>
          <cell r="O413" t="e">
            <v>#N/A</v>
          </cell>
          <cell r="P413" t="e">
            <v>#N/A</v>
          </cell>
          <cell r="Q413" t="e">
            <v>#N/A</v>
          </cell>
          <cell r="R413" t="e">
            <v>#N/A</v>
          </cell>
          <cell r="S413" t="e">
            <v>#N/A</v>
          </cell>
          <cell r="T413" t="e">
            <v>#N/A</v>
          </cell>
          <cell r="U413" t="e">
            <v>#N/A</v>
          </cell>
          <cell r="V413" t="e">
            <v>#N/A</v>
          </cell>
          <cell r="W413" t="e">
            <v>#N/A</v>
          </cell>
          <cell r="X413" t="e">
            <v>#N/A</v>
          </cell>
          <cell r="Y413" t="e">
            <v>#N/A</v>
          </cell>
          <cell r="Z413" t="e">
            <v>#N/A</v>
          </cell>
          <cell r="AA413" t="e">
            <v>#N/A</v>
          </cell>
          <cell r="AB413" t="e">
            <v>#N/A</v>
          </cell>
          <cell r="AC413" t="e">
            <v>#N/A</v>
          </cell>
          <cell r="AD413" t="e">
            <v>#N/A</v>
          </cell>
          <cell r="AE413" t="e">
            <v>#N/A</v>
          </cell>
          <cell r="AF413" t="e">
            <v>#N/A</v>
          </cell>
          <cell r="AG413" t="e">
            <v>#N/A</v>
          </cell>
          <cell r="AH413" t="e">
            <v>#N/A</v>
          </cell>
          <cell r="AI413" t="e">
            <v>#N/A</v>
          </cell>
          <cell r="AJ413" t="e">
            <v>#N/A</v>
          </cell>
          <cell r="AK413" t="e">
            <v>#N/A</v>
          </cell>
          <cell r="AL413" t="e">
            <v>#N/A</v>
          </cell>
          <cell r="AM413" t="e">
            <v>#N/A</v>
          </cell>
          <cell r="AN413" t="e">
            <v>#N/A</v>
          </cell>
          <cell r="AO413" t="e">
            <v>#N/A</v>
          </cell>
          <cell r="AP413" t="e">
            <v>#N/A</v>
          </cell>
          <cell r="AQ413" t="e">
            <v>#N/A</v>
          </cell>
          <cell r="AR413" t="e">
            <v>#N/A</v>
          </cell>
          <cell r="AS413" t="e">
            <v>#N/A</v>
          </cell>
          <cell r="AT413" t="e">
            <v>#N/A</v>
          </cell>
          <cell r="AU413" t="e">
            <v>#N/A</v>
          </cell>
          <cell r="AV413" t="e">
            <v>#N/A</v>
          </cell>
          <cell r="AW413" t="e">
            <v>#N/A</v>
          </cell>
          <cell r="AX413" t="e">
            <v>#N/A</v>
          </cell>
          <cell r="AY413" t="e">
            <v>#N/A</v>
          </cell>
          <cell r="AZ413" t="e">
            <v>#N/A</v>
          </cell>
          <cell r="BA413" t="e">
            <v>#N/A</v>
          </cell>
          <cell r="BB413" t="e">
            <v>#N/A</v>
          </cell>
          <cell r="BC413" t="e">
            <v>#N/A</v>
          </cell>
          <cell r="BD413" t="e">
            <v>#N/A</v>
          </cell>
          <cell r="BE413" t="e">
            <v>#N/A</v>
          </cell>
        </row>
        <row r="414">
          <cell r="A414">
            <v>0</v>
          </cell>
          <cell r="B414">
            <v>0</v>
          </cell>
          <cell r="C414" t="e">
            <v>#N/A</v>
          </cell>
          <cell r="D414" t="e">
            <v>#N/A</v>
          </cell>
          <cell r="E414" t="e">
            <v>#N/A</v>
          </cell>
          <cell r="F414" t="e">
            <v>#N/A</v>
          </cell>
          <cell r="G414" t="e">
            <v>#N/A</v>
          </cell>
          <cell r="H414" t="e">
            <v>#N/A</v>
          </cell>
          <cell r="I414" t="e">
            <v>#N/A</v>
          </cell>
          <cell r="J414" t="e">
            <v>#N/A</v>
          </cell>
          <cell r="K414" t="e">
            <v>#N/A</v>
          </cell>
          <cell r="L414" t="e">
            <v>#N/A</v>
          </cell>
          <cell r="M414" t="e">
            <v>#N/A</v>
          </cell>
          <cell r="N414" t="e">
            <v>#N/A</v>
          </cell>
          <cell r="O414" t="e">
            <v>#N/A</v>
          </cell>
          <cell r="P414" t="e">
            <v>#N/A</v>
          </cell>
          <cell r="Q414" t="e">
            <v>#N/A</v>
          </cell>
          <cell r="R414" t="e">
            <v>#N/A</v>
          </cell>
          <cell r="S414" t="e">
            <v>#N/A</v>
          </cell>
          <cell r="T414" t="e">
            <v>#N/A</v>
          </cell>
          <cell r="U414" t="e">
            <v>#N/A</v>
          </cell>
          <cell r="V414" t="e">
            <v>#N/A</v>
          </cell>
          <cell r="W414" t="e">
            <v>#N/A</v>
          </cell>
          <cell r="X414" t="e">
            <v>#N/A</v>
          </cell>
          <cell r="Y414" t="e">
            <v>#N/A</v>
          </cell>
          <cell r="Z414" t="e">
            <v>#N/A</v>
          </cell>
          <cell r="AA414" t="e">
            <v>#N/A</v>
          </cell>
          <cell r="AB414" t="e">
            <v>#N/A</v>
          </cell>
          <cell r="AC414" t="e">
            <v>#N/A</v>
          </cell>
          <cell r="AD414" t="e">
            <v>#N/A</v>
          </cell>
          <cell r="AE414" t="e">
            <v>#N/A</v>
          </cell>
          <cell r="AF414" t="e">
            <v>#N/A</v>
          </cell>
          <cell r="AG414" t="e">
            <v>#N/A</v>
          </cell>
          <cell r="AH414" t="e">
            <v>#N/A</v>
          </cell>
          <cell r="AI414" t="e">
            <v>#N/A</v>
          </cell>
          <cell r="AJ414" t="e">
            <v>#N/A</v>
          </cell>
          <cell r="AK414" t="e">
            <v>#N/A</v>
          </cell>
          <cell r="AL414" t="e">
            <v>#N/A</v>
          </cell>
          <cell r="AM414" t="e">
            <v>#N/A</v>
          </cell>
          <cell r="AN414" t="e">
            <v>#N/A</v>
          </cell>
          <cell r="AO414" t="e">
            <v>#N/A</v>
          </cell>
          <cell r="AP414" t="e">
            <v>#N/A</v>
          </cell>
          <cell r="AQ414" t="e">
            <v>#N/A</v>
          </cell>
          <cell r="AR414" t="e">
            <v>#N/A</v>
          </cell>
          <cell r="AS414" t="e">
            <v>#N/A</v>
          </cell>
          <cell r="AT414" t="e">
            <v>#N/A</v>
          </cell>
          <cell r="AU414" t="e">
            <v>#N/A</v>
          </cell>
          <cell r="AV414" t="e">
            <v>#N/A</v>
          </cell>
          <cell r="AW414" t="e">
            <v>#N/A</v>
          </cell>
          <cell r="AX414" t="e">
            <v>#N/A</v>
          </cell>
          <cell r="AY414" t="e">
            <v>#N/A</v>
          </cell>
          <cell r="AZ414" t="e">
            <v>#N/A</v>
          </cell>
          <cell r="BA414" t="e">
            <v>#N/A</v>
          </cell>
          <cell r="BB414" t="e">
            <v>#N/A</v>
          </cell>
          <cell r="BC414" t="e">
            <v>#N/A</v>
          </cell>
          <cell r="BD414" t="e">
            <v>#N/A</v>
          </cell>
          <cell r="BE414" t="e">
            <v>#N/A</v>
          </cell>
        </row>
        <row r="415">
          <cell r="A415">
            <v>0</v>
          </cell>
          <cell r="B415">
            <v>0</v>
          </cell>
          <cell r="C415" t="e">
            <v>#N/A</v>
          </cell>
          <cell r="D415" t="e">
            <v>#N/A</v>
          </cell>
          <cell r="E415" t="e">
            <v>#N/A</v>
          </cell>
          <cell r="F415" t="e">
            <v>#N/A</v>
          </cell>
          <cell r="G415" t="e">
            <v>#N/A</v>
          </cell>
          <cell r="H415" t="e">
            <v>#N/A</v>
          </cell>
          <cell r="I415" t="e">
            <v>#N/A</v>
          </cell>
          <cell r="J415" t="e">
            <v>#N/A</v>
          </cell>
          <cell r="K415" t="e">
            <v>#N/A</v>
          </cell>
          <cell r="L415" t="e">
            <v>#N/A</v>
          </cell>
          <cell r="M415" t="e">
            <v>#N/A</v>
          </cell>
          <cell r="N415" t="e">
            <v>#N/A</v>
          </cell>
          <cell r="O415" t="e">
            <v>#N/A</v>
          </cell>
          <cell r="P415" t="e">
            <v>#N/A</v>
          </cell>
          <cell r="Q415" t="e">
            <v>#N/A</v>
          </cell>
          <cell r="R415" t="e">
            <v>#N/A</v>
          </cell>
          <cell r="S415" t="e">
            <v>#N/A</v>
          </cell>
          <cell r="T415" t="e">
            <v>#N/A</v>
          </cell>
          <cell r="U415" t="e">
            <v>#N/A</v>
          </cell>
          <cell r="V415" t="e">
            <v>#N/A</v>
          </cell>
          <cell r="W415" t="e">
            <v>#N/A</v>
          </cell>
          <cell r="X415" t="e">
            <v>#N/A</v>
          </cell>
          <cell r="Y415" t="e">
            <v>#N/A</v>
          </cell>
          <cell r="Z415" t="e">
            <v>#N/A</v>
          </cell>
          <cell r="AA415" t="e">
            <v>#N/A</v>
          </cell>
          <cell r="AB415" t="e">
            <v>#N/A</v>
          </cell>
          <cell r="AC415" t="e">
            <v>#N/A</v>
          </cell>
          <cell r="AD415" t="e">
            <v>#N/A</v>
          </cell>
          <cell r="AE415" t="e">
            <v>#N/A</v>
          </cell>
          <cell r="AF415" t="e">
            <v>#N/A</v>
          </cell>
          <cell r="AG415" t="e">
            <v>#N/A</v>
          </cell>
          <cell r="AH415" t="e">
            <v>#N/A</v>
          </cell>
          <cell r="AI415" t="e">
            <v>#N/A</v>
          </cell>
          <cell r="AJ415" t="e">
            <v>#N/A</v>
          </cell>
          <cell r="AK415" t="e">
            <v>#N/A</v>
          </cell>
          <cell r="AL415" t="e">
            <v>#N/A</v>
          </cell>
          <cell r="AM415" t="e">
            <v>#N/A</v>
          </cell>
          <cell r="AN415" t="e">
            <v>#N/A</v>
          </cell>
          <cell r="AO415" t="e">
            <v>#N/A</v>
          </cell>
          <cell r="AP415" t="e">
            <v>#N/A</v>
          </cell>
          <cell r="AQ415" t="e">
            <v>#N/A</v>
          </cell>
          <cell r="AR415" t="e">
            <v>#N/A</v>
          </cell>
          <cell r="AS415" t="e">
            <v>#N/A</v>
          </cell>
          <cell r="AT415" t="e">
            <v>#N/A</v>
          </cell>
          <cell r="AU415" t="e">
            <v>#N/A</v>
          </cell>
          <cell r="AV415" t="e">
            <v>#N/A</v>
          </cell>
          <cell r="AW415" t="e">
            <v>#N/A</v>
          </cell>
          <cell r="AX415" t="e">
            <v>#N/A</v>
          </cell>
          <cell r="AY415" t="e">
            <v>#N/A</v>
          </cell>
          <cell r="AZ415" t="e">
            <v>#N/A</v>
          </cell>
          <cell r="BA415" t="e">
            <v>#N/A</v>
          </cell>
          <cell r="BB415" t="e">
            <v>#N/A</v>
          </cell>
          <cell r="BC415" t="e">
            <v>#N/A</v>
          </cell>
          <cell r="BD415" t="e">
            <v>#N/A</v>
          </cell>
          <cell r="BE415" t="e">
            <v>#N/A</v>
          </cell>
        </row>
        <row r="416">
          <cell r="A416">
            <v>0</v>
          </cell>
          <cell r="B416">
            <v>0</v>
          </cell>
          <cell r="C416" t="e">
            <v>#N/A</v>
          </cell>
          <cell r="D416" t="e">
            <v>#N/A</v>
          </cell>
          <cell r="E416" t="e">
            <v>#N/A</v>
          </cell>
          <cell r="F416" t="e">
            <v>#N/A</v>
          </cell>
          <cell r="G416" t="e">
            <v>#N/A</v>
          </cell>
          <cell r="H416" t="e">
            <v>#N/A</v>
          </cell>
          <cell r="I416" t="e">
            <v>#N/A</v>
          </cell>
          <cell r="J416" t="e">
            <v>#N/A</v>
          </cell>
          <cell r="K416" t="e">
            <v>#N/A</v>
          </cell>
          <cell r="L416" t="e">
            <v>#N/A</v>
          </cell>
          <cell r="M416" t="e">
            <v>#N/A</v>
          </cell>
          <cell r="N416" t="e">
            <v>#N/A</v>
          </cell>
          <cell r="O416" t="e">
            <v>#N/A</v>
          </cell>
          <cell r="P416" t="e">
            <v>#N/A</v>
          </cell>
          <cell r="Q416" t="e">
            <v>#N/A</v>
          </cell>
          <cell r="R416" t="e">
            <v>#N/A</v>
          </cell>
          <cell r="S416" t="e">
            <v>#N/A</v>
          </cell>
          <cell r="T416" t="e">
            <v>#N/A</v>
          </cell>
          <cell r="U416" t="e">
            <v>#N/A</v>
          </cell>
          <cell r="V416" t="e">
            <v>#N/A</v>
          </cell>
          <cell r="W416" t="e">
            <v>#N/A</v>
          </cell>
          <cell r="X416" t="e">
            <v>#N/A</v>
          </cell>
          <cell r="Y416" t="e">
            <v>#N/A</v>
          </cell>
          <cell r="Z416" t="e">
            <v>#N/A</v>
          </cell>
          <cell r="AA416" t="e">
            <v>#N/A</v>
          </cell>
          <cell r="AB416" t="e">
            <v>#N/A</v>
          </cell>
          <cell r="AC416" t="e">
            <v>#N/A</v>
          </cell>
          <cell r="AD416" t="e">
            <v>#N/A</v>
          </cell>
          <cell r="AE416" t="e">
            <v>#N/A</v>
          </cell>
          <cell r="AF416" t="e">
            <v>#N/A</v>
          </cell>
          <cell r="AG416" t="e">
            <v>#N/A</v>
          </cell>
          <cell r="AH416" t="e">
            <v>#N/A</v>
          </cell>
          <cell r="AI416" t="e">
            <v>#N/A</v>
          </cell>
          <cell r="AJ416" t="e">
            <v>#N/A</v>
          </cell>
          <cell r="AK416" t="e">
            <v>#N/A</v>
          </cell>
          <cell r="AL416" t="e">
            <v>#N/A</v>
          </cell>
          <cell r="AM416" t="e">
            <v>#N/A</v>
          </cell>
          <cell r="AN416" t="e">
            <v>#N/A</v>
          </cell>
          <cell r="AO416" t="e">
            <v>#N/A</v>
          </cell>
          <cell r="AP416" t="e">
            <v>#N/A</v>
          </cell>
          <cell r="AQ416" t="e">
            <v>#N/A</v>
          </cell>
          <cell r="AR416" t="e">
            <v>#N/A</v>
          </cell>
          <cell r="AS416" t="e">
            <v>#N/A</v>
          </cell>
          <cell r="AT416" t="e">
            <v>#N/A</v>
          </cell>
          <cell r="AU416" t="e">
            <v>#N/A</v>
          </cell>
          <cell r="AV416" t="e">
            <v>#N/A</v>
          </cell>
          <cell r="AW416" t="e">
            <v>#N/A</v>
          </cell>
          <cell r="AX416" t="e">
            <v>#N/A</v>
          </cell>
          <cell r="AY416" t="e">
            <v>#N/A</v>
          </cell>
          <cell r="AZ416" t="e">
            <v>#N/A</v>
          </cell>
          <cell r="BA416" t="e">
            <v>#N/A</v>
          </cell>
          <cell r="BB416" t="e">
            <v>#N/A</v>
          </cell>
          <cell r="BC416" t="e">
            <v>#N/A</v>
          </cell>
          <cell r="BD416" t="e">
            <v>#N/A</v>
          </cell>
          <cell r="BE416" t="e">
            <v>#N/A</v>
          </cell>
        </row>
        <row r="417">
          <cell r="A417">
            <v>0</v>
          </cell>
          <cell r="B417">
            <v>0</v>
          </cell>
          <cell r="C417" t="e">
            <v>#N/A</v>
          </cell>
          <cell r="D417" t="e">
            <v>#N/A</v>
          </cell>
          <cell r="E417" t="e">
            <v>#N/A</v>
          </cell>
          <cell r="F417" t="e">
            <v>#N/A</v>
          </cell>
          <cell r="G417" t="e">
            <v>#N/A</v>
          </cell>
          <cell r="H417" t="e">
            <v>#N/A</v>
          </cell>
          <cell r="I417" t="e">
            <v>#N/A</v>
          </cell>
          <cell r="J417" t="e">
            <v>#N/A</v>
          </cell>
          <cell r="K417" t="e">
            <v>#N/A</v>
          </cell>
          <cell r="L417" t="e">
            <v>#N/A</v>
          </cell>
          <cell r="M417" t="e">
            <v>#N/A</v>
          </cell>
          <cell r="N417" t="e">
            <v>#N/A</v>
          </cell>
          <cell r="O417" t="e">
            <v>#N/A</v>
          </cell>
          <cell r="P417" t="e">
            <v>#N/A</v>
          </cell>
          <cell r="Q417" t="e">
            <v>#N/A</v>
          </cell>
          <cell r="R417" t="e">
            <v>#N/A</v>
          </cell>
          <cell r="S417" t="e">
            <v>#N/A</v>
          </cell>
          <cell r="T417" t="e">
            <v>#N/A</v>
          </cell>
          <cell r="U417" t="e">
            <v>#N/A</v>
          </cell>
          <cell r="V417" t="e">
            <v>#N/A</v>
          </cell>
          <cell r="W417" t="e">
            <v>#N/A</v>
          </cell>
          <cell r="X417" t="e">
            <v>#N/A</v>
          </cell>
          <cell r="Y417" t="e">
            <v>#N/A</v>
          </cell>
          <cell r="Z417" t="e">
            <v>#N/A</v>
          </cell>
          <cell r="AA417" t="e">
            <v>#N/A</v>
          </cell>
          <cell r="AB417" t="e">
            <v>#N/A</v>
          </cell>
          <cell r="AC417" t="e">
            <v>#N/A</v>
          </cell>
          <cell r="AD417" t="e">
            <v>#N/A</v>
          </cell>
          <cell r="AE417" t="e">
            <v>#N/A</v>
          </cell>
          <cell r="AF417" t="e">
            <v>#N/A</v>
          </cell>
          <cell r="AG417" t="e">
            <v>#N/A</v>
          </cell>
          <cell r="AH417" t="e">
            <v>#N/A</v>
          </cell>
          <cell r="AI417" t="e">
            <v>#N/A</v>
          </cell>
          <cell r="AJ417" t="e">
            <v>#N/A</v>
          </cell>
          <cell r="AK417" t="e">
            <v>#N/A</v>
          </cell>
          <cell r="AL417" t="e">
            <v>#N/A</v>
          </cell>
          <cell r="AM417" t="e">
            <v>#N/A</v>
          </cell>
          <cell r="AN417" t="e">
            <v>#N/A</v>
          </cell>
          <cell r="AO417" t="e">
            <v>#N/A</v>
          </cell>
          <cell r="AP417" t="e">
            <v>#N/A</v>
          </cell>
          <cell r="AQ417" t="e">
            <v>#N/A</v>
          </cell>
          <cell r="AR417" t="e">
            <v>#N/A</v>
          </cell>
          <cell r="AS417" t="e">
            <v>#N/A</v>
          </cell>
          <cell r="AT417" t="e">
            <v>#N/A</v>
          </cell>
          <cell r="AU417" t="e">
            <v>#N/A</v>
          </cell>
          <cell r="AV417" t="e">
            <v>#N/A</v>
          </cell>
          <cell r="AW417" t="e">
            <v>#N/A</v>
          </cell>
          <cell r="AX417" t="e">
            <v>#N/A</v>
          </cell>
          <cell r="AY417" t="e">
            <v>#N/A</v>
          </cell>
          <cell r="AZ417" t="e">
            <v>#N/A</v>
          </cell>
          <cell r="BA417" t="e">
            <v>#N/A</v>
          </cell>
          <cell r="BB417" t="e">
            <v>#N/A</v>
          </cell>
          <cell r="BC417" t="e">
            <v>#N/A</v>
          </cell>
          <cell r="BD417" t="e">
            <v>#N/A</v>
          </cell>
          <cell r="BE417" t="e">
            <v>#N/A</v>
          </cell>
        </row>
        <row r="418">
          <cell r="A418">
            <v>0</v>
          </cell>
          <cell r="B418">
            <v>0</v>
          </cell>
          <cell r="C418" t="e">
            <v>#N/A</v>
          </cell>
          <cell r="D418" t="e">
            <v>#N/A</v>
          </cell>
          <cell r="E418" t="e">
            <v>#N/A</v>
          </cell>
          <cell r="F418" t="e">
            <v>#N/A</v>
          </cell>
          <cell r="G418" t="e">
            <v>#N/A</v>
          </cell>
          <cell r="H418" t="e">
            <v>#N/A</v>
          </cell>
          <cell r="I418" t="e">
            <v>#N/A</v>
          </cell>
          <cell r="J418" t="e">
            <v>#N/A</v>
          </cell>
          <cell r="K418" t="e">
            <v>#N/A</v>
          </cell>
          <cell r="L418" t="e">
            <v>#N/A</v>
          </cell>
          <cell r="M418" t="e">
            <v>#N/A</v>
          </cell>
          <cell r="N418" t="e">
            <v>#N/A</v>
          </cell>
          <cell r="O418" t="e">
            <v>#N/A</v>
          </cell>
          <cell r="P418" t="e">
            <v>#N/A</v>
          </cell>
          <cell r="Q418" t="e">
            <v>#N/A</v>
          </cell>
          <cell r="R418" t="e">
            <v>#N/A</v>
          </cell>
          <cell r="S418" t="e">
            <v>#N/A</v>
          </cell>
          <cell r="T418" t="e">
            <v>#N/A</v>
          </cell>
          <cell r="U418" t="e">
            <v>#N/A</v>
          </cell>
          <cell r="V418" t="e">
            <v>#N/A</v>
          </cell>
          <cell r="W418" t="e">
            <v>#N/A</v>
          </cell>
          <cell r="X418" t="e">
            <v>#N/A</v>
          </cell>
          <cell r="Y418" t="e">
            <v>#N/A</v>
          </cell>
          <cell r="Z418" t="e">
            <v>#N/A</v>
          </cell>
          <cell r="AA418" t="e">
            <v>#N/A</v>
          </cell>
          <cell r="AB418" t="e">
            <v>#N/A</v>
          </cell>
          <cell r="AC418" t="e">
            <v>#N/A</v>
          </cell>
          <cell r="AD418" t="e">
            <v>#N/A</v>
          </cell>
          <cell r="AE418" t="e">
            <v>#N/A</v>
          </cell>
          <cell r="AF418" t="e">
            <v>#N/A</v>
          </cell>
          <cell r="AG418" t="e">
            <v>#N/A</v>
          </cell>
          <cell r="AH418" t="e">
            <v>#N/A</v>
          </cell>
          <cell r="AI418" t="e">
            <v>#N/A</v>
          </cell>
          <cell r="AJ418" t="e">
            <v>#N/A</v>
          </cell>
          <cell r="AK418" t="e">
            <v>#N/A</v>
          </cell>
          <cell r="AL418" t="e">
            <v>#N/A</v>
          </cell>
          <cell r="AM418" t="e">
            <v>#N/A</v>
          </cell>
          <cell r="AN418" t="e">
            <v>#N/A</v>
          </cell>
          <cell r="AO418" t="e">
            <v>#N/A</v>
          </cell>
          <cell r="AP418" t="e">
            <v>#N/A</v>
          </cell>
          <cell r="AQ418" t="e">
            <v>#N/A</v>
          </cell>
          <cell r="AR418" t="e">
            <v>#N/A</v>
          </cell>
          <cell r="AS418" t="e">
            <v>#N/A</v>
          </cell>
          <cell r="AT418" t="e">
            <v>#N/A</v>
          </cell>
          <cell r="AU418" t="e">
            <v>#N/A</v>
          </cell>
          <cell r="AV418" t="e">
            <v>#N/A</v>
          </cell>
          <cell r="AW418" t="e">
            <v>#N/A</v>
          </cell>
          <cell r="AX418" t="e">
            <v>#N/A</v>
          </cell>
          <cell r="AY418" t="e">
            <v>#N/A</v>
          </cell>
          <cell r="AZ418" t="e">
            <v>#N/A</v>
          </cell>
          <cell r="BA418" t="e">
            <v>#N/A</v>
          </cell>
          <cell r="BB418" t="e">
            <v>#N/A</v>
          </cell>
          <cell r="BC418" t="e">
            <v>#N/A</v>
          </cell>
          <cell r="BD418" t="e">
            <v>#N/A</v>
          </cell>
          <cell r="BE418" t="e">
            <v>#N/A</v>
          </cell>
        </row>
        <row r="419">
          <cell r="A419">
            <v>0</v>
          </cell>
          <cell r="B419">
            <v>0</v>
          </cell>
          <cell r="C419" t="e">
            <v>#N/A</v>
          </cell>
          <cell r="D419" t="e">
            <v>#N/A</v>
          </cell>
          <cell r="E419" t="e">
            <v>#N/A</v>
          </cell>
          <cell r="F419" t="e">
            <v>#N/A</v>
          </cell>
          <cell r="G419" t="e">
            <v>#N/A</v>
          </cell>
          <cell r="H419" t="e">
            <v>#N/A</v>
          </cell>
          <cell r="I419" t="e">
            <v>#N/A</v>
          </cell>
          <cell r="J419" t="e">
            <v>#N/A</v>
          </cell>
          <cell r="K419" t="e">
            <v>#N/A</v>
          </cell>
          <cell r="L419" t="e">
            <v>#N/A</v>
          </cell>
          <cell r="M419" t="e">
            <v>#N/A</v>
          </cell>
          <cell r="N419" t="e">
            <v>#N/A</v>
          </cell>
          <cell r="O419" t="e">
            <v>#N/A</v>
          </cell>
          <cell r="P419" t="e">
            <v>#N/A</v>
          </cell>
          <cell r="Q419" t="e">
            <v>#N/A</v>
          </cell>
          <cell r="R419" t="e">
            <v>#N/A</v>
          </cell>
          <cell r="S419" t="e">
            <v>#N/A</v>
          </cell>
          <cell r="T419" t="e">
            <v>#N/A</v>
          </cell>
          <cell r="U419" t="e">
            <v>#N/A</v>
          </cell>
          <cell r="V419" t="e">
            <v>#N/A</v>
          </cell>
          <cell r="W419" t="e">
            <v>#N/A</v>
          </cell>
          <cell r="X419" t="e">
            <v>#N/A</v>
          </cell>
          <cell r="Y419" t="e">
            <v>#N/A</v>
          </cell>
          <cell r="Z419" t="e">
            <v>#N/A</v>
          </cell>
          <cell r="AA419" t="e">
            <v>#N/A</v>
          </cell>
          <cell r="AB419" t="e">
            <v>#N/A</v>
          </cell>
          <cell r="AC419" t="e">
            <v>#N/A</v>
          </cell>
          <cell r="AD419" t="e">
            <v>#N/A</v>
          </cell>
          <cell r="AE419" t="e">
            <v>#N/A</v>
          </cell>
          <cell r="AF419" t="e">
            <v>#N/A</v>
          </cell>
          <cell r="AG419" t="e">
            <v>#N/A</v>
          </cell>
          <cell r="AH419" t="e">
            <v>#N/A</v>
          </cell>
          <cell r="AI419" t="e">
            <v>#N/A</v>
          </cell>
          <cell r="AJ419" t="e">
            <v>#N/A</v>
          </cell>
          <cell r="AK419" t="e">
            <v>#N/A</v>
          </cell>
          <cell r="AL419" t="e">
            <v>#N/A</v>
          </cell>
          <cell r="AM419" t="e">
            <v>#N/A</v>
          </cell>
          <cell r="AN419" t="e">
            <v>#N/A</v>
          </cell>
          <cell r="AO419" t="e">
            <v>#N/A</v>
          </cell>
          <cell r="AP419" t="e">
            <v>#N/A</v>
          </cell>
          <cell r="AQ419" t="e">
            <v>#N/A</v>
          </cell>
          <cell r="AR419" t="e">
            <v>#N/A</v>
          </cell>
          <cell r="AS419" t="e">
            <v>#N/A</v>
          </cell>
          <cell r="AT419" t="e">
            <v>#N/A</v>
          </cell>
          <cell r="AU419" t="e">
            <v>#N/A</v>
          </cell>
          <cell r="AV419" t="e">
            <v>#N/A</v>
          </cell>
          <cell r="AW419" t="e">
            <v>#N/A</v>
          </cell>
          <cell r="AX419" t="e">
            <v>#N/A</v>
          </cell>
          <cell r="AY419" t="e">
            <v>#N/A</v>
          </cell>
          <cell r="AZ419" t="e">
            <v>#N/A</v>
          </cell>
          <cell r="BA419" t="e">
            <v>#N/A</v>
          </cell>
          <cell r="BB419" t="e">
            <v>#N/A</v>
          </cell>
          <cell r="BC419" t="e">
            <v>#N/A</v>
          </cell>
          <cell r="BD419" t="e">
            <v>#N/A</v>
          </cell>
          <cell r="BE419" t="e">
            <v>#N/A</v>
          </cell>
        </row>
        <row r="420">
          <cell r="A420">
            <v>0</v>
          </cell>
          <cell r="B420">
            <v>0</v>
          </cell>
          <cell r="C420" t="e">
            <v>#N/A</v>
          </cell>
          <cell r="D420" t="e">
            <v>#N/A</v>
          </cell>
          <cell r="E420" t="e">
            <v>#N/A</v>
          </cell>
          <cell r="F420" t="e">
            <v>#N/A</v>
          </cell>
          <cell r="G420" t="e">
            <v>#N/A</v>
          </cell>
          <cell r="H420" t="e">
            <v>#N/A</v>
          </cell>
          <cell r="I420" t="e">
            <v>#N/A</v>
          </cell>
          <cell r="J420" t="e">
            <v>#N/A</v>
          </cell>
          <cell r="K420" t="e">
            <v>#N/A</v>
          </cell>
          <cell r="L420" t="e">
            <v>#N/A</v>
          </cell>
          <cell r="M420" t="e">
            <v>#N/A</v>
          </cell>
          <cell r="N420" t="e">
            <v>#N/A</v>
          </cell>
          <cell r="O420" t="e">
            <v>#N/A</v>
          </cell>
          <cell r="P420" t="e">
            <v>#N/A</v>
          </cell>
          <cell r="Q420" t="e">
            <v>#N/A</v>
          </cell>
          <cell r="R420" t="e">
            <v>#N/A</v>
          </cell>
          <cell r="S420" t="e">
            <v>#N/A</v>
          </cell>
          <cell r="T420" t="e">
            <v>#N/A</v>
          </cell>
          <cell r="U420" t="e">
            <v>#N/A</v>
          </cell>
          <cell r="V420" t="e">
            <v>#N/A</v>
          </cell>
          <cell r="W420" t="e">
            <v>#N/A</v>
          </cell>
          <cell r="X420" t="e">
            <v>#N/A</v>
          </cell>
          <cell r="Y420" t="e">
            <v>#N/A</v>
          </cell>
          <cell r="Z420" t="e">
            <v>#N/A</v>
          </cell>
          <cell r="AA420" t="e">
            <v>#N/A</v>
          </cell>
          <cell r="AB420" t="e">
            <v>#N/A</v>
          </cell>
          <cell r="AC420" t="e">
            <v>#N/A</v>
          </cell>
          <cell r="AD420" t="e">
            <v>#N/A</v>
          </cell>
          <cell r="AE420" t="e">
            <v>#N/A</v>
          </cell>
          <cell r="AF420" t="e">
            <v>#N/A</v>
          </cell>
          <cell r="AG420" t="e">
            <v>#N/A</v>
          </cell>
          <cell r="AH420" t="e">
            <v>#N/A</v>
          </cell>
          <cell r="AI420" t="e">
            <v>#N/A</v>
          </cell>
          <cell r="AJ420" t="e">
            <v>#N/A</v>
          </cell>
          <cell r="AK420" t="e">
            <v>#N/A</v>
          </cell>
          <cell r="AL420" t="e">
            <v>#N/A</v>
          </cell>
          <cell r="AM420" t="e">
            <v>#N/A</v>
          </cell>
          <cell r="AN420" t="e">
            <v>#N/A</v>
          </cell>
          <cell r="AO420" t="e">
            <v>#N/A</v>
          </cell>
          <cell r="AP420" t="e">
            <v>#N/A</v>
          </cell>
          <cell r="AQ420" t="e">
            <v>#N/A</v>
          </cell>
          <cell r="AR420" t="e">
            <v>#N/A</v>
          </cell>
          <cell r="AS420" t="e">
            <v>#N/A</v>
          </cell>
          <cell r="AT420" t="e">
            <v>#N/A</v>
          </cell>
          <cell r="AU420" t="e">
            <v>#N/A</v>
          </cell>
          <cell r="AV420" t="e">
            <v>#N/A</v>
          </cell>
          <cell r="AW420" t="e">
            <v>#N/A</v>
          </cell>
          <cell r="AX420" t="e">
            <v>#N/A</v>
          </cell>
          <cell r="AY420" t="e">
            <v>#N/A</v>
          </cell>
          <cell r="AZ420" t="e">
            <v>#N/A</v>
          </cell>
          <cell r="BA420" t="e">
            <v>#N/A</v>
          </cell>
          <cell r="BB420" t="e">
            <v>#N/A</v>
          </cell>
          <cell r="BC420" t="e">
            <v>#N/A</v>
          </cell>
          <cell r="BD420" t="e">
            <v>#N/A</v>
          </cell>
          <cell r="BE420" t="e">
            <v>#N/A</v>
          </cell>
        </row>
        <row r="421">
          <cell r="A421">
            <v>0</v>
          </cell>
          <cell r="B421">
            <v>0</v>
          </cell>
          <cell r="C421" t="e">
            <v>#N/A</v>
          </cell>
          <cell r="D421" t="e">
            <v>#N/A</v>
          </cell>
          <cell r="E421" t="e">
            <v>#N/A</v>
          </cell>
          <cell r="F421" t="e">
            <v>#N/A</v>
          </cell>
          <cell r="G421" t="e">
            <v>#N/A</v>
          </cell>
          <cell r="H421" t="e">
            <v>#N/A</v>
          </cell>
          <cell r="I421" t="e">
            <v>#N/A</v>
          </cell>
          <cell r="J421" t="e">
            <v>#N/A</v>
          </cell>
          <cell r="K421" t="e">
            <v>#N/A</v>
          </cell>
          <cell r="L421" t="e">
            <v>#N/A</v>
          </cell>
          <cell r="M421" t="e">
            <v>#N/A</v>
          </cell>
          <cell r="N421" t="e">
            <v>#N/A</v>
          </cell>
          <cell r="O421" t="e">
            <v>#N/A</v>
          </cell>
          <cell r="P421" t="e">
            <v>#N/A</v>
          </cell>
          <cell r="Q421" t="e">
            <v>#N/A</v>
          </cell>
          <cell r="R421" t="e">
            <v>#N/A</v>
          </cell>
          <cell r="S421" t="e">
            <v>#N/A</v>
          </cell>
          <cell r="T421" t="e">
            <v>#N/A</v>
          </cell>
          <cell r="U421" t="e">
            <v>#N/A</v>
          </cell>
          <cell r="V421" t="e">
            <v>#N/A</v>
          </cell>
          <cell r="W421" t="e">
            <v>#N/A</v>
          </cell>
          <cell r="X421" t="e">
            <v>#N/A</v>
          </cell>
          <cell r="Y421" t="e">
            <v>#N/A</v>
          </cell>
          <cell r="Z421" t="e">
            <v>#N/A</v>
          </cell>
          <cell r="AA421" t="e">
            <v>#N/A</v>
          </cell>
          <cell r="AB421" t="e">
            <v>#N/A</v>
          </cell>
          <cell r="AC421" t="e">
            <v>#N/A</v>
          </cell>
          <cell r="AD421" t="e">
            <v>#N/A</v>
          </cell>
          <cell r="AE421" t="e">
            <v>#N/A</v>
          </cell>
          <cell r="AF421" t="e">
            <v>#N/A</v>
          </cell>
          <cell r="AG421" t="e">
            <v>#N/A</v>
          </cell>
          <cell r="AH421" t="e">
            <v>#N/A</v>
          </cell>
          <cell r="AI421" t="e">
            <v>#N/A</v>
          </cell>
          <cell r="AJ421" t="e">
            <v>#N/A</v>
          </cell>
          <cell r="AK421" t="e">
            <v>#N/A</v>
          </cell>
          <cell r="AL421" t="e">
            <v>#N/A</v>
          </cell>
          <cell r="AM421" t="e">
            <v>#N/A</v>
          </cell>
          <cell r="AN421" t="e">
            <v>#N/A</v>
          </cell>
          <cell r="AO421" t="e">
            <v>#N/A</v>
          </cell>
          <cell r="AP421" t="e">
            <v>#N/A</v>
          </cell>
          <cell r="AQ421" t="e">
            <v>#N/A</v>
          </cell>
          <cell r="AR421" t="e">
            <v>#N/A</v>
          </cell>
          <cell r="AS421" t="e">
            <v>#N/A</v>
          </cell>
          <cell r="AT421" t="e">
            <v>#N/A</v>
          </cell>
          <cell r="AU421" t="e">
            <v>#N/A</v>
          </cell>
          <cell r="AV421" t="e">
            <v>#N/A</v>
          </cell>
          <cell r="AW421" t="e">
            <v>#N/A</v>
          </cell>
          <cell r="AX421" t="e">
            <v>#N/A</v>
          </cell>
          <cell r="AY421" t="e">
            <v>#N/A</v>
          </cell>
          <cell r="AZ421" t="e">
            <v>#N/A</v>
          </cell>
          <cell r="BA421" t="e">
            <v>#N/A</v>
          </cell>
          <cell r="BB421" t="e">
            <v>#N/A</v>
          </cell>
          <cell r="BC421" t="e">
            <v>#N/A</v>
          </cell>
          <cell r="BD421" t="e">
            <v>#N/A</v>
          </cell>
          <cell r="BE421" t="e">
            <v>#N/A</v>
          </cell>
        </row>
        <row r="422">
          <cell r="A422">
            <v>0</v>
          </cell>
          <cell r="B422">
            <v>0</v>
          </cell>
          <cell r="C422" t="e">
            <v>#N/A</v>
          </cell>
          <cell r="D422" t="e">
            <v>#N/A</v>
          </cell>
          <cell r="E422" t="e">
            <v>#N/A</v>
          </cell>
          <cell r="F422" t="e">
            <v>#N/A</v>
          </cell>
          <cell r="G422" t="e">
            <v>#N/A</v>
          </cell>
          <cell r="H422" t="e">
            <v>#N/A</v>
          </cell>
          <cell r="I422" t="e">
            <v>#N/A</v>
          </cell>
          <cell r="J422" t="e">
            <v>#N/A</v>
          </cell>
          <cell r="K422" t="e">
            <v>#N/A</v>
          </cell>
          <cell r="L422" t="e">
            <v>#N/A</v>
          </cell>
          <cell r="M422" t="e">
            <v>#N/A</v>
          </cell>
          <cell r="N422" t="e">
            <v>#N/A</v>
          </cell>
          <cell r="O422" t="e">
            <v>#N/A</v>
          </cell>
          <cell r="P422" t="e">
            <v>#N/A</v>
          </cell>
          <cell r="Q422" t="e">
            <v>#N/A</v>
          </cell>
          <cell r="R422" t="e">
            <v>#N/A</v>
          </cell>
          <cell r="S422" t="e">
            <v>#N/A</v>
          </cell>
          <cell r="T422" t="e">
            <v>#N/A</v>
          </cell>
          <cell r="U422" t="e">
            <v>#N/A</v>
          </cell>
          <cell r="V422" t="e">
            <v>#N/A</v>
          </cell>
          <cell r="W422" t="e">
            <v>#N/A</v>
          </cell>
          <cell r="X422" t="e">
            <v>#N/A</v>
          </cell>
          <cell r="Y422" t="e">
            <v>#N/A</v>
          </cell>
          <cell r="Z422" t="e">
            <v>#N/A</v>
          </cell>
          <cell r="AA422" t="e">
            <v>#N/A</v>
          </cell>
          <cell r="AB422" t="e">
            <v>#N/A</v>
          </cell>
          <cell r="AC422" t="e">
            <v>#N/A</v>
          </cell>
          <cell r="AD422" t="e">
            <v>#N/A</v>
          </cell>
          <cell r="AE422" t="e">
            <v>#N/A</v>
          </cell>
          <cell r="AF422" t="e">
            <v>#N/A</v>
          </cell>
          <cell r="AG422" t="e">
            <v>#N/A</v>
          </cell>
          <cell r="AH422" t="e">
            <v>#N/A</v>
          </cell>
          <cell r="AI422" t="e">
            <v>#N/A</v>
          </cell>
          <cell r="AJ422" t="e">
            <v>#N/A</v>
          </cell>
          <cell r="AK422" t="e">
            <v>#N/A</v>
          </cell>
          <cell r="AL422" t="e">
            <v>#N/A</v>
          </cell>
          <cell r="AM422" t="e">
            <v>#N/A</v>
          </cell>
          <cell r="AN422" t="e">
            <v>#N/A</v>
          </cell>
          <cell r="AO422" t="e">
            <v>#N/A</v>
          </cell>
          <cell r="AP422" t="e">
            <v>#N/A</v>
          </cell>
          <cell r="AQ422" t="e">
            <v>#N/A</v>
          </cell>
          <cell r="AR422" t="e">
            <v>#N/A</v>
          </cell>
          <cell r="AS422" t="e">
            <v>#N/A</v>
          </cell>
          <cell r="AT422" t="e">
            <v>#N/A</v>
          </cell>
          <cell r="AU422" t="e">
            <v>#N/A</v>
          </cell>
          <cell r="AV422" t="e">
            <v>#N/A</v>
          </cell>
          <cell r="AW422" t="e">
            <v>#N/A</v>
          </cell>
          <cell r="AX422" t="e">
            <v>#N/A</v>
          </cell>
          <cell r="AY422" t="e">
            <v>#N/A</v>
          </cell>
          <cell r="AZ422" t="e">
            <v>#N/A</v>
          </cell>
          <cell r="BA422" t="e">
            <v>#N/A</v>
          </cell>
          <cell r="BB422" t="e">
            <v>#N/A</v>
          </cell>
          <cell r="BC422" t="e">
            <v>#N/A</v>
          </cell>
          <cell r="BD422" t="e">
            <v>#N/A</v>
          </cell>
          <cell r="BE422" t="e">
            <v>#N/A</v>
          </cell>
        </row>
        <row r="423">
          <cell r="A423">
            <v>0</v>
          </cell>
          <cell r="B423">
            <v>0</v>
          </cell>
          <cell r="C423" t="e">
            <v>#N/A</v>
          </cell>
          <cell r="D423" t="e">
            <v>#N/A</v>
          </cell>
          <cell r="E423" t="e">
            <v>#N/A</v>
          </cell>
          <cell r="F423" t="e">
            <v>#N/A</v>
          </cell>
          <cell r="G423" t="e">
            <v>#N/A</v>
          </cell>
          <cell r="H423" t="e">
            <v>#N/A</v>
          </cell>
          <cell r="I423" t="e">
            <v>#N/A</v>
          </cell>
          <cell r="J423" t="e">
            <v>#N/A</v>
          </cell>
          <cell r="K423" t="e">
            <v>#N/A</v>
          </cell>
          <cell r="L423" t="e">
            <v>#N/A</v>
          </cell>
          <cell r="M423" t="e">
            <v>#N/A</v>
          </cell>
          <cell r="N423" t="e">
            <v>#N/A</v>
          </cell>
          <cell r="O423" t="e">
            <v>#N/A</v>
          </cell>
          <cell r="P423" t="e">
            <v>#N/A</v>
          </cell>
          <cell r="Q423" t="e">
            <v>#N/A</v>
          </cell>
          <cell r="R423" t="e">
            <v>#N/A</v>
          </cell>
          <cell r="S423" t="e">
            <v>#N/A</v>
          </cell>
          <cell r="T423" t="e">
            <v>#N/A</v>
          </cell>
          <cell r="U423" t="e">
            <v>#N/A</v>
          </cell>
          <cell r="V423" t="e">
            <v>#N/A</v>
          </cell>
          <cell r="W423" t="e">
            <v>#N/A</v>
          </cell>
          <cell r="X423" t="e">
            <v>#N/A</v>
          </cell>
          <cell r="Y423" t="e">
            <v>#N/A</v>
          </cell>
          <cell r="Z423" t="e">
            <v>#N/A</v>
          </cell>
          <cell r="AA423" t="e">
            <v>#N/A</v>
          </cell>
          <cell r="AB423" t="e">
            <v>#N/A</v>
          </cell>
          <cell r="AC423" t="e">
            <v>#N/A</v>
          </cell>
          <cell r="AD423" t="e">
            <v>#N/A</v>
          </cell>
          <cell r="AE423" t="e">
            <v>#N/A</v>
          </cell>
          <cell r="AF423" t="e">
            <v>#N/A</v>
          </cell>
          <cell r="AG423" t="e">
            <v>#N/A</v>
          </cell>
          <cell r="AH423" t="e">
            <v>#N/A</v>
          </cell>
          <cell r="AI423" t="e">
            <v>#N/A</v>
          </cell>
          <cell r="AJ423" t="e">
            <v>#N/A</v>
          </cell>
          <cell r="AK423" t="e">
            <v>#N/A</v>
          </cell>
          <cell r="AL423" t="e">
            <v>#N/A</v>
          </cell>
          <cell r="AM423" t="e">
            <v>#N/A</v>
          </cell>
          <cell r="AN423" t="e">
            <v>#N/A</v>
          </cell>
          <cell r="AO423" t="e">
            <v>#N/A</v>
          </cell>
          <cell r="AP423" t="e">
            <v>#N/A</v>
          </cell>
          <cell r="AQ423" t="e">
            <v>#N/A</v>
          </cell>
          <cell r="AR423" t="e">
            <v>#N/A</v>
          </cell>
          <cell r="AS423" t="e">
            <v>#N/A</v>
          </cell>
          <cell r="AT423" t="e">
            <v>#N/A</v>
          </cell>
          <cell r="AU423" t="e">
            <v>#N/A</v>
          </cell>
          <cell r="AV423" t="e">
            <v>#N/A</v>
          </cell>
          <cell r="AW423" t="e">
            <v>#N/A</v>
          </cell>
          <cell r="AX423" t="e">
            <v>#N/A</v>
          </cell>
          <cell r="AY423" t="e">
            <v>#N/A</v>
          </cell>
          <cell r="AZ423" t="e">
            <v>#N/A</v>
          </cell>
          <cell r="BA423" t="e">
            <v>#N/A</v>
          </cell>
          <cell r="BB423" t="e">
            <v>#N/A</v>
          </cell>
          <cell r="BC423" t="e">
            <v>#N/A</v>
          </cell>
          <cell r="BD423" t="e">
            <v>#N/A</v>
          </cell>
          <cell r="BE423" t="e">
            <v>#N/A</v>
          </cell>
        </row>
        <row r="424">
          <cell r="A424">
            <v>0</v>
          </cell>
          <cell r="B424">
            <v>0</v>
          </cell>
          <cell r="C424" t="e">
            <v>#N/A</v>
          </cell>
          <cell r="D424" t="e">
            <v>#N/A</v>
          </cell>
          <cell r="E424" t="e">
            <v>#N/A</v>
          </cell>
          <cell r="F424" t="e">
            <v>#N/A</v>
          </cell>
          <cell r="G424" t="e">
            <v>#N/A</v>
          </cell>
          <cell r="H424" t="e">
            <v>#N/A</v>
          </cell>
          <cell r="I424" t="e">
            <v>#N/A</v>
          </cell>
          <cell r="J424" t="e">
            <v>#N/A</v>
          </cell>
          <cell r="K424" t="e">
            <v>#N/A</v>
          </cell>
          <cell r="L424" t="e">
            <v>#N/A</v>
          </cell>
          <cell r="M424" t="e">
            <v>#N/A</v>
          </cell>
          <cell r="N424" t="e">
            <v>#N/A</v>
          </cell>
          <cell r="O424" t="e">
            <v>#N/A</v>
          </cell>
          <cell r="P424" t="e">
            <v>#N/A</v>
          </cell>
          <cell r="Q424" t="e">
            <v>#N/A</v>
          </cell>
          <cell r="R424" t="e">
            <v>#N/A</v>
          </cell>
          <cell r="S424" t="e">
            <v>#N/A</v>
          </cell>
          <cell r="T424" t="e">
            <v>#N/A</v>
          </cell>
          <cell r="U424" t="e">
            <v>#N/A</v>
          </cell>
          <cell r="V424" t="e">
            <v>#N/A</v>
          </cell>
          <cell r="W424" t="e">
            <v>#N/A</v>
          </cell>
          <cell r="X424" t="e">
            <v>#N/A</v>
          </cell>
          <cell r="Y424" t="e">
            <v>#N/A</v>
          </cell>
          <cell r="Z424" t="e">
            <v>#N/A</v>
          </cell>
          <cell r="AA424" t="e">
            <v>#N/A</v>
          </cell>
          <cell r="AB424" t="e">
            <v>#N/A</v>
          </cell>
          <cell r="AC424" t="e">
            <v>#N/A</v>
          </cell>
          <cell r="AD424" t="e">
            <v>#N/A</v>
          </cell>
          <cell r="AE424" t="e">
            <v>#N/A</v>
          </cell>
          <cell r="AF424" t="e">
            <v>#N/A</v>
          </cell>
          <cell r="AG424" t="e">
            <v>#N/A</v>
          </cell>
          <cell r="AH424" t="e">
            <v>#N/A</v>
          </cell>
          <cell r="AI424" t="e">
            <v>#N/A</v>
          </cell>
          <cell r="AJ424" t="e">
            <v>#N/A</v>
          </cell>
          <cell r="AK424" t="e">
            <v>#N/A</v>
          </cell>
          <cell r="AL424" t="e">
            <v>#N/A</v>
          </cell>
          <cell r="AM424" t="e">
            <v>#N/A</v>
          </cell>
          <cell r="AN424" t="e">
            <v>#N/A</v>
          </cell>
          <cell r="AO424" t="e">
            <v>#N/A</v>
          </cell>
          <cell r="AP424" t="e">
            <v>#N/A</v>
          </cell>
          <cell r="AQ424" t="e">
            <v>#N/A</v>
          </cell>
          <cell r="AR424" t="e">
            <v>#N/A</v>
          </cell>
          <cell r="AS424" t="e">
            <v>#N/A</v>
          </cell>
          <cell r="AT424" t="e">
            <v>#N/A</v>
          </cell>
          <cell r="AU424" t="e">
            <v>#N/A</v>
          </cell>
          <cell r="AV424" t="e">
            <v>#N/A</v>
          </cell>
          <cell r="AW424" t="e">
            <v>#N/A</v>
          </cell>
          <cell r="AX424" t="e">
            <v>#N/A</v>
          </cell>
          <cell r="AY424" t="e">
            <v>#N/A</v>
          </cell>
          <cell r="AZ424" t="e">
            <v>#N/A</v>
          </cell>
          <cell r="BA424" t="e">
            <v>#N/A</v>
          </cell>
          <cell r="BB424" t="e">
            <v>#N/A</v>
          </cell>
          <cell r="BC424" t="e">
            <v>#N/A</v>
          </cell>
          <cell r="BD424" t="e">
            <v>#N/A</v>
          </cell>
          <cell r="BE424" t="e">
            <v>#N/A</v>
          </cell>
        </row>
        <row r="425">
          <cell r="A425">
            <v>0</v>
          </cell>
          <cell r="B425">
            <v>0</v>
          </cell>
          <cell r="C425" t="e">
            <v>#N/A</v>
          </cell>
          <cell r="D425" t="e">
            <v>#N/A</v>
          </cell>
          <cell r="E425" t="e">
            <v>#N/A</v>
          </cell>
          <cell r="F425" t="e">
            <v>#N/A</v>
          </cell>
          <cell r="G425" t="e">
            <v>#N/A</v>
          </cell>
          <cell r="H425" t="e">
            <v>#N/A</v>
          </cell>
          <cell r="I425" t="e">
            <v>#N/A</v>
          </cell>
          <cell r="J425" t="e">
            <v>#N/A</v>
          </cell>
          <cell r="K425" t="e">
            <v>#N/A</v>
          </cell>
          <cell r="L425" t="e">
            <v>#N/A</v>
          </cell>
          <cell r="M425" t="e">
            <v>#N/A</v>
          </cell>
          <cell r="N425" t="e">
            <v>#N/A</v>
          </cell>
          <cell r="O425" t="e">
            <v>#N/A</v>
          </cell>
          <cell r="P425" t="e">
            <v>#N/A</v>
          </cell>
          <cell r="Q425" t="e">
            <v>#N/A</v>
          </cell>
          <cell r="R425" t="e">
            <v>#N/A</v>
          </cell>
          <cell r="S425" t="e">
            <v>#N/A</v>
          </cell>
          <cell r="T425" t="e">
            <v>#N/A</v>
          </cell>
          <cell r="U425" t="e">
            <v>#N/A</v>
          </cell>
          <cell r="V425" t="e">
            <v>#N/A</v>
          </cell>
          <cell r="W425" t="e">
            <v>#N/A</v>
          </cell>
          <cell r="X425" t="e">
            <v>#N/A</v>
          </cell>
          <cell r="Y425" t="e">
            <v>#N/A</v>
          </cell>
          <cell r="Z425" t="e">
            <v>#N/A</v>
          </cell>
          <cell r="AA425" t="e">
            <v>#N/A</v>
          </cell>
          <cell r="AB425" t="e">
            <v>#N/A</v>
          </cell>
          <cell r="AC425" t="e">
            <v>#N/A</v>
          </cell>
          <cell r="AD425" t="e">
            <v>#N/A</v>
          </cell>
          <cell r="AE425" t="e">
            <v>#N/A</v>
          </cell>
          <cell r="AF425" t="e">
            <v>#N/A</v>
          </cell>
          <cell r="AG425" t="e">
            <v>#N/A</v>
          </cell>
          <cell r="AH425" t="e">
            <v>#N/A</v>
          </cell>
          <cell r="AI425" t="e">
            <v>#N/A</v>
          </cell>
          <cell r="AJ425" t="e">
            <v>#N/A</v>
          </cell>
          <cell r="AK425" t="e">
            <v>#N/A</v>
          </cell>
          <cell r="AL425" t="e">
            <v>#N/A</v>
          </cell>
          <cell r="AM425" t="e">
            <v>#N/A</v>
          </cell>
          <cell r="AN425" t="e">
            <v>#N/A</v>
          </cell>
          <cell r="AO425" t="e">
            <v>#N/A</v>
          </cell>
          <cell r="AP425" t="e">
            <v>#N/A</v>
          </cell>
          <cell r="AQ425" t="e">
            <v>#N/A</v>
          </cell>
          <cell r="AR425" t="e">
            <v>#N/A</v>
          </cell>
          <cell r="AS425" t="e">
            <v>#N/A</v>
          </cell>
          <cell r="AT425" t="e">
            <v>#N/A</v>
          </cell>
          <cell r="AU425" t="e">
            <v>#N/A</v>
          </cell>
          <cell r="AV425" t="e">
            <v>#N/A</v>
          </cell>
          <cell r="AW425" t="e">
            <v>#N/A</v>
          </cell>
          <cell r="AX425" t="e">
            <v>#N/A</v>
          </cell>
          <cell r="AY425" t="e">
            <v>#N/A</v>
          </cell>
          <cell r="AZ425" t="e">
            <v>#N/A</v>
          </cell>
          <cell r="BA425" t="e">
            <v>#N/A</v>
          </cell>
          <cell r="BB425" t="e">
            <v>#N/A</v>
          </cell>
          <cell r="BC425" t="e">
            <v>#N/A</v>
          </cell>
          <cell r="BD425" t="e">
            <v>#N/A</v>
          </cell>
          <cell r="BE425" t="e">
            <v>#N/A</v>
          </cell>
        </row>
        <row r="426">
          <cell r="A426">
            <v>0</v>
          </cell>
          <cell r="B426">
            <v>0</v>
          </cell>
          <cell r="C426" t="e">
            <v>#N/A</v>
          </cell>
          <cell r="D426" t="e">
            <v>#N/A</v>
          </cell>
          <cell r="E426" t="e">
            <v>#N/A</v>
          </cell>
          <cell r="F426" t="e">
            <v>#N/A</v>
          </cell>
          <cell r="G426" t="e">
            <v>#N/A</v>
          </cell>
          <cell r="H426" t="e">
            <v>#N/A</v>
          </cell>
          <cell r="I426" t="e">
            <v>#N/A</v>
          </cell>
          <cell r="J426" t="e">
            <v>#N/A</v>
          </cell>
          <cell r="K426" t="e">
            <v>#N/A</v>
          </cell>
          <cell r="L426" t="e">
            <v>#N/A</v>
          </cell>
          <cell r="M426" t="e">
            <v>#N/A</v>
          </cell>
          <cell r="N426" t="e">
            <v>#N/A</v>
          </cell>
          <cell r="O426" t="e">
            <v>#N/A</v>
          </cell>
          <cell r="P426" t="e">
            <v>#N/A</v>
          </cell>
          <cell r="Q426" t="e">
            <v>#N/A</v>
          </cell>
          <cell r="R426" t="e">
            <v>#N/A</v>
          </cell>
          <cell r="S426" t="e">
            <v>#N/A</v>
          </cell>
          <cell r="T426" t="e">
            <v>#N/A</v>
          </cell>
          <cell r="U426" t="e">
            <v>#N/A</v>
          </cell>
          <cell r="V426" t="e">
            <v>#N/A</v>
          </cell>
          <cell r="W426" t="e">
            <v>#N/A</v>
          </cell>
          <cell r="X426" t="e">
            <v>#N/A</v>
          </cell>
          <cell r="Y426" t="e">
            <v>#N/A</v>
          </cell>
          <cell r="Z426" t="e">
            <v>#N/A</v>
          </cell>
          <cell r="AA426" t="e">
            <v>#N/A</v>
          </cell>
          <cell r="AB426" t="e">
            <v>#N/A</v>
          </cell>
          <cell r="AC426" t="e">
            <v>#N/A</v>
          </cell>
          <cell r="AD426" t="e">
            <v>#N/A</v>
          </cell>
          <cell r="AE426" t="e">
            <v>#N/A</v>
          </cell>
          <cell r="AF426" t="e">
            <v>#N/A</v>
          </cell>
          <cell r="AG426" t="e">
            <v>#N/A</v>
          </cell>
          <cell r="AH426" t="e">
            <v>#N/A</v>
          </cell>
          <cell r="AI426" t="e">
            <v>#N/A</v>
          </cell>
          <cell r="AJ426" t="e">
            <v>#N/A</v>
          </cell>
          <cell r="AK426" t="e">
            <v>#N/A</v>
          </cell>
          <cell r="AL426" t="e">
            <v>#N/A</v>
          </cell>
          <cell r="AM426" t="e">
            <v>#N/A</v>
          </cell>
          <cell r="AN426" t="e">
            <v>#N/A</v>
          </cell>
          <cell r="AO426" t="e">
            <v>#N/A</v>
          </cell>
          <cell r="AP426" t="e">
            <v>#N/A</v>
          </cell>
          <cell r="AQ426" t="e">
            <v>#N/A</v>
          </cell>
          <cell r="AR426" t="e">
            <v>#N/A</v>
          </cell>
          <cell r="AS426" t="e">
            <v>#N/A</v>
          </cell>
          <cell r="AT426" t="e">
            <v>#N/A</v>
          </cell>
          <cell r="AU426" t="e">
            <v>#N/A</v>
          </cell>
          <cell r="AV426" t="e">
            <v>#N/A</v>
          </cell>
          <cell r="AW426" t="e">
            <v>#N/A</v>
          </cell>
          <cell r="AX426" t="e">
            <v>#N/A</v>
          </cell>
          <cell r="AY426" t="e">
            <v>#N/A</v>
          </cell>
          <cell r="AZ426" t="e">
            <v>#N/A</v>
          </cell>
          <cell r="BA426" t="e">
            <v>#N/A</v>
          </cell>
          <cell r="BB426" t="e">
            <v>#N/A</v>
          </cell>
          <cell r="BC426" t="e">
            <v>#N/A</v>
          </cell>
          <cell r="BD426" t="e">
            <v>#N/A</v>
          </cell>
          <cell r="BE426" t="e">
            <v>#N/A</v>
          </cell>
        </row>
        <row r="427">
          <cell r="A427">
            <v>0</v>
          </cell>
          <cell r="B427">
            <v>0</v>
          </cell>
          <cell r="C427" t="e">
            <v>#N/A</v>
          </cell>
          <cell r="D427" t="e">
            <v>#N/A</v>
          </cell>
          <cell r="E427" t="e">
            <v>#N/A</v>
          </cell>
          <cell r="F427" t="e">
            <v>#N/A</v>
          </cell>
          <cell r="G427" t="e">
            <v>#N/A</v>
          </cell>
          <cell r="H427" t="e">
            <v>#N/A</v>
          </cell>
          <cell r="I427" t="e">
            <v>#N/A</v>
          </cell>
          <cell r="J427" t="e">
            <v>#N/A</v>
          </cell>
          <cell r="K427" t="e">
            <v>#N/A</v>
          </cell>
          <cell r="L427" t="e">
            <v>#N/A</v>
          </cell>
          <cell r="M427" t="e">
            <v>#N/A</v>
          </cell>
          <cell r="N427" t="e">
            <v>#N/A</v>
          </cell>
          <cell r="O427" t="e">
            <v>#N/A</v>
          </cell>
          <cell r="P427" t="e">
            <v>#N/A</v>
          </cell>
          <cell r="Q427" t="e">
            <v>#N/A</v>
          </cell>
          <cell r="R427" t="e">
            <v>#N/A</v>
          </cell>
          <cell r="S427" t="e">
            <v>#N/A</v>
          </cell>
          <cell r="T427" t="e">
            <v>#N/A</v>
          </cell>
          <cell r="U427" t="e">
            <v>#N/A</v>
          </cell>
          <cell r="V427" t="e">
            <v>#N/A</v>
          </cell>
          <cell r="W427" t="e">
            <v>#N/A</v>
          </cell>
          <cell r="X427" t="e">
            <v>#N/A</v>
          </cell>
          <cell r="Y427" t="e">
            <v>#N/A</v>
          </cell>
          <cell r="Z427" t="e">
            <v>#N/A</v>
          </cell>
          <cell r="AA427" t="e">
            <v>#N/A</v>
          </cell>
          <cell r="AB427" t="e">
            <v>#N/A</v>
          </cell>
          <cell r="AC427" t="e">
            <v>#N/A</v>
          </cell>
          <cell r="AD427" t="e">
            <v>#N/A</v>
          </cell>
          <cell r="AE427" t="e">
            <v>#N/A</v>
          </cell>
          <cell r="AF427" t="e">
            <v>#N/A</v>
          </cell>
          <cell r="AG427" t="e">
            <v>#N/A</v>
          </cell>
          <cell r="AH427" t="e">
            <v>#N/A</v>
          </cell>
          <cell r="AI427" t="e">
            <v>#N/A</v>
          </cell>
          <cell r="AJ427" t="e">
            <v>#N/A</v>
          </cell>
          <cell r="AK427" t="e">
            <v>#N/A</v>
          </cell>
          <cell r="AL427" t="e">
            <v>#N/A</v>
          </cell>
          <cell r="AM427" t="e">
            <v>#N/A</v>
          </cell>
          <cell r="AN427" t="e">
            <v>#N/A</v>
          </cell>
          <cell r="AO427" t="e">
            <v>#N/A</v>
          </cell>
          <cell r="AP427" t="e">
            <v>#N/A</v>
          </cell>
          <cell r="AQ427" t="e">
            <v>#N/A</v>
          </cell>
          <cell r="AR427" t="e">
            <v>#N/A</v>
          </cell>
          <cell r="AS427" t="e">
            <v>#N/A</v>
          </cell>
          <cell r="AT427" t="e">
            <v>#N/A</v>
          </cell>
          <cell r="AU427" t="e">
            <v>#N/A</v>
          </cell>
          <cell r="AV427" t="e">
            <v>#N/A</v>
          </cell>
          <cell r="AW427" t="e">
            <v>#N/A</v>
          </cell>
          <cell r="AX427" t="e">
            <v>#N/A</v>
          </cell>
          <cell r="AY427" t="e">
            <v>#N/A</v>
          </cell>
          <cell r="AZ427" t="e">
            <v>#N/A</v>
          </cell>
          <cell r="BA427" t="e">
            <v>#N/A</v>
          </cell>
          <cell r="BB427" t="e">
            <v>#N/A</v>
          </cell>
          <cell r="BC427" t="e">
            <v>#N/A</v>
          </cell>
          <cell r="BD427" t="e">
            <v>#N/A</v>
          </cell>
          <cell r="BE427" t="e">
            <v>#N/A</v>
          </cell>
        </row>
        <row r="428">
          <cell r="A428">
            <v>0</v>
          </cell>
          <cell r="B428">
            <v>0</v>
          </cell>
          <cell r="C428" t="e">
            <v>#N/A</v>
          </cell>
          <cell r="D428" t="e">
            <v>#N/A</v>
          </cell>
          <cell r="E428" t="e">
            <v>#N/A</v>
          </cell>
          <cell r="F428" t="e">
            <v>#N/A</v>
          </cell>
          <cell r="G428" t="e">
            <v>#N/A</v>
          </cell>
          <cell r="H428" t="e">
            <v>#N/A</v>
          </cell>
          <cell r="I428" t="e">
            <v>#N/A</v>
          </cell>
          <cell r="J428" t="e">
            <v>#N/A</v>
          </cell>
          <cell r="K428" t="e">
            <v>#N/A</v>
          </cell>
          <cell r="L428" t="e">
            <v>#N/A</v>
          </cell>
          <cell r="M428" t="e">
            <v>#N/A</v>
          </cell>
          <cell r="N428" t="e">
            <v>#N/A</v>
          </cell>
          <cell r="O428" t="e">
            <v>#N/A</v>
          </cell>
          <cell r="P428" t="e">
            <v>#N/A</v>
          </cell>
          <cell r="Q428" t="e">
            <v>#N/A</v>
          </cell>
          <cell r="R428" t="e">
            <v>#N/A</v>
          </cell>
          <cell r="S428" t="e">
            <v>#N/A</v>
          </cell>
          <cell r="T428" t="e">
            <v>#N/A</v>
          </cell>
          <cell r="U428" t="e">
            <v>#N/A</v>
          </cell>
          <cell r="V428" t="e">
            <v>#N/A</v>
          </cell>
          <cell r="W428" t="e">
            <v>#N/A</v>
          </cell>
          <cell r="X428" t="e">
            <v>#N/A</v>
          </cell>
          <cell r="Y428" t="e">
            <v>#N/A</v>
          </cell>
          <cell r="Z428" t="e">
            <v>#N/A</v>
          </cell>
          <cell r="AA428" t="e">
            <v>#N/A</v>
          </cell>
          <cell r="AB428" t="e">
            <v>#N/A</v>
          </cell>
          <cell r="AC428" t="e">
            <v>#N/A</v>
          </cell>
          <cell r="AD428" t="e">
            <v>#N/A</v>
          </cell>
          <cell r="AE428" t="e">
            <v>#N/A</v>
          </cell>
          <cell r="AF428" t="e">
            <v>#N/A</v>
          </cell>
          <cell r="AG428" t="e">
            <v>#N/A</v>
          </cell>
          <cell r="AH428" t="e">
            <v>#N/A</v>
          </cell>
          <cell r="AI428" t="e">
            <v>#N/A</v>
          </cell>
          <cell r="AJ428" t="e">
            <v>#N/A</v>
          </cell>
          <cell r="AK428" t="e">
            <v>#N/A</v>
          </cell>
          <cell r="AL428" t="e">
            <v>#N/A</v>
          </cell>
          <cell r="AM428" t="e">
            <v>#N/A</v>
          </cell>
          <cell r="AN428" t="e">
            <v>#N/A</v>
          </cell>
          <cell r="AO428" t="e">
            <v>#N/A</v>
          </cell>
          <cell r="AP428" t="e">
            <v>#N/A</v>
          </cell>
          <cell r="AQ428" t="e">
            <v>#N/A</v>
          </cell>
          <cell r="AR428" t="e">
            <v>#N/A</v>
          </cell>
          <cell r="AS428" t="e">
            <v>#N/A</v>
          </cell>
          <cell r="AT428" t="e">
            <v>#N/A</v>
          </cell>
          <cell r="AU428" t="e">
            <v>#N/A</v>
          </cell>
          <cell r="AV428" t="e">
            <v>#N/A</v>
          </cell>
          <cell r="AW428" t="e">
            <v>#N/A</v>
          </cell>
          <cell r="AX428" t="e">
            <v>#N/A</v>
          </cell>
          <cell r="AY428" t="e">
            <v>#N/A</v>
          </cell>
          <cell r="AZ428" t="e">
            <v>#N/A</v>
          </cell>
          <cell r="BA428" t="e">
            <v>#N/A</v>
          </cell>
          <cell r="BB428" t="e">
            <v>#N/A</v>
          </cell>
          <cell r="BC428" t="e">
            <v>#N/A</v>
          </cell>
          <cell r="BD428" t="e">
            <v>#N/A</v>
          </cell>
          <cell r="BE428" t="e">
            <v>#N/A</v>
          </cell>
        </row>
        <row r="429">
          <cell r="A429">
            <v>0</v>
          </cell>
          <cell r="B429">
            <v>0</v>
          </cell>
          <cell r="C429" t="e">
            <v>#N/A</v>
          </cell>
          <cell r="D429" t="e">
            <v>#N/A</v>
          </cell>
          <cell r="E429" t="e">
            <v>#N/A</v>
          </cell>
          <cell r="F429" t="e">
            <v>#N/A</v>
          </cell>
          <cell r="G429" t="e">
            <v>#N/A</v>
          </cell>
          <cell r="H429" t="e">
            <v>#N/A</v>
          </cell>
          <cell r="I429" t="e">
            <v>#N/A</v>
          </cell>
          <cell r="J429" t="e">
            <v>#N/A</v>
          </cell>
          <cell r="K429" t="e">
            <v>#N/A</v>
          </cell>
          <cell r="L429" t="e">
            <v>#N/A</v>
          </cell>
          <cell r="M429" t="e">
            <v>#N/A</v>
          </cell>
          <cell r="N429" t="e">
            <v>#N/A</v>
          </cell>
          <cell r="O429" t="e">
            <v>#N/A</v>
          </cell>
          <cell r="P429" t="e">
            <v>#N/A</v>
          </cell>
          <cell r="Q429" t="e">
            <v>#N/A</v>
          </cell>
          <cell r="R429" t="e">
            <v>#N/A</v>
          </cell>
          <cell r="S429" t="e">
            <v>#N/A</v>
          </cell>
          <cell r="T429" t="e">
            <v>#N/A</v>
          </cell>
          <cell r="U429" t="e">
            <v>#N/A</v>
          </cell>
          <cell r="V429" t="e">
            <v>#N/A</v>
          </cell>
          <cell r="W429" t="e">
            <v>#N/A</v>
          </cell>
          <cell r="X429" t="e">
            <v>#N/A</v>
          </cell>
          <cell r="Y429" t="e">
            <v>#N/A</v>
          </cell>
          <cell r="Z429" t="e">
            <v>#N/A</v>
          </cell>
          <cell r="AA429" t="e">
            <v>#N/A</v>
          </cell>
          <cell r="AB429" t="e">
            <v>#N/A</v>
          </cell>
          <cell r="AC429" t="e">
            <v>#N/A</v>
          </cell>
          <cell r="AD429" t="e">
            <v>#N/A</v>
          </cell>
          <cell r="AE429" t="e">
            <v>#N/A</v>
          </cell>
          <cell r="AF429" t="e">
            <v>#N/A</v>
          </cell>
          <cell r="AG429" t="e">
            <v>#N/A</v>
          </cell>
          <cell r="AH429" t="e">
            <v>#N/A</v>
          </cell>
          <cell r="AI429" t="e">
            <v>#N/A</v>
          </cell>
          <cell r="AJ429" t="e">
            <v>#N/A</v>
          </cell>
          <cell r="AK429" t="e">
            <v>#N/A</v>
          </cell>
          <cell r="AL429" t="e">
            <v>#N/A</v>
          </cell>
          <cell r="AM429" t="e">
            <v>#N/A</v>
          </cell>
          <cell r="AN429" t="e">
            <v>#N/A</v>
          </cell>
          <cell r="AO429" t="e">
            <v>#N/A</v>
          </cell>
          <cell r="AP429" t="e">
            <v>#N/A</v>
          </cell>
          <cell r="AQ429" t="e">
            <v>#N/A</v>
          </cell>
          <cell r="AR429" t="e">
            <v>#N/A</v>
          </cell>
          <cell r="AS429" t="e">
            <v>#N/A</v>
          </cell>
          <cell r="AT429" t="e">
            <v>#N/A</v>
          </cell>
          <cell r="AU429" t="e">
            <v>#N/A</v>
          </cell>
          <cell r="AV429" t="e">
            <v>#N/A</v>
          </cell>
          <cell r="AW429" t="e">
            <v>#N/A</v>
          </cell>
          <cell r="AX429" t="e">
            <v>#N/A</v>
          </cell>
          <cell r="AY429" t="e">
            <v>#N/A</v>
          </cell>
          <cell r="AZ429" t="e">
            <v>#N/A</v>
          </cell>
          <cell r="BA429" t="e">
            <v>#N/A</v>
          </cell>
          <cell r="BB429" t="e">
            <v>#N/A</v>
          </cell>
          <cell r="BC429" t="e">
            <v>#N/A</v>
          </cell>
          <cell r="BD429" t="e">
            <v>#N/A</v>
          </cell>
          <cell r="BE429" t="e">
            <v>#N/A</v>
          </cell>
        </row>
        <row r="430">
          <cell r="A430">
            <v>0</v>
          </cell>
          <cell r="B430">
            <v>0</v>
          </cell>
          <cell r="C430" t="e">
            <v>#N/A</v>
          </cell>
          <cell r="D430" t="e">
            <v>#N/A</v>
          </cell>
          <cell r="E430" t="e">
            <v>#N/A</v>
          </cell>
          <cell r="F430" t="e">
            <v>#N/A</v>
          </cell>
          <cell r="G430" t="e">
            <v>#N/A</v>
          </cell>
          <cell r="H430" t="e">
            <v>#N/A</v>
          </cell>
          <cell r="I430" t="e">
            <v>#N/A</v>
          </cell>
          <cell r="J430" t="e">
            <v>#N/A</v>
          </cell>
          <cell r="K430" t="e">
            <v>#N/A</v>
          </cell>
          <cell r="L430" t="e">
            <v>#N/A</v>
          </cell>
          <cell r="M430" t="e">
            <v>#N/A</v>
          </cell>
          <cell r="N430" t="e">
            <v>#N/A</v>
          </cell>
          <cell r="O430" t="e">
            <v>#N/A</v>
          </cell>
          <cell r="P430" t="e">
            <v>#N/A</v>
          </cell>
          <cell r="Q430" t="e">
            <v>#N/A</v>
          </cell>
          <cell r="R430" t="e">
            <v>#N/A</v>
          </cell>
          <cell r="S430" t="e">
            <v>#N/A</v>
          </cell>
          <cell r="T430" t="e">
            <v>#N/A</v>
          </cell>
          <cell r="U430" t="e">
            <v>#N/A</v>
          </cell>
          <cell r="V430" t="e">
            <v>#N/A</v>
          </cell>
          <cell r="W430" t="e">
            <v>#N/A</v>
          </cell>
          <cell r="X430" t="e">
            <v>#N/A</v>
          </cell>
          <cell r="Y430" t="e">
            <v>#N/A</v>
          </cell>
          <cell r="Z430" t="e">
            <v>#N/A</v>
          </cell>
          <cell r="AA430" t="e">
            <v>#N/A</v>
          </cell>
          <cell r="AB430" t="e">
            <v>#N/A</v>
          </cell>
          <cell r="AC430" t="e">
            <v>#N/A</v>
          </cell>
          <cell r="AD430" t="e">
            <v>#N/A</v>
          </cell>
          <cell r="AE430" t="e">
            <v>#N/A</v>
          </cell>
          <cell r="AF430" t="e">
            <v>#N/A</v>
          </cell>
          <cell r="AG430" t="e">
            <v>#N/A</v>
          </cell>
          <cell r="AH430" t="e">
            <v>#N/A</v>
          </cell>
          <cell r="AI430" t="e">
            <v>#N/A</v>
          </cell>
          <cell r="AJ430" t="e">
            <v>#N/A</v>
          </cell>
          <cell r="AK430" t="e">
            <v>#N/A</v>
          </cell>
          <cell r="AL430" t="e">
            <v>#N/A</v>
          </cell>
          <cell r="AM430" t="e">
            <v>#N/A</v>
          </cell>
          <cell r="AN430" t="e">
            <v>#N/A</v>
          </cell>
          <cell r="AO430" t="e">
            <v>#N/A</v>
          </cell>
          <cell r="AP430" t="e">
            <v>#N/A</v>
          </cell>
          <cell r="AQ430" t="e">
            <v>#N/A</v>
          </cell>
          <cell r="AR430" t="e">
            <v>#N/A</v>
          </cell>
          <cell r="AS430" t="e">
            <v>#N/A</v>
          </cell>
          <cell r="AT430" t="e">
            <v>#N/A</v>
          </cell>
          <cell r="AU430" t="e">
            <v>#N/A</v>
          </cell>
          <cell r="AV430" t="e">
            <v>#N/A</v>
          </cell>
          <cell r="AW430" t="e">
            <v>#N/A</v>
          </cell>
          <cell r="AX430" t="e">
            <v>#N/A</v>
          </cell>
          <cell r="AY430" t="e">
            <v>#N/A</v>
          </cell>
          <cell r="AZ430" t="e">
            <v>#N/A</v>
          </cell>
          <cell r="BA430" t="e">
            <v>#N/A</v>
          </cell>
          <cell r="BB430" t="e">
            <v>#N/A</v>
          </cell>
          <cell r="BC430" t="e">
            <v>#N/A</v>
          </cell>
          <cell r="BD430" t="e">
            <v>#N/A</v>
          </cell>
          <cell r="BE430" t="e">
            <v>#N/A</v>
          </cell>
        </row>
        <row r="431">
          <cell r="A431">
            <v>0</v>
          </cell>
          <cell r="B431">
            <v>0</v>
          </cell>
          <cell r="C431" t="e">
            <v>#N/A</v>
          </cell>
          <cell r="D431" t="e">
            <v>#N/A</v>
          </cell>
          <cell r="E431" t="e">
            <v>#N/A</v>
          </cell>
          <cell r="F431" t="e">
            <v>#N/A</v>
          </cell>
          <cell r="G431" t="e">
            <v>#N/A</v>
          </cell>
          <cell r="H431" t="e">
            <v>#N/A</v>
          </cell>
          <cell r="I431" t="e">
            <v>#N/A</v>
          </cell>
          <cell r="J431" t="e">
            <v>#N/A</v>
          </cell>
          <cell r="K431" t="e">
            <v>#N/A</v>
          </cell>
          <cell r="L431" t="e">
            <v>#N/A</v>
          </cell>
          <cell r="M431" t="e">
            <v>#N/A</v>
          </cell>
          <cell r="N431" t="e">
            <v>#N/A</v>
          </cell>
          <cell r="O431" t="e">
            <v>#N/A</v>
          </cell>
          <cell r="P431" t="e">
            <v>#N/A</v>
          </cell>
          <cell r="Q431" t="e">
            <v>#N/A</v>
          </cell>
          <cell r="R431" t="e">
            <v>#N/A</v>
          </cell>
          <cell r="S431" t="e">
            <v>#N/A</v>
          </cell>
          <cell r="T431" t="e">
            <v>#N/A</v>
          </cell>
          <cell r="U431" t="e">
            <v>#N/A</v>
          </cell>
          <cell r="V431" t="e">
            <v>#N/A</v>
          </cell>
          <cell r="W431" t="e">
            <v>#N/A</v>
          </cell>
          <cell r="X431" t="e">
            <v>#N/A</v>
          </cell>
          <cell r="Y431" t="e">
            <v>#N/A</v>
          </cell>
          <cell r="Z431" t="e">
            <v>#N/A</v>
          </cell>
          <cell r="AA431" t="e">
            <v>#N/A</v>
          </cell>
          <cell r="AB431" t="e">
            <v>#N/A</v>
          </cell>
          <cell r="AC431" t="e">
            <v>#N/A</v>
          </cell>
          <cell r="AD431" t="e">
            <v>#N/A</v>
          </cell>
          <cell r="AE431" t="e">
            <v>#N/A</v>
          </cell>
          <cell r="AF431" t="e">
            <v>#N/A</v>
          </cell>
          <cell r="AG431" t="e">
            <v>#N/A</v>
          </cell>
          <cell r="AH431" t="e">
            <v>#N/A</v>
          </cell>
          <cell r="AI431" t="e">
            <v>#N/A</v>
          </cell>
          <cell r="AJ431" t="e">
            <v>#N/A</v>
          </cell>
          <cell r="AK431" t="e">
            <v>#N/A</v>
          </cell>
          <cell r="AL431" t="e">
            <v>#N/A</v>
          </cell>
          <cell r="AM431" t="e">
            <v>#N/A</v>
          </cell>
          <cell r="AN431" t="e">
            <v>#N/A</v>
          </cell>
          <cell r="AO431" t="e">
            <v>#N/A</v>
          </cell>
          <cell r="AP431" t="e">
            <v>#N/A</v>
          </cell>
          <cell r="AQ431" t="e">
            <v>#N/A</v>
          </cell>
          <cell r="AR431" t="e">
            <v>#N/A</v>
          </cell>
          <cell r="AS431" t="e">
            <v>#N/A</v>
          </cell>
          <cell r="AT431" t="e">
            <v>#N/A</v>
          </cell>
          <cell r="AU431" t="e">
            <v>#N/A</v>
          </cell>
          <cell r="AV431" t="e">
            <v>#N/A</v>
          </cell>
          <cell r="AW431" t="e">
            <v>#N/A</v>
          </cell>
          <cell r="AX431" t="e">
            <v>#N/A</v>
          </cell>
          <cell r="AY431" t="e">
            <v>#N/A</v>
          </cell>
          <cell r="AZ431" t="e">
            <v>#N/A</v>
          </cell>
          <cell r="BA431" t="e">
            <v>#N/A</v>
          </cell>
          <cell r="BB431" t="e">
            <v>#N/A</v>
          </cell>
          <cell r="BC431" t="e">
            <v>#N/A</v>
          </cell>
          <cell r="BD431" t="e">
            <v>#N/A</v>
          </cell>
          <cell r="BE431" t="e">
            <v>#N/A</v>
          </cell>
        </row>
        <row r="432">
          <cell r="A432">
            <v>0</v>
          </cell>
          <cell r="B432">
            <v>0</v>
          </cell>
          <cell r="C432" t="e">
            <v>#N/A</v>
          </cell>
          <cell r="D432" t="e">
            <v>#N/A</v>
          </cell>
          <cell r="E432" t="e">
            <v>#N/A</v>
          </cell>
          <cell r="F432" t="e">
            <v>#N/A</v>
          </cell>
          <cell r="G432" t="e">
            <v>#N/A</v>
          </cell>
          <cell r="H432" t="e">
            <v>#N/A</v>
          </cell>
          <cell r="I432" t="e">
            <v>#N/A</v>
          </cell>
          <cell r="J432" t="e">
            <v>#N/A</v>
          </cell>
          <cell r="K432" t="e">
            <v>#N/A</v>
          </cell>
          <cell r="L432" t="e">
            <v>#N/A</v>
          </cell>
          <cell r="M432" t="e">
            <v>#N/A</v>
          </cell>
          <cell r="N432" t="e">
            <v>#N/A</v>
          </cell>
          <cell r="O432" t="e">
            <v>#N/A</v>
          </cell>
          <cell r="P432" t="e">
            <v>#N/A</v>
          </cell>
          <cell r="Q432" t="e">
            <v>#N/A</v>
          </cell>
          <cell r="R432" t="e">
            <v>#N/A</v>
          </cell>
          <cell r="S432" t="e">
            <v>#N/A</v>
          </cell>
          <cell r="T432" t="e">
            <v>#N/A</v>
          </cell>
          <cell r="U432" t="e">
            <v>#N/A</v>
          </cell>
          <cell r="V432" t="e">
            <v>#N/A</v>
          </cell>
          <cell r="W432" t="e">
            <v>#N/A</v>
          </cell>
          <cell r="X432" t="e">
            <v>#N/A</v>
          </cell>
          <cell r="Y432" t="e">
            <v>#N/A</v>
          </cell>
          <cell r="Z432" t="e">
            <v>#N/A</v>
          </cell>
          <cell r="AA432" t="e">
            <v>#N/A</v>
          </cell>
          <cell r="AB432" t="e">
            <v>#N/A</v>
          </cell>
          <cell r="AC432" t="e">
            <v>#N/A</v>
          </cell>
          <cell r="AD432" t="e">
            <v>#N/A</v>
          </cell>
          <cell r="AE432" t="e">
            <v>#N/A</v>
          </cell>
          <cell r="AF432" t="e">
            <v>#N/A</v>
          </cell>
          <cell r="AG432" t="e">
            <v>#N/A</v>
          </cell>
          <cell r="AH432" t="e">
            <v>#N/A</v>
          </cell>
          <cell r="AI432" t="e">
            <v>#N/A</v>
          </cell>
          <cell r="AJ432" t="e">
            <v>#N/A</v>
          </cell>
          <cell r="AK432" t="e">
            <v>#N/A</v>
          </cell>
          <cell r="AL432" t="e">
            <v>#N/A</v>
          </cell>
          <cell r="AM432" t="e">
            <v>#N/A</v>
          </cell>
          <cell r="AN432" t="e">
            <v>#N/A</v>
          </cell>
          <cell r="AO432" t="e">
            <v>#N/A</v>
          </cell>
          <cell r="AP432" t="e">
            <v>#N/A</v>
          </cell>
          <cell r="AQ432" t="e">
            <v>#N/A</v>
          </cell>
          <cell r="AR432" t="e">
            <v>#N/A</v>
          </cell>
          <cell r="AS432" t="e">
            <v>#N/A</v>
          </cell>
          <cell r="AT432" t="e">
            <v>#N/A</v>
          </cell>
          <cell r="AU432" t="e">
            <v>#N/A</v>
          </cell>
          <cell r="AV432" t="e">
            <v>#N/A</v>
          </cell>
          <cell r="AW432" t="e">
            <v>#N/A</v>
          </cell>
          <cell r="AX432" t="e">
            <v>#N/A</v>
          </cell>
          <cell r="AY432" t="e">
            <v>#N/A</v>
          </cell>
          <cell r="AZ432" t="e">
            <v>#N/A</v>
          </cell>
          <cell r="BA432" t="e">
            <v>#N/A</v>
          </cell>
          <cell r="BB432" t="e">
            <v>#N/A</v>
          </cell>
          <cell r="BC432" t="e">
            <v>#N/A</v>
          </cell>
          <cell r="BD432" t="e">
            <v>#N/A</v>
          </cell>
          <cell r="BE432" t="e">
            <v>#N/A</v>
          </cell>
        </row>
        <row r="433">
          <cell r="A433">
            <v>0</v>
          </cell>
          <cell r="B433">
            <v>0</v>
          </cell>
          <cell r="C433" t="e">
            <v>#N/A</v>
          </cell>
          <cell r="D433" t="e">
            <v>#N/A</v>
          </cell>
          <cell r="E433" t="e">
            <v>#N/A</v>
          </cell>
          <cell r="F433" t="e">
            <v>#N/A</v>
          </cell>
          <cell r="G433" t="e">
            <v>#N/A</v>
          </cell>
          <cell r="H433" t="e">
            <v>#N/A</v>
          </cell>
          <cell r="I433" t="e">
            <v>#N/A</v>
          </cell>
          <cell r="J433" t="e">
            <v>#N/A</v>
          </cell>
          <cell r="K433" t="e">
            <v>#N/A</v>
          </cell>
          <cell r="L433" t="e">
            <v>#N/A</v>
          </cell>
          <cell r="M433" t="e">
            <v>#N/A</v>
          </cell>
          <cell r="N433" t="e">
            <v>#N/A</v>
          </cell>
          <cell r="O433" t="e">
            <v>#N/A</v>
          </cell>
          <cell r="P433" t="e">
            <v>#N/A</v>
          </cell>
          <cell r="Q433" t="e">
            <v>#N/A</v>
          </cell>
          <cell r="R433" t="e">
            <v>#N/A</v>
          </cell>
          <cell r="S433" t="e">
            <v>#N/A</v>
          </cell>
          <cell r="T433" t="e">
            <v>#N/A</v>
          </cell>
          <cell r="U433" t="e">
            <v>#N/A</v>
          </cell>
          <cell r="V433" t="e">
            <v>#N/A</v>
          </cell>
          <cell r="W433" t="e">
            <v>#N/A</v>
          </cell>
          <cell r="X433" t="e">
            <v>#N/A</v>
          </cell>
          <cell r="Y433" t="e">
            <v>#N/A</v>
          </cell>
          <cell r="Z433" t="e">
            <v>#N/A</v>
          </cell>
          <cell r="AA433" t="e">
            <v>#N/A</v>
          </cell>
          <cell r="AB433" t="e">
            <v>#N/A</v>
          </cell>
          <cell r="AC433" t="e">
            <v>#N/A</v>
          </cell>
          <cell r="AD433" t="e">
            <v>#N/A</v>
          </cell>
          <cell r="AE433" t="e">
            <v>#N/A</v>
          </cell>
          <cell r="AF433" t="e">
            <v>#N/A</v>
          </cell>
          <cell r="AG433" t="e">
            <v>#N/A</v>
          </cell>
          <cell r="AH433" t="e">
            <v>#N/A</v>
          </cell>
          <cell r="AI433" t="e">
            <v>#N/A</v>
          </cell>
          <cell r="AJ433" t="e">
            <v>#N/A</v>
          </cell>
          <cell r="AK433" t="e">
            <v>#N/A</v>
          </cell>
          <cell r="AL433" t="e">
            <v>#N/A</v>
          </cell>
          <cell r="AM433" t="e">
            <v>#N/A</v>
          </cell>
          <cell r="AN433" t="e">
            <v>#N/A</v>
          </cell>
          <cell r="AO433" t="e">
            <v>#N/A</v>
          </cell>
          <cell r="AP433" t="e">
            <v>#N/A</v>
          </cell>
          <cell r="AQ433" t="e">
            <v>#N/A</v>
          </cell>
          <cell r="AR433" t="e">
            <v>#N/A</v>
          </cell>
          <cell r="AS433" t="e">
            <v>#N/A</v>
          </cell>
          <cell r="AT433" t="e">
            <v>#N/A</v>
          </cell>
          <cell r="AU433" t="e">
            <v>#N/A</v>
          </cell>
          <cell r="AV433" t="e">
            <v>#N/A</v>
          </cell>
          <cell r="AW433" t="e">
            <v>#N/A</v>
          </cell>
          <cell r="AX433" t="e">
            <v>#N/A</v>
          </cell>
          <cell r="AY433" t="e">
            <v>#N/A</v>
          </cell>
          <cell r="AZ433" t="e">
            <v>#N/A</v>
          </cell>
          <cell r="BA433" t="e">
            <v>#N/A</v>
          </cell>
          <cell r="BB433" t="e">
            <v>#N/A</v>
          </cell>
          <cell r="BC433" t="e">
            <v>#N/A</v>
          </cell>
          <cell r="BD433" t="e">
            <v>#N/A</v>
          </cell>
          <cell r="BE433" t="e">
            <v>#N/A</v>
          </cell>
        </row>
        <row r="434">
          <cell r="A434">
            <v>0</v>
          </cell>
          <cell r="B434">
            <v>0</v>
          </cell>
          <cell r="C434" t="e">
            <v>#N/A</v>
          </cell>
          <cell r="D434" t="e">
            <v>#N/A</v>
          </cell>
          <cell r="E434" t="e">
            <v>#N/A</v>
          </cell>
          <cell r="F434" t="e">
            <v>#N/A</v>
          </cell>
          <cell r="G434" t="e">
            <v>#N/A</v>
          </cell>
          <cell r="H434" t="e">
            <v>#N/A</v>
          </cell>
          <cell r="I434" t="e">
            <v>#N/A</v>
          </cell>
          <cell r="J434" t="e">
            <v>#N/A</v>
          </cell>
          <cell r="K434" t="e">
            <v>#N/A</v>
          </cell>
          <cell r="L434" t="e">
            <v>#N/A</v>
          </cell>
          <cell r="M434" t="e">
            <v>#N/A</v>
          </cell>
          <cell r="N434" t="e">
            <v>#N/A</v>
          </cell>
          <cell r="O434" t="e">
            <v>#N/A</v>
          </cell>
          <cell r="P434" t="e">
            <v>#N/A</v>
          </cell>
          <cell r="Q434" t="e">
            <v>#N/A</v>
          </cell>
          <cell r="R434" t="e">
            <v>#N/A</v>
          </cell>
          <cell r="S434" t="e">
            <v>#N/A</v>
          </cell>
          <cell r="T434" t="e">
            <v>#N/A</v>
          </cell>
          <cell r="U434" t="e">
            <v>#N/A</v>
          </cell>
          <cell r="V434" t="e">
            <v>#N/A</v>
          </cell>
          <cell r="W434" t="e">
            <v>#N/A</v>
          </cell>
          <cell r="X434" t="e">
            <v>#N/A</v>
          </cell>
          <cell r="Y434" t="e">
            <v>#N/A</v>
          </cell>
          <cell r="Z434" t="e">
            <v>#N/A</v>
          </cell>
          <cell r="AA434" t="e">
            <v>#N/A</v>
          </cell>
          <cell r="AB434" t="e">
            <v>#N/A</v>
          </cell>
          <cell r="AC434" t="e">
            <v>#N/A</v>
          </cell>
          <cell r="AD434" t="e">
            <v>#N/A</v>
          </cell>
          <cell r="AE434" t="e">
            <v>#N/A</v>
          </cell>
          <cell r="AF434" t="e">
            <v>#N/A</v>
          </cell>
          <cell r="AG434" t="e">
            <v>#N/A</v>
          </cell>
          <cell r="AH434" t="e">
            <v>#N/A</v>
          </cell>
          <cell r="AI434" t="e">
            <v>#N/A</v>
          </cell>
          <cell r="AJ434" t="e">
            <v>#N/A</v>
          </cell>
          <cell r="AK434" t="e">
            <v>#N/A</v>
          </cell>
          <cell r="AL434" t="e">
            <v>#N/A</v>
          </cell>
          <cell r="AM434" t="e">
            <v>#N/A</v>
          </cell>
          <cell r="AN434" t="e">
            <v>#N/A</v>
          </cell>
          <cell r="AO434" t="e">
            <v>#N/A</v>
          </cell>
          <cell r="AP434" t="e">
            <v>#N/A</v>
          </cell>
          <cell r="AQ434" t="e">
            <v>#N/A</v>
          </cell>
          <cell r="AR434" t="e">
            <v>#N/A</v>
          </cell>
          <cell r="AS434" t="e">
            <v>#N/A</v>
          </cell>
          <cell r="AT434" t="e">
            <v>#N/A</v>
          </cell>
          <cell r="AU434" t="e">
            <v>#N/A</v>
          </cell>
          <cell r="AV434" t="e">
            <v>#N/A</v>
          </cell>
          <cell r="AW434" t="e">
            <v>#N/A</v>
          </cell>
          <cell r="AX434" t="e">
            <v>#N/A</v>
          </cell>
          <cell r="AY434" t="e">
            <v>#N/A</v>
          </cell>
          <cell r="AZ434" t="e">
            <v>#N/A</v>
          </cell>
          <cell r="BA434" t="e">
            <v>#N/A</v>
          </cell>
          <cell r="BB434" t="e">
            <v>#N/A</v>
          </cell>
          <cell r="BC434" t="e">
            <v>#N/A</v>
          </cell>
          <cell r="BD434" t="e">
            <v>#N/A</v>
          </cell>
          <cell r="BE434" t="e">
            <v>#N/A</v>
          </cell>
        </row>
        <row r="435">
          <cell r="A435">
            <v>0</v>
          </cell>
          <cell r="B435">
            <v>0</v>
          </cell>
          <cell r="C435" t="e">
            <v>#N/A</v>
          </cell>
          <cell r="D435" t="e">
            <v>#N/A</v>
          </cell>
          <cell r="E435" t="e">
            <v>#N/A</v>
          </cell>
          <cell r="F435" t="e">
            <v>#N/A</v>
          </cell>
          <cell r="G435" t="e">
            <v>#N/A</v>
          </cell>
          <cell r="H435" t="e">
            <v>#N/A</v>
          </cell>
          <cell r="I435" t="e">
            <v>#N/A</v>
          </cell>
          <cell r="J435" t="e">
            <v>#N/A</v>
          </cell>
          <cell r="K435" t="e">
            <v>#N/A</v>
          </cell>
          <cell r="L435" t="e">
            <v>#N/A</v>
          </cell>
          <cell r="M435" t="e">
            <v>#N/A</v>
          </cell>
          <cell r="N435" t="e">
            <v>#N/A</v>
          </cell>
          <cell r="O435" t="e">
            <v>#N/A</v>
          </cell>
          <cell r="P435" t="e">
            <v>#N/A</v>
          </cell>
          <cell r="Q435" t="e">
            <v>#N/A</v>
          </cell>
          <cell r="R435" t="e">
            <v>#N/A</v>
          </cell>
          <cell r="S435" t="e">
            <v>#N/A</v>
          </cell>
          <cell r="T435" t="e">
            <v>#N/A</v>
          </cell>
          <cell r="U435" t="e">
            <v>#N/A</v>
          </cell>
          <cell r="V435" t="e">
            <v>#N/A</v>
          </cell>
          <cell r="W435" t="e">
            <v>#N/A</v>
          </cell>
          <cell r="X435" t="e">
            <v>#N/A</v>
          </cell>
          <cell r="Y435" t="e">
            <v>#N/A</v>
          </cell>
          <cell r="Z435" t="e">
            <v>#N/A</v>
          </cell>
          <cell r="AA435" t="e">
            <v>#N/A</v>
          </cell>
          <cell r="AB435" t="e">
            <v>#N/A</v>
          </cell>
          <cell r="AC435" t="e">
            <v>#N/A</v>
          </cell>
          <cell r="AD435" t="e">
            <v>#N/A</v>
          </cell>
          <cell r="AE435" t="e">
            <v>#N/A</v>
          </cell>
          <cell r="AF435" t="e">
            <v>#N/A</v>
          </cell>
          <cell r="AG435" t="e">
            <v>#N/A</v>
          </cell>
          <cell r="AH435" t="e">
            <v>#N/A</v>
          </cell>
          <cell r="AI435" t="e">
            <v>#N/A</v>
          </cell>
          <cell r="AJ435" t="e">
            <v>#N/A</v>
          </cell>
          <cell r="AK435" t="e">
            <v>#N/A</v>
          </cell>
          <cell r="AL435" t="e">
            <v>#N/A</v>
          </cell>
          <cell r="AM435" t="e">
            <v>#N/A</v>
          </cell>
          <cell r="AN435" t="e">
            <v>#N/A</v>
          </cell>
          <cell r="AO435" t="e">
            <v>#N/A</v>
          </cell>
          <cell r="AP435" t="e">
            <v>#N/A</v>
          </cell>
          <cell r="AQ435" t="e">
            <v>#N/A</v>
          </cell>
          <cell r="AR435" t="e">
            <v>#N/A</v>
          </cell>
          <cell r="AS435" t="e">
            <v>#N/A</v>
          </cell>
          <cell r="AT435" t="e">
            <v>#N/A</v>
          </cell>
          <cell r="AU435" t="e">
            <v>#N/A</v>
          </cell>
          <cell r="AV435" t="e">
            <v>#N/A</v>
          </cell>
          <cell r="AW435" t="e">
            <v>#N/A</v>
          </cell>
          <cell r="AX435" t="e">
            <v>#N/A</v>
          </cell>
          <cell r="AY435" t="e">
            <v>#N/A</v>
          </cell>
          <cell r="AZ435" t="e">
            <v>#N/A</v>
          </cell>
          <cell r="BA435" t="e">
            <v>#N/A</v>
          </cell>
          <cell r="BB435" t="e">
            <v>#N/A</v>
          </cell>
          <cell r="BC435" t="e">
            <v>#N/A</v>
          </cell>
          <cell r="BD435" t="e">
            <v>#N/A</v>
          </cell>
          <cell r="BE435" t="e">
            <v>#N/A</v>
          </cell>
        </row>
        <row r="436">
          <cell r="A436">
            <v>0</v>
          </cell>
          <cell r="B436">
            <v>0</v>
          </cell>
          <cell r="C436" t="e">
            <v>#N/A</v>
          </cell>
          <cell r="D436" t="e">
            <v>#N/A</v>
          </cell>
          <cell r="E436" t="e">
            <v>#N/A</v>
          </cell>
          <cell r="F436" t="e">
            <v>#N/A</v>
          </cell>
          <cell r="G436" t="e">
            <v>#N/A</v>
          </cell>
          <cell r="H436" t="e">
            <v>#N/A</v>
          </cell>
          <cell r="I436" t="e">
            <v>#N/A</v>
          </cell>
          <cell r="J436" t="e">
            <v>#N/A</v>
          </cell>
          <cell r="K436" t="e">
            <v>#N/A</v>
          </cell>
          <cell r="L436" t="e">
            <v>#N/A</v>
          </cell>
          <cell r="M436" t="e">
            <v>#N/A</v>
          </cell>
          <cell r="N436" t="e">
            <v>#N/A</v>
          </cell>
          <cell r="O436" t="e">
            <v>#N/A</v>
          </cell>
          <cell r="P436" t="e">
            <v>#N/A</v>
          </cell>
          <cell r="Q436" t="e">
            <v>#N/A</v>
          </cell>
          <cell r="R436" t="e">
            <v>#N/A</v>
          </cell>
          <cell r="S436" t="e">
            <v>#N/A</v>
          </cell>
          <cell r="T436" t="e">
            <v>#N/A</v>
          </cell>
          <cell r="U436" t="e">
            <v>#N/A</v>
          </cell>
          <cell r="V436" t="e">
            <v>#N/A</v>
          </cell>
          <cell r="W436" t="e">
            <v>#N/A</v>
          </cell>
          <cell r="X436" t="e">
            <v>#N/A</v>
          </cell>
          <cell r="Y436" t="e">
            <v>#N/A</v>
          </cell>
          <cell r="Z436" t="e">
            <v>#N/A</v>
          </cell>
          <cell r="AA436" t="e">
            <v>#N/A</v>
          </cell>
          <cell r="AB436" t="e">
            <v>#N/A</v>
          </cell>
          <cell r="AC436" t="e">
            <v>#N/A</v>
          </cell>
          <cell r="AD436" t="e">
            <v>#N/A</v>
          </cell>
          <cell r="AE436" t="e">
            <v>#N/A</v>
          </cell>
          <cell r="AF436" t="e">
            <v>#N/A</v>
          </cell>
          <cell r="AG436" t="e">
            <v>#N/A</v>
          </cell>
          <cell r="AH436" t="e">
            <v>#N/A</v>
          </cell>
          <cell r="AI436" t="e">
            <v>#N/A</v>
          </cell>
          <cell r="AJ436" t="e">
            <v>#N/A</v>
          </cell>
          <cell r="AK436" t="e">
            <v>#N/A</v>
          </cell>
          <cell r="AL436" t="e">
            <v>#N/A</v>
          </cell>
          <cell r="AM436" t="e">
            <v>#N/A</v>
          </cell>
          <cell r="AN436" t="e">
            <v>#N/A</v>
          </cell>
          <cell r="AO436" t="e">
            <v>#N/A</v>
          </cell>
          <cell r="AP436" t="e">
            <v>#N/A</v>
          </cell>
          <cell r="AQ436" t="e">
            <v>#N/A</v>
          </cell>
          <cell r="AR436" t="e">
            <v>#N/A</v>
          </cell>
          <cell r="AS436" t="e">
            <v>#N/A</v>
          </cell>
          <cell r="AT436" t="e">
            <v>#N/A</v>
          </cell>
          <cell r="AU436" t="e">
            <v>#N/A</v>
          </cell>
          <cell r="AV436" t="e">
            <v>#N/A</v>
          </cell>
          <cell r="AW436" t="e">
            <v>#N/A</v>
          </cell>
          <cell r="AX436" t="e">
            <v>#N/A</v>
          </cell>
          <cell r="AY436" t="e">
            <v>#N/A</v>
          </cell>
          <cell r="AZ436" t="e">
            <v>#N/A</v>
          </cell>
          <cell r="BA436" t="e">
            <v>#N/A</v>
          </cell>
          <cell r="BB436" t="e">
            <v>#N/A</v>
          </cell>
          <cell r="BC436" t="e">
            <v>#N/A</v>
          </cell>
          <cell r="BD436" t="e">
            <v>#N/A</v>
          </cell>
          <cell r="BE436" t="e">
            <v>#N/A</v>
          </cell>
        </row>
        <row r="437">
          <cell r="A437">
            <v>0</v>
          </cell>
          <cell r="B437">
            <v>0</v>
          </cell>
          <cell r="C437" t="e">
            <v>#N/A</v>
          </cell>
          <cell r="D437" t="e">
            <v>#N/A</v>
          </cell>
          <cell r="E437" t="e">
            <v>#N/A</v>
          </cell>
          <cell r="F437" t="e">
            <v>#N/A</v>
          </cell>
          <cell r="G437" t="e">
            <v>#N/A</v>
          </cell>
          <cell r="H437" t="e">
            <v>#N/A</v>
          </cell>
          <cell r="I437" t="e">
            <v>#N/A</v>
          </cell>
          <cell r="J437" t="e">
            <v>#N/A</v>
          </cell>
          <cell r="K437" t="e">
            <v>#N/A</v>
          </cell>
          <cell r="L437" t="e">
            <v>#N/A</v>
          </cell>
          <cell r="M437" t="e">
            <v>#N/A</v>
          </cell>
          <cell r="N437" t="e">
            <v>#N/A</v>
          </cell>
          <cell r="O437" t="e">
            <v>#N/A</v>
          </cell>
          <cell r="P437" t="e">
            <v>#N/A</v>
          </cell>
          <cell r="Q437" t="e">
            <v>#N/A</v>
          </cell>
          <cell r="R437" t="e">
            <v>#N/A</v>
          </cell>
          <cell r="S437" t="e">
            <v>#N/A</v>
          </cell>
          <cell r="T437" t="e">
            <v>#N/A</v>
          </cell>
          <cell r="U437" t="e">
            <v>#N/A</v>
          </cell>
          <cell r="V437" t="e">
            <v>#N/A</v>
          </cell>
          <cell r="W437" t="e">
            <v>#N/A</v>
          </cell>
          <cell r="X437" t="e">
            <v>#N/A</v>
          </cell>
          <cell r="Y437" t="e">
            <v>#N/A</v>
          </cell>
          <cell r="Z437" t="e">
            <v>#N/A</v>
          </cell>
          <cell r="AA437" t="e">
            <v>#N/A</v>
          </cell>
          <cell r="AB437" t="e">
            <v>#N/A</v>
          </cell>
          <cell r="AC437" t="e">
            <v>#N/A</v>
          </cell>
          <cell r="AD437" t="e">
            <v>#N/A</v>
          </cell>
          <cell r="AE437" t="e">
            <v>#N/A</v>
          </cell>
          <cell r="AF437" t="e">
            <v>#N/A</v>
          </cell>
          <cell r="AG437" t="e">
            <v>#N/A</v>
          </cell>
          <cell r="AH437" t="e">
            <v>#N/A</v>
          </cell>
          <cell r="AI437" t="e">
            <v>#N/A</v>
          </cell>
          <cell r="AJ437" t="e">
            <v>#N/A</v>
          </cell>
          <cell r="AK437" t="e">
            <v>#N/A</v>
          </cell>
          <cell r="AL437" t="e">
            <v>#N/A</v>
          </cell>
          <cell r="AM437" t="e">
            <v>#N/A</v>
          </cell>
          <cell r="AN437" t="e">
            <v>#N/A</v>
          </cell>
          <cell r="AO437" t="e">
            <v>#N/A</v>
          </cell>
          <cell r="AP437" t="e">
            <v>#N/A</v>
          </cell>
          <cell r="AQ437" t="e">
            <v>#N/A</v>
          </cell>
          <cell r="AR437" t="e">
            <v>#N/A</v>
          </cell>
          <cell r="AS437" t="e">
            <v>#N/A</v>
          </cell>
          <cell r="AT437" t="e">
            <v>#N/A</v>
          </cell>
          <cell r="AU437" t="e">
            <v>#N/A</v>
          </cell>
          <cell r="AV437" t="e">
            <v>#N/A</v>
          </cell>
          <cell r="AW437" t="e">
            <v>#N/A</v>
          </cell>
          <cell r="AX437" t="e">
            <v>#N/A</v>
          </cell>
          <cell r="AY437" t="e">
            <v>#N/A</v>
          </cell>
          <cell r="AZ437" t="e">
            <v>#N/A</v>
          </cell>
          <cell r="BA437" t="e">
            <v>#N/A</v>
          </cell>
          <cell r="BB437" t="e">
            <v>#N/A</v>
          </cell>
          <cell r="BC437" t="e">
            <v>#N/A</v>
          </cell>
          <cell r="BD437" t="e">
            <v>#N/A</v>
          </cell>
          <cell r="BE437" t="e">
            <v>#N/A</v>
          </cell>
        </row>
        <row r="438">
          <cell r="A438">
            <v>0</v>
          </cell>
          <cell r="B438">
            <v>0</v>
          </cell>
          <cell r="C438" t="e">
            <v>#N/A</v>
          </cell>
          <cell r="D438" t="e">
            <v>#N/A</v>
          </cell>
          <cell r="E438" t="e">
            <v>#N/A</v>
          </cell>
          <cell r="F438" t="e">
            <v>#N/A</v>
          </cell>
          <cell r="G438" t="e">
            <v>#N/A</v>
          </cell>
          <cell r="H438" t="e">
            <v>#N/A</v>
          </cell>
          <cell r="I438" t="e">
            <v>#N/A</v>
          </cell>
          <cell r="J438" t="e">
            <v>#N/A</v>
          </cell>
          <cell r="K438" t="e">
            <v>#N/A</v>
          </cell>
          <cell r="L438" t="e">
            <v>#N/A</v>
          </cell>
          <cell r="M438" t="e">
            <v>#N/A</v>
          </cell>
          <cell r="N438" t="e">
            <v>#N/A</v>
          </cell>
          <cell r="O438" t="e">
            <v>#N/A</v>
          </cell>
          <cell r="P438" t="e">
            <v>#N/A</v>
          </cell>
          <cell r="Q438" t="e">
            <v>#N/A</v>
          </cell>
          <cell r="R438" t="e">
            <v>#N/A</v>
          </cell>
          <cell r="S438" t="e">
            <v>#N/A</v>
          </cell>
          <cell r="T438" t="e">
            <v>#N/A</v>
          </cell>
          <cell r="U438" t="e">
            <v>#N/A</v>
          </cell>
          <cell r="V438" t="e">
            <v>#N/A</v>
          </cell>
          <cell r="W438" t="e">
            <v>#N/A</v>
          </cell>
          <cell r="X438" t="e">
            <v>#N/A</v>
          </cell>
          <cell r="Y438" t="e">
            <v>#N/A</v>
          </cell>
          <cell r="Z438" t="e">
            <v>#N/A</v>
          </cell>
          <cell r="AA438" t="e">
            <v>#N/A</v>
          </cell>
          <cell r="AB438" t="e">
            <v>#N/A</v>
          </cell>
          <cell r="AC438" t="e">
            <v>#N/A</v>
          </cell>
          <cell r="AD438" t="e">
            <v>#N/A</v>
          </cell>
          <cell r="AE438" t="e">
            <v>#N/A</v>
          </cell>
          <cell r="AF438" t="e">
            <v>#N/A</v>
          </cell>
          <cell r="AG438" t="e">
            <v>#N/A</v>
          </cell>
          <cell r="AH438" t="e">
            <v>#N/A</v>
          </cell>
          <cell r="AI438" t="e">
            <v>#N/A</v>
          </cell>
          <cell r="AJ438" t="e">
            <v>#N/A</v>
          </cell>
          <cell r="AK438" t="e">
            <v>#N/A</v>
          </cell>
          <cell r="AL438" t="e">
            <v>#N/A</v>
          </cell>
          <cell r="AM438" t="e">
            <v>#N/A</v>
          </cell>
          <cell r="AN438" t="e">
            <v>#N/A</v>
          </cell>
          <cell r="AO438" t="e">
            <v>#N/A</v>
          </cell>
          <cell r="AP438" t="e">
            <v>#N/A</v>
          </cell>
          <cell r="AQ438" t="e">
            <v>#N/A</v>
          </cell>
          <cell r="AR438" t="e">
            <v>#N/A</v>
          </cell>
          <cell r="AS438" t="e">
            <v>#N/A</v>
          </cell>
          <cell r="AT438" t="e">
            <v>#N/A</v>
          </cell>
          <cell r="AU438" t="e">
            <v>#N/A</v>
          </cell>
          <cell r="AV438" t="e">
            <v>#N/A</v>
          </cell>
          <cell r="AW438" t="e">
            <v>#N/A</v>
          </cell>
          <cell r="AX438" t="e">
            <v>#N/A</v>
          </cell>
          <cell r="AY438" t="e">
            <v>#N/A</v>
          </cell>
          <cell r="AZ438" t="e">
            <v>#N/A</v>
          </cell>
          <cell r="BA438" t="e">
            <v>#N/A</v>
          </cell>
          <cell r="BB438" t="e">
            <v>#N/A</v>
          </cell>
          <cell r="BC438" t="e">
            <v>#N/A</v>
          </cell>
          <cell r="BD438" t="e">
            <v>#N/A</v>
          </cell>
          <cell r="BE438" t="e">
            <v>#N/A</v>
          </cell>
        </row>
        <row r="439">
          <cell r="A439">
            <v>0</v>
          </cell>
          <cell r="B439">
            <v>0</v>
          </cell>
          <cell r="C439" t="e">
            <v>#N/A</v>
          </cell>
          <cell r="D439" t="e">
            <v>#N/A</v>
          </cell>
          <cell r="E439" t="e">
            <v>#N/A</v>
          </cell>
          <cell r="F439" t="e">
            <v>#N/A</v>
          </cell>
          <cell r="G439" t="e">
            <v>#N/A</v>
          </cell>
          <cell r="H439" t="e">
            <v>#N/A</v>
          </cell>
          <cell r="I439" t="e">
            <v>#N/A</v>
          </cell>
          <cell r="J439" t="e">
            <v>#N/A</v>
          </cell>
          <cell r="K439" t="e">
            <v>#N/A</v>
          </cell>
          <cell r="L439" t="e">
            <v>#N/A</v>
          </cell>
          <cell r="M439" t="e">
            <v>#N/A</v>
          </cell>
          <cell r="N439" t="e">
            <v>#N/A</v>
          </cell>
          <cell r="O439" t="e">
            <v>#N/A</v>
          </cell>
          <cell r="P439" t="e">
            <v>#N/A</v>
          </cell>
          <cell r="Q439" t="e">
            <v>#N/A</v>
          </cell>
          <cell r="R439" t="e">
            <v>#N/A</v>
          </cell>
          <cell r="S439" t="e">
            <v>#N/A</v>
          </cell>
          <cell r="T439" t="e">
            <v>#N/A</v>
          </cell>
          <cell r="U439" t="e">
            <v>#N/A</v>
          </cell>
          <cell r="V439" t="e">
            <v>#N/A</v>
          </cell>
          <cell r="W439" t="e">
            <v>#N/A</v>
          </cell>
          <cell r="X439" t="e">
            <v>#N/A</v>
          </cell>
          <cell r="Y439" t="e">
            <v>#N/A</v>
          </cell>
          <cell r="Z439" t="e">
            <v>#N/A</v>
          </cell>
          <cell r="AA439" t="e">
            <v>#N/A</v>
          </cell>
          <cell r="AB439" t="e">
            <v>#N/A</v>
          </cell>
          <cell r="AC439" t="e">
            <v>#N/A</v>
          </cell>
          <cell r="AD439" t="e">
            <v>#N/A</v>
          </cell>
          <cell r="AE439" t="e">
            <v>#N/A</v>
          </cell>
          <cell r="AF439" t="e">
            <v>#N/A</v>
          </cell>
          <cell r="AG439" t="e">
            <v>#N/A</v>
          </cell>
          <cell r="AH439" t="e">
            <v>#N/A</v>
          </cell>
          <cell r="AI439" t="e">
            <v>#N/A</v>
          </cell>
          <cell r="AJ439" t="e">
            <v>#N/A</v>
          </cell>
          <cell r="AK439" t="e">
            <v>#N/A</v>
          </cell>
          <cell r="AL439" t="e">
            <v>#N/A</v>
          </cell>
          <cell r="AM439" t="e">
            <v>#N/A</v>
          </cell>
          <cell r="AN439" t="e">
            <v>#N/A</v>
          </cell>
          <cell r="AO439" t="e">
            <v>#N/A</v>
          </cell>
          <cell r="AP439" t="e">
            <v>#N/A</v>
          </cell>
          <cell r="AQ439" t="e">
            <v>#N/A</v>
          </cell>
          <cell r="AR439" t="e">
            <v>#N/A</v>
          </cell>
          <cell r="AS439" t="e">
            <v>#N/A</v>
          </cell>
          <cell r="AT439" t="e">
            <v>#N/A</v>
          </cell>
          <cell r="AU439" t="e">
            <v>#N/A</v>
          </cell>
          <cell r="AV439" t="e">
            <v>#N/A</v>
          </cell>
          <cell r="AW439" t="e">
            <v>#N/A</v>
          </cell>
          <cell r="AX439" t="e">
            <v>#N/A</v>
          </cell>
          <cell r="AY439" t="e">
            <v>#N/A</v>
          </cell>
          <cell r="AZ439" t="e">
            <v>#N/A</v>
          </cell>
          <cell r="BA439" t="e">
            <v>#N/A</v>
          </cell>
          <cell r="BB439" t="e">
            <v>#N/A</v>
          </cell>
          <cell r="BC439" t="e">
            <v>#N/A</v>
          </cell>
          <cell r="BD439" t="e">
            <v>#N/A</v>
          </cell>
          <cell r="BE439" t="e">
            <v>#N/A</v>
          </cell>
        </row>
        <row r="440">
          <cell r="A440">
            <v>0</v>
          </cell>
          <cell r="B440">
            <v>0</v>
          </cell>
          <cell r="C440" t="e">
            <v>#N/A</v>
          </cell>
          <cell r="D440" t="e">
            <v>#N/A</v>
          </cell>
          <cell r="E440" t="e">
            <v>#N/A</v>
          </cell>
          <cell r="F440" t="e">
            <v>#N/A</v>
          </cell>
          <cell r="G440" t="e">
            <v>#N/A</v>
          </cell>
          <cell r="H440" t="e">
            <v>#N/A</v>
          </cell>
          <cell r="I440" t="e">
            <v>#N/A</v>
          </cell>
          <cell r="J440" t="e">
            <v>#N/A</v>
          </cell>
          <cell r="K440" t="e">
            <v>#N/A</v>
          </cell>
          <cell r="L440" t="e">
            <v>#N/A</v>
          </cell>
          <cell r="M440" t="e">
            <v>#N/A</v>
          </cell>
          <cell r="N440" t="e">
            <v>#N/A</v>
          </cell>
          <cell r="O440" t="e">
            <v>#N/A</v>
          </cell>
          <cell r="P440" t="e">
            <v>#N/A</v>
          </cell>
          <cell r="Q440" t="e">
            <v>#N/A</v>
          </cell>
          <cell r="R440" t="e">
            <v>#N/A</v>
          </cell>
          <cell r="S440" t="e">
            <v>#N/A</v>
          </cell>
          <cell r="T440" t="e">
            <v>#N/A</v>
          </cell>
          <cell r="U440" t="e">
            <v>#N/A</v>
          </cell>
          <cell r="V440" t="e">
            <v>#N/A</v>
          </cell>
          <cell r="W440" t="e">
            <v>#N/A</v>
          </cell>
          <cell r="X440" t="e">
            <v>#N/A</v>
          </cell>
          <cell r="Y440" t="e">
            <v>#N/A</v>
          </cell>
          <cell r="Z440" t="e">
            <v>#N/A</v>
          </cell>
          <cell r="AA440" t="e">
            <v>#N/A</v>
          </cell>
          <cell r="AB440" t="e">
            <v>#N/A</v>
          </cell>
          <cell r="AC440" t="e">
            <v>#N/A</v>
          </cell>
          <cell r="AD440" t="e">
            <v>#N/A</v>
          </cell>
          <cell r="AE440" t="e">
            <v>#N/A</v>
          </cell>
          <cell r="AF440" t="e">
            <v>#N/A</v>
          </cell>
          <cell r="AG440" t="e">
            <v>#N/A</v>
          </cell>
          <cell r="AH440" t="e">
            <v>#N/A</v>
          </cell>
          <cell r="AI440" t="e">
            <v>#N/A</v>
          </cell>
          <cell r="AJ440" t="e">
            <v>#N/A</v>
          </cell>
          <cell r="AK440" t="e">
            <v>#N/A</v>
          </cell>
          <cell r="AL440" t="e">
            <v>#N/A</v>
          </cell>
          <cell r="AM440" t="e">
            <v>#N/A</v>
          </cell>
          <cell r="AN440" t="e">
            <v>#N/A</v>
          </cell>
          <cell r="AO440" t="e">
            <v>#N/A</v>
          </cell>
          <cell r="AP440" t="e">
            <v>#N/A</v>
          </cell>
          <cell r="AQ440" t="e">
            <v>#N/A</v>
          </cell>
          <cell r="AR440" t="e">
            <v>#N/A</v>
          </cell>
          <cell r="AS440" t="e">
            <v>#N/A</v>
          </cell>
          <cell r="AT440" t="e">
            <v>#N/A</v>
          </cell>
          <cell r="AU440" t="e">
            <v>#N/A</v>
          </cell>
          <cell r="AV440" t="e">
            <v>#N/A</v>
          </cell>
          <cell r="AW440" t="e">
            <v>#N/A</v>
          </cell>
          <cell r="AX440" t="e">
            <v>#N/A</v>
          </cell>
          <cell r="AY440" t="e">
            <v>#N/A</v>
          </cell>
          <cell r="AZ440" t="e">
            <v>#N/A</v>
          </cell>
          <cell r="BA440" t="e">
            <v>#N/A</v>
          </cell>
          <cell r="BB440" t="e">
            <v>#N/A</v>
          </cell>
          <cell r="BC440" t="e">
            <v>#N/A</v>
          </cell>
          <cell r="BD440" t="e">
            <v>#N/A</v>
          </cell>
          <cell r="BE440" t="e">
            <v>#N/A</v>
          </cell>
        </row>
        <row r="441">
          <cell r="A441">
            <v>0</v>
          </cell>
          <cell r="B441">
            <v>0</v>
          </cell>
          <cell r="C441" t="e">
            <v>#N/A</v>
          </cell>
          <cell r="D441" t="e">
            <v>#N/A</v>
          </cell>
          <cell r="E441" t="e">
            <v>#N/A</v>
          </cell>
          <cell r="F441" t="e">
            <v>#N/A</v>
          </cell>
          <cell r="G441" t="e">
            <v>#N/A</v>
          </cell>
          <cell r="H441" t="e">
            <v>#N/A</v>
          </cell>
          <cell r="I441" t="e">
            <v>#N/A</v>
          </cell>
          <cell r="J441" t="e">
            <v>#N/A</v>
          </cell>
          <cell r="K441" t="e">
            <v>#N/A</v>
          </cell>
          <cell r="L441" t="e">
            <v>#N/A</v>
          </cell>
          <cell r="M441" t="e">
            <v>#N/A</v>
          </cell>
          <cell r="N441" t="e">
            <v>#N/A</v>
          </cell>
          <cell r="O441" t="e">
            <v>#N/A</v>
          </cell>
          <cell r="P441" t="e">
            <v>#N/A</v>
          </cell>
          <cell r="Q441" t="e">
            <v>#N/A</v>
          </cell>
          <cell r="R441" t="e">
            <v>#N/A</v>
          </cell>
          <cell r="S441" t="e">
            <v>#N/A</v>
          </cell>
          <cell r="T441" t="e">
            <v>#N/A</v>
          </cell>
          <cell r="U441" t="e">
            <v>#N/A</v>
          </cell>
          <cell r="V441" t="e">
            <v>#N/A</v>
          </cell>
          <cell r="W441" t="e">
            <v>#N/A</v>
          </cell>
          <cell r="X441" t="e">
            <v>#N/A</v>
          </cell>
          <cell r="Y441" t="e">
            <v>#N/A</v>
          </cell>
          <cell r="Z441" t="e">
            <v>#N/A</v>
          </cell>
          <cell r="AA441" t="e">
            <v>#N/A</v>
          </cell>
          <cell r="AB441" t="e">
            <v>#N/A</v>
          </cell>
          <cell r="AC441" t="e">
            <v>#N/A</v>
          </cell>
          <cell r="AD441" t="e">
            <v>#N/A</v>
          </cell>
          <cell r="AE441" t="e">
            <v>#N/A</v>
          </cell>
          <cell r="AF441" t="e">
            <v>#N/A</v>
          </cell>
          <cell r="AG441" t="e">
            <v>#N/A</v>
          </cell>
          <cell r="AH441" t="e">
            <v>#N/A</v>
          </cell>
          <cell r="AI441" t="e">
            <v>#N/A</v>
          </cell>
          <cell r="AJ441" t="e">
            <v>#N/A</v>
          </cell>
          <cell r="AK441" t="e">
            <v>#N/A</v>
          </cell>
          <cell r="AL441" t="e">
            <v>#N/A</v>
          </cell>
          <cell r="AM441" t="e">
            <v>#N/A</v>
          </cell>
          <cell r="AN441" t="e">
            <v>#N/A</v>
          </cell>
          <cell r="AO441" t="e">
            <v>#N/A</v>
          </cell>
          <cell r="AP441" t="e">
            <v>#N/A</v>
          </cell>
          <cell r="AQ441" t="e">
            <v>#N/A</v>
          </cell>
          <cell r="AR441" t="e">
            <v>#N/A</v>
          </cell>
          <cell r="AS441" t="e">
            <v>#N/A</v>
          </cell>
          <cell r="AT441" t="e">
            <v>#N/A</v>
          </cell>
          <cell r="AU441" t="e">
            <v>#N/A</v>
          </cell>
          <cell r="AV441" t="e">
            <v>#N/A</v>
          </cell>
          <cell r="AW441" t="e">
            <v>#N/A</v>
          </cell>
          <cell r="AX441" t="e">
            <v>#N/A</v>
          </cell>
          <cell r="AY441" t="e">
            <v>#N/A</v>
          </cell>
          <cell r="AZ441" t="e">
            <v>#N/A</v>
          </cell>
          <cell r="BA441" t="e">
            <v>#N/A</v>
          </cell>
          <cell r="BB441" t="e">
            <v>#N/A</v>
          </cell>
          <cell r="BC441" t="e">
            <v>#N/A</v>
          </cell>
          <cell r="BD441" t="e">
            <v>#N/A</v>
          </cell>
          <cell r="BE441" t="e">
            <v>#N/A</v>
          </cell>
        </row>
        <row r="442">
          <cell r="A442">
            <v>0</v>
          </cell>
          <cell r="B442">
            <v>0</v>
          </cell>
          <cell r="C442" t="e">
            <v>#N/A</v>
          </cell>
          <cell r="D442" t="e">
            <v>#N/A</v>
          </cell>
          <cell r="E442" t="e">
            <v>#N/A</v>
          </cell>
          <cell r="F442" t="e">
            <v>#N/A</v>
          </cell>
          <cell r="G442" t="e">
            <v>#N/A</v>
          </cell>
          <cell r="H442" t="e">
            <v>#N/A</v>
          </cell>
          <cell r="I442" t="e">
            <v>#N/A</v>
          </cell>
          <cell r="J442" t="e">
            <v>#N/A</v>
          </cell>
          <cell r="K442" t="e">
            <v>#N/A</v>
          </cell>
          <cell r="L442" t="e">
            <v>#N/A</v>
          </cell>
          <cell r="M442" t="e">
            <v>#N/A</v>
          </cell>
          <cell r="N442" t="e">
            <v>#N/A</v>
          </cell>
          <cell r="O442" t="e">
            <v>#N/A</v>
          </cell>
          <cell r="P442" t="e">
            <v>#N/A</v>
          </cell>
          <cell r="Q442" t="e">
            <v>#N/A</v>
          </cell>
          <cell r="R442" t="e">
            <v>#N/A</v>
          </cell>
          <cell r="S442" t="e">
            <v>#N/A</v>
          </cell>
          <cell r="T442" t="e">
            <v>#N/A</v>
          </cell>
          <cell r="U442" t="e">
            <v>#N/A</v>
          </cell>
          <cell r="V442" t="e">
            <v>#N/A</v>
          </cell>
          <cell r="W442" t="e">
            <v>#N/A</v>
          </cell>
          <cell r="X442" t="e">
            <v>#N/A</v>
          </cell>
          <cell r="Y442" t="e">
            <v>#N/A</v>
          </cell>
          <cell r="Z442" t="e">
            <v>#N/A</v>
          </cell>
          <cell r="AA442" t="e">
            <v>#N/A</v>
          </cell>
          <cell r="AB442" t="e">
            <v>#N/A</v>
          </cell>
          <cell r="AC442" t="e">
            <v>#N/A</v>
          </cell>
          <cell r="AD442" t="e">
            <v>#N/A</v>
          </cell>
          <cell r="AE442" t="e">
            <v>#N/A</v>
          </cell>
          <cell r="AF442" t="e">
            <v>#N/A</v>
          </cell>
          <cell r="AG442" t="e">
            <v>#N/A</v>
          </cell>
          <cell r="AH442" t="e">
            <v>#N/A</v>
          </cell>
          <cell r="AI442" t="e">
            <v>#N/A</v>
          </cell>
          <cell r="AJ442" t="e">
            <v>#N/A</v>
          </cell>
          <cell r="AK442" t="e">
            <v>#N/A</v>
          </cell>
          <cell r="AL442" t="e">
            <v>#N/A</v>
          </cell>
          <cell r="AM442" t="e">
            <v>#N/A</v>
          </cell>
          <cell r="AN442" t="e">
            <v>#N/A</v>
          </cell>
          <cell r="AO442" t="e">
            <v>#N/A</v>
          </cell>
          <cell r="AP442" t="e">
            <v>#N/A</v>
          </cell>
          <cell r="AQ442" t="e">
            <v>#N/A</v>
          </cell>
          <cell r="AR442" t="e">
            <v>#N/A</v>
          </cell>
          <cell r="AS442" t="e">
            <v>#N/A</v>
          </cell>
          <cell r="AT442" t="e">
            <v>#N/A</v>
          </cell>
          <cell r="AU442" t="e">
            <v>#N/A</v>
          </cell>
          <cell r="AV442" t="e">
            <v>#N/A</v>
          </cell>
          <cell r="AW442" t="e">
            <v>#N/A</v>
          </cell>
          <cell r="AX442" t="e">
            <v>#N/A</v>
          </cell>
          <cell r="AY442" t="e">
            <v>#N/A</v>
          </cell>
          <cell r="AZ442" t="e">
            <v>#N/A</v>
          </cell>
          <cell r="BA442" t="e">
            <v>#N/A</v>
          </cell>
          <cell r="BB442" t="e">
            <v>#N/A</v>
          </cell>
          <cell r="BC442" t="e">
            <v>#N/A</v>
          </cell>
          <cell r="BD442" t="e">
            <v>#N/A</v>
          </cell>
          <cell r="BE442" t="e">
            <v>#N/A</v>
          </cell>
        </row>
        <row r="443">
          <cell r="A443">
            <v>0</v>
          </cell>
          <cell r="B443">
            <v>0</v>
          </cell>
          <cell r="C443" t="e">
            <v>#N/A</v>
          </cell>
          <cell r="D443" t="e">
            <v>#N/A</v>
          </cell>
          <cell r="E443" t="e">
            <v>#N/A</v>
          </cell>
          <cell r="F443" t="e">
            <v>#N/A</v>
          </cell>
          <cell r="G443" t="e">
            <v>#N/A</v>
          </cell>
          <cell r="H443" t="e">
            <v>#N/A</v>
          </cell>
          <cell r="I443" t="e">
            <v>#N/A</v>
          </cell>
          <cell r="J443" t="e">
            <v>#N/A</v>
          </cell>
          <cell r="K443" t="e">
            <v>#N/A</v>
          </cell>
          <cell r="L443" t="e">
            <v>#N/A</v>
          </cell>
          <cell r="M443" t="e">
            <v>#N/A</v>
          </cell>
          <cell r="N443" t="e">
            <v>#N/A</v>
          </cell>
          <cell r="O443" t="e">
            <v>#N/A</v>
          </cell>
          <cell r="P443" t="e">
            <v>#N/A</v>
          </cell>
          <cell r="Q443" t="e">
            <v>#N/A</v>
          </cell>
          <cell r="R443" t="e">
            <v>#N/A</v>
          </cell>
          <cell r="S443" t="e">
            <v>#N/A</v>
          </cell>
          <cell r="T443" t="e">
            <v>#N/A</v>
          </cell>
          <cell r="U443" t="e">
            <v>#N/A</v>
          </cell>
          <cell r="V443" t="e">
            <v>#N/A</v>
          </cell>
          <cell r="W443" t="e">
            <v>#N/A</v>
          </cell>
          <cell r="X443" t="e">
            <v>#N/A</v>
          </cell>
          <cell r="Y443" t="e">
            <v>#N/A</v>
          </cell>
          <cell r="Z443" t="e">
            <v>#N/A</v>
          </cell>
          <cell r="AA443" t="e">
            <v>#N/A</v>
          </cell>
          <cell r="AB443" t="e">
            <v>#N/A</v>
          </cell>
          <cell r="AC443" t="e">
            <v>#N/A</v>
          </cell>
          <cell r="AD443" t="e">
            <v>#N/A</v>
          </cell>
          <cell r="AE443" t="e">
            <v>#N/A</v>
          </cell>
          <cell r="AF443" t="e">
            <v>#N/A</v>
          </cell>
          <cell r="AG443" t="e">
            <v>#N/A</v>
          </cell>
          <cell r="AH443" t="e">
            <v>#N/A</v>
          </cell>
          <cell r="AI443" t="e">
            <v>#N/A</v>
          </cell>
          <cell r="AJ443" t="e">
            <v>#N/A</v>
          </cell>
          <cell r="AK443" t="e">
            <v>#N/A</v>
          </cell>
          <cell r="AL443" t="e">
            <v>#N/A</v>
          </cell>
          <cell r="AM443" t="e">
            <v>#N/A</v>
          </cell>
          <cell r="AN443" t="e">
            <v>#N/A</v>
          </cell>
          <cell r="AO443" t="e">
            <v>#N/A</v>
          </cell>
          <cell r="AP443" t="e">
            <v>#N/A</v>
          </cell>
          <cell r="AQ443" t="e">
            <v>#N/A</v>
          </cell>
          <cell r="AR443" t="e">
            <v>#N/A</v>
          </cell>
          <cell r="AS443" t="e">
            <v>#N/A</v>
          </cell>
          <cell r="AT443" t="e">
            <v>#N/A</v>
          </cell>
          <cell r="AU443" t="e">
            <v>#N/A</v>
          </cell>
          <cell r="AV443" t="e">
            <v>#N/A</v>
          </cell>
          <cell r="AW443" t="e">
            <v>#N/A</v>
          </cell>
          <cell r="AX443" t="e">
            <v>#N/A</v>
          </cell>
          <cell r="AY443" t="e">
            <v>#N/A</v>
          </cell>
          <cell r="AZ443" t="e">
            <v>#N/A</v>
          </cell>
          <cell r="BA443" t="e">
            <v>#N/A</v>
          </cell>
          <cell r="BB443" t="e">
            <v>#N/A</v>
          </cell>
          <cell r="BC443" t="e">
            <v>#N/A</v>
          </cell>
          <cell r="BD443" t="e">
            <v>#N/A</v>
          </cell>
          <cell r="BE443" t="e">
            <v>#N/A</v>
          </cell>
        </row>
        <row r="444">
          <cell r="A444">
            <v>0</v>
          </cell>
          <cell r="B444">
            <v>0</v>
          </cell>
          <cell r="C444" t="e">
            <v>#N/A</v>
          </cell>
          <cell r="D444" t="e">
            <v>#N/A</v>
          </cell>
          <cell r="E444" t="e">
            <v>#N/A</v>
          </cell>
          <cell r="F444" t="e">
            <v>#N/A</v>
          </cell>
          <cell r="G444" t="e">
            <v>#N/A</v>
          </cell>
          <cell r="H444" t="e">
            <v>#N/A</v>
          </cell>
          <cell r="I444" t="e">
            <v>#N/A</v>
          </cell>
          <cell r="J444" t="e">
            <v>#N/A</v>
          </cell>
          <cell r="K444" t="e">
            <v>#N/A</v>
          </cell>
          <cell r="L444" t="e">
            <v>#N/A</v>
          </cell>
          <cell r="M444" t="e">
            <v>#N/A</v>
          </cell>
          <cell r="N444" t="e">
            <v>#N/A</v>
          </cell>
          <cell r="O444" t="e">
            <v>#N/A</v>
          </cell>
          <cell r="P444" t="e">
            <v>#N/A</v>
          </cell>
          <cell r="Q444" t="e">
            <v>#N/A</v>
          </cell>
          <cell r="R444" t="e">
            <v>#N/A</v>
          </cell>
          <cell r="S444" t="e">
            <v>#N/A</v>
          </cell>
          <cell r="T444" t="e">
            <v>#N/A</v>
          </cell>
          <cell r="U444" t="e">
            <v>#N/A</v>
          </cell>
          <cell r="V444" t="e">
            <v>#N/A</v>
          </cell>
          <cell r="W444" t="e">
            <v>#N/A</v>
          </cell>
          <cell r="X444" t="e">
            <v>#N/A</v>
          </cell>
          <cell r="Y444" t="e">
            <v>#N/A</v>
          </cell>
          <cell r="Z444" t="e">
            <v>#N/A</v>
          </cell>
          <cell r="AA444" t="e">
            <v>#N/A</v>
          </cell>
          <cell r="AB444" t="e">
            <v>#N/A</v>
          </cell>
          <cell r="AC444" t="e">
            <v>#N/A</v>
          </cell>
          <cell r="AD444" t="e">
            <v>#N/A</v>
          </cell>
          <cell r="AE444" t="e">
            <v>#N/A</v>
          </cell>
          <cell r="AF444" t="e">
            <v>#N/A</v>
          </cell>
          <cell r="AG444" t="e">
            <v>#N/A</v>
          </cell>
          <cell r="AH444" t="e">
            <v>#N/A</v>
          </cell>
          <cell r="AI444" t="e">
            <v>#N/A</v>
          </cell>
          <cell r="AJ444" t="e">
            <v>#N/A</v>
          </cell>
          <cell r="AK444" t="e">
            <v>#N/A</v>
          </cell>
          <cell r="AL444" t="e">
            <v>#N/A</v>
          </cell>
          <cell r="AM444" t="e">
            <v>#N/A</v>
          </cell>
          <cell r="AN444" t="e">
            <v>#N/A</v>
          </cell>
          <cell r="AO444" t="e">
            <v>#N/A</v>
          </cell>
          <cell r="AP444" t="e">
            <v>#N/A</v>
          </cell>
          <cell r="AQ444" t="e">
            <v>#N/A</v>
          </cell>
          <cell r="AR444" t="e">
            <v>#N/A</v>
          </cell>
          <cell r="AS444" t="e">
            <v>#N/A</v>
          </cell>
          <cell r="AT444" t="e">
            <v>#N/A</v>
          </cell>
          <cell r="AU444" t="e">
            <v>#N/A</v>
          </cell>
          <cell r="AV444" t="e">
            <v>#N/A</v>
          </cell>
          <cell r="AW444" t="e">
            <v>#N/A</v>
          </cell>
          <cell r="AX444" t="e">
            <v>#N/A</v>
          </cell>
          <cell r="AY444" t="e">
            <v>#N/A</v>
          </cell>
          <cell r="AZ444" t="e">
            <v>#N/A</v>
          </cell>
          <cell r="BA444" t="e">
            <v>#N/A</v>
          </cell>
          <cell r="BB444" t="e">
            <v>#N/A</v>
          </cell>
          <cell r="BC444" t="e">
            <v>#N/A</v>
          </cell>
          <cell r="BD444" t="e">
            <v>#N/A</v>
          </cell>
          <cell r="BE444" t="e">
            <v>#N/A</v>
          </cell>
        </row>
        <row r="445">
          <cell r="A445">
            <v>0</v>
          </cell>
          <cell r="B445">
            <v>0</v>
          </cell>
          <cell r="C445" t="e">
            <v>#N/A</v>
          </cell>
          <cell r="D445" t="e">
            <v>#N/A</v>
          </cell>
          <cell r="E445" t="e">
            <v>#N/A</v>
          </cell>
          <cell r="F445" t="e">
            <v>#N/A</v>
          </cell>
          <cell r="G445" t="e">
            <v>#N/A</v>
          </cell>
          <cell r="H445" t="e">
            <v>#N/A</v>
          </cell>
          <cell r="I445" t="e">
            <v>#N/A</v>
          </cell>
          <cell r="J445" t="e">
            <v>#N/A</v>
          </cell>
          <cell r="K445" t="e">
            <v>#N/A</v>
          </cell>
          <cell r="L445" t="e">
            <v>#N/A</v>
          </cell>
          <cell r="M445" t="e">
            <v>#N/A</v>
          </cell>
          <cell r="N445" t="e">
            <v>#N/A</v>
          </cell>
          <cell r="O445" t="e">
            <v>#N/A</v>
          </cell>
          <cell r="P445" t="e">
            <v>#N/A</v>
          </cell>
          <cell r="Q445" t="e">
            <v>#N/A</v>
          </cell>
          <cell r="R445" t="e">
            <v>#N/A</v>
          </cell>
          <cell r="S445" t="e">
            <v>#N/A</v>
          </cell>
          <cell r="T445" t="e">
            <v>#N/A</v>
          </cell>
          <cell r="U445" t="e">
            <v>#N/A</v>
          </cell>
          <cell r="V445" t="e">
            <v>#N/A</v>
          </cell>
          <cell r="W445" t="e">
            <v>#N/A</v>
          </cell>
          <cell r="X445" t="e">
            <v>#N/A</v>
          </cell>
          <cell r="Y445" t="e">
            <v>#N/A</v>
          </cell>
          <cell r="Z445" t="e">
            <v>#N/A</v>
          </cell>
          <cell r="AA445" t="e">
            <v>#N/A</v>
          </cell>
          <cell r="AB445" t="e">
            <v>#N/A</v>
          </cell>
          <cell r="AC445" t="e">
            <v>#N/A</v>
          </cell>
          <cell r="AD445" t="e">
            <v>#N/A</v>
          </cell>
          <cell r="AE445" t="e">
            <v>#N/A</v>
          </cell>
          <cell r="AF445" t="e">
            <v>#N/A</v>
          </cell>
          <cell r="AG445" t="e">
            <v>#N/A</v>
          </cell>
          <cell r="AH445" t="e">
            <v>#N/A</v>
          </cell>
          <cell r="AI445" t="e">
            <v>#N/A</v>
          </cell>
          <cell r="AJ445" t="e">
            <v>#N/A</v>
          </cell>
          <cell r="AK445" t="e">
            <v>#N/A</v>
          </cell>
          <cell r="AL445" t="e">
            <v>#N/A</v>
          </cell>
          <cell r="AM445" t="e">
            <v>#N/A</v>
          </cell>
          <cell r="AN445" t="e">
            <v>#N/A</v>
          </cell>
          <cell r="AO445" t="e">
            <v>#N/A</v>
          </cell>
          <cell r="AP445" t="e">
            <v>#N/A</v>
          </cell>
          <cell r="AQ445" t="e">
            <v>#N/A</v>
          </cell>
          <cell r="AR445" t="e">
            <v>#N/A</v>
          </cell>
          <cell r="AS445" t="e">
            <v>#N/A</v>
          </cell>
          <cell r="AT445" t="e">
            <v>#N/A</v>
          </cell>
          <cell r="AU445" t="e">
            <v>#N/A</v>
          </cell>
          <cell r="AV445" t="e">
            <v>#N/A</v>
          </cell>
          <cell r="AW445" t="e">
            <v>#N/A</v>
          </cell>
          <cell r="AX445" t="e">
            <v>#N/A</v>
          </cell>
          <cell r="AY445" t="e">
            <v>#N/A</v>
          </cell>
          <cell r="AZ445" t="e">
            <v>#N/A</v>
          </cell>
          <cell r="BA445" t="e">
            <v>#N/A</v>
          </cell>
          <cell r="BB445" t="e">
            <v>#N/A</v>
          </cell>
          <cell r="BC445" t="e">
            <v>#N/A</v>
          </cell>
          <cell r="BD445" t="e">
            <v>#N/A</v>
          </cell>
          <cell r="BE445" t="e">
            <v>#N/A</v>
          </cell>
        </row>
        <row r="446">
          <cell r="A446">
            <v>0</v>
          </cell>
          <cell r="B446">
            <v>0</v>
          </cell>
          <cell r="C446" t="e">
            <v>#N/A</v>
          </cell>
          <cell r="D446" t="e">
            <v>#N/A</v>
          </cell>
          <cell r="E446" t="e">
            <v>#N/A</v>
          </cell>
          <cell r="F446" t="e">
            <v>#N/A</v>
          </cell>
          <cell r="G446" t="e">
            <v>#N/A</v>
          </cell>
          <cell r="H446" t="e">
            <v>#N/A</v>
          </cell>
          <cell r="I446" t="e">
            <v>#N/A</v>
          </cell>
          <cell r="J446" t="e">
            <v>#N/A</v>
          </cell>
          <cell r="K446" t="e">
            <v>#N/A</v>
          </cell>
          <cell r="L446" t="e">
            <v>#N/A</v>
          </cell>
          <cell r="M446" t="e">
            <v>#N/A</v>
          </cell>
          <cell r="N446" t="e">
            <v>#N/A</v>
          </cell>
          <cell r="O446" t="e">
            <v>#N/A</v>
          </cell>
          <cell r="P446" t="e">
            <v>#N/A</v>
          </cell>
          <cell r="Q446" t="e">
            <v>#N/A</v>
          </cell>
          <cell r="R446" t="e">
            <v>#N/A</v>
          </cell>
          <cell r="S446" t="e">
            <v>#N/A</v>
          </cell>
          <cell r="T446" t="e">
            <v>#N/A</v>
          </cell>
          <cell r="U446" t="e">
            <v>#N/A</v>
          </cell>
          <cell r="V446" t="e">
            <v>#N/A</v>
          </cell>
          <cell r="W446" t="e">
            <v>#N/A</v>
          </cell>
          <cell r="X446" t="e">
            <v>#N/A</v>
          </cell>
          <cell r="Y446" t="e">
            <v>#N/A</v>
          </cell>
          <cell r="Z446" t="e">
            <v>#N/A</v>
          </cell>
          <cell r="AA446" t="e">
            <v>#N/A</v>
          </cell>
          <cell r="AB446" t="e">
            <v>#N/A</v>
          </cell>
          <cell r="AC446" t="e">
            <v>#N/A</v>
          </cell>
          <cell r="AD446" t="e">
            <v>#N/A</v>
          </cell>
          <cell r="AE446" t="e">
            <v>#N/A</v>
          </cell>
          <cell r="AF446" t="e">
            <v>#N/A</v>
          </cell>
          <cell r="AG446" t="e">
            <v>#N/A</v>
          </cell>
          <cell r="AH446" t="e">
            <v>#N/A</v>
          </cell>
          <cell r="AI446" t="e">
            <v>#N/A</v>
          </cell>
          <cell r="AJ446" t="e">
            <v>#N/A</v>
          </cell>
          <cell r="AK446" t="e">
            <v>#N/A</v>
          </cell>
          <cell r="AL446" t="e">
            <v>#N/A</v>
          </cell>
          <cell r="AM446" t="e">
            <v>#N/A</v>
          </cell>
          <cell r="AN446" t="e">
            <v>#N/A</v>
          </cell>
          <cell r="AO446" t="e">
            <v>#N/A</v>
          </cell>
          <cell r="AP446" t="e">
            <v>#N/A</v>
          </cell>
          <cell r="AQ446" t="e">
            <v>#N/A</v>
          </cell>
          <cell r="AR446" t="e">
            <v>#N/A</v>
          </cell>
          <cell r="AS446" t="e">
            <v>#N/A</v>
          </cell>
          <cell r="AT446" t="e">
            <v>#N/A</v>
          </cell>
          <cell r="AU446" t="e">
            <v>#N/A</v>
          </cell>
          <cell r="AV446" t="e">
            <v>#N/A</v>
          </cell>
          <cell r="AW446" t="e">
            <v>#N/A</v>
          </cell>
          <cell r="AX446" t="e">
            <v>#N/A</v>
          </cell>
          <cell r="AY446" t="e">
            <v>#N/A</v>
          </cell>
          <cell r="AZ446" t="e">
            <v>#N/A</v>
          </cell>
          <cell r="BA446" t="e">
            <v>#N/A</v>
          </cell>
          <cell r="BB446" t="e">
            <v>#N/A</v>
          </cell>
          <cell r="BC446" t="e">
            <v>#N/A</v>
          </cell>
          <cell r="BD446" t="e">
            <v>#N/A</v>
          </cell>
          <cell r="BE446" t="e">
            <v>#N/A</v>
          </cell>
        </row>
        <row r="447">
          <cell r="A447">
            <v>0</v>
          </cell>
          <cell r="B447">
            <v>0</v>
          </cell>
          <cell r="C447" t="e">
            <v>#N/A</v>
          </cell>
          <cell r="D447" t="e">
            <v>#N/A</v>
          </cell>
          <cell r="E447" t="e">
            <v>#N/A</v>
          </cell>
          <cell r="F447" t="e">
            <v>#N/A</v>
          </cell>
          <cell r="G447" t="e">
            <v>#N/A</v>
          </cell>
          <cell r="H447" t="e">
            <v>#N/A</v>
          </cell>
          <cell r="I447" t="e">
            <v>#N/A</v>
          </cell>
          <cell r="J447" t="e">
            <v>#N/A</v>
          </cell>
          <cell r="K447" t="e">
            <v>#N/A</v>
          </cell>
          <cell r="L447" t="e">
            <v>#N/A</v>
          </cell>
          <cell r="M447" t="e">
            <v>#N/A</v>
          </cell>
          <cell r="N447" t="e">
            <v>#N/A</v>
          </cell>
          <cell r="O447" t="e">
            <v>#N/A</v>
          </cell>
          <cell r="P447" t="e">
            <v>#N/A</v>
          </cell>
          <cell r="Q447" t="e">
            <v>#N/A</v>
          </cell>
          <cell r="R447" t="e">
            <v>#N/A</v>
          </cell>
          <cell r="S447" t="e">
            <v>#N/A</v>
          </cell>
          <cell r="T447" t="e">
            <v>#N/A</v>
          </cell>
          <cell r="U447" t="e">
            <v>#N/A</v>
          </cell>
          <cell r="V447" t="e">
            <v>#N/A</v>
          </cell>
          <cell r="W447" t="e">
            <v>#N/A</v>
          </cell>
          <cell r="X447" t="e">
            <v>#N/A</v>
          </cell>
          <cell r="Y447" t="e">
            <v>#N/A</v>
          </cell>
          <cell r="Z447" t="e">
            <v>#N/A</v>
          </cell>
          <cell r="AA447" t="e">
            <v>#N/A</v>
          </cell>
          <cell r="AB447" t="e">
            <v>#N/A</v>
          </cell>
          <cell r="AC447" t="e">
            <v>#N/A</v>
          </cell>
          <cell r="AD447" t="e">
            <v>#N/A</v>
          </cell>
          <cell r="AE447" t="e">
            <v>#N/A</v>
          </cell>
          <cell r="AF447" t="e">
            <v>#N/A</v>
          </cell>
          <cell r="AG447" t="e">
            <v>#N/A</v>
          </cell>
          <cell r="AH447" t="e">
            <v>#N/A</v>
          </cell>
          <cell r="AI447" t="e">
            <v>#N/A</v>
          </cell>
          <cell r="AJ447" t="e">
            <v>#N/A</v>
          </cell>
          <cell r="AK447" t="e">
            <v>#N/A</v>
          </cell>
          <cell r="AL447" t="e">
            <v>#N/A</v>
          </cell>
          <cell r="AM447" t="e">
            <v>#N/A</v>
          </cell>
          <cell r="AN447" t="e">
            <v>#N/A</v>
          </cell>
          <cell r="AO447" t="e">
            <v>#N/A</v>
          </cell>
          <cell r="AP447" t="e">
            <v>#N/A</v>
          </cell>
          <cell r="AQ447" t="e">
            <v>#N/A</v>
          </cell>
          <cell r="AR447" t="e">
            <v>#N/A</v>
          </cell>
          <cell r="AS447" t="e">
            <v>#N/A</v>
          </cell>
          <cell r="AT447" t="e">
            <v>#N/A</v>
          </cell>
          <cell r="AU447" t="e">
            <v>#N/A</v>
          </cell>
          <cell r="AV447" t="e">
            <v>#N/A</v>
          </cell>
          <cell r="AW447" t="e">
            <v>#N/A</v>
          </cell>
          <cell r="AX447" t="e">
            <v>#N/A</v>
          </cell>
          <cell r="AY447" t="e">
            <v>#N/A</v>
          </cell>
          <cell r="AZ447" t="e">
            <v>#N/A</v>
          </cell>
          <cell r="BA447" t="e">
            <v>#N/A</v>
          </cell>
          <cell r="BB447" t="e">
            <v>#N/A</v>
          </cell>
          <cell r="BC447" t="e">
            <v>#N/A</v>
          </cell>
          <cell r="BD447" t="e">
            <v>#N/A</v>
          </cell>
          <cell r="BE447" t="e">
            <v>#N/A</v>
          </cell>
        </row>
        <row r="448">
          <cell r="A448">
            <v>0</v>
          </cell>
          <cell r="B448">
            <v>0</v>
          </cell>
          <cell r="C448" t="e">
            <v>#N/A</v>
          </cell>
          <cell r="D448" t="e">
            <v>#N/A</v>
          </cell>
          <cell r="E448" t="e">
            <v>#N/A</v>
          </cell>
          <cell r="F448" t="e">
            <v>#N/A</v>
          </cell>
          <cell r="G448" t="e">
            <v>#N/A</v>
          </cell>
          <cell r="H448" t="e">
            <v>#N/A</v>
          </cell>
          <cell r="I448" t="e">
            <v>#N/A</v>
          </cell>
          <cell r="J448" t="e">
            <v>#N/A</v>
          </cell>
          <cell r="K448" t="e">
            <v>#N/A</v>
          </cell>
          <cell r="L448" t="e">
            <v>#N/A</v>
          </cell>
          <cell r="M448" t="e">
            <v>#N/A</v>
          </cell>
          <cell r="N448" t="e">
            <v>#N/A</v>
          </cell>
          <cell r="O448" t="e">
            <v>#N/A</v>
          </cell>
          <cell r="P448" t="e">
            <v>#N/A</v>
          </cell>
          <cell r="Q448" t="e">
            <v>#N/A</v>
          </cell>
          <cell r="R448" t="e">
            <v>#N/A</v>
          </cell>
          <cell r="S448" t="e">
            <v>#N/A</v>
          </cell>
          <cell r="T448" t="e">
            <v>#N/A</v>
          </cell>
          <cell r="U448" t="e">
            <v>#N/A</v>
          </cell>
          <cell r="V448" t="e">
            <v>#N/A</v>
          </cell>
          <cell r="W448" t="e">
            <v>#N/A</v>
          </cell>
          <cell r="X448" t="e">
            <v>#N/A</v>
          </cell>
          <cell r="Y448" t="e">
            <v>#N/A</v>
          </cell>
          <cell r="Z448" t="e">
            <v>#N/A</v>
          </cell>
          <cell r="AA448" t="e">
            <v>#N/A</v>
          </cell>
          <cell r="AB448" t="e">
            <v>#N/A</v>
          </cell>
          <cell r="AC448" t="e">
            <v>#N/A</v>
          </cell>
          <cell r="AD448" t="e">
            <v>#N/A</v>
          </cell>
          <cell r="AE448" t="e">
            <v>#N/A</v>
          </cell>
          <cell r="AF448" t="e">
            <v>#N/A</v>
          </cell>
          <cell r="AG448" t="e">
            <v>#N/A</v>
          </cell>
          <cell r="AH448" t="e">
            <v>#N/A</v>
          </cell>
          <cell r="AI448" t="e">
            <v>#N/A</v>
          </cell>
          <cell r="AJ448" t="e">
            <v>#N/A</v>
          </cell>
          <cell r="AK448" t="e">
            <v>#N/A</v>
          </cell>
          <cell r="AL448" t="e">
            <v>#N/A</v>
          </cell>
          <cell r="AM448" t="e">
            <v>#N/A</v>
          </cell>
          <cell r="AN448" t="e">
            <v>#N/A</v>
          </cell>
          <cell r="AO448" t="e">
            <v>#N/A</v>
          </cell>
          <cell r="AP448" t="e">
            <v>#N/A</v>
          </cell>
          <cell r="AQ448" t="e">
            <v>#N/A</v>
          </cell>
          <cell r="AR448" t="e">
            <v>#N/A</v>
          </cell>
          <cell r="AS448" t="e">
            <v>#N/A</v>
          </cell>
          <cell r="AT448" t="e">
            <v>#N/A</v>
          </cell>
          <cell r="AU448" t="e">
            <v>#N/A</v>
          </cell>
          <cell r="AV448" t="e">
            <v>#N/A</v>
          </cell>
          <cell r="AW448" t="e">
            <v>#N/A</v>
          </cell>
          <cell r="AX448" t="e">
            <v>#N/A</v>
          </cell>
          <cell r="AY448" t="e">
            <v>#N/A</v>
          </cell>
          <cell r="AZ448" t="e">
            <v>#N/A</v>
          </cell>
          <cell r="BA448" t="e">
            <v>#N/A</v>
          </cell>
          <cell r="BB448" t="e">
            <v>#N/A</v>
          </cell>
          <cell r="BC448" t="e">
            <v>#N/A</v>
          </cell>
          <cell r="BD448" t="e">
            <v>#N/A</v>
          </cell>
          <cell r="BE448" t="e">
            <v>#N/A</v>
          </cell>
        </row>
        <row r="449">
          <cell r="A449">
            <v>0</v>
          </cell>
          <cell r="B449">
            <v>0</v>
          </cell>
          <cell r="C449" t="e">
            <v>#N/A</v>
          </cell>
          <cell r="D449" t="e">
            <v>#N/A</v>
          </cell>
          <cell r="E449" t="e">
            <v>#N/A</v>
          </cell>
          <cell r="F449" t="e">
            <v>#N/A</v>
          </cell>
          <cell r="G449" t="e">
            <v>#N/A</v>
          </cell>
          <cell r="H449" t="e">
            <v>#N/A</v>
          </cell>
          <cell r="I449" t="e">
            <v>#N/A</v>
          </cell>
          <cell r="J449" t="e">
            <v>#N/A</v>
          </cell>
          <cell r="K449" t="e">
            <v>#N/A</v>
          </cell>
          <cell r="L449" t="e">
            <v>#N/A</v>
          </cell>
          <cell r="M449" t="e">
            <v>#N/A</v>
          </cell>
          <cell r="N449" t="e">
            <v>#N/A</v>
          </cell>
          <cell r="O449" t="e">
            <v>#N/A</v>
          </cell>
          <cell r="P449" t="e">
            <v>#N/A</v>
          </cell>
          <cell r="Q449" t="e">
            <v>#N/A</v>
          </cell>
          <cell r="R449" t="e">
            <v>#N/A</v>
          </cell>
          <cell r="S449" t="e">
            <v>#N/A</v>
          </cell>
          <cell r="T449" t="e">
            <v>#N/A</v>
          </cell>
          <cell r="U449" t="e">
            <v>#N/A</v>
          </cell>
          <cell r="V449" t="e">
            <v>#N/A</v>
          </cell>
          <cell r="W449" t="e">
            <v>#N/A</v>
          </cell>
          <cell r="X449" t="e">
            <v>#N/A</v>
          </cell>
          <cell r="Y449" t="e">
            <v>#N/A</v>
          </cell>
          <cell r="Z449" t="e">
            <v>#N/A</v>
          </cell>
          <cell r="AA449" t="e">
            <v>#N/A</v>
          </cell>
          <cell r="AB449" t="e">
            <v>#N/A</v>
          </cell>
          <cell r="AC449" t="e">
            <v>#N/A</v>
          </cell>
          <cell r="AD449" t="e">
            <v>#N/A</v>
          </cell>
          <cell r="AE449" t="e">
            <v>#N/A</v>
          </cell>
          <cell r="AF449" t="e">
            <v>#N/A</v>
          </cell>
          <cell r="AG449" t="e">
            <v>#N/A</v>
          </cell>
          <cell r="AH449" t="e">
            <v>#N/A</v>
          </cell>
          <cell r="AI449" t="e">
            <v>#N/A</v>
          </cell>
          <cell r="AJ449" t="e">
            <v>#N/A</v>
          </cell>
          <cell r="AK449" t="e">
            <v>#N/A</v>
          </cell>
          <cell r="AL449" t="e">
            <v>#N/A</v>
          </cell>
          <cell r="AM449" t="e">
            <v>#N/A</v>
          </cell>
          <cell r="AN449" t="e">
            <v>#N/A</v>
          </cell>
          <cell r="AO449" t="e">
            <v>#N/A</v>
          </cell>
          <cell r="AP449" t="e">
            <v>#N/A</v>
          </cell>
          <cell r="AQ449" t="e">
            <v>#N/A</v>
          </cell>
          <cell r="AR449" t="e">
            <v>#N/A</v>
          </cell>
          <cell r="AS449" t="e">
            <v>#N/A</v>
          </cell>
          <cell r="AT449" t="e">
            <v>#N/A</v>
          </cell>
          <cell r="AU449" t="e">
            <v>#N/A</v>
          </cell>
          <cell r="AV449" t="e">
            <v>#N/A</v>
          </cell>
          <cell r="AW449" t="e">
            <v>#N/A</v>
          </cell>
          <cell r="AX449" t="e">
            <v>#N/A</v>
          </cell>
          <cell r="AY449" t="e">
            <v>#N/A</v>
          </cell>
          <cell r="AZ449" t="e">
            <v>#N/A</v>
          </cell>
          <cell r="BA449" t="e">
            <v>#N/A</v>
          </cell>
          <cell r="BB449" t="e">
            <v>#N/A</v>
          </cell>
          <cell r="BC449" t="e">
            <v>#N/A</v>
          </cell>
          <cell r="BD449" t="e">
            <v>#N/A</v>
          </cell>
          <cell r="BE449" t="e">
            <v>#N/A</v>
          </cell>
        </row>
        <row r="450">
          <cell r="A450">
            <v>0</v>
          </cell>
          <cell r="B450">
            <v>0</v>
          </cell>
          <cell r="C450" t="e">
            <v>#N/A</v>
          </cell>
          <cell r="D450" t="e">
            <v>#N/A</v>
          </cell>
          <cell r="E450" t="e">
            <v>#N/A</v>
          </cell>
          <cell r="F450" t="e">
            <v>#N/A</v>
          </cell>
          <cell r="G450" t="e">
            <v>#N/A</v>
          </cell>
          <cell r="H450" t="e">
            <v>#N/A</v>
          </cell>
          <cell r="I450" t="e">
            <v>#N/A</v>
          </cell>
          <cell r="J450" t="e">
            <v>#N/A</v>
          </cell>
          <cell r="K450" t="e">
            <v>#N/A</v>
          </cell>
          <cell r="L450" t="e">
            <v>#N/A</v>
          </cell>
          <cell r="M450" t="e">
            <v>#N/A</v>
          </cell>
          <cell r="N450" t="e">
            <v>#N/A</v>
          </cell>
          <cell r="O450" t="e">
            <v>#N/A</v>
          </cell>
          <cell r="P450" t="e">
            <v>#N/A</v>
          </cell>
          <cell r="Q450" t="e">
            <v>#N/A</v>
          </cell>
          <cell r="R450" t="e">
            <v>#N/A</v>
          </cell>
          <cell r="S450" t="e">
            <v>#N/A</v>
          </cell>
          <cell r="T450" t="e">
            <v>#N/A</v>
          </cell>
          <cell r="U450" t="e">
            <v>#N/A</v>
          </cell>
          <cell r="V450" t="e">
            <v>#N/A</v>
          </cell>
          <cell r="W450" t="e">
            <v>#N/A</v>
          </cell>
          <cell r="X450" t="e">
            <v>#N/A</v>
          </cell>
          <cell r="Y450" t="e">
            <v>#N/A</v>
          </cell>
          <cell r="Z450" t="e">
            <v>#N/A</v>
          </cell>
          <cell r="AA450" t="e">
            <v>#N/A</v>
          </cell>
          <cell r="AB450" t="e">
            <v>#N/A</v>
          </cell>
          <cell r="AC450" t="e">
            <v>#N/A</v>
          </cell>
          <cell r="AD450" t="e">
            <v>#N/A</v>
          </cell>
          <cell r="AE450" t="e">
            <v>#N/A</v>
          </cell>
          <cell r="AF450" t="e">
            <v>#N/A</v>
          </cell>
          <cell r="AG450" t="e">
            <v>#N/A</v>
          </cell>
          <cell r="AH450" t="e">
            <v>#N/A</v>
          </cell>
          <cell r="AI450" t="e">
            <v>#N/A</v>
          </cell>
          <cell r="AJ450" t="e">
            <v>#N/A</v>
          </cell>
          <cell r="AK450" t="e">
            <v>#N/A</v>
          </cell>
          <cell r="AL450" t="e">
            <v>#N/A</v>
          </cell>
          <cell r="AM450" t="e">
            <v>#N/A</v>
          </cell>
          <cell r="AN450" t="e">
            <v>#N/A</v>
          </cell>
          <cell r="AO450" t="e">
            <v>#N/A</v>
          </cell>
          <cell r="AP450" t="e">
            <v>#N/A</v>
          </cell>
          <cell r="AQ450" t="e">
            <v>#N/A</v>
          </cell>
          <cell r="AR450" t="e">
            <v>#N/A</v>
          </cell>
          <cell r="AS450" t="e">
            <v>#N/A</v>
          </cell>
          <cell r="AT450" t="e">
            <v>#N/A</v>
          </cell>
          <cell r="AU450" t="e">
            <v>#N/A</v>
          </cell>
          <cell r="AV450" t="e">
            <v>#N/A</v>
          </cell>
          <cell r="AW450" t="e">
            <v>#N/A</v>
          </cell>
          <cell r="AX450" t="e">
            <v>#N/A</v>
          </cell>
          <cell r="AY450" t="e">
            <v>#N/A</v>
          </cell>
          <cell r="AZ450" t="e">
            <v>#N/A</v>
          </cell>
          <cell r="BA450" t="e">
            <v>#N/A</v>
          </cell>
          <cell r="BB450" t="e">
            <v>#N/A</v>
          </cell>
          <cell r="BC450" t="e">
            <v>#N/A</v>
          </cell>
          <cell r="BD450" t="e">
            <v>#N/A</v>
          </cell>
          <cell r="BE450" t="e">
            <v>#N/A</v>
          </cell>
        </row>
        <row r="451">
          <cell r="A451">
            <v>0</v>
          </cell>
          <cell r="B451">
            <v>0</v>
          </cell>
          <cell r="C451" t="e">
            <v>#N/A</v>
          </cell>
          <cell r="D451" t="e">
            <v>#N/A</v>
          </cell>
          <cell r="E451" t="e">
            <v>#N/A</v>
          </cell>
          <cell r="F451" t="e">
            <v>#N/A</v>
          </cell>
          <cell r="G451" t="e">
            <v>#N/A</v>
          </cell>
          <cell r="H451" t="e">
            <v>#N/A</v>
          </cell>
          <cell r="I451" t="e">
            <v>#N/A</v>
          </cell>
          <cell r="J451" t="e">
            <v>#N/A</v>
          </cell>
          <cell r="K451" t="e">
            <v>#N/A</v>
          </cell>
          <cell r="L451" t="e">
            <v>#N/A</v>
          </cell>
          <cell r="M451" t="e">
            <v>#N/A</v>
          </cell>
          <cell r="N451" t="e">
            <v>#N/A</v>
          </cell>
          <cell r="O451" t="e">
            <v>#N/A</v>
          </cell>
          <cell r="P451" t="e">
            <v>#N/A</v>
          </cell>
          <cell r="Q451" t="e">
            <v>#N/A</v>
          </cell>
          <cell r="R451" t="e">
            <v>#N/A</v>
          </cell>
          <cell r="S451" t="e">
            <v>#N/A</v>
          </cell>
          <cell r="T451" t="e">
            <v>#N/A</v>
          </cell>
          <cell r="U451" t="e">
            <v>#N/A</v>
          </cell>
          <cell r="V451" t="e">
            <v>#N/A</v>
          </cell>
          <cell r="W451" t="e">
            <v>#N/A</v>
          </cell>
          <cell r="X451" t="e">
            <v>#N/A</v>
          </cell>
          <cell r="Y451" t="e">
            <v>#N/A</v>
          </cell>
          <cell r="Z451" t="e">
            <v>#N/A</v>
          </cell>
          <cell r="AA451" t="e">
            <v>#N/A</v>
          </cell>
          <cell r="AB451" t="e">
            <v>#N/A</v>
          </cell>
          <cell r="AC451" t="e">
            <v>#N/A</v>
          </cell>
          <cell r="AD451" t="e">
            <v>#N/A</v>
          </cell>
          <cell r="AE451" t="e">
            <v>#N/A</v>
          </cell>
          <cell r="AF451" t="e">
            <v>#N/A</v>
          </cell>
          <cell r="AG451" t="e">
            <v>#N/A</v>
          </cell>
          <cell r="AH451" t="e">
            <v>#N/A</v>
          </cell>
          <cell r="AI451" t="e">
            <v>#N/A</v>
          </cell>
          <cell r="AJ451" t="e">
            <v>#N/A</v>
          </cell>
          <cell r="AK451" t="e">
            <v>#N/A</v>
          </cell>
          <cell r="AL451" t="e">
            <v>#N/A</v>
          </cell>
          <cell r="AM451" t="e">
            <v>#N/A</v>
          </cell>
          <cell r="AN451" t="e">
            <v>#N/A</v>
          </cell>
          <cell r="AO451" t="e">
            <v>#N/A</v>
          </cell>
          <cell r="AP451" t="e">
            <v>#N/A</v>
          </cell>
          <cell r="AQ451" t="e">
            <v>#N/A</v>
          </cell>
          <cell r="AR451" t="e">
            <v>#N/A</v>
          </cell>
          <cell r="AS451" t="e">
            <v>#N/A</v>
          </cell>
          <cell r="AT451" t="e">
            <v>#N/A</v>
          </cell>
          <cell r="AU451" t="e">
            <v>#N/A</v>
          </cell>
          <cell r="AV451" t="e">
            <v>#N/A</v>
          </cell>
          <cell r="AW451" t="e">
            <v>#N/A</v>
          </cell>
          <cell r="AX451" t="e">
            <v>#N/A</v>
          </cell>
          <cell r="AY451" t="e">
            <v>#N/A</v>
          </cell>
          <cell r="AZ451" t="e">
            <v>#N/A</v>
          </cell>
          <cell r="BA451" t="e">
            <v>#N/A</v>
          </cell>
          <cell r="BB451" t="e">
            <v>#N/A</v>
          </cell>
          <cell r="BC451" t="e">
            <v>#N/A</v>
          </cell>
          <cell r="BD451" t="e">
            <v>#N/A</v>
          </cell>
          <cell r="BE451" t="e">
            <v>#N/A</v>
          </cell>
        </row>
        <row r="452">
          <cell r="A452">
            <v>0</v>
          </cell>
          <cell r="B452">
            <v>0</v>
          </cell>
          <cell r="C452" t="e">
            <v>#N/A</v>
          </cell>
          <cell r="D452" t="e">
            <v>#N/A</v>
          </cell>
          <cell r="E452" t="e">
            <v>#N/A</v>
          </cell>
          <cell r="F452" t="e">
            <v>#N/A</v>
          </cell>
          <cell r="G452" t="e">
            <v>#N/A</v>
          </cell>
          <cell r="H452" t="e">
            <v>#N/A</v>
          </cell>
          <cell r="I452" t="e">
            <v>#N/A</v>
          </cell>
          <cell r="J452" t="e">
            <v>#N/A</v>
          </cell>
          <cell r="K452" t="e">
            <v>#N/A</v>
          </cell>
          <cell r="L452" t="e">
            <v>#N/A</v>
          </cell>
          <cell r="M452" t="e">
            <v>#N/A</v>
          </cell>
          <cell r="N452" t="e">
            <v>#N/A</v>
          </cell>
          <cell r="O452" t="e">
            <v>#N/A</v>
          </cell>
          <cell r="P452" t="e">
            <v>#N/A</v>
          </cell>
          <cell r="Q452" t="e">
            <v>#N/A</v>
          </cell>
          <cell r="R452" t="e">
            <v>#N/A</v>
          </cell>
          <cell r="S452" t="e">
            <v>#N/A</v>
          </cell>
          <cell r="T452" t="e">
            <v>#N/A</v>
          </cell>
          <cell r="U452" t="e">
            <v>#N/A</v>
          </cell>
          <cell r="V452" t="e">
            <v>#N/A</v>
          </cell>
          <cell r="W452" t="e">
            <v>#N/A</v>
          </cell>
          <cell r="X452" t="e">
            <v>#N/A</v>
          </cell>
          <cell r="Y452" t="e">
            <v>#N/A</v>
          </cell>
          <cell r="Z452" t="e">
            <v>#N/A</v>
          </cell>
          <cell r="AA452" t="e">
            <v>#N/A</v>
          </cell>
          <cell r="AB452" t="e">
            <v>#N/A</v>
          </cell>
          <cell r="AC452" t="e">
            <v>#N/A</v>
          </cell>
          <cell r="AD452" t="e">
            <v>#N/A</v>
          </cell>
          <cell r="AE452" t="e">
            <v>#N/A</v>
          </cell>
          <cell r="AF452" t="e">
            <v>#N/A</v>
          </cell>
          <cell r="AG452" t="e">
            <v>#N/A</v>
          </cell>
          <cell r="AH452" t="e">
            <v>#N/A</v>
          </cell>
          <cell r="AI452" t="e">
            <v>#N/A</v>
          </cell>
          <cell r="AJ452" t="e">
            <v>#N/A</v>
          </cell>
          <cell r="AK452" t="e">
            <v>#N/A</v>
          </cell>
          <cell r="AL452" t="e">
            <v>#N/A</v>
          </cell>
          <cell r="AM452" t="e">
            <v>#N/A</v>
          </cell>
          <cell r="AN452" t="e">
            <v>#N/A</v>
          </cell>
          <cell r="AO452" t="e">
            <v>#N/A</v>
          </cell>
          <cell r="AP452" t="e">
            <v>#N/A</v>
          </cell>
          <cell r="AQ452" t="e">
            <v>#N/A</v>
          </cell>
          <cell r="AR452" t="e">
            <v>#N/A</v>
          </cell>
          <cell r="AS452" t="e">
            <v>#N/A</v>
          </cell>
          <cell r="AT452" t="e">
            <v>#N/A</v>
          </cell>
          <cell r="AU452" t="e">
            <v>#N/A</v>
          </cell>
          <cell r="AV452" t="e">
            <v>#N/A</v>
          </cell>
          <cell r="AW452" t="e">
            <v>#N/A</v>
          </cell>
          <cell r="AX452" t="e">
            <v>#N/A</v>
          </cell>
          <cell r="AY452" t="e">
            <v>#N/A</v>
          </cell>
          <cell r="AZ452" t="e">
            <v>#N/A</v>
          </cell>
          <cell r="BA452" t="e">
            <v>#N/A</v>
          </cell>
          <cell r="BB452" t="e">
            <v>#N/A</v>
          </cell>
          <cell r="BC452" t="e">
            <v>#N/A</v>
          </cell>
          <cell r="BD452" t="e">
            <v>#N/A</v>
          </cell>
          <cell r="BE452" t="e">
            <v>#N/A</v>
          </cell>
        </row>
        <row r="453">
          <cell r="A453">
            <v>0</v>
          </cell>
          <cell r="B453">
            <v>0</v>
          </cell>
          <cell r="C453" t="e">
            <v>#N/A</v>
          </cell>
          <cell r="D453" t="e">
            <v>#N/A</v>
          </cell>
          <cell r="E453" t="e">
            <v>#N/A</v>
          </cell>
          <cell r="F453" t="e">
            <v>#N/A</v>
          </cell>
          <cell r="G453" t="e">
            <v>#N/A</v>
          </cell>
          <cell r="H453" t="e">
            <v>#N/A</v>
          </cell>
          <cell r="I453" t="e">
            <v>#N/A</v>
          </cell>
          <cell r="J453" t="e">
            <v>#N/A</v>
          </cell>
          <cell r="K453" t="e">
            <v>#N/A</v>
          </cell>
          <cell r="L453" t="e">
            <v>#N/A</v>
          </cell>
          <cell r="M453" t="e">
            <v>#N/A</v>
          </cell>
          <cell r="N453" t="e">
            <v>#N/A</v>
          </cell>
          <cell r="O453" t="e">
            <v>#N/A</v>
          </cell>
          <cell r="P453" t="e">
            <v>#N/A</v>
          </cell>
          <cell r="Q453" t="e">
            <v>#N/A</v>
          </cell>
          <cell r="R453" t="e">
            <v>#N/A</v>
          </cell>
          <cell r="S453" t="e">
            <v>#N/A</v>
          </cell>
          <cell r="T453" t="e">
            <v>#N/A</v>
          </cell>
          <cell r="U453" t="e">
            <v>#N/A</v>
          </cell>
          <cell r="V453" t="e">
            <v>#N/A</v>
          </cell>
          <cell r="W453" t="e">
            <v>#N/A</v>
          </cell>
          <cell r="X453" t="e">
            <v>#N/A</v>
          </cell>
          <cell r="Y453" t="e">
            <v>#N/A</v>
          </cell>
          <cell r="Z453" t="e">
            <v>#N/A</v>
          </cell>
          <cell r="AA453" t="e">
            <v>#N/A</v>
          </cell>
          <cell r="AB453" t="e">
            <v>#N/A</v>
          </cell>
          <cell r="AC453" t="e">
            <v>#N/A</v>
          </cell>
          <cell r="AD453" t="e">
            <v>#N/A</v>
          </cell>
          <cell r="AE453" t="e">
            <v>#N/A</v>
          </cell>
          <cell r="AF453" t="e">
            <v>#N/A</v>
          </cell>
          <cell r="AG453" t="e">
            <v>#N/A</v>
          </cell>
          <cell r="AH453" t="e">
            <v>#N/A</v>
          </cell>
          <cell r="AI453" t="e">
            <v>#N/A</v>
          </cell>
          <cell r="AJ453" t="e">
            <v>#N/A</v>
          </cell>
          <cell r="AK453" t="e">
            <v>#N/A</v>
          </cell>
          <cell r="AL453" t="e">
            <v>#N/A</v>
          </cell>
          <cell r="AM453" t="e">
            <v>#N/A</v>
          </cell>
          <cell r="AN453" t="e">
            <v>#N/A</v>
          </cell>
          <cell r="AO453" t="e">
            <v>#N/A</v>
          </cell>
          <cell r="AP453" t="e">
            <v>#N/A</v>
          </cell>
          <cell r="AQ453" t="e">
            <v>#N/A</v>
          </cell>
          <cell r="AR453" t="e">
            <v>#N/A</v>
          </cell>
          <cell r="AS453" t="e">
            <v>#N/A</v>
          </cell>
          <cell r="AT453" t="e">
            <v>#N/A</v>
          </cell>
          <cell r="AU453" t="e">
            <v>#N/A</v>
          </cell>
          <cell r="AV453" t="e">
            <v>#N/A</v>
          </cell>
          <cell r="AW453" t="e">
            <v>#N/A</v>
          </cell>
          <cell r="AX453" t="e">
            <v>#N/A</v>
          </cell>
          <cell r="AY453" t="e">
            <v>#N/A</v>
          </cell>
          <cell r="AZ453" t="e">
            <v>#N/A</v>
          </cell>
          <cell r="BA453" t="e">
            <v>#N/A</v>
          </cell>
          <cell r="BB453" t="e">
            <v>#N/A</v>
          </cell>
          <cell r="BC453" t="e">
            <v>#N/A</v>
          </cell>
          <cell r="BD453" t="e">
            <v>#N/A</v>
          </cell>
          <cell r="BE453" t="e">
            <v>#N/A</v>
          </cell>
        </row>
        <row r="454">
          <cell r="A454">
            <v>0</v>
          </cell>
          <cell r="B454">
            <v>0</v>
          </cell>
          <cell r="C454" t="e">
            <v>#N/A</v>
          </cell>
          <cell r="D454" t="e">
            <v>#N/A</v>
          </cell>
          <cell r="E454" t="e">
            <v>#N/A</v>
          </cell>
          <cell r="F454" t="e">
            <v>#N/A</v>
          </cell>
          <cell r="G454" t="e">
            <v>#N/A</v>
          </cell>
          <cell r="H454" t="e">
            <v>#N/A</v>
          </cell>
          <cell r="I454" t="e">
            <v>#N/A</v>
          </cell>
          <cell r="J454" t="e">
            <v>#N/A</v>
          </cell>
          <cell r="K454" t="e">
            <v>#N/A</v>
          </cell>
          <cell r="L454" t="e">
            <v>#N/A</v>
          </cell>
          <cell r="M454" t="e">
            <v>#N/A</v>
          </cell>
          <cell r="N454" t="e">
            <v>#N/A</v>
          </cell>
          <cell r="O454" t="e">
            <v>#N/A</v>
          </cell>
          <cell r="P454" t="e">
            <v>#N/A</v>
          </cell>
          <cell r="Q454" t="e">
            <v>#N/A</v>
          </cell>
          <cell r="R454" t="e">
            <v>#N/A</v>
          </cell>
          <cell r="S454" t="e">
            <v>#N/A</v>
          </cell>
          <cell r="T454" t="e">
            <v>#N/A</v>
          </cell>
          <cell r="U454" t="e">
            <v>#N/A</v>
          </cell>
          <cell r="V454" t="e">
            <v>#N/A</v>
          </cell>
          <cell r="W454" t="e">
            <v>#N/A</v>
          </cell>
          <cell r="X454" t="e">
            <v>#N/A</v>
          </cell>
          <cell r="Y454" t="e">
            <v>#N/A</v>
          </cell>
          <cell r="Z454" t="e">
            <v>#N/A</v>
          </cell>
          <cell r="AA454" t="e">
            <v>#N/A</v>
          </cell>
          <cell r="AB454" t="e">
            <v>#N/A</v>
          </cell>
          <cell r="AC454" t="e">
            <v>#N/A</v>
          </cell>
          <cell r="AD454" t="e">
            <v>#N/A</v>
          </cell>
          <cell r="AE454" t="e">
            <v>#N/A</v>
          </cell>
          <cell r="AF454" t="e">
            <v>#N/A</v>
          </cell>
          <cell r="AG454" t="e">
            <v>#N/A</v>
          </cell>
          <cell r="AH454" t="e">
            <v>#N/A</v>
          </cell>
          <cell r="AI454" t="e">
            <v>#N/A</v>
          </cell>
          <cell r="AJ454" t="e">
            <v>#N/A</v>
          </cell>
          <cell r="AK454" t="e">
            <v>#N/A</v>
          </cell>
          <cell r="AL454" t="e">
            <v>#N/A</v>
          </cell>
          <cell r="AM454" t="e">
            <v>#N/A</v>
          </cell>
          <cell r="AN454" t="e">
            <v>#N/A</v>
          </cell>
          <cell r="AO454" t="e">
            <v>#N/A</v>
          </cell>
          <cell r="AP454" t="e">
            <v>#N/A</v>
          </cell>
          <cell r="AQ454" t="e">
            <v>#N/A</v>
          </cell>
          <cell r="AR454" t="e">
            <v>#N/A</v>
          </cell>
          <cell r="AS454" t="e">
            <v>#N/A</v>
          </cell>
          <cell r="AT454" t="e">
            <v>#N/A</v>
          </cell>
          <cell r="AU454" t="e">
            <v>#N/A</v>
          </cell>
          <cell r="AV454" t="e">
            <v>#N/A</v>
          </cell>
          <cell r="AW454" t="e">
            <v>#N/A</v>
          </cell>
          <cell r="AX454" t="e">
            <v>#N/A</v>
          </cell>
          <cell r="AY454" t="e">
            <v>#N/A</v>
          </cell>
          <cell r="AZ454" t="e">
            <v>#N/A</v>
          </cell>
          <cell r="BA454" t="e">
            <v>#N/A</v>
          </cell>
          <cell r="BB454" t="e">
            <v>#N/A</v>
          </cell>
          <cell r="BC454" t="e">
            <v>#N/A</v>
          </cell>
          <cell r="BD454" t="e">
            <v>#N/A</v>
          </cell>
          <cell r="BE454" t="e">
            <v>#N/A</v>
          </cell>
        </row>
        <row r="455">
          <cell r="A455">
            <v>0</v>
          </cell>
          <cell r="B455">
            <v>0</v>
          </cell>
          <cell r="C455" t="e">
            <v>#N/A</v>
          </cell>
          <cell r="D455" t="e">
            <v>#N/A</v>
          </cell>
          <cell r="E455" t="e">
            <v>#N/A</v>
          </cell>
          <cell r="F455" t="e">
            <v>#N/A</v>
          </cell>
          <cell r="G455" t="e">
            <v>#N/A</v>
          </cell>
          <cell r="H455" t="e">
            <v>#N/A</v>
          </cell>
          <cell r="I455" t="e">
            <v>#N/A</v>
          </cell>
          <cell r="J455" t="e">
            <v>#N/A</v>
          </cell>
          <cell r="K455" t="e">
            <v>#N/A</v>
          </cell>
          <cell r="L455" t="e">
            <v>#N/A</v>
          </cell>
          <cell r="M455" t="e">
            <v>#N/A</v>
          </cell>
          <cell r="N455" t="e">
            <v>#N/A</v>
          </cell>
          <cell r="O455" t="e">
            <v>#N/A</v>
          </cell>
          <cell r="P455" t="e">
            <v>#N/A</v>
          </cell>
          <cell r="Q455" t="e">
            <v>#N/A</v>
          </cell>
          <cell r="R455" t="e">
            <v>#N/A</v>
          </cell>
          <cell r="S455" t="e">
            <v>#N/A</v>
          </cell>
          <cell r="T455" t="e">
            <v>#N/A</v>
          </cell>
          <cell r="U455" t="e">
            <v>#N/A</v>
          </cell>
          <cell r="V455" t="e">
            <v>#N/A</v>
          </cell>
          <cell r="W455" t="e">
            <v>#N/A</v>
          </cell>
          <cell r="X455" t="e">
            <v>#N/A</v>
          </cell>
          <cell r="Y455" t="e">
            <v>#N/A</v>
          </cell>
          <cell r="Z455" t="e">
            <v>#N/A</v>
          </cell>
          <cell r="AA455" t="e">
            <v>#N/A</v>
          </cell>
          <cell r="AB455" t="e">
            <v>#N/A</v>
          </cell>
          <cell r="AC455" t="e">
            <v>#N/A</v>
          </cell>
          <cell r="AD455" t="e">
            <v>#N/A</v>
          </cell>
          <cell r="AE455" t="e">
            <v>#N/A</v>
          </cell>
          <cell r="AF455" t="e">
            <v>#N/A</v>
          </cell>
          <cell r="AG455" t="e">
            <v>#N/A</v>
          </cell>
          <cell r="AH455" t="e">
            <v>#N/A</v>
          </cell>
          <cell r="AI455" t="e">
            <v>#N/A</v>
          </cell>
          <cell r="AJ455" t="e">
            <v>#N/A</v>
          </cell>
          <cell r="AK455" t="e">
            <v>#N/A</v>
          </cell>
          <cell r="AL455" t="e">
            <v>#N/A</v>
          </cell>
          <cell r="AM455" t="e">
            <v>#N/A</v>
          </cell>
          <cell r="AN455" t="e">
            <v>#N/A</v>
          </cell>
          <cell r="AO455" t="e">
            <v>#N/A</v>
          </cell>
          <cell r="AP455" t="e">
            <v>#N/A</v>
          </cell>
          <cell r="AQ455" t="e">
            <v>#N/A</v>
          </cell>
          <cell r="AR455" t="e">
            <v>#N/A</v>
          </cell>
          <cell r="AS455" t="e">
            <v>#N/A</v>
          </cell>
          <cell r="AT455" t="e">
            <v>#N/A</v>
          </cell>
          <cell r="AU455" t="e">
            <v>#N/A</v>
          </cell>
          <cell r="AV455" t="e">
            <v>#N/A</v>
          </cell>
          <cell r="AW455" t="e">
            <v>#N/A</v>
          </cell>
          <cell r="AX455" t="e">
            <v>#N/A</v>
          </cell>
          <cell r="AY455" t="e">
            <v>#N/A</v>
          </cell>
          <cell r="AZ455" t="e">
            <v>#N/A</v>
          </cell>
          <cell r="BA455" t="e">
            <v>#N/A</v>
          </cell>
          <cell r="BB455" t="e">
            <v>#N/A</v>
          </cell>
          <cell r="BC455" t="e">
            <v>#N/A</v>
          </cell>
          <cell r="BD455" t="e">
            <v>#N/A</v>
          </cell>
          <cell r="BE455" t="e">
            <v>#N/A</v>
          </cell>
        </row>
        <row r="456">
          <cell r="A456">
            <v>0</v>
          </cell>
          <cell r="B456">
            <v>0</v>
          </cell>
          <cell r="C456" t="e">
            <v>#N/A</v>
          </cell>
          <cell r="D456" t="e">
            <v>#N/A</v>
          </cell>
          <cell r="E456" t="e">
            <v>#N/A</v>
          </cell>
          <cell r="F456" t="e">
            <v>#N/A</v>
          </cell>
          <cell r="G456" t="e">
            <v>#N/A</v>
          </cell>
          <cell r="H456" t="e">
            <v>#N/A</v>
          </cell>
          <cell r="I456" t="e">
            <v>#N/A</v>
          </cell>
          <cell r="J456" t="e">
            <v>#N/A</v>
          </cell>
          <cell r="K456" t="e">
            <v>#N/A</v>
          </cell>
          <cell r="L456" t="e">
            <v>#N/A</v>
          </cell>
          <cell r="M456" t="e">
            <v>#N/A</v>
          </cell>
          <cell r="N456" t="e">
            <v>#N/A</v>
          </cell>
          <cell r="O456" t="e">
            <v>#N/A</v>
          </cell>
          <cell r="P456" t="e">
            <v>#N/A</v>
          </cell>
          <cell r="Q456" t="e">
            <v>#N/A</v>
          </cell>
          <cell r="R456" t="e">
            <v>#N/A</v>
          </cell>
          <cell r="S456" t="e">
            <v>#N/A</v>
          </cell>
          <cell r="T456" t="e">
            <v>#N/A</v>
          </cell>
          <cell r="U456" t="e">
            <v>#N/A</v>
          </cell>
          <cell r="V456" t="e">
            <v>#N/A</v>
          </cell>
          <cell r="W456" t="e">
            <v>#N/A</v>
          </cell>
          <cell r="X456" t="e">
            <v>#N/A</v>
          </cell>
          <cell r="Y456" t="e">
            <v>#N/A</v>
          </cell>
          <cell r="Z456" t="e">
            <v>#N/A</v>
          </cell>
          <cell r="AA456" t="e">
            <v>#N/A</v>
          </cell>
          <cell r="AB456" t="e">
            <v>#N/A</v>
          </cell>
          <cell r="AC456" t="e">
            <v>#N/A</v>
          </cell>
          <cell r="AD456" t="e">
            <v>#N/A</v>
          </cell>
          <cell r="AE456" t="e">
            <v>#N/A</v>
          </cell>
          <cell r="AF456" t="e">
            <v>#N/A</v>
          </cell>
          <cell r="AG456" t="e">
            <v>#N/A</v>
          </cell>
          <cell r="AH456" t="e">
            <v>#N/A</v>
          </cell>
          <cell r="AI456" t="e">
            <v>#N/A</v>
          </cell>
          <cell r="AJ456" t="e">
            <v>#N/A</v>
          </cell>
          <cell r="AK456" t="e">
            <v>#N/A</v>
          </cell>
          <cell r="AL456" t="e">
            <v>#N/A</v>
          </cell>
          <cell r="AM456" t="e">
            <v>#N/A</v>
          </cell>
          <cell r="AN456" t="e">
            <v>#N/A</v>
          </cell>
          <cell r="AO456" t="e">
            <v>#N/A</v>
          </cell>
          <cell r="AP456" t="e">
            <v>#N/A</v>
          </cell>
          <cell r="AQ456" t="e">
            <v>#N/A</v>
          </cell>
          <cell r="AR456" t="e">
            <v>#N/A</v>
          </cell>
          <cell r="AS456" t="e">
            <v>#N/A</v>
          </cell>
          <cell r="AT456" t="e">
            <v>#N/A</v>
          </cell>
          <cell r="AU456" t="e">
            <v>#N/A</v>
          </cell>
          <cell r="AV456" t="e">
            <v>#N/A</v>
          </cell>
          <cell r="AW456" t="e">
            <v>#N/A</v>
          </cell>
          <cell r="AX456" t="e">
            <v>#N/A</v>
          </cell>
          <cell r="AY456" t="e">
            <v>#N/A</v>
          </cell>
          <cell r="AZ456" t="e">
            <v>#N/A</v>
          </cell>
          <cell r="BA456" t="e">
            <v>#N/A</v>
          </cell>
          <cell r="BB456" t="e">
            <v>#N/A</v>
          </cell>
          <cell r="BC456" t="e">
            <v>#N/A</v>
          </cell>
          <cell r="BD456" t="e">
            <v>#N/A</v>
          </cell>
          <cell r="BE456" t="e">
            <v>#N/A</v>
          </cell>
        </row>
        <row r="457">
          <cell r="A457">
            <v>0</v>
          </cell>
          <cell r="B457">
            <v>0</v>
          </cell>
          <cell r="C457" t="e">
            <v>#N/A</v>
          </cell>
          <cell r="D457" t="e">
            <v>#N/A</v>
          </cell>
          <cell r="E457" t="e">
            <v>#N/A</v>
          </cell>
          <cell r="F457" t="e">
            <v>#N/A</v>
          </cell>
          <cell r="G457" t="e">
            <v>#N/A</v>
          </cell>
          <cell r="H457" t="e">
            <v>#N/A</v>
          </cell>
          <cell r="I457" t="e">
            <v>#N/A</v>
          </cell>
          <cell r="J457" t="e">
            <v>#N/A</v>
          </cell>
          <cell r="K457" t="e">
            <v>#N/A</v>
          </cell>
          <cell r="L457" t="e">
            <v>#N/A</v>
          </cell>
          <cell r="M457" t="e">
            <v>#N/A</v>
          </cell>
          <cell r="N457" t="e">
            <v>#N/A</v>
          </cell>
          <cell r="O457" t="e">
            <v>#N/A</v>
          </cell>
          <cell r="P457" t="e">
            <v>#N/A</v>
          </cell>
          <cell r="Q457" t="e">
            <v>#N/A</v>
          </cell>
          <cell r="R457" t="e">
            <v>#N/A</v>
          </cell>
          <cell r="S457" t="e">
            <v>#N/A</v>
          </cell>
          <cell r="T457" t="e">
            <v>#N/A</v>
          </cell>
          <cell r="U457" t="e">
            <v>#N/A</v>
          </cell>
          <cell r="V457" t="e">
            <v>#N/A</v>
          </cell>
          <cell r="W457" t="e">
            <v>#N/A</v>
          </cell>
          <cell r="X457" t="e">
            <v>#N/A</v>
          </cell>
          <cell r="Y457" t="e">
            <v>#N/A</v>
          </cell>
          <cell r="Z457" t="e">
            <v>#N/A</v>
          </cell>
          <cell r="AA457" t="e">
            <v>#N/A</v>
          </cell>
          <cell r="AB457" t="e">
            <v>#N/A</v>
          </cell>
          <cell r="AC457" t="e">
            <v>#N/A</v>
          </cell>
          <cell r="AD457" t="e">
            <v>#N/A</v>
          </cell>
          <cell r="AE457" t="e">
            <v>#N/A</v>
          </cell>
          <cell r="AF457" t="e">
            <v>#N/A</v>
          </cell>
          <cell r="AG457" t="e">
            <v>#N/A</v>
          </cell>
          <cell r="AH457" t="e">
            <v>#N/A</v>
          </cell>
          <cell r="AI457" t="e">
            <v>#N/A</v>
          </cell>
          <cell r="AJ457" t="e">
            <v>#N/A</v>
          </cell>
          <cell r="AK457" t="e">
            <v>#N/A</v>
          </cell>
          <cell r="AL457" t="e">
            <v>#N/A</v>
          </cell>
          <cell r="AM457" t="e">
            <v>#N/A</v>
          </cell>
          <cell r="AN457" t="e">
            <v>#N/A</v>
          </cell>
          <cell r="AO457" t="e">
            <v>#N/A</v>
          </cell>
          <cell r="AP457" t="e">
            <v>#N/A</v>
          </cell>
          <cell r="AQ457" t="e">
            <v>#N/A</v>
          </cell>
          <cell r="AR457" t="e">
            <v>#N/A</v>
          </cell>
          <cell r="AS457" t="e">
            <v>#N/A</v>
          </cell>
          <cell r="AT457" t="e">
            <v>#N/A</v>
          </cell>
          <cell r="AU457" t="e">
            <v>#N/A</v>
          </cell>
          <cell r="AV457" t="e">
            <v>#N/A</v>
          </cell>
          <cell r="AW457" t="e">
            <v>#N/A</v>
          </cell>
          <cell r="AX457" t="e">
            <v>#N/A</v>
          </cell>
          <cell r="AY457" t="e">
            <v>#N/A</v>
          </cell>
          <cell r="AZ457" t="e">
            <v>#N/A</v>
          </cell>
          <cell r="BA457" t="e">
            <v>#N/A</v>
          </cell>
          <cell r="BB457" t="e">
            <v>#N/A</v>
          </cell>
          <cell r="BC457" t="e">
            <v>#N/A</v>
          </cell>
          <cell r="BD457" t="e">
            <v>#N/A</v>
          </cell>
          <cell r="BE457" t="e">
            <v>#N/A</v>
          </cell>
        </row>
        <row r="458">
          <cell r="A458">
            <v>0</v>
          </cell>
          <cell r="B458">
            <v>0</v>
          </cell>
          <cell r="C458" t="e">
            <v>#N/A</v>
          </cell>
          <cell r="D458" t="e">
            <v>#N/A</v>
          </cell>
          <cell r="E458" t="e">
            <v>#N/A</v>
          </cell>
          <cell r="F458" t="e">
            <v>#N/A</v>
          </cell>
          <cell r="G458" t="e">
            <v>#N/A</v>
          </cell>
          <cell r="H458" t="e">
            <v>#N/A</v>
          </cell>
          <cell r="I458" t="e">
            <v>#N/A</v>
          </cell>
          <cell r="J458" t="e">
            <v>#N/A</v>
          </cell>
          <cell r="K458" t="e">
            <v>#N/A</v>
          </cell>
          <cell r="L458" t="e">
            <v>#N/A</v>
          </cell>
          <cell r="M458" t="e">
            <v>#N/A</v>
          </cell>
          <cell r="N458" t="e">
            <v>#N/A</v>
          </cell>
          <cell r="O458" t="e">
            <v>#N/A</v>
          </cell>
          <cell r="P458" t="e">
            <v>#N/A</v>
          </cell>
          <cell r="Q458" t="e">
            <v>#N/A</v>
          </cell>
          <cell r="R458" t="e">
            <v>#N/A</v>
          </cell>
          <cell r="S458" t="e">
            <v>#N/A</v>
          </cell>
          <cell r="T458" t="e">
            <v>#N/A</v>
          </cell>
          <cell r="U458" t="e">
            <v>#N/A</v>
          </cell>
          <cell r="V458" t="e">
            <v>#N/A</v>
          </cell>
          <cell r="W458" t="e">
            <v>#N/A</v>
          </cell>
          <cell r="X458" t="e">
            <v>#N/A</v>
          </cell>
          <cell r="Y458" t="e">
            <v>#N/A</v>
          </cell>
          <cell r="Z458" t="e">
            <v>#N/A</v>
          </cell>
          <cell r="AA458" t="e">
            <v>#N/A</v>
          </cell>
          <cell r="AB458" t="e">
            <v>#N/A</v>
          </cell>
          <cell r="AC458" t="e">
            <v>#N/A</v>
          </cell>
          <cell r="AD458" t="e">
            <v>#N/A</v>
          </cell>
          <cell r="AE458" t="e">
            <v>#N/A</v>
          </cell>
          <cell r="AF458" t="e">
            <v>#N/A</v>
          </cell>
          <cell r="AG458" t="e">
            <v>#N/A</v>
          </cell>
          <cell r="AH458" t="e">
            <v>#N/A</v>
          </cell>
          <cell r="AI458" t="e">
            <v>#N/A</v>
          </cell>
          <cell r="AJ458" t="e">
            <v>#N/A</v>
          </cell>
          <cell r="AK458" t="e">
            <v>#N/A</v>
          </cell>
          <cell r="AL458" t="e">
            <v>#N/A</v>
          </cell>
          <cell r="AM458" t="e">
            <v>#N/A</v>
          </cell>
          <cell r="AN458" t="e">
            <v>#N/A</v>
          </cell>
          <cell r="AO458" t="e">
            <v>#N/A</v>
          </cell>
          <cell r="AP458" t="e">
            <v>#N/A</v>
          </cell>
          <cell r="AQ458" t="e">
            <v>#N/A</v>
          </cell>
          <cell r="AR458" t="e">
            <v>#N/A</v>
          </cell>
          <cell r="AS458" t="e">
            <v>#N/A</v>
          </cell>
          <cell r="AT458" t="e">
            <v>#N/A</v>
          </cell>
          <cell r="AU458" t="e">
            <v>#N/A</v>
          </cell>
          <cell r="AV458" t="e">
            <v>#N/A</v>
          </cell>
          <cell r="AW458" t="e">
            <v>#N/A</v>
          </cell>
          <cell r="AX458" t="e">
            <v>#N/A</v>
          </cell>
          <cell r="AY458" t="e">
            <v>#N/A</v>
          </cell>
          <cell r="AZ458" t="e">
            <v>#N/A</v>
          </cell>
          <cell r="BA458" t="e">
            <v>#N/A</v>
          </cell>
          <cell r="BB458" t="e">
            <v>#N/A</v>
          </cell>
          <cell r="BC458" t="e">
            <v>#N/A</v>
          </cell>
          <cell r="BD458" t="e">
            <v>#N/A</v>
          </cell>
          <cell r="BE458" t="e">
            <v>#N/A</v>
          </cell>
        </row>
        <row r="459">
          <cell r="A459">
            <v>0</v>
          </cell>
          <cell r="B459">
            <v>0</v>
          </cell>
          <cell r="C459" t="e">
            <v>#N/A</v>
          </cell>
          <cell r="D459" t="e">
            <v>#N/A</v>
          </cell>
          <cell r="E459" t="e">
            <v>#N/A</v>
          </cell>
          <cell r="F459" t="e">
            <v>#N/A</v>
          </cell>
          <cell r="G459" t="e">
            <v>#N/A</v>
          </cell>
          <cell r="H459" t="e">
            <v>#N/A</v>
          </cell>
          <cell r="I459" t="e">
            <v>#N/A</v>
          </cell>
          <cell r="J459" t="e">
            <v>#N/A</v>
          </cell>
          <cell r="K459" t="e">
            <v>#N/A</v>
          </cell>
          <cell r="L459" t="e">
            <v>#N/A</v>
          </cell>
          <cell r="M459" t="e">
            <v>#N/A</v>
          </cell>
          <cell r="N459" t="e">
            <v>#N/A</v>
          </cell>
          <cell r="O459" t="e">
            <v>#N/A</v>
          </cell>
          <cell r="P459" t="e">
            <v>#N/A</v>
          </cell>
          <cell r="Q459" t="e">
            <v>#N/A</v>
          </cell>
          <cell r="R459" t="e">
            <v>#N/A</v>
          </cell>
          <cell r="S459" t="e">
            <v>#N/A</v>
          </cell>
          <cell r="T459" t="e">
            <v>#N/A</v>
          </cell>
          <cell r="U459" t="e">
            <v>#N/A</v>
          </cell>
          <cell r="V459" t="e">
            <v>#N/A</v>
          </cell>
          <cell r="W459" t="e">
            <v>#N/A</v>
          </cell>
          <cell r="X459" t="e">
            <v>#N/A</v>
          </cell>
          <cell r="Y459" t="e">
            <v>#N/A</v>
          </cell>
          <cell r="Z459" t="e">
            <v>#N/A</v>
          </cell>
          <cell r="AA459" t="e">
            <v>#N/A</v>
          </cell>
          <cell r="AB459" t="e">
            <v>#N/A</v>
          </cell>
          <cell r="AC459" t="e">
            <v>#N/A</v>
          </cell>
          <cell r="AD459" t="e">
            <v>#N/A</v>
          </cell>
          <cell r="AE459" t="e">
            <v>#N/A</v>
          </cell>
          <cell r="AF459" t="e">
            <v>#N/A</v>
          </cell>
          <cell r="AG459" t="e">
            <v>#N/A</v>
          </cell>
          <cell r="AH459" t="e">
            <v>#N/A</v>
          </cell>
          <cell r="AI459" t="e">
            <v>#N/A</v>
          </cell>
          <cell r="AJ459" t="e">
            <v>#N/A</v>
          </cell>
          <cell r="AK459" t="e">
            <v>#N/A</v>
          </cell>
          <cell r="AL459" t="e">
            <v>#N/A</v>
          </cell>
          <cell r="AM459" t="e">
            <v>#N/A</v>
          </cell>
          <cell r="AN459" t="e">
            <v>#N/A</v>
          </cell>
          <cell r="AO459" t="e">
            <v>#N/A</v>
          </cell>
          <cell r="AP459" t="e">
            <v>#N/A</v>
          </cell>
          <cell r="AQ459" t="e">
            <v>#N/A</v>
          </cell>
          <cell r="AR459" t="e">
            <v>#N/A</v>
          </cell>
          <cell r="AS459" t="e">
            <v>#N/A</v>
          </cell>
          <cell r="AT459" t="e">
            <v>#N/A</v>
          </cell>
          <cell r="AU459" t="e">
            <v>#N/A</v>
          </cell>
          <cell r="AV459" t="e">
            <v>#N/A</v>
          </cell>
          <cell r="AW459" t="e">
            <v>#N/A</v>
          </cell>
          <cell r="AX459" t="e">
            <v>#N/A</v>
          </cell>
          <cell r="AY459" t="e">
            <v>#N/A</v>
          </cell>
          <cell r="AZ459" t="e">
            <v>#N/A</v>
          </cell>
          <cell r="BA459" t="e">
            <v>#N/A</v>
          </cell>
          <cell r="BB459" t="e">
            <v>#N/A</v>
          </cell>
          <cell r="BC459" t="e">
            <v>#N/A</v>
          </cell>
          <cell r="BD459" t="e">
            <v>#N/A</v>
          </cell>
          <cell r="BE459" t="e">
            <v>#N/A</v>
          </cell>
        </row>
        <row r="460">
          <cell r="A460">
            <v>0</v>
          </cell>
          <cell r="B460">
            <v>0</v>
          </cell>
          <cell r="C460" t="e">
            <v>#N/A</v>
          </cell>
          <cell r="D460" t="e">
            <v>#N/A</v>
          </cell>
          <cell r="E460" t="e">
            <v>#N/A</v>
          </cell>
          <cell r="F460" t="e">
            <v>#N/A</v>
          </cell>
          <cell r="G460" t="e">
            <v>#N/A</v>
          </cell>
          <cell r="H460" t="e">
            <v>#N/A</v>
          </cell>
          <cell r="I460" t="e">
            <v>#N/A</v>
          </cell>
          <cell r="J460" t="e">
            <v>#N/A</v>
          </cell>
          <cell r="K460" t="e">
            <v>#N/A</v>
          </cell>
          <cell r="L460" t="e">
            <v>#N/A</v>
          </cell>
          <cell r="M460" t="e">
            <v>#N/A</v>
          </cell>
          <cell r="N460" t="e">
            <v>#N/A</v>
          </cell>
          <cell r="O460" t="e">
            <v>#N/A</v>
          </cell>
          <cell r="P460" t="e">
            <v>#N/A</v>
          </cell>
          <cell r="Q460" t="e">
            <v>#N/A</v>
          </cell>
          <cell r="R460" t="e">
            <v>#N/A</v>
          </cell>
          <cell r="S460" t="e">
            <v>#N/A</v>
          </cell>
          <cell r="T460" t="e">
            <v>#N/A</v>
          </cell>
          <cell r="U460" t="e">
            <v>#N/A</v>
          </cell>
          <cell r="V460" t="e">
            <v>#N/A</v>
          </cell>
          <cell r="W460" t="e">
            <v>#N/A</v>
          </cell>
          <cell r="X460" t="e">
            <v>#N/A</v>
          </cell>
          <cell r="Y460" t="e">
            <v>#N/A</v>
          </cell>
          <cell r="Z460" t="e">
            <v>#N/A</v>
          </cell>
          <cell r="AA460" t="e">
            <v>#N/A</v>
          </cell>
          <cell r="AB460" t="e">
            <v>#N/A</v>
          </cell>
          <cell r="AC460" t="e">
            <v>#N/A</v>
          </cell>
          <cell r="AD460" t="e">
            <v>#N/A</v>
          </cell>
          <cell r="AE460" t="e">
            <v>#N/A</v>
          </cell>
          <cell r="AF460" t="e">
            <v>#N/A</v>
          </cell>
          <cell r="AG460" t="e">
            <v>#N/A</v>
          </cell>
          <cell r="AH460" t="e">
            <v>#N/A</v>
          </cell>
          <cell r="AI460" t="e">
            <v>#N/A</v>
          </cell>
          <cell r="AJ460" t="e">
            <v>#N/A</v>
          </cell>
          <cell r="AK460" t="e">
            <v>#N/A</v>
          </cell>
          <cell r="AL460" t="e">
            <v>#N/A</v>
          </cell>
          <cell r="AM460" t="e">
            <v>#N/A</v>
          </cell>
          <cell r="AN460" t="e">
            <v>#N/A</v>
          </cell>
          <cell r="AO460" t="e">
            <v>#N/A</v>
          </cell>
          <cell r="AP460" t="e">
            <v>#N/A</v>
          </cell>
          <cell r="AQ460" t="e">
            <v>#N/A</v>
          </cell>
          <cell r="AR460" t="e">
            <v>#N/A</v>
          </cell>
          <cell r="AS460" t="e">
            <v>#N/A</v>
          </cell>
          <cell r="AT460" t="e">
            <v>#N/A</v>
          </cell>
          <cell r="AU460" t="e">
            <v>#N/A</v>
          </cell>
          <cell r="AV460" t="e">
            <v>#N/A</v>
          </cell>
          <cell r="AW460" t="e">
            <v>#N/A</v>
          </cell>
          <cell r="AX460" t="e">
            <v>#N/A</v>
          </cell>
          <cell r="AY460" t="e">
            <v>#N/A</v>
          </cell>
          <cell r="AZ460" t="e">
            <v>#N/A</v>
          </cell>
          <cell r="BA460" t="e">
            <v>#N/A</v>
          </cell>
          <cell r="BB460" t="e">
            <v>#N/A</v>
          </cell>
          <cell r="BC460" t="e">
            <v>#N/A</v>
          </cell>
          <cell r="BD460" t="e">
            <v>#N/A</v>
          </cell>
          <cell r="BE460" t="e">
            <v>#N/A</v>
          </cell>
        </row>
        <row r="461">
          <cell r="A461">
            <v>0</v>
          </cell>
          <cell r="B461">
            <v>0</v>
          </cell>
          <cell r="C461" t="e">
            <v>#N/A</v>
          </cell>
          <cell r="D461" t="e">
            <v>#N/A</v>
          </cell>
          <cell r="E461" t="e">
            <v>#N/A</v>
          </cell>
          <cell r="F461" t="e">
            <v>#N/A</v>
          </cell>
          <cell r="G461" t="e">
            <v>#N/A</v>
          </cell>
          <cell r="H461" t="e">
            <v>#N/A</v>
          </cell>
          <cell r="I461" t="e">
            <v>#N/A</v>
          </cell>
          <cell r="J461" t="e">
            <v>#N/A</v>
          </cell>
          <cell r="K461" t="e">
            <v>#N/A</v>
          </cell>
          <cell r="L461" t="e">
            <v>#N/A</v>
          </cell>
          <cell r="M461" t="e">
            <v>#N/A</v>
          </cell>
          <cell r="N461" t="e">
            <v>#N/A</v>
          </cell>
          <cell r="O461" t="e">
            <v>#N/A</v>
          </cell>
          <cell r="P461" t="e">
            <v>#N/A</v>
          </cell>
          <cell r="Q461" t="e">
            <v>#N/A</v>
          </cell>
          <cell r="R461" t="e">
            <v>#N/A</v>
          </cell>
          <cell r="S461" t="e">
            <v>#N/A</v>
          </cell>
          <cell r="T461" t="e">
            <v>#N/A</v>
          </cell>
          <cell r="U461" t="e">
            <v>#N/A</v>
          </cell>
          <cell r="V461" t="e">
            <v>#N/A</v>
          </cell>
          <cell r="W461" t="e">
            <v>#N/A</v>
          </cell>
          <cell r="X461" t="e">
            <v>#N/A</v>
          </cell>
          <cell r="Y461" t="e">
            <v>#N/A</v>
          </cell>
          <cell r="Z461" t="e">
            <v>#N/A</v>
          </cell>
          <cell r="AA461" t="e">
            <v>#N/A</v>
          </cell>
          <cell r="AB461" t="e">
            <v>#N/A</v>
          </cell>
          <cell r="AC461" t="e">
            <v>#N/A</v>
          </cell>
          <cell r="AD461" t="e">
            <v>#N/A</v>
          </cell>
          <cell r="AE461" t="e">
            <v>#N/A</v>
          </cell>
          <cell r="AF461" t="e">
            <v>#N/A</v>
          </cell>
          <cell r="AG461" t="e">
            <v>#N/A</v>
          </cell>
          <cell r="AH461" t="e">
            <v>#N/A</v>
          </cell>
          <cell r="AI461" t="e">
            <v>#N/A</v>
          </cell>
          <cell r="AJ461" t="e">
            <v>#N/A</v>
          </cell>
          <cell r="AK461" t="e">
            <v>#N/A</v>
          </cell>
          <cell r="AL461" t="e">
            <v>#N/A</v>
          </cell>
          <cell r="AM461" t="e">
            <v>#N/A</v>
          </cell>
          <cell r="AN461" t="e">
            <v>#N/A</v>
          </cell>
          <cell r="AO461" t="e">
            <v>#N/A</v>
          </cell>
          <cell r="AP461" t="e">
            <v>#N/A</v>
          </cell>
          <cell r="AQ461" t="e">
            <v>#N/A</v>
          </cell>
          <cell r="AR461" t="e">
            <v>#N/A</v>
          </cell>
          <cell r="AS461" t="e">
            <v>#N/A</v>
          </cell>
          <cell r="AT461" t="e">
            <v>#N/A</v>
          </cell>
          <cell r="AU461" t="e">
            <v>#N/A</v>
          </cell>
          <cell r="AV461" t="e">
            <v>#N/A</v>
          </cell>
          <cell r="AW461" t="e">
            <v>#N/A</v>
          </cell>
          <cell r="AX461" t="e">
            <v>#N/A</v>
          </cell>
          <cell r="AY461" t="e">
            <v>#N/A</v>
          </cell>
          <cell r="AZ461" t="e">
            <v>#N/A</v>
          </cell>
          <cell r="BA461" t="e">
            <v>#N/A</v>
          </cell>
          <cell r="BB461" t="e">
            <v>#N/A</v>
          </cell>
          <cell r="BC461" t="e">
            <v>#N/A</v>
          </cell>
          <cell r="BD461" t="e">
            <v>#N/A</v>
          </cell>
          <cell r="BE461" t="e">
            <v>#N/A</v>
          </cell>
        </row>
        <row r="462">
          <cell r="A462">
            <v>0</v>
          </cell>
          <cell r="B462">
            <v>0</v>
          </cell>
          <cell r="C462" t="e">
            <v>#N/A</v>
          </cell>
          <cell r="D462" t="e">
            <v>#N/A</v>
          </cell>
          <cell r="E462" t="e">
            <v>#N/A</v>
          </cell>
          <cell r="F462" t="e">
            <v>#N/A</v>
          </cell>
          <cell r="G462" t="e">
            <v>#N/A</v>
          </cell>
          <cell r="H462" t="e">
            <v>#N/A</v>
          </cell>
          <cell r="I462" t="e">
            <v>#N/A</v>
          </cell>
          <cell r="J462" t="e">
            <v>#N/A</v>
          </cell>
          <cell r="K462" t="e">
            <v>#N/A</v>
          </cell>
          <cell r="L462" t="e">
            <v>#N/A</v>
          </cell>
          <cell r="M462" t="e">
            <v>#N/A</v>
          </cell>
          <cell r="N462" t="e">
            <v>#N/A</v>
          </cell>
          <cell r="O462" t="e">
            <v>#N/A</v>
          </cell>
          <cell r="P462" t="e">
            <v>#N/A</v>
          </cell>
          <cell r="Q462" t="e">
            <v>#N/A</v>
          </cell>
          <cell r="R462" t="e">
            <v>#N/A</v>
          </cell>
          <cell r="S462" t="e">
            <v>#N/A</v>
          </cell>
          <cell r="T462" t="e">
            <v>#N/A</v>
          </cell>
          <cell r="U462" t="e">
            <v>#N/A</v>
          </cell>
          <cell r="V462" t="e">
            <v>#N/A</v>
          </cell>
          <cell r="W462" t="e">
            <v>#N/A</v>
          </cell>
          <cell r="X462" t="e">
            <v>#N/A</v>
          </cell>
          <cell r="Y462" t="e">
            <v>#N/A</v>
          </cell>
          <cell r="Z462" t="e">
            <v>#N/A</v>
          </cell>
          <cell r="AA462" t="e">
            <v>#N/A</v>
          </cell>
          <cell r="AB462" t="e">
            <v>#N/A</v>
          </cell>
          <cell r="AC462" t="e">
            <v>#N/A</v>
          </cell>
          <cell r="AD462" t="e">
            <v>#N/A</v>
          </cell>
          <cell r="AE462" t="e">
            <v>#N/A</v>
          </cell>
          <cell r="AF462" t="e">
            <v>#N/A</v>
          </cell>
          <cell r="AG462" t="e">
            <v>#N/A</v>
          </cell>
          <cell r="AH462" t="e">
            <v>#N/A</v>
          </cell>
          <cell r="AI462" t="e">
            <v>#N/A</v>
          </cell>
          <cell r="AJ462" t="e">
            <v>#N/A</v>
          </cell>
          <cell r="AK462" t="e">
            <v>#N/A</v>
          </cell>
          <cell r="AL462" t="e">
            <v>#N/A</v>
          </cell>
          <cell r="AM462" t="e">
            <v>#N/A</v>
          </cell>
          <cell r="AN462" t="e">
            <v>#N/A</v>
          </cell>
          <cell r="AO462" t="e">
            <v>#N/A</v>
          </cell>
          <cell r="AP462" t="e">
            <v>#N/A</v>
          </cell>
          <cell r="AQ462" t="e">
            <v>#N/A</v>
          </cell>
          <cell r="AR462" t="e">
            <v>#N/A</v>
          </cell>
          <cell r="AS462" t="e">
            <v>#N/A</v>
          </cell>
          <cell r="AT462" t="e">
            <v>#N/A</v>
          </cell>
          <cell r="AU462" t="e">
            <v>#N/A</v>
          </cell>
          <cell r="AV462" t="e">
            <v>#N/A</v>
          </cell>
          <cell r="AW462" t="e">
            <v>#N/A</v>
          </cell>
          <cell r="AX462" t="e">
            <v>#N/A</v>
          </cell>
          <cell r="AY462" t="e">
            <v>#N/A</v>
          </cell>
          <cell r="AZ462" t="e">
            <v>#N/A</v>
          </cell>
          <cell r="BA462" t="e">
            <v>#N/A</v>
          </cell>
          <cell r="BB462" t="e">
            <v>#N/A</v>
          </cell>
          <cell r="BC462" t="e">
            <v>#N/A</v>
          </cell>
          <cell r="BD462" t="e">
            <v>#N/A</v>
          </cell>
          <cell r="BE462" t="e">
            <v>#N/A</v>
          </cell>
        </row>
        <row r="463">
          <cell r="A463">
            <v>0</v>
          </cell>
          <cell r="B463">
            <v>0</v>
          </cell>
          <cell r="C463" t="e">
            <v>#N/A</v>
          </cell>
          <cell r="D463" t="e">
            <v>#N/A</v>
          </cell>
          <cell r="E463" t="e">
            <v>#N/A</v>
          </cell>
          <cell r="F463" t="e">
            <v>#N/A</v>
          </cell>
          <cell r="G463" t="e">
            <v>#N/A</v>
          </cell>
          <cell r="H463" t="e">
            <v>#N/A</v>
          </cell>
          <cell r="I463" t="e">
            <v>#N/A</v>
          </cell>
          <cell r="J463" t="e">
            <v>#N/A</v>
          </cell>
          <cell r="K463" t="e">
            <v>#N/A</v>
          </cell>
          <cell r="L463" t="e">
            <v>#N/A</v>
          </cell>
          <cell r="M463" t="e">
            <v>#N/A</v>
          </cell>
          <cell r="N463" t="e">
            <v>#N/A</v>
          </cell>
          <cell r="O463" t="e">
            <v>#N/A</v>
          </cell>
          <cell r="P463" t="e">
            <v>#N/A</v>
          </cell>
          <cell r="Q463" t="e">
            <v>#N/A</v>
          </cell>
          <cell r="R463" t="e">
            <v>#N/A</v>
          </cell>
          <cell r="S463" t="e">
            <v>#N/A</v>
          </cell>
          <cell r="T463" t="e">
            <v>#N/A</v>
          </cell>
          <cell r="U463" t="e">
            <v>#N/A</v>
          </cell>
          <cell r="V463" t="e">
            <v>#N/A</v>
          </cell>
          <cell r="W463" t="e">
            <v>#N/A</v>
          </cell>
          <cell r="X463" t="e">
            <v>#N/A</v>
          </cell>
          <cell r="Y463" t="e">
            <v>#N/A</v>
          </cell>
          <cell r="Z463" t="e">
            <v>#N/A</v>
          </cell>
          <cell r="AA463" t="e">
            <v>#N/A</v>
          </cell>
          <cell r="AB463" t="e">
            <v>#N/A</v>
          </cell>
          <cell r="AC463" t="e">
            <v>#N/A</v>
          </cell>
          <cell r="AD463" t="e">
            <v>#N/A</v>
          </cell>
          <cell r="AE463" t="e">
            <v>#N/A</v>
          </cell>
          <cell r="AF463" t="e">
            <v>#N/A</v>
          </cell>
          <cell r="AG463" t="e">
            <v>#N/A</v>
          </cell>
          <cell r="AH463" t="e">
            <v>#N/A</v>
          </cell>
          <cell r="AI463" t="e">
            <v>#N/A</v>
          </cell>
          <cell r="AJ463" t="e">
            <v>#N/A</v>
          </cell>
          <cell r="AK463" t="e">
            <v>#N/A</v>
          </cell>
          <cell r="AL463" t="e">
            <v>#N/A</v>
          </cell>
          <cell r="AM463" t="e">
            <v>#N/A</v>
          </cell>
          <cell r="AN463" t="e">
            <v>#N/A</v>
          </cell>
          <cell r="AO463" t="e">
            <v>#N/A</v>
          </cell>
          <cell r="AP463" t="e">
            <v>#N/A</v>
          </cell>
          <cell r="AQ463" t="e">
            <v>#N/A</v>
          </cell>
          <cell r="AR463" t="e">
            <v>#N/A</v>
          </cell>
          <cell r="AS463" t="e">
            <v>#N/A</v>
          </cell>
          <cell r="AT463" t="e">
            <v>#N/A</v>
          </cell>
          <cell r="AU463" t="e">
            <v>#N/A</v>
          </cell>
          <cell r="AV463" t="e">
            <v>#N/A</v>
          </cell>
          <cell r="AW463" t="e">
            <v>#N/A</v>
          </cell>
          <cell r="AX463" t="e">
            <v>#N/A</v>
          </cell>
          <cell r="AY463" t="e">
            <v>#N/A</v>
          </cell>
          <cell r="AZ463" t="e">
            <v>#N/A</v>
          </cell>
          <cell r="BA463" t="e">
            <v>#N/A</v>
          </cell>
          <cell r="BB463" t="e">
            <v>#N/A</v>
          </cell>
          <cell r="BC463" t="e">
            <v>#N/A</v>
          </cell>
          <cell r="BD463" t="e">
            <v>#N/A</v>
          </cell>
          <cell r="BE463" t="e">
            <v>#N/A</v>
          </cell>
        </row>
        <row r="464">
          <cell r="A464">
            <v>0</v>
          </cell>
          <cell r="B464">
            <v>0</v>
          </cell>
          <cell r="C464" t="e">
            <v>#N/A</v>
          </cell>
          <cell r="D464" t="e">
            <v>#N/A</v>
          </cell>
          <cell r="E464" t="e">
            <v>#N/A</v>
          </cell>
          <cell r="F464" t="e">
            <v>#N/A</v>
          </cell>
          <cell r="G464" t="e">
            <v>#N/A</v>
          </cell>
          <cell r="H464" t="e">
            <v>#N/A</v>
          </cell>
          <cell r="I464" t="e">
            <v>#N/A</v>
          </cell>
          <cell r="J464" t="e">
            <v>#N/A</v>
          </cell>
          <cell r="K464" t="e">
            <v>#N/A</v>
          </cell>
          <cell r="L464" t="e">
            <v>#N/A</v>
          </cell>
          <cell r="M464" t="e">
            <v>#N/A</v>
          </cell>
          <cell r="N464" t="e">
            <v>#N/A</v>
          </cell>
          <cell r="O464" t="e">
            <v>#N/A</v>
          </cell>
          <cell r="P464" t="e">
            <v>#N/A</v>
          </cell>
          <cell r="Q464" t="e">
            <v>#N/A</v>
          </cell>
          <cell r="R464" t="e">
            <v>#N/A</v>
          </cell>
          <cell r="S464" t="e">
            <v>#N/A</v>
          </cell>
          <cell r="T464" t="e">
            <v>#N/A</v>
          </cell>
          <cell r="U464" t="e">
            <v>#N/A</v>
          </cell>
          <cell r="V464" t="e">
            <v>#N/A</v>
          </cell>
          <cell r="W464" t="e">
            <v>#N/A</v>
          </cell>
          <cell r="X464" t="e">
            <v>#N/A</v>
          </cell>
          <cell r="Y464" t="e">
            <v>#N/A</v>
          </cell>
          <cell r="Z464" t="e">
            <v>#N/A</v>
          </cell>
          <cell r="AA464" t="e">
            <v>#N/A</v>
          </cell>
          <cell r="AB464" t="e">
            <v>#N/A</v>
          </cell>
          <cell r="AC464" t="e">
            <v>#N/A</v>
          </cell>
          <cell r="AD464" t="e">
            <v>#N/A</v>
          </cell>
          <cell r="AE464" t="e">
            <v>#N/A</v>
          </cell>
          <cell r="AF464" t="e">
            <v>#N/A</v>
          </cell>
          <cell r="AG464" t="e">
            <v>#N/A</v>
          </cell>
          <cell r="AH464" t="e">
            <v>#N/A</v>
          </cell>
          <cell r="AI464" t="e">
            <v>#N/A</v>
          </cell>
          <cell r="AJ464" t="e">
            <v>#N/A</v>
          </cell>
          <cell r="AK464" t="e">
            <v>#N/A</v>
          </cell>
          <cell r="AL464" t="e">
            <v>#N/A</v>
          </cell>
          <cell r="AM464" t="e">
            <v>#N/A</v>
          </cell>
          <cell r="AN464" t="e">
            <v>#N/A</v>
          </cell>
          <cell r="AO464" t="e">
            <v>#N/A</v>
          </cell>
          <cell r="AP464" t="e">
            <v>#N/A</v>
          </cell>
          <cell r="AQ464" t="e">
            <v>#N/A</v>
          </cell>
          <cell r="AR464" t="e">
            <v>#N/A</v>
          </cell>
          <cell r="AS464" t="e">
            <v>#N/A</v>
          </cell>
          <cell r="AT464" t="e">
            <v>#N/A</v>
          </cell>
          <cell r="AU464" t="e">
            <v>#N/A</v>
          </cell>
          <cell r="AV464" t="e">
            <v>#N/A</v>
          </cell>
          <cell r="AW464" t="e">
            <v>#N/A</v>
          </cell>
          <cell r="AX464" t="e">
            <v>#N/A</v>
          </cell>
          <cell r="AY464" t="e">
            <v>#N/A</v>
          </cell>
          <cell r="AZ464" t="e">
            <v>#N/A</v>
          </cell>
          <cell r="BA464" t="e">
            <v>#N/A</v>
          </cell>
          <cell r="BB464" t="e">
            <v>#N/A</v>
          </cell>
          <cell r="BC464" t="e">
            <v>#N/A</v>
          </cell>
          <cell r="BD464" t="e">
            <v>#N/A</v>
          </cell>
          <cell r="BE464" t="e">
            <v>#N/A</v>
          </cell>
        </row>
        <row r="465">
          <cell r="A465">
            <v>0</v>
          </cell>
          <cell r="B465">
            <v>0</v>
          </cell>
          <cell r="C465" t="e">
            <v>#N/A</v>
          </cell>
          <cell r="D465" t="e">
            <v>#N/A</v>
          </cell>
          <cell r="E465" t="e">
            <v>#N/A</v>
          </cell>
          <cell r="F465" t="e">
            <v>#N/A</v>
          </cell>
          <cell r="G465" t="e">
            <v>#N/A</v>
          </cell>
          <cell r="H465" t="e">
            <v>#N/A</v>
          </cell>
          <cell r="I465" t="e">
            <v>#N/A</v>
          </cell>
          <cell r="J465" t="e">
            <v>#N/A</v>
          </cell>
          <cell r="K465" t="e">
            <v>#N/A</v>
          </cell>
          <cell r="L465" t="e">
            <v>#N/A</v>
          </cell>
          <cell r="M465" t="e">
            <v>#N/A</v>
          </cell>
          <cell r="N465" t="e">
            <v>#N/A</v>
          </cell>
          <cell r="O465" t="e">
            <v>#N/A</v>
          </cell>
          <cell r="P465" t="e">
            <v>#N/A</v>
          </cell>
          <cell r="Q465" t="e">
            <v>#N/A</v>
          </cell>
          <cell r="R465" t="e">
            <v>#N/A</v>
          </cell>
          <cell r="S465" t="e">
            <v>#N/A</v>
          </cell>
          <cell r="T465" t="e">
            <v>#N/A</v>
          </cell>
          <cell r="U465" t="e">
            <v>#N/A</v>
          </cell>
          <cell r="V465" t="e">
            <v>#N/A</v>
          </cell>
          <cell r="W465" t="e">
            <v>#N/A</v>
          </cell>
          <cell r="X465" t="e">
            <v>#N/A</v>
          </cell>
          <cell r="Y465" t="e">
            <v>#N/A</v>
          </cell>
          <cell r="Z465" t="e">
            <v>#N/A</v>
          </cell>
          <cell r="AA465" t="e">
            <v>#N/A</v>
          </cell>
          <cell r="AB465" t="e">
            <v>#N/A</v>
          </cell>
          <cell r="AC465" t="e">
            <v>#N/A</v>
          </cell>
          <cell r="AD465" t="e">
            <v>#N/A</v>
          </cell>
          <cell r="AE465" t="e">
            <v>#N/A</v>
          </cell>
          <cell r="AF465" t="e">
            <v>#N/A</v>
          </cell>
          <cell r="AG465" t="e">
            <v>#N/A</v>
          </cell>
          <cell r="AH465" t="e">
            <v>#N/A</v>
          </cell>
          <cell r="AI465" t="e">
            <v>#N/A</v>
          </cell>
          <cell r="AJ465" t="e">
            <v>#N/A</v>
          </cell>
          <cell r="AK465" t="e">
            <v>#N/A</v>
          </cell>
          <cell r="AL465" t="e">
            <v>#N/A</v>
          </cell>
          <cell r="AM465" t="e">
            <v>#N/A</v>
          </cell>
          <cell r="AN465" t="e">
            <v>#N/A</v>
          </cell>
          <cell r="AO465" t="e">
            <v>#N/A</v>
          </cell>
          <cell r="AP465" t="e">
            <v>#N/A</v>
          </cell>
          <cell r="AQ465" t="e">
            <v>#N/A</v>
          </cell>
          <cell r="AR465" t="e">
            <v>#N/A</v>
          </cell>
          <cell r="AS465" t="e">
            <v>#N/A</v>
          </cell>
          <cell r="AT465" t="e">
            <v>#N/A</v>
          </cell>
          <cell r="AU465" t="e">
            <v>#N/A</v>
          </cell>
          <cell r="AV465" t="e">
            <v>#N/A</v>
          </cell>
          <cell r="AW465" t="e">
            <v>#N/A</v>
          </cell>
          <cell r="AX465" t="e">
            <v>#N/A</v>
          </cell>
          <cell r="AY465" t="e">
            <v>#N/A</v>
          </cell>
          <cell r="AZ465" t="e">
            <v>#N/A</v>
          </cell>
          <cell r="BA465" t="e">
            <v>#N/A</v>
          </cell>
          <cell r="BB465" t="e">
            <v>#N/A</v>
          </cell>
          <cell r="BC465" t="e">
            <v>#N/A</v>
          </cell>
          <cell r="BD465" t="e">
            <v>#N/A</v>
          </cell>
          <cell r="BE465" t="e">
            <v>#N/A</v>
          </cell>
        </row>
        <row r="466">
          <cell r="A466">
            <v>0</v>
          </cell>
          <cell r="B466">
            <v>0</v>
          </cell>
          <cell r="C466" t="e">
            <v>#N/A</v>
          </cell>
          <cell r="D466" t="e">
            <v>#N/A</v>
          </cell>
          <cell r="E466" t="e">
            <v>#N/A</v>
          </cell>
          <cell r="F466" t="e">
            <v>#N/A</v>
          </cell>
          <cell r="G466" t="e">
            <v>#N/A</v>
          </cell>
          <cell r="H466" t="e">
            <v>#N/A</v>
          </cell>
          <cell r="I466" t="e">
            <v>#N/A</v>
          </cell>
          <cell r="J466" t="e">
            <v>#N/A</v>
          </cell>
          <cell r="K466" t="e">
            <v>#N/A</v>
          </cell>
          <cell r="L466" t="e">
            <v>#N/A</v>
          </cell>
          <cell r="M466" t="e">
            <v>#N/A</v>
          </cell>
          <cell r="N466" t="e">
            <v>#N/A</v>
          </cell>
          <cell r="O466" t="e">
            <v>#N/A</v>
          </cell>
          <cell r="P466" t="e">
            <v>#N/A</v>
          </cell>
          <cell r="Q466" t="e">
            <v>#N/A</v>
          </cell>
          <cell r="R466" t="e">
            <v>#N/A</v>
          </cell>
          <cell r="S466" t="e">
            <v>#N/A</v>
          </cell>
          <cell r="T466" t="e">
            <v>#N/A</v>
          </cell>
          <cell r="U466" t="e">
            <v>#N/A</v>
          </cell>
          <cell r="V466" t="e">
            <v>#N/A</v>
          </cell>
          <cell r="W466" t="e">
            <v>#N/A</v>
          </cell>
          <cell r="X466" t="e">
            <v>#N/A</v>
          </cell>
          <cell r="Y466" t="e">
            <v>#N/A</v>
          </cell>
          <cell r="Z466" t="e">
            <v>#N/A</v>
          </cell>
          <cell r="AA466" t="e">
            <v>#N/A</v>
          </cell>
          <cell r="AB466" t="e">
            <v>#N/A</v>
          </cell>
          <cell r="AC466" t="e">
            <v>#N/A</v>
          </cell>
          <cell r="AD466" t="e">
            <v>#N/A</v>
          </cell>
          <cell r="AE466" t="e">
            <v>#N/A</v>
          </cell>
          <cell r="AF466" t="e">
            <v>#N/A</v>
          </cell>
          <cell r="AG466" t="e">
            <v>#N/A</v>
          </cell>
          <cell r="AH466" t="e">
            <v>#N/A</v>
          </cell>
          <cell r="AI466" t="e">
            <v>#N/A</v>
          </cell>
          <cell r="AJ466" t="e">
            <v>#N/A</v>
          </cell>
          <cell r="AK466" t="e">
            <v>#N/A</v>
          </cell>
          <cell r="AL466" t="e">
            <v>#N/A</v>
          </cell>
          <cell r="AM466" t="e">
            <v>#N/A</v>
          </cell>
          <cell r="AN466" t="e">
            <v>#N/A</v>
          </cell>
          <cell r="AO466" t="e">
            <v>#N/A</v>
          </cell>
          <cell r="AP466" t="e">
            <v>#N/A</v>
          </cell>
          <cell r="AQ466" t="e">
            <v>#N/A</v>
          </cell>
          <cell r="AR466" t="e">
            <v>#N/A</v>
          </cell>
          <cell r="AS466" t="e">
            <v>#N/A</v>
          </cell>
          <cell r="AT466" t="e">
            <v>#N/A</v>
          </cell>
          <cell r="AU466" t="e">
            <v>#N/A</v>
          </cell>
          <cell r="AV466" t="e">
            <v>#N/A</v>
          </cell>
          <cell r="AW466" t="e">
            <v>#N/A</v>
          </cell>
          <cell r="AX466" t="e">
            <v>#N/A</v>
          </cell>
          <cell r="AY466" t="e">
            <v>#N/A</v>
          </cell>
          <cell r="AZ466" t="e">
            <v>#N/A</v>
          </cell>
          <cell r="BA466" t="e">
            <v>#N/A</v>
          </cell>
          <cell r="BB466" t="e">
            <v>#N/A</v>
          </cell>
          <cell r="BC466" t="e">
            <v>#N/A</v>
          </cell>
          <cell r="BD466" t="e">
            <v>#N/A</v>
          </cell>
          <cell r="BE466" t="e">
            <v>#N/A</v>
          </cell>
        </row>
        <row r="467">
          <cell r="A467">
            <v>0</v>
          </cell>
          <cell r="B467">
            <v>0</v>
          </cell>
          <cell r="C467" t="e">
            <v>#N/A</v>
          </cell>
          <cell r="D467" t="e">
            <v>#N/A</v>
          </cell>
          <cell r="E467" t="e">
            <v>#N/A</v>
          </cell>
          <cell r="F467" t="e">
            <v>#N/A</v>
          </cell>
          <cell r="G467" t="e">
            <v>#N/A</v>
          </cell>
          <cell r="H467" t="e">
            <v>#N/A</v>
          </cell>
          <cell r="I467" t="e">
            <v>#N/A</v>
          </cell>
          <cell r="J467" t="e">
            <v>#N/A</v>
          </cell>
          <cell r="K467" t="e">
            <v>#N/A</v>
          </cell>
          <cell r="L467" t="e">
            <v>#N/A</v>
          </cell>
          <cell r="M467" t="e">
            <v>#N/A</v>
          </cell>
          <cell r="N467" t="e">
            <v>#N/A</v>
          </cell>
          <cell r="O467" t="e">
            <v>#N/A</v>
          </cell>
          <cell r="P467" t="e">
            <v>#N/A</v>
          </cell>
          <cell r="Q467" t="e">
            <v>#N/A</v>
          </cell>
          <cell r="R467" t="e">
            <v>#N/A</v>
          </cell>
          <cell r="S467" t="e">
            <v>#N/A</v>
          </cell>
          <cell r="T467" t="e">
            <v>#N/A</v>
          </cell>
          <cell r="U467" t="e">
            <v>#N/A</v>
          </cell>
          <cell r="V467" t="e">
            <v>#N/A</v>
          </cell>
          <cell r="W467" t="e">
            <v>#N/A</v>
          </cell>
          <cell r="X467" t="e">
            <v>#N/A</v>
          </cell>
          <cell r="Y467" t="e">
            <v>#N/A</v>
          </cell>
          <cell r="Z467" t="e">
            <v>#N/A</v>
          </cell>
          <cell r="AA467" t="e">
            <v>#N/A</v>
          </cell>
          <cell r="AB467" t="e">
            <v>#N/A</v>
          </cell>
          <cell r="AC467" t="e">
            <v>#N/A</v>
          </cell>
          <cell r="AD467" t="e">
            <v>#N/A</v>
          </cell>
          <cell r="AE467" t="e">
            <v>#N/A</v>
          </cell>
          <cell r="AF467" t="e">
            <v>#N/A</v>
          </cell>
          <cell r="AG467" t="e">
            <v>#N/A</v>
          </cell>
          <cell r="AH467" t="e">
            <v>#N/A</v>
          </cell>
          <cell r="AI467" t="e">
            <v>#N/A</v>
          </cell>
          <cell r="AJ467" t="e">
            <v>#N/A</v>
          </cell>
          <cell r="AK467" t="e">
            <v>#N/A</v>
          </cell>
          <cell r="AL467" t="e">
            <v>#N/A</v>
          </cell>
          <cell r="AM467" t="e">
            <v>#N/A</v>
          </cell>
          <cell r="AN467" t="e">
            <v>#N/A</v>
          </cell>
          <cell r="AO467" t="e">
            <v>#N/A</v>
          </cell>
          <cell r="AP467" t="e">
            <v>#N/A</v>
          </cell>
          <cell r="AQ467" t="e">
            <v>#N/A</v>
          </cell>
          <cell r="AR467" t="e">
            <v>#N/A</v>
          </cell>
          <cell r="AS467" t="e">
            <v>#N/A</v>
          </cell>
          <cell r="AT467" t="e">
            <v>#N/A</v>
          </cell>
          <cell r="AU467" t="e">
            <v>#N/A</v>
          </cell>
          <cell r="AV467" t="e">
            <v>#N/A</v>
          </cell>
          <cell r="AW467" t="e">
            <v>#N/A</v>
          </cell>
          <cell r="AX467" t="e">
            <v>#N/A</v>
          </cell>
          <cell r="AY467" t="e">
            <v>#N/A</v>
          </cell>
          <cell r="AZ467" t="e">
            <v>#N/A</v>
          </cell>
          <cell r="BA467" t="e">
            <v>#N/A</v>
          </cell>
          <cell r="BB467" t="e">
            <v>#N/A</v>
          </cell>
          <cell r="BC467" t="e">
            <v>#N/A</v>
          </cell>
          <cell r="BD467" t="e">
            <v>#N/A</v>
          </cell>
          <cell r="BE467" t="e">
            <v>#N/A</v>
          </cell>
        </row>
        <row r="468">
          <cell r="A468">
            <v>0</v>
          </cell>
          <cell r="B468">
            <v>0</v>
          </cell>
          <cell r="C468" t="e">
            <v>#N/A</v>
          </cell>
          <cell r="D468" t="e">
            <v>#N/A</v>
          </cell>
          <cell r="E468" t="e">
            <v>#N/A</v>
          </cell>
          <cell r="F468" t="e">
            <v>#N/A</v>
          </cell>
          <cell r="G468" t="e">
            <v>#N/A</v>
          </cell>
          <cell r="H468" t="e">
            <v>#N/A</v>
          </cell>
          <cell r="I468" t="e">
            <v>#N/A</v>
          </cell>
          <cell r="J468" t="e">
            <v>#N/A</v>
          </cell>
          <cell r="K468" t="e">
            <v>#N/A</v>
          </cell>
          <cell r="L468" t="e">
            <v>#N/A</v>
          </cell>
          <cell r="M468" t="e">
            <v>#N/A</v>
          </cell>
          <cell r="N468" t="e">
            <v>#N/A</v>
          </cell>
          <cell r="O468" t="e">
            <v>#N/A</v>
          </cell>
          <cell r="P468" t="e">
            <v>#N/A</v>
          </cell>
          <cell r="Q468" t="e">
            <v>#N/A</v>
          </cell>
          <cell r="R468" t="e">
            <v>#N/A</v>
          </cell>
          <cell r="S468" t="e">
            <v>#N/A</v>
          </cell>
          <cell r="T468" t="e">
            <v>#N/A</v>
          </cell>
          <cell r="U468" t="e">
            <v>#N/A</v>
          </cell>
          <cell r="V468" t="e">
            <v>#N/A</v>
          </cell>
          <cell r="W468" t="e">
            <v>#N/A</v>
          </cell>
          <cell r="X468" t="e">
            <v>#N/A</v>
          </cell>
          <cell r="Y468" t="e">
            <v>#N/A</v>
          </cell>
          <cell r="Z468" t="e">
            <v>#N/A</v>
          </cell>
          <cell r="AA468" t="e">
            <v>#N/A</v>
          </cell>
          <cell r="AB468" t="e">
            <v>#N/A</v>
          </cell>
          <cell r="AC468" t="e">
            <v>#N/A</v>
          </cell>
          <cell r="AD468" t="e">
            <v>#N/A</v>
          </cell>
          <cell r="AE468" t="e">
            <v>#N/A</v>
          </cell>
          <cell r="AF468" t="e">
            <v>#N/A</v>
          </cell>
          <cell r="AG468" t="e">
            <v>#N/A</v>
          </cell>
          <cell r="AH468" t="e">
            <v>#N/A</v>
          </cell>
          <cell r="AI468" t="e">
            <v>#N/A</v>
          </cell>
          <cell r="AJ468" t="e">
            <v>#N/A</v>
          </cell>
          <cell r="AK468" t="e">
            <v>#N/A</v>
          </cell>
          <cell r="AL468" t="e">
            <v>#N/A</v>
          </cell>
          <cell r="AM468" t="e">
            <v>#N/A</v>
          </cell>
          <cell r="AN468" t="e">
            <v>#N/A</v>
          </cell>
          <cell r="AO468" t="e">
            <v>#N/A</v>
          </cell>
          <cell r="AP468" t="e">
            <v>#N/A</v>
          </cell>
          <cell r="AQ468" t="e">
            <v>#N/A</v>
          </cell>
          <cell r="AR468" t="e">
            <v>#N/A</v>
          </cell>
          <cell r="AS468" t="e">
            <v>#N/A</v>
          </cell>
          <cell r="AT468" t="e">
            <v>#N/A</v>
          </cell>
          <cell r="AU468" t="e">
            <v>#N/A</v>
          </cell>
          <cell r="AV468" t="e">
            <v>#N/A</v>
          </cell>
          <cell r="AW468" t="e">
            <v>#N/A</v>
          </cell>
          <cell r="AX468" t="e">
            <v>#N/A</v>
          </cell>
          <cell r="AY468" t="e">
            <v>#N/A</v>
          </cell>
          <cell r="AZ468" t="e">
            <v>#N/A</v>
          </cell>
          <cell r="BA468" t="e">
            <v>#N/A</v>
          </cell>
          <cell r="BB468" t="e">
            <v>#N/A</v>
          </cell>
          <cell r="BC468" t="e">
            <v>#N/A</v>
          </cell>
          <cell r="BD468" t="e">
            <v>#N/A</v>
          </cell>
          <cell r="BE468" t="e">
            <v>#N/A</v>
          </cell>
        </row>
        <row r="469">
          <cell r="A469">
            <v>0</v>
          </cell>
          <cell r="B469">
            <v>0</v>
          </cell>
          <cell r="C469" t="e">
            <v>#N/A</v>
          </cell>
          <cell r="D469" t="e">
            <v>#N/A</v>
          </cell>
          <cell r="E469" t="e">
            <v>#N/A</v>
          </cell>
          <cell r="F469" t="e">
            <v>#N/A</v>
          </cell>
          <cell r="G469" t="e">
            <v>#N/A</v>
          </cell>
          <cell r="H469" t="e">
            <v>#N/A</v>
          </cell>
          <cell r="I469" t="e">
            <v>#N/A</v>
          </cell>
          <cell r="J469" t="e">
            <v>#N/A</v>
          </cell>
          <cell r="K469" t="e">
            <v>#N/A</v>
          </cell>
          <cell r="L469" t="e">
            <v>#N/A</v>
          </cell>
          <cell r="M469" t="e">
            <v>#N/A</v>
          </cell>
          <cell r="N469" t="e">
            <v>#N/A</v>
          </cell>
          <cell r="O469" t="e">
            <v>#N/A</v>
          </cell>
          <cell r="P469" t="e">
            <v>#N/A</v>
          </cell>
          <cell r="Q469" t="e">
            <v>#N/A</v>
          </cell>
          <cell r="R469" t="e">
            <v>#N/A</v>
          </cell>
          <cell r="S469" t="e">
            <v>#N/A</v>
          </cell>
          <cell r="T469" t="e">
            <v>#N/A</v>
          </cell>
          <cell r="U469" t="e">
            <v>#N/A</v>
          </cell>
          <cell r="V469" t="e">
            <v>#N/A</v>
          </cell>
          <cell r="W469" t="e">
            <v>#N/A</v>
          </cell>
          <cell r="X469" t="e">
            <v>#N/A</v>
          </cell>
          <cell r="Y469" t="e">
            <v>#N/A</v>
          </cell>
          <cell r="Z469" t="e">
            <v>#N/A</v>
          </cell>
          <cell r="AA469" t="e">
            <v>#N/A</v>
          </cell>
          <cell r="AB469" t="e">
            <v>#N/A</v>
          </cell>
          <cell r="AC469" t="e">
            <v>#N/A</v>
          </cell>
          <cell r="AD469" t="e">
            <v>#N/A</v>
          </cell>
          <cell r="AE469" t="e">
            <v>#N/A</v>
          </cell>
          <cell r="AF469" t="e">
            <v>#N/A</v>
          </cell>
          <cell r="AG469" t="e">
            <v>#N/A</v>
          </cell>
          <cell r="AH469" t="e">
            <v>#N/A</v>
          </cell>
          <cell r="AI469" t="e">
            <v>#N/A</v>
          </cell>
          <cell r="AJ469" t="e">
            <v>#N/A</v>
          </cell>
          <cell r="AK469" t="e">
            <v>#N/A</v>
          </cell>
          <cell r="AL469" t="e">
            <v>#N/A</v>
          </cell>
          <cell r="AM469" t="e">
            <v>#N/A</v>
          </cell>
          <cell r="AN469" t="e">
            <v>#N/A</v>
          </cell>
          <cell r="AO469" t="e">
            <v>#N/A</v>
          </cell>
          <cell r="AP469" t="e">
            <v>#N/A</v>
          </cell>
          <cell r="AQ469" t="e">
            <v>#N/A</v>
          </cell>
          <cell r="AR469" t="e">
            <v>#N/A</v>
          </cell>
          <cell r="AS469" t="e">
            <v>#N/A</v>
          </cell>
          <cell r="AT469" t="e">
            <v>#N/A</v>
          </cell>
          <cell r="AU469" t="e">
            <v>#N/A</v>
          </cell>
          <cell r="AV469" t="e">
            <v>#N/A</v>
          </cell>
          <cell r="AW469" t="e">
            <v>#N/A</v>
          </cell>
          <cell r="AX469" t="e">
            <v>#N/A</v>
          </cell>
          <cell r="AY469" t="e">
            <v>#N/A</v>
          </cell>
          <cell r="AZ469" t="e">
            <v>#N/A</v>
          </cell>
          <cell r="BA469" t="e">
            <v>#N/A</v>
          </cell>
          <cell r="BB469" t="e">
            <v>#N/A</v>
          </cell>
          <cell r="BC469" t="e">
            <v>#N/A</v>
          </cell>
          <cell r="BD469" t="e">
            <v>#N/A</v>
          </cell>
          <cell r="BE469" t="e">
            <v>#N/A</v>
          </cell>
        </row>
        <row r="470">
          <cell r="A470">
            <v>0</v>
          </cell>
          <cell r="B470">
            <v>0</v>
          </cell>
          <cell r="C470" t="e">
            <v>#N/A</v>
          </cell>
          <cell r="D470" t="e">
            <v>#N/A</v>
          </cell>
          <cell r="E470" t="e">
            <v>#N/A</v>
          </cell>
          <cell r="F470" t="e">
            <v>#N/A</v>
          </cell>
          <cell r="G470" t="e">
            <v>#N/A</v>
          </cell>
          <cell r="H470" t="e">
            <v>#N/A</v>
          </cell>
          <cell r="I470" t="e">
            <v>#N/A</v>
          </cell>
          <cell r="J470" t="e">
            <v>#N/A</v>
          </cell>
          <cell r="K470" t="e">
            <v>#N/A</v>
          </cell>
          <cell r="L470" t="e">
            <v>#N/A</v>
          </cell>
          <cell r="M470" t="e">
            <v>#N/A</v>
          </cell>
          <cell r="N470" t="e">
            <v>#N/A</v>
          </cell>
          <cell r="O470" t="e">
            <v>#N/A</v>
          </cell>
          <cell r="P470" t="e">
            <v>#N/A</v>
          </cell>
          <cell r="Q470" t="e">
            <v>#N/A</v>
          </cell>
          <cell r="R470" t="e">
            <v>#N/A</v>
          </cell>
          <cell r="S470" t="e">
            <v>#N/A</v>
          </cell>
          <cell r="T470" t="e">
            <v>#N/A</v>
          </cell>
          <cell r="U470" t="e">
            <v>#N/A</v>
          </cell>
          <cell r="V470" t="e">
            <v>#N/A</v>
          </cell>
          <cell r="W470" t="e">
            <v>#N/A</v>
          </cell>
          <cell r="X470" t="e">
            <v>#N/A</v>
          </cell>
          <cell r="Y470" t="e">
            <v>#N/A</v>
          </cell>
          <cell r="Z470" t="e">
            <v>#N/A</v>
          </cell>
          <cell r="AA470" t="e">
            <v>#N/A</v>
          </cell>
          <cell r="AB470" t="e">
            <v>#N/A</v>
          </cell>
          <cell r="AC470" t="e">
            <v>#N/A</v>
          </cell>
          <cell r="AD470" t="e">
            <v>#N/A</v>
          </cell>
          <cell r="AE470" t="e">
            <v>#N/A</v>
          </cell>
          <cell r="AF470" t="e">
            <v>#N/A</v>
          </cell>
          <cell r="AG470" t="e">
            <v>#N/A</v>
          </cell>
          <cell r="AH470" t="e">
            <v>#N/A</v>
          </cell>
          <cell r="AI470" t="e">
            <v>#N/A</v>
          </cell>
          <cell r="AJ470" t="e">
            <v>#N/A</v>
          </cell>
          <cell r="AK470" t="e">
            <v>#N/A</v>
          </cell>
          <cell r="AL470" t="e">
            <v>#N/A</v>
          </cell>
          <cell r="AM470" t="e">
            <v>#N/A</v>
          </cell>
          <cell r="AN470" t="e">
            <v>#N/A</v>
          </cell>
          <cell r="AO470" t="e">
            <v>#N/A</v>
          </cell>
          <cell r="AP470" t="e">
            <v>#N/A</v>
          </cell>
          <cell r="AQ470" t="e">
            <v>#N/A</v>
          </cell>
          <cell r="AR470" t="e">
            <v>#N/A</v>
          </cell>
          <cell r="AS470" t="e">
            <v>#N/A</v>
          </cell>
          <cell r="AT470" t="e">
            <v>#N/A</v>
          </cell>
          <cell r="AU470" t="e">
            <v>#N/A</v>
          </cell>
          <cell r="AV470" t="e">
            <v>#N/A</v>
          </cell>
          <cell r="AW470" t="e">
            <v>#N/A</v>
          </cell>
          <cell r="AX470" t="e">
            <v>#N/A</v>
          </cell>
          <cell r="AY470" t="e">
            <v>#N/A</v>
          </cell>
          <cell r="AZ470" t="e">
            <v>#N/A</v>
          </cell>
          <cell r="BA470" t="e">
            <v>#N/A</v>
          </cell>
          <cell r="BB470" t="e">
            <v>#N/A</v>
          </cell>
          <cell r="BC470" t="e">
            <v>#N/A</v>
          </cell>
          <cell r="BD470" t="e">
            <v>#N/A</v>
          </cell>
          <cell r="BE470" t="e">
            <v>#N/A</v>
          </cell>
        </row>
        <row r="471">
          <cell r="A471">
            <v>0</v>
          </cell>
          <cell r="B471">
            <v>0</v>
          </cell>
          <cell r="C471" t="e">
            <v>#N/A</v>
          </cell>
          <cell r="D471" t="e">
            <v>#N/A</v>
          </cell>
          <cell r="E471" t="e">
            <v>#N/A</v>
          </cell>
          <cell r="F471" t="e">
            <v>#N/A</v>
          </cell>
          <cell r="G471" t="e">
            <v>#N/A</v>
          </cell>
          <cell r="H471" t="e">
            <v>#N/A</v>
          </cell>
          <cell r="I471" t="e">
            <v>#N/A</v>
          </cell>
          <cell r="J471" t="e">
            <v>#N/A</v>
          </cell>
          <cell r="K471" t="e">
            <v>#N/A</v>
          </cell>
          <cell r="L471" t="e">
            <v>#N/A</v>
          </cell>
          <cell r="M471" t="e">
            <v>#N/A</v>
          </cell>
          <cell r="N471" t="e">
            <v>#N/A</v>
          </cell>
          <cell r="O471" t="e">
            <v>#N/A</v>
          </cell>
          <cell r="P471" t="e">
            <v>#N/A</v>
          </cell>
          <cell r="Q471" t="e">
            <v>#N/A</v>
          </cell>
          <cell r="R471" t="e">
            <v>#N/A</v>
          </cell>
          <cell r="S471" t="e">
            <v>#N/A</v>
          </cell>
          <cell r="T471" t="e">
            <v>#N/A</v>
          </cell>
          <cell r="U471" t="e">
            <v>#N/A</v>
          </cell>
          <cell r="V471" t="e">
            <v>#N/A</v>
          </cell>
          <cell r="W471" t="e">
            <v>#N/A</v>
          </cell>
          <cell r="X471" t="e">
            <v>#N/A</v>
          </cell>
          <cell r="Y471" t="e">
            <v>#N/A</v>
          </cell>
          <cell r="Z471" t="e">
            <v>#N/A</v>
          </cell>
          <cell r="AA471" t="e">
            <v>#N/A</v>
          </cell>
          <cell r="AB471" t="e">
            <v>#N/A</v>
          </cell>
          <cell r="AC471" t="e">
            <v>#N/A</v>
          </cell>
          <cell r="AD471" t="e">
            <v>#N/A</v>
          </cell>
          <cell r="AE471" t="e">
            <v>#N/A</v>
          </cell>
          <cell r="AF471" t="e">
            <v>#N/A</v>
          </cell>
          <cell r="AG471" t="e">
            <v>#N/A</v>
          </cell>
          <cell r="AH471" t="e">
            <v>#N/A</v>
          </cell>
          <cell r="AI471" t="e">
            <v>#N/A</v>
          </cell>
          <cell r="AJ471" t="e">
            <v>#N/A</v>
          </cell>
          <cell r="AK471" t="e">
            <v>#N/A</v>
          </cell>
          <cell r="AL471" t="e">
            <v>#N/A</v>
          </cell>
          <cell r="AM471" t="e">
            <v>#N/A</v>
          </cell>
          <cell r="AN471" t="e">
            <v>#N/A</v>
          </cell>
          <cell r="AO471" t="e">
            <v>#N/A</v>
          </cell>
          <cell r="AP471" t="e">
            <v>#N/A</v>
          </cell>
          <cell r="AQ471" t="e">
            <v>#N/A</v>
          </cell>
          <cell r="AR471" t="e">
            <v>#N/A</v>
          </cell>
          <cell r="AS471" t="e">
            <v>#N/A</v>
          </cell>
          <cell r="AT471" t="e">
            <v>#N/A</v>
          </cell>
          <cell r="AU471" t="e">
            <v>#N/A</v>
          </cell>
          <cell r="AV471" t="e">
            <v>#N/A</v>
          </cell>
          <cell r="AW471" t="e">
            <v>#N/A</v>
          </cell>
          <cell r="AX471" t="e">
            <v>#N/A</v>
          </cell>
          <cell r="AY471" t="e">
            <v>#N/A</v>
          </cell>
          <cell r="AZ471" t="e">
            <v>#N/A</v>
          </cell>
          <cell r="BA471" t="e">
            <v>#N/A</v>
          </cell>
          <cell r="BB471" t="e">
            <v>#N/A</v>
          </cell>
          <cell r="BC471" t="e">
            <v>#N/A</v>
          </cell>
          <cell r="BD471" t="e">
            <v>#N/A</v>
          </cell>
          <cell r="BE471" t="e">
            <v>#N/A</v>
          </cell>
        </row>
        <row r="472">
          <cell r="A472">
            <v>0</v>
          </cell>
          <cell r="B472">
            <v>0</v>
          </cell>
          <cell r="C472" t="e">
            <v>#N/A</v>
          </cell>
          <cell r="D472" t="e">
            <v>#N/A</v>
          </cell>
          <cell r="E472" t="e">
            <v>#N/A</v>
          </cell>
          <cell r="F472" t="e">
            <v>#N/A</v>
          </cell>
          <cell r="G472" t="e">
            <v>#N/A</v>
          </cell>
          <cell r="H472" t="e">
            <v>#N/A</v>
          </cell>
          <cell r="I472" t="e">
            <v>#N/A</v>
          </cell>
          <cell r="J472" t="e">
            <v>#N/A</v>
          </cell>
          <cell r="K472" t="e">
            <v>#N/A</v>
          </cell>
          <cell r="L472" t="e">
            <v>#N/A</v>
          </cell>
          <cell r="M472" t="e">
            <v>#N/A</v>
          </cell>
          <cell r="N472" t="e">
            <v>#N/A</v>
          </cell>
          <cell r="O472" t="e">
            <v>#N/A</v>
          </cell>
          <cell r="P472" t="e">
            <v>#N/A</v>
          </cell>
          <cell r="Q472" t="e">
            <v>#N/A</v>
          </cell>
          <cell r="R472" t="e">
            <v>#N/A</v>
          </cell>
          <cell r="S472" t="e">
            <v>#N/A</v>
          </cell>
          <cell r="T472" t="e">
            <v>#N/A</v>
          </cell>
          <cell r="U472" t="e">
            <v>#N/A</v>
          </cell>
          <cell r="V472" t="e">
            <v>#N/A</v>
          </cell>
          <cell r="W472" t="e">
            <v>#N/A</v>
          </cell>
          <cell r="X472" t="e">
            <v>#N/A</v>
          </cell>
          <cell r="Y472" t="e">
            <v>#N/A</v>
          </cell>
          <cell r="Z472" t="e">
            <v>#N/A</v>
          </cell>
          <cell r="AA472" t="e">
            <v>#N/A</v>
          </cell>
          <cell r="AB472" t="e">
            <v>#N/A</v>
          </cell>
          <cell r="AC472" t="e">
            <v>#N/A</v>
          </cell>
          <cell r="AD472" t="e">
            <v>#N/A</v>
          </cell>
          <cell r="AE472" t="e">
            <v>#N/A</v>
          </cell>
          <cell r="AF472" t="e">
            <v>#N/A</v>
          </cell>
          <cell r="AG472" t="e">
            <v>#N/A</v>
          </cell>
          <cell r="AH472" t="e">
            <v>#N/A</v>
          </cell>
          <cell r="AI472" t="e">
            <v>#N/A</v>
          </cell>
          <cell r="AJ472" t="e">
            <v>#N/A</v>
          </cell>
          <cell r="AK472" t="e">
            <v>#N/A</v>
          </cell>
          <cell r="AL472" t="e">
            <v>#N/A</v>
          </cell>
          <cell r="AM472" t="e">
            <v>#N/A</v>
          </cell>
          <cell r="AN472" t="e">
            <v>#N/A</v>
          </cell>
          <cell r="AO472" t="e">
            <v>#N/A</v>
          </cell>
          <cell r="AP472" t="e">
            <v>#N/A</v>
          </cell>
          <cell r="AQ472" t="e">
            <v>#N/A</v>
          </cell>
          <cell r="AR472" t="e">
            <v>#N/A</v>
          </cell>
          <cell r="AS472" t="e">
            <v>#N/A</v>
          </cell>
          <cell r="AT472" t="e">
            <v>#N/A</v>
          </cell>
          <cell r="AU472" t="e">
            <v>#N/A</v>
          </cell>
          <cell r="AV472" t="e">
            <v>#N/A</v>
          </cell>
          <cell r="AW472" t="e">
            <v>#N/A</v>
          </cell>
          <cell r="AX472" t="e">
            <v>#N/A</v>
          </cell>
          <cell r="AY472" t="e">
            <v>#N/A</v>
          </cell>
          <cell r="AZ472" t="e">
            <v>#N/A</v>
          </cell>
          <cell r="BA472" t="e">
            <v>#N/A</v>
          </cell>
          <cell r="BB472" t="e">
            <v>#N/A</v>
          </cell>
          <cell r="BC472" t="e">
            <v>#N/A</v>
          </cell>
          <cell r="BD472" t="e">
            <v>#N/A</v>
          </cell>
          <cell r="BE472" t="e">
            <v>#N/A</v>
          </cell>
        </row>
        <row r="473">
          <cell r="A473">
            <v>0</v>
          </cell>
          <cell r="B473">
            <v>0</v>
          </cell>
          <cell r="C473" t="e">
            <v>#N/A</v>
          </cell>
          <cell r="D473" t="e">
            <v>#N/A</v>
          </cell>
          <cell r="E473" t="e">
            <v>#N/A</v>
          </cell>
          <cell r="F473" t="e">
            <v>#N/A</v>
          </cell>
          <cell r="G473" t="e">
            <v>#N/A</v>
          </cell>
          <cell r="H473" t="e">
            <v>#N/A</v>
          </cell>
          <cell r="I473" t="e">
            <v>#N/A</v>
          </cell>
          <cell r="J473" t="e">
            <v>#N/A</v>
          </cell>
          <cell r="K473" t="e">
            <v>#N/A</v>
          </cell>
          <cell r="L473" t="e">
            <v>#N/A</v>
          </cell>
          <cell r="M473" t="e">
            <v>#N/A</v>
          </cell>
          <cell r="N473" t="e">
            <v>#N/A</v>
          </cell>
          <cell r="O473" t="e">
            <v>#N/A</v>
          </cell>
          <cell r="P473" t="e">
            <v>#N/A</v>
          </cell>
          <cell r="Q473" t="e">
            <v>#N/A</v>
          </cell>
          <cell r="R473" t="e">
            <v>#N/A</v>
          </cell>
          <cell r="S473" t="e">
            <v>#N/A</v>
          </cell>
          <cell r="T473" t="e">
            <v>#N/A</v>
          </cell>
          <cell r="U473" t="e">
            <v>#N/A</v>
          </cell>
          <cell r="V473" t="e">
            <v>#N/A</v>
          </cell>
          <cell r="W473" t="e">
            <v>#N/A</v>
          </cell>
          <cell r="X473" t="e">
            <v>#N/A</v>
          </cell>
          <cell r="Y473" t="e">
            <v>#N/A</v>
          </cell>
          <cell r="Z473" t="e">
            <v>#N/A</v>
          </cell>
          <cell r="AA473" t="e">
            <v>#N/A</v>
          </cell>
          <cell r="AB473" t="e">
            <v>#N/A</v>
          </cell>
          <cell r="AC473" t="e">
            <v>#N/A</v>
          </cell>
          <cell r="AD473" t="e">
            <v>#N/A</v>
          </cell>
          <cell r="AE473" t="e">
            <v>#N/A</v>
          </cell>
          <cell r="AF473" t="e">
            <v>#N/A</v>
          </cell>
          <cell r="AG473" t="e">
            <v>#N/A</v>
          </cell>
          <cell r="AH473" t="e">
            <v>#N/A</v>
          </cell>
          <cell r="AI473" t="e">
            <v>#N/A</v>
          </cell>
          <cell r="AJ473" t="e">
            <v>#N/A</v>
          </cell>
          <cell r="AK473" t="e">
            <v>#N/A</v>
          </cell>
          <cell r="AL473" t="e">
            <v>#N/A</v>
          </cell>
          <cell r="AM473" t="e">
            <v>#N/A</v>
          </cell>
          <cell r="AN473" t="e">
            <v>#N/A</v>
          </cell>
          <cell r="AO473" t="e">
            <v>#N/A</v>
          </cell>
          <cell r="AP473" t="e">
            <v>#N/A</v>
          </cell>
          <cell r="AQ473" t="e">
            <v>#N/A</v>
          </cell>
          <cell r="AR473" t="e">
            <v>#N/A</v>
          </cell>
          <cell r="AS473" t="e">
            <v>#N/A</v>
          </cell>
          <cell r="AT473" t="e">
            <v>#N/A</v>
          </cell>
          <cell r="AU473" t="e">
            <v>#N/A</v>
          </cell>
          <cell r="AV473" t="e">
            <v>#N/A</v>
          </cell>
          <cell r="AW473" t="e">
            <v>#N/A</v>
          </cell>
          <cell r="AX473" t="e">
            <v>#N/A</v>
          </cell>
          <cell r="AY473" t="e">
            <v>#N/A</v>
          </cell>
          <cell r="AZ473" t="e">
            <v>#N/A</v>
          </cell>
          <cell r="BA473" t="e">
            <v>#N/A</v>
          </cell>
          <cell r="BB473" t="e">
            <v>#N/A</v>
          </cell>
          <cell r="BC473" t="e">
            <v>#N/A</v>
          </cell>
          <cell r="BD473" t="e">
            <v>#N/A</v>
          </cell>
          <cell r="BE473" t="e">
            <v>#N/A</v>
          </cell>
        </row>
        <row r="474">
          <cell r="A474">
            <v>0</v>
          </cell>
          <cell r="B474">
            <v>0</v>
          </cell>
          <cell r="C474" t="e">
            <v>#N/A</v>
          </cell>
          <cell r="D474" t="e">
            <v>#N/A</v>
          </cell>
          <cell r="E474" t="e">
            <v>#N/A</v>
          </cell>
          <cell r="F474" t="e">
            <v>#N/A</v>
          </cell>
          <cell r="G474" t="e">
            <v>#N/A</v>
          </cell>
          <cell r="H474" t="e">
            <v>#N/A</v>
          </cell>
          <cell r="I474" t="e">
            <v>#N/A</v>
          </cell>
          <cell r="J474" t="e">
            <v>#N/A</v>
          </cell>
          <cell r="K474" t="e">
            <v>#N/A</v>
          </cell>
          <cell r="L474" t="e">
            <v>#N/A</v>
          </cell>
          <cell r="M474" t="e">
            <v>#N/A</v>
          </cell>
          <cell r="N474" t="e">
            <v>#N/A</v>
          </cell>
          <cell r="O474" t="e">
            <v>#N/A</v>
          </cell>
          <cell r="P474" t="e">
            <v>#N/A</v>
          </cell>
          <cell r="Q474" t="e">
            <v>#N/A</v>
          </cell>
          <cell r="R474" t="e">
            <v>#N/A</v>
          </cell>
          <cell r="S474" t="e">
            <v>#N/A</v>
          </cell>
          <cell r="T474" t="e">
            <v>#N/A</v>
          </cell>
          <cell r="U474" t="e">
            <v>#N/A</v>
          </cell>
          <cell r="V474" t="e">
            <v>#N/A</v>
          </cell>
          <cell r="W474" t="e">
            <v>#N/A</v>
          </cell>
          <cell r="X474" t="e">
            <v>#N/A</v>
          </cell>
          <cell r="Y474" t="e">
            <v>#N/A</v>
          </cell>
          <cell r="Z474" t="e">
            <v>#N/A</v>
          </cell>
          <cell r="AA474" t="e">
            <v>#N/A</v>
          </cell>
          <cell r="AB474" t="e">
            <v>#N/A</v>
          </cell>
          <cell r="AC474" t="e">
            <v>#N/A</v>
          </cell>
          <cell r="AD474" t="e">
            <v>#N/A</v>
          </cell>
          <cell r="AE474" t="e">
            <v>#N/A</v>
          </cell>
          <cell r="AF474" t="e">
            <v>#N/A</v>
          </cell>
          <cell r="AG474" t="e">
            <v>#N/A</v>
          </cell>
          <cell r="AH474" t="e">
            <v>#N/A</v>
          </cell>
          <cell r="AI474" t="e">
            <v>#N/A</v>
          </cell>
          <cell r="AJ474" t="e">
            <v>#N/A</v>
          </cell>
          <cell r="AK474" t="e">
            <v>#N/A</v>
          </cell>
          <cell r="AL474" t="e">
            <v>#N/A</v>
          </cell>
          <cell r="AM474" t="e">
            <v>#N/A</v>
          </cell>
          <cell r="AN474" t="e">
            <v>#N/A</v>
          </cell>
          <cell r="AO474" t="e">
            <v>#N/A</v>
          </cell>
          <cell r="AP474" t="e">
            <v>#N/A</v>
          </cell>
          <cell r="AQ474" t="e">
            <v>#N/A</v>
          </cell>
          <cell r="AR474" t="e">
            <v>#N/A</v>
          </cell>
          <cell r="AS474" t="e">
            <v>#N/A</v>
          </cell>
          <cell r="AT474" t="e">
            <v>#N/A</v>
          </cell>
          <cell r="AU474" t="e">
            <v>#N/A</v>
          </cell>
          <cell r="AV474" t="e">
            <v>#N/A</v>
          </cell>
          <cell r="AW474" t="e">
            <v>#N/A</v>
          </cell>
          <cell r="AX474" t="e">
            <v>#N/A</v>
          </cell>
          <cell r="AY474" t="e">
            <v>#N/A</v>
          </cell>
          <cell r="AZ474" t="e">
            <v>#N/A</v>
          </cell>
          <cell r="BA474" t="e">
            <v>#N/A</v>
          </cell>
          <cell r="BB474" t="e">
            <v>#N/A</v>
          </cell>
          <cell r="BC474" t="e">
            <v>#N/A</v>
          </cell>
          <cell r="BD474" t="e">
            <v>#N/A</v>
          </cell>
          <cell r="BE474" t="e">
            <v>#N/A</v>
          </cell>
        </row>
        <row r="475">
          <cell r="A475">
            <v>0</v>
          </cell>
          <cell r="B475">
            <v>0</v>
          </cell>
          <cell r="C475" t="e">
            <v>#N/A</v>
          </cell>
          <cell r="D475" t="e">
            <v>#N/A</v>
          </cell>
          <cell r="E475" t="e">
            <v>#N/A</v>
          </cell>
          <cell r="F475" t="e">
            <v>#N/A</v>
          </cell>
          <cell r="G475" t="e">
            <v>#N/A</v>
          </cell>
          <cell r="H475" t="e">
            <v>#N/A</v>
          </cell>
          <cell r="I475" t="e">
            <v>#N/A</v>
          </cell>
          <cell r="J475" t="e">
            <v>#N/A</v>
          </cell>
          <cell r="K475" t="e">
            <v>#N/A</v>
          </cell>
          <cell r="L475" t="e">
            <v>#N/A</v>
          </cell>
          <cell r="M475" t="e">
            <v>#N/A</v>
          </cell>
          <cell r="N475" t="e">
            <v>#N/A</v>
          </cell>
          <cell r="O475" t="e">
            <v>#N/A</v>
          </cell>
          <cell r="P475" t="e">
            <v>#N/A</v>
          </cell>
          <cell r="Q475" t="e">
            <v>#N/A</v>
          </cell>
          <cell r="R475" t="e">
            <v>#N/A</v>
          </cell>
          <cell r="S475" t="e">
            <v>#N/A</v>
          </cell>
          <cell r="T475" t="e">
            <v>#N/A</v>
          </cell>
          <cell r="U475" t="e">
            <v>#N/A</v>
          </cell>
          <cell r="V475" t="e">
            <v>#N/A</v>
          </cell>
          <cell r="W475" t="e">
            <v>#N/A</v>
          </cell>
          <cell r="X475" t="e">
            <v>#N/A</v>
          </cell>
          <cell r="Y475" t="e">
            <v>#N/A</v>
          </cell>
          <cell r="Z475" t="e">
            <v>#N/A</v>
          </cell>
          <cell r="AA475" t="e">
            <v>#N/A</v>
          </cell>
          <cell r="AB475" t="e">
            <v>#N/A</v>
          </cell>
          <cell r="AC475" t="e">
            <v>#N/A</v>
          </cell>
          <cell r="AD475" t="e">
            <v>#N/A</v>
          </cell>
          <cell r="AE475" t="e">
            <v>#N/A</v>
          </cell>
          <cell r="AF475" t="e">
            <v>#N/A</v>
          </cell>
          <cell r="AG475" t="e">
            <v>#N/A</v>
          </cell>
          <cell r="AH475" t="e">
            <v>#N/A</v>
          </cell>
          <cell r="AI475" t="e">
            <v>#N/A</v>
          </cell>
          <cell r="AJ475" t="e">
            <v>#N/A</v>
          </cell>
          <cell r="AK475" t="e">
            <v>#N/A</v>
          </cell>
          <cell r="AL475" t="e">
            <v>#N/A</v>
          </cell>
          <cell r="AM475" t="e">
            <v>#N/A</v>
          </cell>
          <cell r="AN475" t="e">
            <v>#N/A</v>
          </cell>
          <cell r="AO475" t="e">
            <v>#N/A</v>
          </cell>
          <cell r="AP475" t="e">
            <v>#N/A</v>
          </cell>
          <cell r="AQ475" t="e">
            <v>#N/A</v>
          </cell>
          <cell r="AR475" t="e">
            <v>#N/A</v>
          </cell>
          <cell r="AS475" t="e">
            <v>#N/A</v>
          </cell>
          <cell r="AT475" t="e">
            <v>#N/A</v>
          </cell>
          <cell r="AU475" t="e">
            <v>#N/A</v>
          </cell>
          <cell r="AV475" t="e">
            <v>#N/A</v>
          </cell>
          <cell r="AW475" t="e">
            <v>#N/A</v>
          </cell>
          <cell r="AX475" t="e">
            <v>#N/A</v>
          </cell>
          <cell r="AY475" t="e">
            <v>#N/A</v>
          </cell>
          <cell r="AZ475" t="e">
            <v>#N/A</v>
          </cell>
          <cell r="BA475" t="e">
            <v>#N/A</v>
          </cell>
          <cell r="BB475" t="e">
            <v>#N/A</v>
          </cell>
          <cell r="BC475" t="e">
            <v>#N/A</v>
          </cell>
          <cell r="BD475" t="e">
            <v>#N/A</v>
          </cell>
          <cell r="BE475" t="e">
            <v>#N/A</v>
          </cell>
        </row>
        <row r="476">
          <cell r="A476">
            <v>0</v>
          </cell>
          <cell r="B476">
            <v>0</v>
          </cell>
          <cell r="C476" t="e">
            <v>#N/A</v>
          </cell>
          <cell r="D476" t="e">
            <v>#N/A</v>
          </cell>
          <cell r="E476" t="e">
            <v>#N/A</v>
          </cell>
          <cell r="F476" t="e">
            <v>#N/A</v>
          </cell>
          <cell r="G476" t="e">
            <v>#N/A</v>
          </cell>
          <cell r="H476" t="e">
            <v>#N/A</v>
          </cell>
          <cell r="I476" t="e">
            <v>#N/A</v>
          </cell>
          <cell r="J476" t="e">
            <v>#N/A</v>
          </cell>
          <cell r="K476" t="e">
            <v>#N/A</v>
          </cell>
          <cell r="L476" t="e">
            <v>#N/A</v>
          </cell>
          <cell r="M476" t="e">
            <v>#N/A</v>
          </cell>
          <cell r="N476" t="e">
            <v>#N/A</v>
          </cell>
          <cell r="O476" t="e">
            <v>#N/A</v>
          </cell>
          <cell r="P476" t="e">
            <v>#N/A</v>
          </cell>
          <cell r="Q476" t="e">
            <v>#N/A</v>
          </cell>
          <cell r="R476" t="e">
            <v>#N/A</v>
          </cell>
          <cell r="S476" t="e">
            <v>#N/A</v>
          </cell>
          <cell r="T476" t="e">
            <v>#N/A</v>
          </cell>
          <cell r="U476" t="e">
            <v>#N/A</v>
          </cell>
          <cell r="V476" t="e">
            <v>#N/A</v>
          </cell>
          <cell r="W476" t="e">
            <v>#N/A</v>
          </cell>
          <cell r="X476" t="e">
            <v>#N/A</v>
          </cell>
          <cell r="Y476" t="e">
            <v>#N/A</v>
          </cell>
          <cell r="Z476" t="e">
            <v>#N/A</v>
          </cell>
          <cell r="AA476" t="e">
            <v>#N/A</v>
          </cell>
          <cell r="AB476" t="e">
            <v>#N/A</v>
          </cell>
          <cell r="AC476" t="e">
            <v>#N/A</v>
          </cell>
          <cell r="AD476" t="e">
            <v>#N/A</v>
          </cell>
          <cell r="AE476" t="e">
            <v>#N/A</v>
          </cell>
          <cell r="AF476" t="e">
            <v>#N/A</v>
          </cell>
          <cell r="AG476" t="e">
            <v>#N/A</v>
          </cell>
          <cell r="AH476" t="e">
            <v>#N/A</v>
          </cell>
          <cell r="AI476" t="e">
            <v>#N/A</v>
          </cell>
          <cell r="AJ476" t="e">
            <v>#N/A</v>
          </cell>
          <cell r="AK476" t="e">
            <v>#N/A</v>
          </cell>
          <cell r="AL476" t="e">
            <v>#N/A</v>
          </cell>
          <cell r="AM476" t="e">
            <v>#N/A</v>
          </cell>
          <cell r="AN476" t="e">
            <v>#N/A</v>
          </cell>
          <cell r="AO476" t="e">
            <v>#N/A</v>
          </cell>
          <cell r="AP476" t="e">
            <v>#N/A</v>
          </cell>
          <cell r="AQ476" t="e">
            <v>#N/A</v>
          </cell>
          <cell r="AR476" t="e">
            <v>#N/A</v>
          </cell>
          <cell r="AS476" t="e">
            <v>#N/A</v>
          </cell>
          <cell r="AT476" t="e">
            <v>#N/A</v>
          </cell>
          <cell r="AU476" t="e">
            <v>#N/A</v>
          </cell>
          <cell r="AV476" t="e">
            <v>#N/A</v>
          </cell>
          <cell r="AW476" t="e">
            <v>#N/A</v>
          </cell>
          <cell r="AX476" t="e">
            <v>#N/A</v>
          </cell>
          <cell r="AY476" t="e">
            <v>#N/A</v>
          </cell>
          <cell r="AZ476" t="e">
            <v>#N/A</v>
          </cell>
          <cell r="BA476" t="e">
            <v>#N/A</v>
          </cell>
          <cell r="BB476" t="e">
            <v>#N/A</v>
          </cell>
          <cell r="BC476" t="e">
            <v>#N/A</v>
          </cell>
          <cell r="BD476" t="e">
            <v>#N/A</v>
          </cell>
          <cell r="BE476" t="e">
            <v>#N/A</v>
          </cell>
        </row>
        <row r="477">
          <cell r="A477">
            <v>0</v>
          </cell>
          <cell r="B477">
            <v>0</v>
          </cell>
          <cell r="C477" t="e">
            <v>#N/A</v>
          </cell>
          <cell r="D477" t="e">
            <v>#N/A</v>
          </cell>
          <cell r="E477" t="e">
            <v>#N/A</v>
          </cell>
          <cell r="F477" t="e">
            <v>#N/A</v>
          </cell>
          <cell r="G477" t="e">
            <v>#N/A</v>
          </cell>
          <cell r="H477" t="e">
            <v>#N/A</v>
          </cell>
          <cell r="I477" t="e">
            <v>#N/A</v>
          </cell>
          <cell r="J477" t="e">
            <v>#N/A</v>
          </cell>
          <cell r="K477" t="e">
            <v>#N/A</v>
          </cell>
          <cell r="L477" t="e">
            <v>#N/A</v>
          </cell>
          <cell r="M477" t="e">
            <v>#N/A</v>
          </cell>
          <cell r="N477" t="e">
            <v>#N/A</v>
          </cell>
          <cell r="O477" t="e">
            <v>#N/A</v>
          </cell>
          <cell r="P477" t="e">
            <v>#N/A</v>
          </cell>
          <cell r="Q477" t="e">
            <v>#N/A</v>
          </cell>
          <cell r="R477" t="e">
            <v>#N/A</v>
          </cell>
          <cell r="S477" t="e">
            <v>#N/A</v>
          </cell>
          <cell r="T477" t="e">
            <v>#N/A</v>
          </cell>
          <cell r="U477" t="e">
            <v>#N/A</v>
          </cell>
          <cell r="V477" t="e">
            <v>#N/A</v>
          </cell>
          <cell r="W477" t="e">
            <v>#N/A</v>
          </cell>
          <cell r="X477" t="e">
            <v>#N/A</v>
          </cell>
          <cell r="Y477" t="e">
            <v>#N/A</v>
          </cell>
          <cell r="Z477" t="e">
            <v>#N/A</v>
          </cell>
          <cell r="AA477" t="e">
            <v>#N/A</v>
          </cell>
          <cell r="AB477" t="e">
            <v>#N/A</v>
          </cell>
          <cell r="AC477" t="e">
            <v>#N/A</v>
          </cell>
          <cell r="AD477" t="e">
            <v>#N/A</v>
          </cell>
          <cell r="AE477" t="e">
            <v>#N/A</v>
          </cell>
          <cell r="AF477" t="e">
            <v>#N/A</v>
          </cell>
          <cell r="AG477" t="e">
            <v>#N/A</v>
          </cell>
          <cell r="AH477" t="e">
            <v>#N/A</v>
          </cell>
          <cell r="AI477" t="e">
            <v>#N/A</v>
          </cell>
          <cell r="AJ477" t="e">
            <v>#N/A</v>
          </cell>
          <cell r="AK477" t="e">
            <v>#N/A</v>
          </cell>
          <cell r="AL477" t="e">
            <v>#N/A</v>
          </cell>
          <cell r="AM477" t="e">
            <v>#N/A</v>
          </cell>
          <cell r="AN477" t="e">
            <v>#N/A</v>
          </cell>
          <cell r="AO477" t="e">
            <v>#N/A</v>
          </cell>
          <cell r="AP477" t="e">
            <v>#N/A</v>
          </cell>
          <cell r="AQ477" t="e">
            <v>#N/A</v>
          </cell>
          <cell r="AR477" t="e">
            <v>#N/A</v>
          </cell>
          <cell r="AS477" t="e">
            <v>#N/A</v>
          </cell>
          <cell r="AT477" t="e">
            <v>#N/A</v>
          </cell>
          <cell r="AU477" t="e">
            <v>#N/A</v>
          </cell>
          <cell r="AV477" t="e">
            <v>#N/A</v>
          </cell>
          <cell r="AW477" t="e">
            <v>#N/A</v>
          </cell>
          <cell r="AX477" t="e">
            <v>#N/A</v>
          </cell>
          <cell r="AY477" t="e">
            <v>#N/A</v>
          </cell>
          <cell r="AZ477" t="e">
            <v>#N/A</v>
          </cell>
          <cell r="BA477" t="e">
            <v>#N/A</v>
          </cell>
          <cell r="BB477" t="e">
            <v>#N/A</v>
          </cell>
          <cell r="BC477" t="e">
            <v>#N/A</v>
          </cell>
          <cell r="BD477" t="e">
            <v>#N/A</v>
          </cell>
          <cell r="BE477" t="e">
            <v>#N/A</v>
          </cell>
        </row>
        <row r="478">
          <cell r="A478">
            <v>0</v>
          </cell>
          <cell r="B478">
            <v>0</v>
          </cell>
          <cell r="C478" t="e">
            <v>#N/A</v>
          </cell>
          <cell r="D478" t="e">
            <v>#N/A</v>
          </cell>
          <cell r="E478" t="e">
            <v>#N/A</v>
          </cell>
          <cell r="F478" t="e">
            <v>#N/A</v>
          </cell>
          <cell r="G478" t="e">
            <v>#N/A</v>
          </cell>
          <cell r="H478" t="e">
            <v>#N/A</v>
          </cell>
          <cell r="I478" t="e">
            <v>#N/A</v>
          </cell>
          <cell r="J478" t="e">
            <v>#N/A</v>
          </cell>
          <cell r="K478" t="e">
            <v>#N/A</v>
          </cell>
          <cell r="L478" t="e">
            <v>#N/A</v>
          </cell>
          <cell r="M478" t="e">
            <v>#N/A</v>
          </cell>
          <cell r="N478" t="e">
            <v>#N/A</v>
          </cell>
          <cell r="O478" t="e">
            <v>#N/A</v>
          </cell>
          <cell r="P478" t="e">
            <v>#N/A</v>
          </cell>
          <cell r="Q478" t="e">
            <v>#N/A</v>
          </cell>
          <cell r="R478" t="e">
            <v>#N/A</v>
          </cell>
          <cell r="S478" t="e">
            <v>#N/A</v>
          </cell>
          <cell r="T478" t="e">
            <v>#N/A</v>
          </cell>
          <cell r="U478" t="e">
            <v>#N/A</v>
          </cell>
          <cell r="V478" t="e">
            <v>#N/A</v>
          </cell>
          <cell r="W478" t="e">
            <v>#N/A</v>
          </cell>
          <cell r="X478" t="e">
            <v>#N/A</v>
          </cell>
          <cell r="Y478" t="e">
            <v>#N/A</v>
          </cell>
          <cell r="Z478" t="e">
            <v>#N/A</v>
          </cell>
          <cell r="AA478" t="e">
            <v>#N/A</v>
          </cell>
          <cell r="AB478" t="e">
            <v>#N/A</v>
          </cell>
          <cell r="AC478" t="e">
            <v>#N/A</v>
          </cell>
          <cell r="AD478" t="e">
            <v>#N/A</v>
          </cell>
          <cell r="AE478" t="e">
            <v>#N/A</v>
          </cell>
          <cell r="AF478" t="e">
            <v>#N/A</v>
          </cell>
          <cell r="AG478" t="e">
            <v>#N/A</v>
          </cell>
          <cell r="AH478" t="e">
            <v>#N/A</v>
          </cell>
          <cell r="AI478" t="e">
            <v>#N/A</v>
          </cell>
          <cell r="AJ478" t="e">
            <v>#N/A</v>
          </cell>
          <cell r="AK478" t="e">
            <v>#N/A</v>
          </cell>
          <cell r="AL478" t="e">
            <v>#N/A</v>
          </cell>
          <cell r="AM478" t="e">
            <v>#N/A</v>
          </cell>
          <cell r="AN478" t="e">
            <v>#N/A</v>
          </cell>
          <cell r="AO478" t="e">
            <v>#N/A</v>
          </cell>
          <cell r="AP478" t="e">
            <v>#N/A</v>
          </cell>
          <cell r="AQ478" t="e">
            <v>#N/A</v>
          </cell>
          <cell r="AR478" t="e">
            <v>#N/A</v>
          </cell>
          <cell r="AS478" t="e">
            <v>#N/A</v>
          </cell>
          <cell r="AT478" t="e">
            <v>#N/A</v>
          </cell>
          <cell r="AU478" t="e">
            <v>#N/A</v>
          </cell>
          <cell r="AV478" t="e">
            <v>#N/A</v>
          </cell>
          <cell r="AW478" t="e">
            <v>#N/A</v>
          </cell>
          <cell r="AX478" t="e">
            <v>#N/A</v>
          </cell>
          <cell r="AY478" t="e">
            <v>#N/A</v>
          </cell>
          <cell r="AZ478" t="e">
            <v>#N/A</v>
          </cell>
          <cell r="BA478" t="e">
            <v>#N/A</v>
          </cell>
          <cell r="BB478" t="e">
            <v>#N/A</v>
          </cell>
          <cell r="BC478" t="e">
            <v>#N/A</v>
          </cell>
          <cell r="BD478" t="e">
            <v>#N/A</v>
          </cell>
          <cell r="BE478" t="e">
            <v>#N/A</v>
          </cell>
        </row>
        <row r="479">
          <cell r="A479">
            <v>0</v>
          </cell>
          <cell r="B479">
            <v>0</v>
          </cell>
          <cell r="C479" t="e">
            <v>#N/A</v>
          </cell>
          <cell r="D479" t="e">
            <v>#N/A</v>
          </cell>
          <cell r="E479" t="e">
            <v>#N/A</v>
          </cell>
          <cell r="F479" t="e">
            <v>#N/A</v>
          </cell>
          <cell r="G479" t="e">
            <v>#N/A</v>
          </cell>
          <cell r="H479" t="e">
            <v>#N/A</v>
          </cell>
          <cell r="I479" t="e">
            <v>#N/A</v>
          </cell>
          <cell r="J479" t="e">
            <v>#N/A</v>
          </cell>
          <cell r="K479" t="e">
            <v>#N/A</v>
          </cell>
          <cell r="L479" t="e">
            <v>#N/A</v>
          </cell>
          <cell r="M479" t="e">
            <v>#N/A</v>
          </cell>
          <cell r="N479" t="e">
            <v>#N/A</v>
          </cell>
          <cell r="O479" t="e">
            <v>#N/A</v>
          </cell>
          <cell r="P479" t="e">
            <v>#N/A</v>
          </cell>
          <cell r="Q479" t="e">
            <v>#N/A</v>
          </cell>
          <cell r="R479" t="e">
            <v>#N/A</v>
          </cell>
          <cell r="S479" t="e">
            <v>#N/A</v>
          </cell>
          <cell r="T479" t="e">
            <v>#N/A</v>
          </cell>
          <cell r="U479" t="e">
            <v>#N/A</v>
          </cell>
          <cell r="V479" t="e">
            <v>#N/A</v>
          </cell>
          <cell r="W479" t="e">
            <v>#N/A</v>
          </cell>
          <cell r="X479" t="e">
            <v>#N/A</v>
          </cell>
          <cell r="Y479" t="e">
            <v>#N/A</v>
          </cell>
          <cell r="Z479" t="e">
            <v>#N/A</v>
          </cell>
          <cell r="AA479" t="e">
            <v>#N/A</v>
          </cell>
          <cell r="AB479" t="e">
            <v>#N/A</v>
          </cell>
          <cell r="AC479" t="e">
            <v>#N/A</v>
          </cell>
          <cell r="AD479" t="e">
            <v>#N/A</v>
          </cell>
          <cell r="AE479" t="e">
            <v>#N/A</v>
          </cell>
          <cell r="AF479" t="e">
            <v>#N/A</v>
          </cell>
          <cell r="AG479" t="e">
            <v>#N/A</v>
          </cell>
          <cell r="AH479" t="e">
            <v>#N/A</v>
          </cell>
          <cell r="AI479" t="e">
            <v>#N/A</v>
          </cell>
          <cell r="AJ479" t="e">
            <v>#N/A</v>
          </cell>
          <cell r="AK479" t="e">
            <v>#N/A</v>
          </cell>
          <cell r="AL479" t="e">
            <v>#N/A</v>
          </cell>
          <cell r="AM479" t="e">
            <v>#N/A</v>
          </cell>
          <cell r="AN479" t="e">
            <v>#N/A</v>
          </cell>
          <cell r="AO479" t="e">
            <v>#N/A</v>
          </cell>
          <cell r="AP479" t="e">
            <v>#N/A</v>
          </cell>
          <cell r="AQ479" t="e">
            <v>#N/A</v>
          </cell>
          <cell r="AR479" t="e">
            <v>#N/A</v>
          </cell>
          <cell r="AS479" t="e">
            <v>#N/A</v>
          </cell>
          <cell r="AT479" t="e">
            <v>#N/A</v>
          </cell>
          <cell r="AU479" t="e">
            <v>#N/A</v>
          </cell>
          <cell r="AV479" t="e">
            <v>#N/A</v>
          </cell>
          <cell r="AW479" t="e">
            <v>#N/A</v>
          </cell>
          <cell r="AX479" t="e">
            <v>#N/A</v>
          </cell>
          <cell r="AY479" t="e">
            <v>#N/A</v>
          </cell>
          <cell r="AZ479" t="e">
            <v>#N/A</v>
          </cell>
          <cell r="BA479" t="e">
            <v>#N/A</v>
          </cell>
          <cell r="BB479" t="e">
            <v>#N/A</v>
          </cell>
          <cell r="BC479" t="e">
            <v>#N/A</v>
          </cell>
          <cell r="BD479" t="e">
            <v>#N/A</v>
          </cell>
          <cell r="BE479" t="e">
            <v>#N/A</v>
          </cell>
        </row>
        <row r="480">
          <cell r="A480">
            <v>0</v>
          </cell>
          <cell r="B480">
            <v>0</v>
          </cell>
          <cell r="C480" t="e">
            <v>#N/A</v>
          </cell>
          <cell r="D480" t="e">
            <v>#N/A</v>
          </cell>
          <cell r="E480" t="e">
            <v>#N/A</v>
          </cell>
          <cell r="F480" t="e">
            <v>#N/A</v>
          </cell>
          <cell r="G480" t="e">
            <v>#N/A</v>
          </cell>
          <cell r="H480" t="e">
            <v>#N/A</v>
          </cell>
          <cell r="I480" t="e">
            <v>#N/A</v>
          </cell>
          <cell r="J480" t="e">
            <v>#N/A</v>
          </cell>
          <cell r="K480" t="e">
            <v>#N/A</v>
          </cell>
          <cell r="L480" t="e">
            <v>#N/A</v>
          </cell>
          <cell r="M480" t="e">
            <v>#N/A</v>
          </cell>
          <cell r="N480" t="e">
            <v>#N/A</v>
          </cell>
          <cell r="O480" t="e">
            <v>#N/A</v>
          </cell>
          <cell r="P480" t="e">
            <v>#N/A</v>
          </cell>
          <cell r="Q480" t="e">
            <v>#N/A</v>
          </cell>
          <cell r="R480" t="e">
            <v>#N/A</v>
          </cell>
          <cell r="S480" t="e">
            <v>#N/A</v>
          </cell>
          <cell r="T480" t="e">
            <v>#N/A</v>
          </cell>
          <cell r="U480" t="e">
            <v>#N/A</v>
          </cell>
          <cell r="V480" t="e">
            <v>#N/A</v>
          </cell>
          <cell r="W480" t="e">
            <v>#N/A</v>
          </cell>
          <cell r="X480" t="e">
            <v>#N/A</v>
          </cell>
          <cell r="Y480" t="e">
            <v>#N/A</v>
          </cell>
          <cell r="Z480" t="e">
            <v>#N/A</v>
          </cell>
          <cell r="AA480" t="e">
            <v>#N/A</v>
          </cell>
          <cell r="AB480" t="e">
            <v>#N/A</v>
          </cell>
          <cell r="AC480" t="e">
            <v>#N/A</v>
          </cell>
          <cell r="AD480" t="e">
            <v>#N/A</v>
          </cell>
          <cell r="AE480" t="e">
            <v>#N/A</v>
          </cell>
          <cell r="AF480" t="e">
            <v>#N/A</v>
          </cell>
          <cell r="AG480" t="e">
            <v>#N/A</v>
          </cell>
          <cell r="AH480" t="e">
            <v>#N/A</v>
          </cell>
          <cell r="AI480" t="e">
            <v>#N/A</v>
          </cell>
          <cell r="AJ480" t="e">
            <v>#N/A</v>
          </cell>
          <cell r="AK480" t="e">
            <v>#N/A</v>
          </cell>
          <cell r="AL480" t="e">
            <v>#N/A</v>
          </cell>
          <cell r="AM480" t="e">
            <v>#N/A</v>
          </cell>
          <cell r="AN480" t="e">
            <v>#N/A</v>
          </cell>
          <cell r="AO480" t="e">
            <v>#N/A</v>
          </cell>
          <cell r="AP480" t="e">
            <v>#N/A</v>
          </cell>
          <cell r="AQ480" t="e">
            <v>#N/A</v>
          </cell>
          <cell r="AR480" t="e">
            <v>#N/A</v>
          </cell>
          <cell r="AS480" t="e">
            <v>#N/A</v>
          </cell>
          <cell r="AT480" t="e">
            <v>#N/A</v>
          </cell>
          <cell r="AU480" t="e">
            <v>#N/A</v>
          </cell>
          <cell r="AV480" t="e">
            <v>#N/A</v>
          </cell>
          <cell r="AW480" t="e">
            <v>#N/A</v>
          </cell>
          <cell r="AX480" t="e">
            <v>#N/A</v>
          </cell>
          <cell r="AY480" t="e">
            <v>#N/A</v>
          </cell>
          <cell r="AZ480" t="e">
            <v>#N/A</v>
          </cell>
          <cell r="BA480" t="e">
            <v>#N/A</v>
          </cell>
          <cell r="BB480" t="e">
            <v>#N/A</v>
          </cell>
          <cell r="BC480" t="e">
            <v>#N/A</v>
          </cell>
          <cell r="BD480" t="e">
            <v>#N/A</v>
          </cell>
          <cell r="BE480" t="e">
            <v>#N/A</v>
          </cell>
        </row>
        <row r="481">
          <cell r="A481">
            <v>0</v>
          </cell>
          <cell r="B481">
            <v>0</v>
          </cell>
          <cell r="C481" t="e">
            <v>#N/A</v>
          </cell>
          <cell r="D481" t="e">
            <v>#N/A</v>
          </cell>
          <cell r="E481" t="e">
            <v>#N/A</v>
          </cell>
          <cell r="F481" t="e">
            <v>#N/A</v>
          </cell>
          <cell r="G481" t="e">
            <v>#N/A</v>
          </cell>
          <cell r="H481" t="e">
            <v>#N/A</v>
          </cell>
          <cell r="I481" t="e">
            <v>#N/A</v>
          </cell>
          <cell r="J481" t="e">
            <v>#N/A</v>
          </cell>
          <cell r="K481" t="e">
            <v>#N/A</v>
          </cell>
          <cell r="L481" t="e">
            <v>#N/A</v>
          </cell>
          <cell r="M481" t="e">
            <v>#N/A</v>
          </cell>
          <cell r="N481" t="e">
            <v>#N/A</v>
          </cell>
          <cell r="O481" t="e">
            <v>#N/A</v>
          </cell>
          <cell r="P481" t="e">
            <v>#N/A</v>
          </cell>
          <cell r="Q481" t="e">
            <v>#N/A</v>
          </cell>
          <cell r="R481" t="e">
            <v>#N/A</v>
          </cell>
          <cell r="S481" t="e">
            <v>#N/A</v>
          </cell>
          <cell r="T481" t="e">
            <v>#N/A</v>
          </cell>
          <cell r="U481" t="e">
            <v>#N/A</v>
          </cell>
          <cell r="V481" t="e">
            <v>#N/A</v>
          </cell>
          <cell r="W481" t="e">
            <v>#N/A</v>
          </cell>
          <cell r="X481" t="e">
            <v>#N/A</v>
          </cell>
          <cell r="Y481" t="e">
            <v>#N/A</v>
          </cell>
          <cell r="Z481" t="e">
            <v>#N/A</v>
          </cell>
          <cell r="AA481" t="e">
            <v>#N/A</v>
          </cell>
          <cell r="AB481" t="e">
            <v>#N/A</v>
          </cell>
          <cell r="AC481" t="e">
            <v>#N/A</v>
          </cell>
          <cell r="AD481" t="e">
            <v>#N/A</v>
          </cell>
          <cell r="AE481" t="e">
            <v>#N/A</v>
          </cell>
          <cell r="AF481" t="e">
            <v>#N/A</v>
          </cell>
          <cell r="AG481" t="e">
            <v>#N/A</v>
          </cell>
          <cell r="AH481" t="e">
            <v>#N/A</v>
          </cell>
          <cell r="AI481" t="e">
            <v>#N/A</v>
          </cell>
          <cell r="AJ481" t="e">
            <v>#N/A</v>
          </cell>
          <cell r="AK481" t="e">
            <v>#N/A</v>
          </cell>
          <cell r="AL481" t="e">
            <v>#N/A</v>
          </cell>
          <cell r="AM481" t="e">
            <v>#N/A</v>
          </cell>
          <cell r="AN481" t="e">
            <v>#N/A</v>
          </cell>
          <cell r="AO481" t="e">
            <v>#N/A</v>
          </cell>
          <cell r="AP481" t="e">
            <v>#N/A</v>
          </cell>
          <cell r="AQ481" t="e">
            <v>#N/A</v>
          </cell>
          <cell r="AR481" t="e">
            <v>#N/A</v>
          </cell>
          <cell r="AS481" t="e">
            <v>#N/A</v>
          </cell>
          <cell r="AT481" t="e">
            <v>#N/A</v>
          </cell>
          <cell r="AU481" t="e">
            <v>#N/A</v>
          </cell>
          <cell r="AV481" t="e">
            <v>#N/A</v>
          </cell>
          <cell r="AW481" t="e">
            <v>#N/A</v>
          </cell>
          <cell r="AX481" t="e">
            <v>#N/A</v>
          </cell>
          <cell r="AY481" t="e">
            <v>#N/A</v>
          </cell>
          <cell r="AZ481" t="e">
            <v>#N/A</v>
          </cell>
          <cell r="BA481" t="e">
            <v>#N/A</v>
          </cell>
          <cell r="BB481" t="e">
            <v>#N/A</v>
          </cell>
          <cell r="BC481" t="e">
            <v>#N/A</v>
          </cell>
          <cell r="BD481" t="e">
            <v>#N/A</v>
          </cell>
          <cell r="BE481" t="e">
            <v>#N/A</v>
          </cell>
        </row>
        <row r="482">
          <cell r="A482">
            <v>0</v>
          </cell>
          <cell r="B482">
            <v>0</v>
          </cell>
          <cell r="C482" t="e">
            <v>#N/A</v>
          </cell>
          <cell r="D482" t="e">
            <v>#N/A</v>
          </cell>
          <cell r="E482" t="e">
            <v>#N/A</v>
          </cell>
          <cell r="F482" t="e">
            <v>#N/A</v>
          </cell>
          <cell r="G482" t="e">
            <v>#N/A</v>
          </cell>
          <cell r="H482" t="e">
            <v>#N/A</v>
          </cell>
          <cell r="I482" t="e">
            <v>#N/A</v>
          </cell>
          <cell r="J482" t="e">
            <v>#N/A</v>
          </cell>
          <cell r="K482" t="e">
            <v>#N/A</v>
          </cell>
          <cell r="L482" t="e">
            <v>#N/A</v>
          </cell>
          <cell r="M482" t="e">
            <v>#N/A</v>
          </cell>
          <cell r="N482" t="e">
            <v>#N/A</v>
          </cell>
          <cell r="O482" t="e">
            <v>#N/A</v>
          </cell>
          <cell r="P482" t="e">
            <v>#N/A</v>
          </cell>
          <cell r="Q482" t="e">
            <v>#N/A</v>
          </cell>
          <cell r="R482" t="e">
            <v>#N/A</v>
          </cell>
          <cell r="S482" t="e">
            <v>#N/A</v>
          </cell>
          <cell r="T482" t="e">
            <v>#N/A</v>
          </cell>
          <cell r="U482" t="e">
            <v>#N/A</v>
          </cell>
          <cell r="V482" t="e">
            <v>#N/A</v>
          </cell>
          <cell r="W482" t="e">
            <v>#N/A</v>
          </cell>
          <cell r="X482" t="e">
            <v>#N/A</v>
          </cell>
          <cell r="Y482" t="e">
            <v>#N/A</v>
          </cell>
          <cell r="Z482" t="e">
            <v>#N/A</v>
          </cell>
          <cell r="AA482" t="e">
            <v>#N/A</v>
          </cell>
          <cell r="AB482" t="e">
            <v>#N/A</v>
          </cell>
          <cell r="AC482" t="e">
            <v>#N/A</v>
          </cell>
          <cell r="AD482" t="e">
            <v>#N/A</v>
          </cell>
          <cell r="AE482" t="e">
            <v>#N/A</v>
          </cell>
          <cell r="AF482" t="e">
            <v>#N/A</v>
          </cell>
          <cell r="AG482" t="e">
            <v>#N/A</v>
          </cell>
          <cell r="AH482" t="e">
            <v>#N/A</v>
          </cell>
          <cell r="AI482" t="e">
            <v>#N/A</v>
          </cell>
          <cell r="AJ482" t="e">
            <v>#N/A</v>
          </cell>
          <cell r="AK482" t="e">
            <v>#N/A</v>
          </cell>
          <cell r="AL482" t="e">
            <v>#N/A</v>
          </cell>
          <cell r="AM482" t="e">
            <v>#N/A</v>
          </cell>
          <cell r="AN482" t="e">
            <v>#N/A</v>
          </cell>
          <cell r="AO482" t="e">
            <v>#N/A</v>
          </cell>
          <cell r="AP482" t="e">
            <v>#N/A</v>
          </cell>
          <cell r="AQ482" t="e">
            <v>#N/A</v>
          </cell>
          <cell r="AR482" t="e">
            <v>#N/A</v>
          </cell>
          <cell r="AS482" t="e">
            <v>#N/A</v>
          </cell>
          <cell r="AT482" t="e">
            <v>#N/A</v>
          </cell>
          <cell r="AU482" t="e">
            <v>#N/A</v>
          </cell>
          <cell r="AV482" t="e">
            <v>#N/A</v>
          </cell>
          <cell r="AW482" t="e">
            <v>#N/A</v>
          </cell>
          <cell r="AX482" t="e">
            <v>#N/A</v>
          </cell>
          <cell r="AY482" t="e">
            <v>#N/A</v>
          </cell>
          <cell r="AZ482" t="e">
            <v>#N/A</v>
          </cell>
          <cell r="BA482" t="e">
            <v>#N/A</v>
          </cell>
          <cell r="BB482" t="e">
            <v>#N/A</v>
          </cell>
          <cell r="BC482" t="e">
            <v>#N/A</v>
          </cell>
          <cell r="BD482" t="e">
            <v>#N/A</v>
          </cell>
          <cell r="BE482" t="e">
            <v>#N/A</v>
          </cell>
        </row>
        <row r="483">
          <cell r="A483">
            <v>0</v>
          </cell>
          <cell r="B483">
            <v>0</v>
          </cell>
          <cell r="C483" t="e">
            <v>#N/A</v>
          </cell>
          <cell r="D483" t="e">
            <v>#N/A</v>
          </cell>
          <cell r="E483" t="e">
            <v>#N/A</v>
          </cell>
          <cell r="F483" t="e">
            <v>#N/A</v>
          </cell>
          <cell r="G483" t="e">
            <v>#N/A</v>
          </cell>
          <cell r="H483" t="e">
            <v>#N/A</v>
          </cell>
          <cell r="I483" t="e">
            <v>#N/A</v>
          </cell>
          <cell r="J483" t="e">
            <v>#N/A</v>
          </cell>
          <cell r="K483" t="e">
            <v>#N/A</v>
          </cell>
          <cell r="L483" t="e">
            <v>#N/A</v>
          </cell>
          <cell r="M483" t="e">
            <v>#N/A</v>
          </cell>
          <cell r="N483" t="e">
            <v>#N/A</v>
          </cell>
          <cell r="O483" t="e">
            <v>#N/A</v>
          </cell>
          <cell r="P483" t="e">
            <v>#N/A</v>
          </cell>
          <cell r="Q483" t="e">
            <v>#N/A</v>
          </cell>
          <cell r="R483" t="e">
            <v>#N/A</v>
          </cell>
          <cell r="S483" t="e">
            <v>#N/A</v>
          </cell>
          <cell r="T483" t="e">
            <v>#N/A</v>
          </cell>
          <cell r="U483" t="e">
            <v>#N/A</v>
          </cell>
          <cell r="V483" t="e">
            <v>#N/A</v>
          </cell>
          <cell r="W483" t="e">
            <v>#N/A</v>
          </cell>
          <cell r="X483" t="e">
            <v>#N/A</v>
          </cell>
          <cell r="Y483" t="e">
            <v>#N/A</v>
          </cell>
          <cell r="Z483" t="e">
            <v>#N/A</v>
          </cell>
          <cell r="AA483" t="e">
            <v>#N/A</v>
          </cell>
          <cell r="AB483" t="e">
            <v>#N/A</v>
          </cell>
          <cell r="AC483" t="e">
            <v>#N/A</v>
          </cell>
          <cell r="AD483" t="e">
            <v>#N/A</v>
          </cell>
          <cell r="AE483" t="e">
            <v>#N/A</v>
          </cell>
          <cell r="AF483" t="e">
            <v>#N/A</v>
          </cell>
          <cell r="AG483" t="e">
            <v>#N/A</v>
          </cell>
          <cell r="AH483" t="e">
            <v>#N/A</v>
          </cell>
          <cell r="AI483" t="e">
            <v>#N/A</v>
          </cell>
          <cell r="AJ483" t="e">
            <v>#N/A</v>
          </cell>
          <cell r="AK483" t="e">
            <v>#N/A</v>
          </cell>
          <cell r="AL483" t="e">
            <v>#N/A</v>
          </cell>
          <cell r="AM483" t="e">
            <v>#N/A</v>
          </cell>
          <cell r="AN483" t="e">
            <v>#N/A</v>
          </cell>
          <cell r="AO483" t="e">
            <v>#N/A</v>
          </cell>
          <cell r="AP483" t="e">
            <v>#N/A</v>
          </cell>
          <cell r="AQ483" t="e">
            <v>#N/A</v>
          </cell>
          <cell r="AR483" t="e">
            <v>#N/A</v>
          </cell>
          <cell r="AS483" t="e">
            <v>#N/A</v>
          </cell>
          <cell r="AT483" t="e">
            <v>#N/A</v>
          </cell>
          <cell r="AU483" t="e">
            <v>#N/A</v>
          </cell>
          <cell r="AV483" t="e">
            <v>#N/A</v>
          </cell>
          <cell r="AW483" t="e">
            <v>#N/A</v>
          </cell>
          <cell r="AX483" t="e">
            <v>#N/A</v>
          </cell>
          <cell r="AY483" t="e">
            <v>#N/A</v>
          </cell>
          <cell r="AZ483" t="e">
            <v>#N/A</v>
          </cell>
          <cell r="BA483" t="e">
            <v>#N/A</v>
          </cell>
          <cell r="BB483" t="e">
            <v>#N/A</v>
          </cell>
          <cell r="BC483" t="e">
            <v>#N/A</v>
          </cell>
          <cell r="BD483" t="e">
            <v>#N/A</v>
          </cell>
          <cell r="BE483" t="e">
            <v>#N/A</v>
          </cell>
        </row>
        <row r="484">
          <cell r="A484">
            <v>0</v>
          </cell>
          <cell r="B484">
            <v>0</v>
          </cell>
          <cell r="C484" t="e">
            <v>#N/A</v>
          </cell>
          <cell r="D484" t="e">
            <v>#N/A</v>
          </cell>
          <cell r="E484" t="e">
            <v>#N/A</v>
          </cell>
          <cell r="F484" t="e">
            <v>#N/A</v>
          </cell>
          <cell r="G484" t="e">
            <v>#N/A</v>
          </cell>
          <cell r="H484" t="e">
            <v>#N/A</v>
          </cell>
          <cell r="I484" t="e">
            <v>#N/A</v>
          </cell>
          <cell r="J484" t="e">
            <v>#N/A</v>
          </cell>
          <cell r="K484" t="e">
            <v>#N/A</v>
          </cell>
          <cell r="L484" t="e">
            <v>#N/A</v>
          </cell>
          <cell r="M484" t="e">
            <v>#N/A</v>
          </cell>
          <cell r="N484" t="e">
            <v>#N/A</v>
          </cell>
          <cell r="O484" t="e">
            <v>#N/A</v>
          </cell>
          <cell r="P484" t="e">
            <v>#N/A</v>
          </cell>
          <cell r="Q484" t="e">
            <v>#N/A</v>
          </cell>
          <cell r="R484" t="e">
            <v>#N/A</v>
          </cell>
          <cell r="S484" t="e">
            <v>#N/A</v>
          </cell>
          <cell r="T484" t="e">
            <v>#N/A</v>
          </cell>
          <cell r="U484" t="e">
            <v>#N/A</v>
          </cell>
          <cell r="V484" t="e">
            <v>#N/A</v>
          </cell>
          <cell r="W484" t="e">
            <v>#N/A</v>
          </cell>
          <cell r="X484" t="e">
            <v>#N/A</v>
          </cell>
          <cell r="Y484" t="e">
            <v>#N/A</v>
          </cell>
          <cell r="Z484" t="e">
            <v>#N/A</v>
          </cell>
          <cell r="AA484" t="e">
            <v>#N/A</v>
          </cell>
          <cell r="AB484" t="e">
            <v>#N/A</v>
          </cell>
          <cell r="AC484" t="e">
            <v>#N/A</v>
          </cell>
          <cell r="AD484" t="e">
            <v>#N/A</v>
          </cell>
          <cell r="AE484" t="e">
            <v>#N/A</v>
          </cell>
          <cell r="AF484" t="e">
            <v>#N/A</v>
          </cell>
          <cell r="AG484" t="e">
            <v>#N/A</v>
          </cell>
          <cell r="AH484" t="e">
            <v>#N/A</v>
          </cell>
          <cell r="AI484" t="e">
            <v>#N/A</v>
          </cell>
          <cell r="AJ484" t="e">
            <v>#N/A</v>
          </cell>
          <cell r="AK484" t="e">
            <v>#N/A</v>
          </cell>
          <cell r="AL484" t="e">
            <v>#N/A</v>
          </cell>
          <cell r="AM484" t="e">
            <v>#N/A</v>
          </cell>
          <cell r="AN484" t="e">
            <v>#N/A</v>
          </cell>
          <cell r="AO484" t="e">
            <v>#N/A</v>
          </cell>
          <cell r="AP484" t="e">
            <v>#N/A</v>
          </cell>
          <cell r="AQ484" t="e">
            <v>#N/A</v>
          </cell>
          <cell r="AR484" t="e">
            <v>#N/A</v>
          </cell>
          <cell r="AS484" t="e">
            <v>#N/A</v>
          </cell>
          <cell r="AT484" t="e">
            <v>#N/A</v>
          </cell>
          <cell r="AU484" t="e">
            <v>#N/A</v>
          </cell>
          <cell r="AV484" t="e">
            <v>#N/A</v>
          </cell>
          <cell r="AW484" t="e">
            <v>#N/A</v>
          </cell>
          <cell r="AX484" t="e">
            <v>#N/A</v>
          </cell>
          <cell r="AY484" t="e">
            <v>#N/A</v>
          </cell>
          <cell r="AZ484" t="e">
            <v>#N/A</v>
          </cell>
          <cell r="BA484" t="e">
            <v>#N/A</v>
          </cell>
          <cell r="BB484" t="e">
            <v>#N/A</v>
          </cell>
          <cell r="BC484" t="e">
            <v>#N/A</v>
          </cell>
          <cell r="BD484" t="e">
            <v>#N/A</v>
          </cell>
          <cell r="BE484" t="e">
            <v>#N/A</v>
          </cell>
        </row>
        <row r="485">
          <cell r="A485">
            <v>0</v>
          </cell>
          <cell r="B485">
            <v>0</v>
          </cell>
          <cell r="C485" t="e">
            <v>#N/A</v>
          </cell>
          <cell r="D485" t="e">
            <v>#N/A</v>
          </cell>
          <cell r="E485" t="e">
            <v>#N/A</v>
          </cell>
          <cell r="F485" t="e">
            <v>#N/A</v>
          </cell>
          <cell r="G485" t="e">
            <v>#N/A</v>
          </cell>
          <cell r="H485" t="e">
            <v>#N/A</v>
          </cell>
          <cell r="I485" t="e">
            <v>#N/A</v>
          </cell>
          <cell r="J485" t="e">
            <v>#N/A</v>
          </cell>
          <cell r="K485" t="e">
            <v>#N/A</v>
          </cell>
          <cell r="L485" t="e">
            <v>#N/A</v>
          </cell>
          <cell r="M485" t="e">
            <v>#N/A</v>
          </cell>
          <cell r="N485" t="e">
            <v>#N/A</v>
          </cell>
          <cell r="O485" t="e">
            <v>#N/A</v>
          </cell>
          <cell r="P485" t="e">
            <v>#N/A</v>
          </cell>
          <cell r="Q485" t="e">
            <v>#N/A</v>
          </cell>
          <cell r="R485" t="e">
            <v>#N/A</v>
          </cell>
          <cell r="S485" t="e">
            <v>#N/A</v>
          </cell>
          <cell r="T485" t="e">
            <v>#N/A</v>
          </cell>
          <cell r="U485" t="e">
            <v>#N/A</v>
          </cell>
          <cell r="V485" t="e">
            <v>#N/A</v>
          </cell>
          <cell r="W485" t="e">
            <v>#N/A</v>
          </cell>
          <cell r="X485" t="e">
            <v>#N/A</v>
          </cell>
          <cell r="Y485" t="e">
            <v>#N/A</v>
          </cell>
          <cell r="Z485" t="e">
            <v>#N/A</v>
          </cell>
          <cell r="AA485" t="e">
            <v>#N/A</v>
          </cell>
          <cell r="AB485" t="e">
            <v>#N/A</v>
          </cell>
          <cell r="AC485" t="e">
            <v>#N/A</v>
          </cell>
          <cell r="AD485" t="e">
            <v>#N/A</v>
          </cell>
          <cell r="AE485" t="e">
            <v>#N/A</v>
          </cell>
          <cell r="AF485" t="e">
            <v>#N/A</v>
          </cell>
          <cell r="AG485" t="e">
            <v>#N/A</v>
          </cell>
          <cell r="AH485" t="e">
            <v>#N/A</v>
          </cell>
          <cell r="AI485" t="e">
            <v>#N/A</v>
          </cell>
          <cell r="AJ485" t="e">
            <v>#N/A</v>
          </cell>
          <cell r="AK485" t="e">
            <v>#N/A</v>
          </cell>
          <cell r="AL485" t="e">
            <v>#N/A</v>
          </cell>
          <cell r="AM485" t="e">
            <v>#N/A</v>
          </cell>
          <cell r="AN485" t="e">
            <v>#N/A</v>
          </cell>
          <cell r="AO485" t="e">
            <v>#N/A</v>
          </cell>
          <cell r="AP485" t="e">
            <v>#N/A</v>
          </cell>
          <cell r="AQ485" t="e">
            <v>#N/A</v>
          </cell>
          <cell r="AR485" t="e">
            <v>#N/A</v>
          </cell>
          <cell r="AS485" t="e">
            <v>#N/A</v>
          </cell>
          <cell r="AT485" t="e">
            <v>#N/A</v>
          </cell>
          <cell r="AU485" t="e">
            <v>#N/A</v>
          </cell>
          <cell r="AV485" t="e">
            <v>#N/A</v>
          </cell>
          <cell r="AW485" t="e">
            <v>#N/A</v>
          </cell>
          <cell r="AX485" t="e">
            <v>#N/A</v>
          </cell>
          <cell r="AY485" t="e">
            <v>#N/A</v>
          </cell>
          <cell r="AZ485" t="e">
            <v>#N/A</v>
          </cell>
          <cell r="BA485" t="e">
            <v>#N/A</v>
          </cell>
          <cell r="BB485" t="e">
            <v>#N/A</v>
          </cell>
          <cell r="BC485" t="e">
            <v>#N/A</v>
          </cell>
          <cell r="BD485" t="e">
            <v>#N/A</v>
          </cell>
          <cell r="BE485" t="e">
            <v>#N/A</v>
          </cell>
        </row>
        <row r="486">
          <cell r="A486">
            <v>0</v>
          </cell>
          <cell r="B486">
            <v>0</v>
          </cell>
          <cell r="C486" t="e">
            <v>#N/A</v>
          </cell>
          <cell r="D486" t="e">
            <v>#N/A</v>
          </cell>
          <cell r="E486" t="e">
            <v>#N/A</v>
          </cell>
          <cell r="F486" t="e">
            <v>#N/A</v>
          </cell>
          <cell r="G486" t="e">
            <v>#N/A</v>
          </cell>
          <cell r="H486" t="e">
            <v>#N/A</v>
          </cell>
          <cell r="I486" t="e">
            <v>#N/A</v>
          </cell>
          <cell r="J486" t="e">
            <v>#N/A</v>
          </cell>
          <cell r="K486" t="e">
            <v>#N/A</v>
          </cell>
          <cell r="L486" t="e">
            <v>#N/A</v>
          </cell>
          <cell r="M486" t="e">
            <v>#N/A</v>
          </cell>
          <cell r="N486" t="e">
            <v>#N/A</v>
          </cell>
          <cell r="O486" t="e">
            <v>#N/A</v>
          </cell>
          <cell r="P486" t="e">
            <v>#N/A</v>
          </cell>
          <cell r="Q486" t="e">
            <v>#N/A</v>
          </cell>
          <cell r="R486" t="e">
            <v>#N/A</v>
          </cell>
          <cell r="S486" t="e">
            <v>#N/A</v>
          </cell>
          <cell r="T486" t="e">
            <v>#N/A</v>
          </cell>
          <cell r="U486" t="e">
            <v>#N/A</v>
          </cell>
          <cell r="V486" t="e">
            <v>#N/A</v>
          </cell>
          <cell r="W486" t="e">
            <v>#N/A</v>
          </cell>
          <cell r="X486" t="e">
            <v>#N/A</v>
          </cell>
          <cell r="Y486" t="e">
            <v>#N/A</v>
          </cell>
          <cell r="Z486" t="e">
            <v>#N/A</v>
          </cell>
          <cell r="AA486" t="e">
            <v>#N/A</v>
          </cell>
          <cell r="AB486" t="e">
            <v>#N/A</v>
          </cell>
          <cell r="AC486" t="e">
            <v>#N/A</v>
          </cell>
          <cell r="AD486" t="e">
            <v>#N/A</v>
          </cell>
          <cell r="AE486" t="e">
            <v>#N/A</v>
          </cell>
          <cell r="AF486" t="e">
            <v>#N/A</v>
          </cell>
          <cell r="AG486" t="e">
            <v>#N/A</v>
          </cell>
          <cell r="AH486" t="e">
            <v>#N/A</v>
          </cell>
          <cell r="AI486" t="e">
            <v>#N/A</v>
          </cell>
          <cell r="AJ486" t="e">
            <v>#N/A</v>
          </cell>
          <cell r="AK486" t="e">
            <v>#N/A</v>
          </cell>
          <cell r="AL486" t="e">
            <v>#N/A</v>
          </cell>
          <cell r="AM486" t="e">
            <v>#N/A</v>
          </cell>
          <cell r="AN486" t="e">
            <v>#N/A</v>
          </cell>
          <cell r="AO486" t="e">
            <v>#N/A</v>
          </cell>
          <cell r="AP486" t="e">
            <v>#N/A</v>
          </cell>
          <cell r="AQ486" t="e">
            <v>#N/A</v>
          </cell>
          <cell r="AR486" t="e">
            <v>#N/A</v>
          </cell>
          <cell r="AS486" t="e">
            <v>#N/A</v>
          </cell>
          <cell r="AT486" t="e">
            <v>#N/A</v>
          </cell>
          <cell r="AU486" t="e">
            <v>#N/A</v>
          </cell>
          <cell r="AV486" t="e">
            <v>#N/A</v>
          </cell>
          <cell r="AW486" t="e">
            <v>#N/A</v>
          </cell>
          <cell r="AX486" t="e">
            <v>#N/A</v>
          </cell>
          <cell r="AY486" t="e">
            <v>#N/A</v>
          </cell>
          <cell r="AZ486" t="e">
            <v>#N/A</v>
          </cell>
          <cell r="BA486" t="e">
            <v>#N/A</v>
          </cell>
          <cell r="BB486" t="e">
            <v>#N/A</v>
          </cell>
          <cell r="BC486" t="e">
            <v>#N/A</v>
          </cell>
          <cell r="BD486" t="e">
            <v>#N/A</v>
          </cell>
          <cell r="BE486" t="e">
            <v>#N/A</v>
          </cell>
        </row>
        <row r="487">
          <cell r="A487">
            <v>0</v>
          </cell>
          <cell r="B487">
            <v>0</v>
          </cell>
          <cell r="C487" t="e">
            <v>#N/A</v>
          </cell>
          <cell r="D487" t="e">
            <v>#N/A</v>
          </cell>
          <cell r="E487" t="e">
            <v>#N/A</v>
          </cell>
          <cell r="F487" t="e">
            <v>#N/A</v>
          </cell>
          <cell r="G487" t="e">
            <v>#N/A</v>
          </cell>
          <cell r="H487" t="e">
            <v>#N/A</v>
          </cell>
          <cell r="I487" t="e">
            <v>#N/A</v>
          </cell>
          <cell r="J487" t="e">
            <v>#N/A</v>
          </cell>
          <cell r="K487" t="e">
            <v>#N/A</v>
          </cell>
          <cell r="L487" t="e">
            <v>#N/A</v>
          </cell>
          <cell r="M487" t="e">
            <v>#N/A</v>
          </cell>
          <cell r="N487" t="e">
            <v>#N/A</v>
          </cell>
          <cell r="O487" t="e">
            <v>#N/A</v>
          </cell>
          <cell r="P487" t="e">
            <v>#N/A</v>
          </cell>
          <cell r="Q487" t="e">
            <v>#N/A</v>
          </cell>
          <cell r="R487" t="e">
            <v>#N/A</v>
          </cell>
          <cell r="S487" t="e">
            <v>#N/A</v>
          </cell>
          <cell r="T487" t="e">
            <v>#N/A</v>
          </cell>
          <cell r="U487" t="e">
            <v>#N/A</v>
          </cell>
          <cell r="V487" t="e">
            <v>#N/A</v>
          </cell>
          <cell r="W487" t="e">
            <v>#N/A</v>
          </cell>
          <cell r="X487" t="e">
            <v>#N/A</v>
          </cell>
          <cell r="Y487" t="e">
            <v>#N/A</v>
          </cell>
          <cell r="Z487" t="e">
            <v>#N/A</v>
          </cell>
          <cell r="AA487" t="e">
            <v>#N/A</v>
          </cell>
          <cell r="AB487" t="e">
            <v>#N/A</v>
          </cell>
          <cell r="AC487" t="e">
            <v>#N/A</v>
          </cell>
          <cell r="AD487" t="e">
            <v>#N/A</v>
          </cell>
          <cell r="AE487" t="e">
            <v>#N/A</v>
          </cell>
          <cell r="AF487" t="e">
            <v>#N/A</v>
          </cell>
          <cell r="AG487" t="e">
            <v>#N/A</v>
          </cell>
          <cell r="AH487" t="e">
            <v>#N/A</v>
          </cell>
          <cell r="AI487" t="e">
            <v>#N/A</v>
          </cell>
          <cell r="AJ487" t="e">
            <v>#N/A</v>
          </cell>
          <cell r="AK487" t="e">
            <v>#N/A</v>
          </cell>
          <cell r="AL487" t="e">
            <v>#N/A</v>
          </cell>
          <cell r="AM487" t="e">
            <v>#N/A</v>
          </cell>
          <cell r="AN487" t="e">
            <v>#N/A</v>
          </cell>
          <cell r="AO487" t="e">
            <v>#N/A</v>
          </cell>
          <cell r="AP487" t="e">
            <v>#N/A</v>
          </cell>
          <cell r="AQ487" t="e">
            <v>#N/A</v>
          </cell>
          <cell r="AR487" t="e">
            <v>#N/A</v>
          </cell>
          <cell r="AS487" t="e">
            <v>#N/A</v>
          </cell>
          <cell r="AT487" t="e">
            <v>#N/A</v>
          </cell>
          <cell r="AU487" t="e">
            <v>#N/A</v>
          </cell>
          <cell r="AV487" t="e">
            <v>#N/A</v>
          </cell>
          <cell r="AW487" t="e">
            <v>#N/A</v>
          </cell>
          <cell r="AX487" t="e">
            <v>#N/A</v>
          </cell>
          <cell r="AY487" t="e">
            <v>#N/A</v>
          </cell>
          <cell r="AZ487" t="e">
            <v>#N/A</v>
          </cell>
          <cell r="BA487" t="e">
            <v>#N/A</v>
          </cell>
          <cell r="BB487" t="e">
            <v>#N/A</v>
          </cell>
          <cell r="BC487" t="e">
            <v>#N/A</v>
          </cell>
          <cell r="BD487" t="e">
            <v>#N/A</v>
          </cell>
          <cell r="BE487" t="e">
            <v>#N/A</v>
          </cell>
        </row>
        <row r="488">
          <cell r="A488">
            <v>0</v>
          </cell>
          <cell r="B488">
            <v>0</v>
          </cell>
          <cell r="C488" t="e">
            <v>#N/A</v>
          </cell>
          <cell r="D488" t="e">
            <v>#N/A</v>
          </cell>
          <cell r="E488" t="e">
            <v>#N/A</v>
          </cell>
          <cell r="F488" t="e">
            <v>#N/A</v>
          </cell>
          <cell r="G488" t="e">
            <v>#N/A</v>
          </cell>
          <cell r="H488" t="e">
            <v>#N/A</v>
          </cell>
          <cell r="I488" t="e">
            <v>#N/A</v>
          </cell>
          <cell r="J488" t="e">
            <v>#N/A</v>
          </cell>
          <cell r="K488" t="e">
            <v>#N/A</v>
          </cell>
          <cell r="L488" t="e">
            <v>#N/A</v>
          </cell>
          <cell r="M488" t="e">
            <v>#N/A</v>
          </cell>
          <cell r="N488" t="e">
            <v>#N/A</v>
          </cell>
          <cell r="O488" t="e">
            <v>#N/A</v>
          </cell>
          <cell r="P488" t="e">
            <v>#N/A</v>
          </cell>
          <cell r="Q488" t="e">
            <v>#N/A</v>
          </cell>
          <cell r="R488" t="e">
            <v>#N/A</v>
          </cell>
          <cell r="S488" t="e">
            <v>#N/A</v>
          </cell>
          <cell r="T488" t="e">
            <v>#N/A</v>
          </cell>
          <cell r="U488" t="e">
            <v>#N/A</v>
          </cell>
          <cell r="V488" t="e">
            <v>#N/A</v>
          </cell>
          <cell r="W488" t="e">
            <v>#N/A</v>
          </cell>
          <cell r="X488" t="e">
            <v>#N/A</v>
          </cell>
          <cell r="Y488" t="e">
            <v>#N/A</v>
          </cell>
          <cell r="Z488" t="e">
            <v>#N/A</v>
          </cell>
          <cell r="AA488" t="e">
            <v>#N/A</v>
          </cell>
          <cell r="AB488" t="e">
            <v>#N/A</v>
          </cell>
          <cell r="AC488" t="e">
            <v>#N/A</v>
          </cell>
          <cell r="AD488" t="e">
            <v>#N/A</v>
          </cell>
          <cell r="AE488" t="e">
            <v>#N/A</v>
          </cell>
          <cell r="AF488" t="e">
            <v>#N/A</v>
          </cell>
          <cell r="AG488" t="e">
            <v>#N/A</v>
          </cell>
          <cell r="AH488" t="e">
            <v>#N/A</v>
          </cell>
          <cell r="AI488" t="e">
            <v>#N/A</v>
          </cell>
          <cell r="AJ488" t="e">
            <v>#N/A</v>
          </cell>
          <cell r="AK488" t="e">
            <v>#N/A</v>
          </cell>
          <cell r="AL488" t="e">
            <v>#N/A</v>
          </cell>
          <cell r="AM488" t="e">
            <v>#N/A</v>
          </cell>
          <cell r="AN488" t="e">
            <v>#N/A</v>
          </cell>
          <cell r="AO488" t="e">
            <v>#N/A</v>
          </cell>
          <cell r="AP488" t="e">
            <v>#N/A</v>
          </cell>
          <cell r="AQ488" t="e">
            <v>#N/A</v>
          </cell>
          <cell r="AR488" t="e">
            <v>#N/A</v>
          </cell>
          <cell r="AS488" t="e">
            <v>#N/A</v>
          </cell>
          <cell r="AT488" t="e">
            <v>#N/A</v>
          </cell>
          <cell r="AU488" t="e">
            <v>#N/A</v>
          </cell>
          <cell r="AV488" t="e">
            <v>#N/A</v>
          </cell>
          <cell r="AW488" t="e">
            <v>#N/A</v>
          </cell>
          <cell r="AX488" t="e">
            <v>#N/A</v>
          </cell>
          <cell r="AY488" t="e">
            <v>#N/A</v>
          </cell>
          <cell r="AZ488" t="e">
            <v>#N/A</v>
          </cell>
          <cell r="BA488" t="e">
            <v>#N/A</v>
          </cell>
          <cell r="BB488" t="e">
            <v>#N/A</v>
          </cell>
          <cell r="BC488" t="e">
            <v>#N/A</v>
          </cell>
          <cell r="BD488" t="e">
            <v>#N/A</v>
          </cell>
          <cell r="BE488" t="e">
            <v>#N/A</v>
          </cell>
        </row>
        <row r="489">
          <cell r="A489">
            <v>0</v>
          </cell>
          <cell r="B489">
            <v>0</v>
          </cell>
          <cell r="C489" t="e">
            <v>#N/A</v>
          </cell>
          <cell r="D489" t="e">
            <v>#N/A</v>
          </cell>
          <cell r="E489" t="e">
            <v>#N/A</v>
          </cell>
          <cell r="F489" t="e">
            <v>#N/A</v>
          </cell>
          <cell r="G489" t="e">
            <v>#N/A</v>
          </cell>
          <cell r="H489" t="e">
            <v>#N/A</v>
          </cell>
          <cell r="I489" t="e">
            <v>#N/A</v>
          </cell>
          <cell r="J489" t="e">
            <v>#N/A</v>
          </cell>
          <cell r="K489" t="e">
            <v>#N/A</v>
          </cell>
          <cell r="L489" t="e">
            <v>#N/A</v>
          </cell>
          <cell r="M489" t="e">
            <v>#N/A</v>
          </cell>
          <cell r="N489" t="e">
            <v>#N/A</v>
          </cell>
          <cell r="O489" t="e">
            <v>#N/A</v>
          </cell>
          <cell r="P489" t="e">
            <v>#N/A</v>
          </cell>
          <cell r="Q489" t="e">
            <v>#N/A</v>
          </cell>
          <cell r="R489" t="e">
            <v>#N/A</v>
          </cell>
          <cell r="S489" t="e">
            <v>#N/A</v>
          </cell>
          <cell r="T489" t="e">
            <v>#N/A</v>
          </cell>
          <cell r="U489" t="e">
            <v>#N/A</v>
          </cell>
          <cell r="V489" t="e">
            <v>#N/A</v>
          </cell>
          <cell r="W489" t="e">
            <v>#N/A</v>
          </cell>
          <cell r="X489" t="e">
            <v>#N/A</v>
          </cell>
          <cell r="Y489" t="e">
            <v>#N/A</v>
          </cell>
          <cell r="Z489" t="e">
            <v>#N/A</v>
          </cell>
          <cell r="AA489" t="e">
            <v>#N/A</v>
          </cell>
          <cell r="AB489" t="e">
            <v>#N/A</v>
          </cell>
          <cell r="AC489" t="e">
            <v>#N/A</v>
          </cell>
          <cell r="AD489" t="e">
            <v>#N/A</v>
          </cell>
          <cell r="AE489" t="e">
            <v>#N/A</v>
          </cell>
          <cell r="AF489" t="e">
            <v>#N/A</v>
          </cell>
          <cell r="AG489" t="e">
            <v>#N/A</v>
          </cell>
          <cell r="AH489" t="e">
            <v>#N/A</v>
          </cell>
          <cell r="AI489" t="e">
            <v>#N/A</v>
          </cell>
          <cell r="AJ489" t="e">
            <v>#N/A</v>
          </cell>
          <cell r="AK489" t="e">
            <v>#N/A</v>
          </cell>
          <cell r="AL489" t="e">
            <v>#N/A</v>
          </cell>
          <cell r="AM489" t="e">
            <v>#N/A</v>
          </cell>
          <cell r="AN489" t="e">
            <v>#N/A</v>
          </cell>
          <cell r="AO489" t="e">
            <v>#N/A</v>
          </cell>
          <cell r="AP489" t="e">
            <v>#N/A</v>
          </cell>
          <cell r="AQ489" t="e">
            <v>#N/A</v>
          </cell>
          <cell r="AR489" t="e">
            <v>#N/A</v>
          </cell>
          <cell r="AS489" t="e">
            <v>#N/A</v>
          </cell>
          <cell r="AT489" t="e">
            <v>#N/A</v>
          </cell>
          <cell r="AU489" t="e">
            <v>#N/A</v>
          </cell>
          <cell r="AV489" t="e">
            <v>#N/A</v>
          </cell>
          <cell r="AW489" t="e">
            <v>#N/A</v>
          </cell>
          <cell r="AX489" t="e">
            <v>#N/A</v>
          </cell>
          <cell r="AY489" t="e">
            <v>#N/A</v>
          </cell>
          <cell r="AZ489" t="e">
            <v>#N/A</v>
          </cell>
          <cell r="BA489" t="e">
            <v>#N/A</v>
          </cell>
          <cell r="BB489" t="e">
            <v>#N/A</v>
          </cell>
          <cell r="BC489" t="e">
            <v>#N/A</v>
          </cell>
          <cell r="BD489" t="e">
            <v>#N/A</v>
          </cell>
          <cell r="BE489" t="e">
            <v>#N/A</v>
          </cell>
        </row>
        <row r="490">
          <cell r="A490">
            <v>0</v>
          </cell>
          <cell r="B490">
            <v>0</v>
          </cell>
          <cell r="C490" t="e">
            <v>#N/A</v>
          </cell>
          <cell r="D490" t="e">
            <v>#N/A</v>
          </cell>
          <cell r="E490" t="e">
            <v>#N/A</v>
          </cell>
          <cell r="F490" t="e">
            <v>#N/A</v>
          </cell>
          <cell r="G490" t="e">
            <v>#N/A</v>
          </cell>
          <cell r="H490" t="e">
            <v>#N/A</v>
          </cell>
          <cell r="I490" t="e">
            <v>#N/A</v>
          </cell>
          <cell r="J490" t="e">
            <v>#N/A</v>
          </cell>
          <cell r="K490" t="e">
            <v>#N/A</v>
          </cell>
          <cell r="L490" t="e">
            <v>#N/A</v>
          </cell>
          <cell r="M490" t="e">
            <v>#N/A</v>
          </cell>
          <cell r="N490" t="e">
            <v>#N/A</v>
          </cell>
          <cell r="O490" t="e">
            <v>#N/A</v>
          </cell>
          <cell r="P490" t="e">
            <v>#N/A</v>
          </cell>
          <cell r="Q490" t="e">
            <v>#N/A</v>
          </cell>
          <cell r="R490" t="e">
            <v>#N/A</v>
          </cell>
          <cell r="S490" t="e">
            <v>#N/A</v>
          </cell>
          <cell r="T490" t="e">
            <v>#N/A</v>
          </cell>
          <cell r="U490" t="e">
            <v>#N/A</v>
          </cell>
          <cell r="V490" t="e">
            <v>#N/A</v>
          </cell>
          <cell r="W490" t="e">
            <v>#N/A</v>
          </cell>
          <cell r="X490" t="e">
            <v>#N/A</v>
          </cell>
          <cell r="Y490" t="e">
            <v>#N/A</v>
          </cell>
          <cell r="Z490" t="e">
            <v>#N/A</v>
          </cell>
          <cell r="AA490" t="e">
            <v>#N/A</v>
          </cell>
          <cell r="AB490" t="e">
            <v>#N/A</v>
          </cell>
          <cell r="AC490" t="e">
            <v>#N/A</v>
          </cell>
          <cell r="AD490" t="e">
            <v>#N/A</v>
          </cell>
          <cell r="AE490" t="e">
            <v>#N/A</v>
          </cell>
          <cell r="AF490" t="e">
            <v>#N/A</v>
          </cell>
          <cell r="AG490" t="e">
            <v>#N/A</v>
          </cell>
          <cell r="AH490" t="e">
            <v>#N/A</v>
          </cell>
          <cell r="AI490" t="e">
            <v>#N/A</v>
          </cell>
          <cell r="AJ490" t="e">
            <v>#N/A</v>
          </cell>
          <cell r="AK490" t="e">
            <v>#N/A</v>
          </cell>
          <cell r="AL490" t="e">
            <v>#N/A</v>
          </cell>
          <cell r="AM490" t="e">
            <v>#N/A</v>
          </cell>
          <cell r="AN490" t="e">
            <v>#N/A</v>
          </cell>
          <cell r="AO490" t="e">
            <v>#N/A</v>
          </cell>
          <cell r="AP490" t="e">
            <v>#N/A</v>
          </cell>
          <cell r="AQ490" t="e">
            <v>#N/A</v>
          </cell>
          <cell r="AR490" t="e">
            <v>#N/A</v>
          </cell>
          <cell r="AS490" t="e">
            <v>#N/A</v>
          </cell>
          <cell r="AT490" t="e">
            <v>#N/A</v>
          </cell>
          <cell r="AU490" t="e">
            <v>#N/A</v>
          </cell>
          <cell r="AV490" t="e">
            <v>#N/A</v>
          </cell>
          <cell r="AW490" t="e">
            <v>#N/A</v>
          </cell>
          <cell r="AX490" t="e">
            <v>#N/A</v>
          </cell>
          <cell r="AY490" t="e">
            <v>#N/A</v>
          </cell>
          <cell r="AZ490" t="e">
            <v>#N/A</v>
          </cell>
          <cell r="BA490" t="e">
            <v>#N/A</v>
          </cell>
          <cell r="BB490" t="e">
            <v>#N/A</v>
          </cell>
          <cell r="BC490" t="e">
            <v>#N/A</v>
          </cell>
          <cell r="BD490" t="e">
            <v>#N/A</v>
          </cell>
          <cell r="BE490" t="e">
            <v>#N/A</v>
          </cell>
        </row>
        <row r="491">
          <cell r="A491">
            <v>0</v>
          </cell>
          <cell r="B491">
            <v>0</v>
          </cell>
          <cell r="C491" t="e">
            <v>#N/A</v>
          </cell>
          <cell r="D491" t="e">
            <v>#N/A</v>
          </cell>
          <cell r="E491" t="e">
            <v>#N/A</v>
          </cell>
          <cell r="F491" t="e">
            <v>#N/A</v>
          </cell>
          <cell r="G491" t="e">
            <v>#N/A</v>
          </cell>
          <cell r="H491" t="e">
            <v>#N/A</v>
          </cell>
          <cell r="I491" t="e">
            <v>#N/A</v>
          </cell>
          <cell r="J491" t="e">
            <v>#N/A</v>
          </cell>
          <cell r="K491" t="e">
            <v>#N/A</v>
          </cell>
          <cell r="L491" t="e">
            <v>#N/A</v>
          </cell>
          <cell r="M491" t="e">
            <v>#N/A</v>
          </cell>
          <cell r="N491" t="e">
            <v>#N/A</v>
          </cell>
          <cell r="O491" t="e">
            <v>#N/A</v>
          </cell>
          <cell r="P491" t="e">
            <v>#N/A</v>
          </cell>
          <cell r="Q491" t="e">
            <v>#N/A</v>
          </cell>
          <cell r="R491" t="e">
            <v>#N/A</v>
          </cell>
          <cell r="S491" t="e">
            <v>#N/A</v>
          </cell>
          <cell r="T491" t="e">
            <v>#N/A</v>
          </cell>
          <cell r="U491" t="e">
            <v>#N/A</v>
          </cell>
          <cell r="V491" t="e">
            <v>#N/A</v>
          </cell>
          <cell r="W491" t="e">
            <v>#N/A</v>
          </cell>
          <cell r="X491" t="e">
            <v>#N/A</v>
          </cell>
          <cell r="Y491" t="e">
            <v>#N/A</v>
          </cell>
          <cell r="Z491" t="e">
            <v>#N/A</v>
          </cell>
          <cell r="AA491" t="e">
            <v>#N/A</v>
          </cell>
          <cell r="AB491" t="e">
            <v>#N/A</v>
          </cell>
          <cell r="AC491" t="e">
            <v>#N/A</v>
          </cell>
          <cell r="AD491" t="e">
            <v>#N/A</v>
          </cell>
          <cell r="AE491" t="e">
            <v>#N/A</v>
          </cell>
          <cell r="AF491" t="e">
            <v>#N/A</v>
          </cell>
          <cell r="AG491" t="e">
            <v>#N/A</v>
          </cell>
          <cell r="AH491" t="e">
            <v>#N/A</v>
          </cell>
          <cell r="AI491" t="e">
            <v>#N/A</v>
          </cell>
          <cell r="AJ491" t="e">
            <v>#N/A</v>
          </cell>
          <cell r="AK491" t="e">
            <v>#N/A</v>
          </cell>
          <cell r="AL491" t="e">
            <v>#N/A</v>
          </cell>
          <cell r="AM491" t="e">
            <v>#N/A</v>
          </cell>
          <cell r="AN491" t="e">
            <v>#N/A</v>
          </cell>
          <cell r="AO491" t="e">
            <v>#N/A</v>
          </cell>
          <cell r="AP491" t="e">
            <v>#N/A</v>
          </cell>
          <cell r="AQ491" t="e">
            <v>#N/A</v>
          </cell>
          <cell r="AR491" t="e">
            <v>#N/A</v>
          </cell>
          <cell r="AS491" t="e">
            <v>#N/A</v>
          </cell>
          <cell r="AT491" t="e">
            <v>#N/A</v>
          </cell>
          <cell r="AU491" t="e">
            <v>#N/A</v>
          </cell>
          <cell r="AV491" t="e">
            <v>#N/A</v>
          </cell>
          <cell r="AW491" t="e">
            <v>#N/A</v>
          </cell>
          <cell r="AX491" t="e">
            <v>#N/A</v>
          </cell>
          <cell r="AY491" t="e">
            <v>#N/A</v>
          </cell>
          <cell r="AZ491" t="e">
            <v>#N/A</v>
          </cell>
          <cell r="BA491" t="e">
            <v>#N/A</v>
          </cell>
          <cell r="BB491" t="e">
            <v>#N/A</v>
          </cell>
          <cell r="BC491" t="e">
            <v>#N/A</v>
          </cell>
          <cell r="BD491" t="e">
            <v>#N/A</v>
          </cell>
          <cell r="BE491" t="e">
            <v>#N/A</v>
          </cell>
        </row>
        <row r="492">
          <cell r="A492">
            <v>0</v>
          </cell>
          <cell r="B492">
            <v>0</v>
          </cell>
          <cell r="C492" t="e">
            <v>#N/A</v>
          </cell>
          <cell r="D492" t="e">
            <v>#N/A</v>
          </cell>
          <cell r="E492" t="e">
            <v>#N/A</v>
          </cell>
          <cell r="F492" t="e">
            <v>#N/A</v>
          </cell>
          <cell r="G492" t="e">
            <v>#N/A</v>
          </cell>
          <cell r="H492" t="e">
            <v>#N/A</v>
          </cell>
          <cell r="I492" t="e">
            <v>#N/A</v>
          </cell>
          <cell r="J492" t="e">
            <v>#N/A</v>
          </cell>
          <cell r="K492" t="e">
            <v>#N/A</v>
          </cell>
          <cell r="L492" t="e">
            <v>#N/A</v>
          </cell>
          <cell r="M492" t="e">
            <v>#N/A</v>
          </cell>
          <cell r="N492" t="e">
            <v>#N/A</v>
          </cell>
          <cell r="O492" t="e">
            <v>#N/A</v>
          </cell>
          <cell r="P492" t="e">
            <v>#N/A</v>
          </cell>
          <cell r="Q492" t="e">
            <v>#N/A</v>
          </cell>
          <cell r="R492" t="e">
            <v>#N/A</v>
          </cell>
          <cell r="S492" t="e">
            <v>#N/A</v>
          </cell>
          <cell r="T492" t="e">
            <v>#N/A</v>
          </cell>
          <cell r="U492" t="e">
            <v>#N/A</v>
          </cell>
          <cell r="V492" t="e">
            <v>#N/A</v>
          </cell>
          <cell r="W492" t="e">
            <v>#N/A</v>
          </cell>
          <cell r="X492" t="e">
            <v>#N/A</v>
          </cell>
          <cell r="Y492" t="e">
            <v>#N/A</v>
          </cell>
          <cell r="Z492" t="e">
            <v>#N/A</v>
          </cell>
          <cell r="AA492" t="e">
            <v>#N/A</v>
          </cell>
          <cell r="AB492" t="e">
            <v>#N/A</v>
          </cell>
          <cell r="AC492" t="e">
            <v>#N/A</v>
          </cell>
          <cell r="AD492" t="e">
            <v>#N/A</v>
          </cell>
          <cell r="AE492" t="e">
            <v>#N/A</v>
          </cell>
          <cell r="AF492" t="e">
            <v>#N/A</v>
          </cell>
          <cell r="AG492" t="e">
            <v>#N/A</v>
          </cell>
          <cell r="AH492" t="e">
            <v>#N/A</v>
          </cell>
          <cell r="AI492" t="e">
            <v>#N/A</v>
          </cell>
          <cell r="AJ492" t="e">
            <v>#N/A</v>
          </cell>
          <cell r="AK492" t="e">
            <v>#N/A</v>
          </cell>
          <cell r="AL492" t="e">
            <v>#N/A</v>
          </cell>
          <cell r="AM492" t="e">
            <v>#N/A</v>
          </cell>
          <cell r="AN492" t="e">
            <v>#N/A</v>
          </cell>
          <cell r="AO492" t="e">
            <v>#N/A</v>
          </cell>
          <cell r="AP492" t="e">
            <v>#N/A</v>
          </cell>
          <cell r="AQ492" t="e">
            <v>#N/A</v>
          </cell>
          <cell r="AR492" t="e">
            <v>#N/A</v>
          </cell>
          <cell r="AS492" t="e">
            <v>#N/A</v>
          </cell>
          <cell r="AT492" t="e">
            <v>#N/A</v>
          </cell>
          <cell r="AU492" t="e">
            <v>#N/A</v>
          </cell>
          <cell r="AV492" t="e">
            <v>#N/A</v>
          </cell>
          <cell r="AW492" t="e">
            <v>#N/A</v>
          </cell>
          <cell r="AX492" t="e">
            <v>#N/A</v>
          </cell>
          <cell r="AY492" t="e">
            <v>#N/A</v>
          </cell>
          <cell r="AZ492" t="e">
            <v>#N/A</v>
          </cell>
          <cell r="BA492" t="e">
            <v>#N/A</v>
          </cell>
          <cell r="BB492" t="e">
            <v>#N/A</v>
          </cell>
          <cell r="BC492" t="e">
            <v>#N/A</v>
          </cell>
          <cell r="BD492" t="e">
            <v>#N/A</v>
          </cell>
          <cell r="BE492" t="e">
            <v>#N/A</v>
          </cell>
        </row>
        <row r="493">
          <cell r="A493">
            <v>0</v>
          </cell>
          <cell r="B493">
            <v>0</v>
          </cell>
          <cell r="C493" t="e">
            <v>#N/A</v>
          </cell>
          <cell r="D493" t="e">
            <v>#N/A</v>
          </cell>
          <cell r="E493" t="e">
            <v>#N/A</v>
          </cell>
          <cell r="F493" t="e">
            <v>#N/A</v>
          </cell>
          <cell r="G493" t="e">
            <v>#N/A</v>
          </cell>
          <cell r="H493" t="e">
            <v>#N/A</v>
          </cell>
          <cell r="I493" t="e">
            <v>#N/A</v>
          </cell>
          <cell r="J493" t="e">
            <v>#N/A</v>
          </cell>
          <cell r="K493" t="e">
            <v>#N/A</v>
          </cell>
          <cell r="L493" t="e">
            <v>#N/A</v>
          </cell>
          <cell r="M493" t="e">
            <v>#N/A</v>
          </cell>
          <cell r="N493" t="e">
            <v>#N/A</v>
          </cell>
          <cell r="O493" t="e">
            <v>#N/A</v>
          </cell>
          <cell r="P493" t="e">
            <v>#N/A</v>
          </cell>
          <cell r="Q493" t="e">
            <v>#N/A</v>
          </cell>
          <cell r="R493" t="e">
            <v>#N/A</v>
          </cell>
          <cell r="S493" t="e">
            <v>#N/A</v>
          </cell>
          <cell r="T493" t="e">
            <v>#N/A</v>
          </cell>
          <cell r="U493" t="e">
            <v>#N/A</v>
          </cell>
          <cell r="V493" t="e">
            <v>#N/A</v>
          </cell>
          <cell r="W493" t="e">
            <v>#N/A</v>
          </cell>
          <cell r="X493" t="e">
            <v>#N/A</v>
          </cell>
          <cell r="Y493" t="e">
            <v>#N/A</v>
          </cell>
          <cell r="Z493" t="e">
            <v>#N/A</v>
          </cell>
          <cell r="AA493" t="e">
            <v>#N/A</v>
          </cell>
          <cell r="AB493" t="e">
            <v>#N/A</v>
          </cell>
          <cell r="AC493" t="e">
            <v>#N/A</v>
          </cell>
          <cell r="AD493" t="e">
            <v>#N/A</v>
          </cell>
          <cell r="AE493" t="e">
            <v>#N/A</v>
          </cell>
          <cell r="AF493" t="e">
            <v>#N/A</v>
          </cell>
          <cell r="AG493" t="e">
            <v>#N/A</v>
          </cell>
          <cell r="AH493" t="e">
            <v>#N/A</v>
          </cell>
          <cell r="AI493" t="e">
            <v>#N/A</v>
          </cell>
          <cell r="AJ493" t="e">
            <v>#N/A</v>
          </cell>
          <cell r="AK493" t="e">
            <v>#N/A</v>
          </cell>
          <cell r="AL493" t="e">
            <v>#N/A</v>
          </cell>
          <cell r="AM493" t="e">
            <v>#N/A</v>
          </cell>
          <cell r="AN493" t="e">
            <v>#N/A</v>
          </cell>
          <cell r="AO493" t="e">
            <v>#N/A</v>
          </cell>
          <cell r="AP493" t="e">
            <v>#N/A</v>
          </cell>
          <cell r="AQ493" t="e">
            <v>#N/A</v>
          </cell>
          <cell r="AR493" t="e">
            <v>#N/A</v>
          </cell>
          <cell r="AS493" t="e">
            <v>#N/A</v>
          </cell>
          <cell r="AT493" t="e">
            <v>#N/A</v>
          </cell>
          <cell r="AU493" t="e">
            <v>#N/A</v>
          </cell>
          <cell r="AV493" t="e">
            <v>#N/A</v>
          </cell>
          <cell r="AW493" t="e">
            <v>#N/A</v>
          </cell>
          <cell r="AX493" t="e">
            <v>#N/A</v>
          </cell>
          <cell r="AY493" t="e">
            <v>#N/A</v>
          </cell>
          <cell r="AZ493" t="e">
            <v>#N/A</v>
          </cell>
          <cell r="BA493" t="e">
            <v>#N/A</v>
          </cell>
          <cell r="BB493" t="e">
            <v>#N/A</v>
          </cell>
          <cell r="BC493" t="e">
            <v>#N/A</v>
          </cell>
          <cell r="BD493" t="e">
            <v>#N/A</v>
          </cell>
          <cell r="BE493" t="e">
            <v>#N/A</v>
          </cell>
        </row>
        <row r="494">
          <cell r="A494">
            <v>0</v>
          </cell>
          <cell r="B494">
            <v>0</v>
          </cell>
          <cell r="C494" t="e">
            <v>#N/A</v>
          </cell>
          <cell r="D494" t="e">
            <v>#N/A</v>
          </cell>
          <cell r="E494" t="e">
            <v>#N/A</v>
          </cell>
          <cell r="F494" t="e">
            <v>#N/A</v>
          </cell>
          <cell r="G494" t="e">
            <v>#N/A</v>
          </cell>
          <cell r="H494" t="e">
            <v>#N/A</v>
          </cell>
          <cell r="I494" t="e">
            <v>#N/A</v>
          </cell>
          <cell r="J494" t="e">
            <v>#N/A</v>
          </cell>
          <cell r="K494" t="e">
            <v>#N/A</v>
          </cell>
          <cell r="L494" t="e">
            <v>#N/A</v>
          </cell>
          <cell r="M494" t="e">
            <v>#N/A</v>
          </cell>
          <cell r="N494" t="e">
            <v>#N/A</v>
          </cell>
          <cell r="O494" t="e">
            <v>#N/A</v>
          </cell>
          <cell r="P494" t="e">
            <v>#N/A</v>
          </cell>
          <cell r="Q494" t="e">
            <v>#N/A</v>
          </cell>
          <cell r="R494" t="e">
            <v>#N/A</v>
          </cell>
          <cell r="S494" t="e">
            <v>#N/A</v>
          </cell>
          <cell r="T494" t="e">
            <v>#N/A</v>
          </cell>
          <cell r="U494" t="e">
            <v>#N/A</v>
          </cell>
          <cell r="V494" t="e">
            <v>#N/A</v>
          </cell>
          <cell r="W494" t="e">
            <v>#N/A</v>
          </cell>
          <cell r="X494" t="e">
            <v>#N/A</v>
          </cell>
          <cell r="Y494" t="e">
            <v>#N/A</v>
          </cell>
          <cell r="Z494" t="e">
            <v>#N/A</v>
          </cell>
          <cell r="AA494" t="e">
            <v>#N/A</v>
          </cell>
          <cell r="AB494" t="e">
            <v>#N/A</v>
          </cell>
          <cell r="AC494" t="e">
            <v>#N/A</v>
          </cell>
          <cell r="AD494" t="e">
            <v>#N/A</v>
          </cell>
          <cell r="AE494" t="e">
            <v>#N/A</v>
          </cell>
          <cell r="AF494" t="e">
            <v>#N/A</v>
          </cell>
          <cell r="AG494" t="e">
            <v>#N/A</v>
          </cell>
          <cell r="AH494" t="e">
            <v>#N/A</v>
          </cell>
          <cell r="AI494" t="e">
            <v>#N/A</v>
          </cell>
          <cell r="AJ494" t="e">
            <v>#N/A</v>
          </cell>
          <cell r="AK494" t="e">
            <v>#N/A</v>
          </cell>
          <cell r="AL494" t="e">
            <v>#N/A</v>
          </cell>
          <cell r="AM494" t="e">
            <v>#N/A</v>
          </cell>
          <cell r="AN494" t="e">
            <v>#N/A</v>
          </cell>
          <cell r="AO494" t="e">
            <v>#N/A</v>
          </cell>
          <cell r="AP494" t="e">
            <v>#N/A</v>
          </cell>
          <cell r="AQ494" t="e">
            <v>#N/A</v>
          </cell>
          <cell r="AR494" t="e">
            <v>#N/A</v>
          </cell>
          <cell r="AS494" t="e">
            <v>#N/A</v>
          </cell>
          <cell r="AT494" t="e">
            <v>#N/A</v>
          </cell>
          <cell r="AU494" t="e">
            <v>#N/A</v>
          </cell>
          <cell r="AV494" t="e">
            <v>#N/A</v>
          </cell>
          <cell r="AW494" t="e">
            <v>#N/A</v>
          </cell>
          <cell r="AX494" t="e">
            <v>#N/A</v>
          </cell>
          <cell r="AY494" t="e">
            <v>#N/A</v>
          </cell>
          <cell r="AZ494" t="e">
            <v>#N/A</v>
          </cell>
          <cell r="BA494" t="e">
            <v>#N/A</v>
          </cell>
          <cell r="BB494" t="e">
            <v>#N/A</v>
          </cell>
          <cell r="BC494" t="e">
            <v>#N/A</v>
          </cell>
          <cell r="BD494" t="e">
            <v>#N/A</v>
          </cell>
          <cell r="BE494" t="e">
            <v>#N/A</v>
          </cell>
        </row>
        <row r="495">
          <cell r="A495">
            <v>0</v>
          </cell>
          <cell r="B495">
            <v>0</v>
          </cell>
          <cell r="C495" t="e">
            <v>#N/A</v>
          </cell>
          <cell r="D495" t="e">
            <v>#N/A</v>
          </cell>
          <cell r="E495" t="e">
            <v>#N/A</v>
          </cell>
          <cell r="F495" t="e">
            <v>#N/A</v>
          </cell>
          <cell r="G495" t="e">
            <v>#N/A</v>
          </cell>
          <cell r="H495" t="e">
            <v>#N/A</v>
          </cell>
          <cell r="I495" t="e">
            <v>#N/A</v>
          </cell>
          <cell r="J495" t="e">
            <v>#N/A</v>
          </cell>
          <cell r="K495" t="e">
            <v>#N/A</v>
          </cell>
          <cell r="L495" t="e">
            <v>#N/A</v>
          </cell>
          <cell r="M495" t="e">
            <v>#N/A</v>
          </cell>
          <cell r="N495" t="e">
            <v>#N/A</v>
          </cell>
          <cell r="O495" t="e">
            <v>#N/A</v>
          </cell>
          <cell r="P495" t="e">
            <v>#N/A</v>
          </cell>
          <cell r="Q495" t="e">
            <v>#N/A</v>
          </cell>
          <cell r="R495" t="e">
            <v>#N/A</v>
          </cell>
          <cell r="S495" t="e">
            <v>#N/A</v>
          </cell>
          <cell r="T495" t="e">
            <v>#N/A</v>
          </cell>
          <cell r="U495" t="e">
            <v>#N/A</v>
          </cell>
          <cell r="V495" t="e">
            <v>#N/A</v>
          </cell>
          <cell r="W495" t="e">
            <v>#N/A</v>
          </cell>
          <cell r="X495" t="e">
            <v>#N/A</v>
          </cell>
          <cell r="Y495" t="e">
            <v>#N/A</v>
          </cell>
          <cell r="Z495" t="e">
            <v>#N/A</v>
          </cell>
          <cell r="AA495" t="e">
            <v>#N/A</v>
          </cell>
          <cell r="AB495" t="e">
            <v>#N/A</v>
          </cell>
          <cell r="AC495" t="e">
            <v>#N/A</v>
          </cell>
          <cell r="AD495" t="e">
            <v>#N/A</v>
          </cell>
          <cell r="AE495" t="e">
            <v>#N/A</v>
          </cell>
          <cell r="AF495" t="e">
            <v>#N/A</v>
          </cell>
          <cell r="AG495" t="e">
            <v>#N/A</v>
          </cell>
          <cell r="AH495" t="e">
            <v>#N/A</v>
          </cell>
          <cell r="AI495" t="e">
            <v>#N/A</v>
          </cell>
          <cell r="AJ495" t="e">
            <v>#N/A</v>
          </cell>
          <cell r="AK495" t="e">
            <v>#N/A</v>
          </cell>
          <cell r="AL495" t="e">
            <v>#N/A</v>
          </cell>
          <cell r="AM495" t="e">
            <v>#N/A</v>
          </cell>
          <cell r="AN495" t="e">
            <v>#N/A</v>
          </cell>
          <cell r="AO495" t="e">
            <v>#N/A</v>
          </cell>
          <cell r="AP495" t="e">
            <v>#N/A</v>
          </cell>
          <cell r="AQ495" t="e">
            <v>#N/A</v>
          </cell>
          <cell r="AR495" t="e">
            <v>#N/A</v>
          </cell>
          <cell r="AS495" t="e">
            <v>#N/A</v>
          </cell>
          <cell r="AT495" t="e">
            <v>#N/A</v>
          </cell>
          <cell r="AU495" t="e">
            <v>#N/A</v>
          </cell>
          <cell r="AV495" t="e">
            <v>#N/A</v>
          </cell>
          <cell r="AW495" t="e">
            <v>#N/A</v>
          </cell>
          <cell r="AX495" t="e">
            <v>#N/A</v>
          </cell>
          <cell r="AY495" t="e">
            <v>#N/A</v>
          </cell>
          <cell r="AZ495" t="e">
            <v>#N/A</v>
          </cell>
          <cell r="BA495" t="e">
            <v>#N/A</v>
          </cell>
          <cell r="BB495" t="e">
            <v>#N/A</v>
          </cell>
          <cell r="BC495" t="e">
            <v>#N/A</v>
          </cell>
          <cell r="BD495" t="e">
            <v>#N/A</v>
          </cell>
          <cell r="BE495" t="e">
            <v>#N/A</v>
          </cell>
        </row>
        <row r="496">
          <cell r="A496">
            <v>0</v>
          </cell>
          <cell r="B496">
            <v>0</v>
          </cell>
          <cell r="C496" t="e">
            <v>#N/A</v>
          </cell>
          <cell r="D496" t="e">
            <v>#N/A</v>
          </cell>
          <cell r="E496" t="e">
            <v>#N/A</v>
          </cell>
          <cell r="F496" t="e">
            <v>#N/A</v>
          </cell>
          <cell r="G496" t="e">
            <v>#N/A</v>
          </cell>
          <cell r="H496" t="e">
            <v>#N/A</v>
          </cell>
          <cell r="I496" t="e">
            <v>#N/A</v>
          </cell>
          <cell r="J496" t="e">
            <v>#N/A</v>
          </cell>
          <cell r="K496" t="e">
            <v>#N/A</v>
          </cell>
          <cell r="L496" t="e">
            <v>#N/A</v>
          </cell>
          <cell r="M496" t="e">
            <v>#N/A</v>
          </cell>
          <cell r="N496" t="e">
            <v>#N/A</v>
          </cell>
          <cell r="O496" t="e">
            <v>#N/A</v>
          </cell>
          <cell r="P496" t="e">
            <v>#N/A</v>
          </cell>
          <cell r="Q496" t="e">
            <v>#N/A</v>
          </cell>
          <cell r="R496" t="e">
            <v>#N/A</v>
          </cell>
          <cell r="S496" t="e">
            <v>#N/A</v>
          </cell>
          <cell r="T496" t="e">
            <v>#N/A</v>
          </cell>
          <cell r="U496" t="e">
            <v>#N/A</v>
          </cell>
          <cell r="V496" t="e">
            <v>#N/A</v>
          </cell>
          <cell r="W496" t="e">
            <v>#N/A</v>
          </cell>
          <cell r="X496" t="e">
            <v>#N/A</v>
          </cell>
          <cell r="Y496" t="e">
            <v>#N/A</v>
          </cell>
          <cell r="Z496" t="e">
            <v>#N/A</v>
          </cell>
          <cell r="AA496" t="e">
            <v>#N/A</v>
          </cell>
          <cell r="AB496" t="e">
            <v>#N/A</v>
          </cell>
          <cell r="AC496" t="e">
            <v>#N/A</v>
          </cell>
          <cell r="AD496" t="e">
            <v>#N/A</v>
          </cell>
          <cell r="AE496" t="e">
            <v>#N/A</v>
          </cell>
          <cell r="AF496" t="e">
            <v>#N/A</v>
          </cell>
          <cell r="AG496" t="e">
            <v>#N/A</v>
          </cell>
          <cell r="AH496" t="e">
            <v>#N/A</v>
          </cell>
          <cell r="AI496" t="e">
            <v>#N/A</v>
          </cell>
          <cell r="AJ496" t="e">
            <v>#N/A</v>
          </cell>
          <cell r="AK496" t="e">
            <v>#N/A</v>
          </cell>
          <cell r="AL496" t="e">
            <v>#N/A</v>
          </cell>
          <cell r="AM496" t="e">
            <v>#N/A</v>
          </cell>
          <cell r="AN496" t="e">
            <v>#N/A</v>
          </cell>
          <cell r="AO496" t="e">
            <v>#N/A</v>
          </cell>
          <cell r="AP496" t="e">
            <v>#N/A</v>
          </cell>
          <cell r="AQ496" t="e">
            <v>#N/A</v>
          </cell>
          <cell r="AR496" t="e">
            <v>#N/A</v>
          </cell>
          <cell r="AS496" t="e">
            <v>#N/A</v>
          </cell>
          <cell r="AT496" t="e">
            <v>#N/A</v>
          </cell>
          <cell r="AU496" t="e">
            <v>#N/A</v>
          </cell>
          <cell r="AV496" t="e">
            <v>#N/A</v>
          </cell>
          <cell r="AW496" t="e">
            <v>#N/A</v>
          </cell>
          <cell r="AX496" t="e">
            <v>#N/A</v>
          </cell>
          <cell r="AY496" t="e">
            <v>#N/A</v>
          </cell>
          <cell r="AZ496" t="e">
            <v>#N/A</v>
          </cell>
          <cell r="BA496" t="e">
            <v>#N/A</v>
          </cell>
          <cell r="BB496" t="e">
            <v>#N/A</v>
          </cell>
          <cell r="BC496" t="e">
            <v>#N/A</v>
          </cell>
          <cell r="BD496" t="e">
            <v>#N/A</v>
          </cell>
          <cell r="BE496" t="e">
            <v>#N/A</v>
          </cell>
        </row>
        <row r="497">
          <cell r="A497">
            <v>0</v>
          </cell>
          <cell r="B497">
            <v>0</v>
          </cell>
          <cell r="C497" t="e">
            <v>#N/A</v>
          </cell>
          <cell r="D497" t="e">
            <v>#N/A</v>
          </cell>
          <cell r="E497" t="e">
            <v>#N/A</v>
          </cell>
          <cell r="F497" t="e">
            <v>#N/A</v>
          </cell>
          <cell r="G497" t="e">
            <v>#N/A</v>
          </cell>
          <cell r="H497" t="e">
            <v>#N/A</v>
          </cell>
          <cell r="I497" t="e">
            <v>#N/A</v>
          </cell>
          <cell r="J497" t="e">
            <v>#N/A</v>
          </cell>
          <cell r="K497" t="e">
            <v>#N/A</v>
          </cell>
          <cell r="L497" t="e">
            <v>#N/A</v>
          </cell>
          <cell r="M497" t="e">
            <v>#N/A</v>
          </cell>
          <cell r="N497" t="e">
            <v>#N/A</v>
          </cell>
          <cell r="O497" t="e">
            <v>#N/A</v>
          </cell>
          <cell r="P497" t="e">
            <v>#N/A</v>
          </cell>
          <cell r="Q497" t="e">
            <v>#N/A</v>
          </cell>
          <cell r="R497" t="e">
            <v>#N/A</v>
          </cell>
          <cell r="S497" t="e">
            <v>#N/A</v>
          </cell>
          <cell r="T497" t="e">
            <v>#N/A</v>
          </cell>
          <cell r="U497" t="e">
            <v>#N/A</v>
          </cell>
          <cell r="V497" t="e">
            <v>#N/A</v>
          </cell>
          <cell r="W497" t="e">
            <v>#N/A</v>
          </cell>
          <cell r="X497" t="e">
            <v>#N/A</v>
          </cell>
          <cell r="Y497" t="e">
            <v>#N/A</v>
          </cell>
          <cell r="Z497" t="e">
            <v>#N/A</v>
          </cell>
          <cell r="AA497" t="e">
            <v>#N/A</v>
          </cell>
          <cell r="AB497" t="e">
            <v>#N/A</v>
          </cell>
          <cell r="AC497" t="e">
            <v>#N/A</v>
          </cell>
          <cell r="AD497" t="e">
            <v>#N/A</v>
          </cell>
          <cell r="AE497" t="e">
            <v>#N/A</v>
          </cell>
          <cell r="AF497" t="e">
            <v>#N/A</v>
          </cell>
          <cell r="AG497" t="e">
            <v>#N/A</v>
          </cell>
          <cell r="AH497" t="e">
            <v>#N/A</v>
          </cell>
          <cell r="AI497" t="e">
            <v>#N/A</v>
          </cell>
          <cell r="AJ497" t="e">
            <v>#N/A</v>
          </cell>
          <cell r="AK497" t="e">
            <v>#N/A</v>
          </cell>
          <cell r="AL497" t="e">
            <v>#N/A</v>
          </cell>
          <cell r="AM497" t="e">
            <v>#N/A</v>
          </cell>
          <cell r="AN497" t="e">
            <v>#N/A</v>
          </cell>
          <cell r="AO497" t="e">
            <v>#N/A</v>
          </cell>
          <cell r="AP497" t="e">
            <v>#N/A</v>
          </cell>
          <cell r="AQ497" t="e">
            <v>#N/A</v>
          </cell>
          <cell r="AR497" t="e">
            <v>#N/A</v>
          </cell>
          <cell r="AS497" t="e">
            <v>#N/A</v>
          </cell>
          <cell r="AT497" t="e">
            <v>#N/A</v>
          </cell>
          <cell r="AU497" t="e">
            <v>#N/A</v>
          </cell>
          <cell r="AV497" t="e">
            <v>#N/A</v>
          </cell>
          <cell r="AW497" t="e">
            <v>#N/A</v>
          </cell>
          <cell r="AX497" t="e">
            <v>#N/A</v>
          </cell>
          <cell r="AY497" t="e">
            <v>#N/A</v>
          </cell>
          <cell r="AZ497" t="e">
            <v>#N/A</v>
          </cell>
          <cell r="BA497" t="e">
            <v>#N/A</v>
          </cell>
          <cell r="BB497" t="e">
            <v>#N/A</v>
          </cell>
          <cell r="BC497" t="e">
            <v>#N/A</v>
          </cell>
          <cell r="BD497" t="e">
            <v>#N/A</v>
          </cell>
          <cell r="BE497" t="e">
            <v>#N/A</v>
          </cell>
        </row>
        <row r="498">
          <cell r="A498">
            <v>0</v>
          </cell>
          <cell r="B498">
            <v>0</v>
          </cell>
          <cell r="C498" t="e">
            <v>#N/A</v>
          </cell>
          <cell r="D498" t="e">
            <v>#N/A</v>
          </cell>
          <cell r="E498" t="e">
            <v>#N/A</v>
          </cell>
          <cell r="F498" t="e">
            <v>#N/A</v>
          </cell>
          <cell r="G498" t="e">
            <v>#N/A</v>
          </cell>
          <cell r="H498" t="e">
            <v>#N/A</v>
          </cell>
          <cell r="I498" t="e">
            <v>#N/A</v>
          </cell>
          <cell r="J498" t="e">
            <v>#N/A</v>
          </cell>
          <cell r="K498" t="e">
            <v>#N/A</v>
          </cell>
          <cell r="L498" t="e">
            <v>#N/A</v>
          </cell>
          <cell r="M498" t="e">
            <v>#N/A</v>
          </cell>
          <cell r="N498" t="e">
            <v>#N/A</v>
          </cell>
          <cell r="O498" t="e">
            <v>#N/A</v>
          </cell>
          <cell r="P498" t="e">
            <v>#N/A</v>
          </cell>
          <cell r="Q498" t="e">
            <v>#N/A</v>
          </cell>
          <cell r="R498" t="e">
            <v>#N/A</v>
          </cell>
          <cell r="S498" t="e">
            <v>#N/A</v>
          </cell>
          <cell r="T498" t="e">
            <v>#N/A</v>
          </cell>
          <cell r="U498" t="e">
            <v>#N/A</v>
          </cell>
          <cell r="V498" t="e">
            <v>#N/A</v>
          </cell>
          <cell r="W498" t="e">
            <v>#N/A</v>
          </cell>
          <cell r="X498" t="e">
            <v>#N/A</v>
          </cell>
          <cell r="Y498" t="e">
            <v>#N/A</v>
          </cell>
          <cell r="Z498" t="e">
            <v>#N/A</v>
          </cell>
          <cell r="AA498" t="e">
            <v>#N/A</v>
          </cell>
          <cell r="AB498" t="e">
            <v>#N/A</v>
          </cell>
          <cell r="AC498" t="e">
            <v>#N/A</v>
          </cell>
          <cell r="AD498" t="e">
            <v>#N/A</v>
          </cell>
          <cell r="AE498" t="e">
            <v>#N/A</v>
          </cell>
          <cell r="AF498" t="e">
            <v>#N/A</v>
          </cell>
          <cell r="AG498" t="e">
            <v>#N/A</v>
          </cell>
          <cell r="AH498" t="e">
            <v>#N/A</v>
          </cell>
          <cell r="AI498" t="e">
            <v>#N/A</v>
          </cell>
          <cell r="AJ498" t="e">
            <v>#N/A</v>
          </cell>
          <cell r="AK498" t="e">
            <v>#N/A</v>
          </cell>
          <cell r="AL498" t="e">
            <v>#N/A</v>
          </cell>
          <cell r="AM498" t="e">
            <v>#N/A</v>
          </cell>
          <cell r="AN498" t="e">
            <v>#N/A</v>
          </cell>
          <cell r="AO498" t="e">
            <v>#N/A</v>
          </cell>
          <cell r="AP498" t="e">
            <v>#N/A</v>
          </cell>
          <cell r="AQ498" t="e">
            <v>#N/A</v>
          </cell>
          <cell r="AR498" t="e">
            <v>#N/A</v>
          </cell>
          <cell r="AS498" t="e">
            <v>#N/A</v>
          </cell>
          <cell r="AT498" t="e">
            <v>#N/A</v>
          </cell>
          <cell r="AU498" t="e">
            <v>#N/A</v>
          </cell>
          <cell r="AV498" t="e">
            <v>#N/A</v>
          </cell>
          <cell r="AW498" t="e">
            <v>#N/A</v>
          </cell>
          <cell r="AX498" t="e">
            <v>#N/A</v>
          </cell>
          <cell r="AY498" t="e">
            <v>#N/A</v>
          </cell>
          <cell r="AZ498" t="e">
            <v>#N/A</v>
          </cell>
          <cell r="BA498" t="e">
            <v>#N/A</v>
          </cell>
          <cell r="BB498" t="e">
            <v>#N/A</v>
          </cell>
          <cell r="BC498" t="e">
            <v>#N/A</v>
          </cell>
          <cell r="BD498" t="e">
            <v>#N/A</v>
          </cell>
          <cell r="BE498" t="e">
            <v>#N/A</v>
          </cell>
        </row>
        <row r="499">
          <cell r="A499">
            <v>0</v>
          </cell>
          <cell r="B499">
            <v>0</v>
          </cell>
          <cell r="C499" t="e">
            <v>#N/A</v>
          </cell>
          <cell r="D499" t="e">
            <v>#N/A</v>
          </cell>
          <cell r="E499" t="e">
            <v>#N/A</v>
          </cell>
          <cell r="F499" t="e">
            <v>#N/A</v>
          </cell>
          <cell r="G499" t="e">
            <v>#N/A</v>
          </cell>
          <cell r="H499" t="e">
            <v>#N/A</v>
          </cell>
          <cell r="I499" t="e">
            <v>#N/A</v>
          </cell>
          <cell r="J499" t="e">
            <v>#N/A</v>
          </cell>
          <cell r="K499" t="e">
            <v>#N/A</v>
          </cell>
          <cell r="L499" t="e">
            <v>#N/A</v>
          </cell>
          <cell r="M499" t="e">
            <v>#N/A</v>
          </cell>
          <cell r="N499" t="e">
            <v>#N/A</v>
          </cell>
          <cell r="O499" t="e">
            <v>#N/A</v>
          </cell>
          <cell r="P499" t="e">
            <v>#N/A</v>
          </cell>
          <cell r="Q499" t="e">
            <v>#N/A</v>
          </cell>
          <cell r="R499" t="e">
            <v>#N/A</v>
          </cell>
          <cell r="S499" t="e">
            <v>#N/A</v>
          </cell>
          <cell r="T499" t="e">
            <v>#N/A</v>
          </cell>
          <cell r="U499" t="e">
            <v>#N/A</v>
          </cell>
          <cell r="V499" t="e">
            <v>#N/A</v>
          </cell>
          <cell r="W499" t="e">
            <v>#N/A</v>
          </cell>
          <cell r="X499" t="e">
            <v>#N/A</v>
          </cell>
          <cell r="Y499" t="e">
            <v>#N/A</v>
          </cell>
          <cell r="Z499" t="e">
            <v>#N/A</v>
          </cell>
          <cell r="AA499" t="e">
            <v>#N/A</v>
          </cell>
          <cell r="AB499" t="e">
            <v>#N/A</v>
          </cell>
          <cell r="AC499" t="e">
            <v>#N/A</v>
          </cell>
          <cell r="AD499" t="e">
            <v>#N/A</v>
          </cell>
          <cell r="AE499" t="e">
            <v>#N/A</v>
          </cell>
          <cell r="AF499" t="e">
            <v>#N/A</v>
          </cell>
          <cell r="AG499" t="e">
            <v>#N/A</v>
          </cell>
          <cell r="AH499" t="e">
            <v>#N/A</v>
          </cell>
          <cell r="AI499" t="e">
            <v>#N/A</v>
          </cell>
          <cell r="AJ499" t="e">
            <v>#N/A</v>
          </cell>
          <cell r="AK499" t="e">
            <v>#N/A</v>
          </cell>
          <cell r="AL499" t="e">
            <v>#N/A</v>
          </cell>
          <cell r="AM499" t="e">
            <v>#N/A</v>
          </cell>
          <cell r="AN499" t="e">
            <v>#N/A</v>
          </cell>
          <cell r="AO499" t="e">
            <v>#N/A</v>
          </cell>
          <cell r="AP499" t="e">
            <v>#N/A</v>
          </cell>
          <cell r="AQ499" t="e">
            <v>#N/A</v>
          </cell>
          <cell r="AR499" t="e">
            <v>#N/A</v>
          </cell>
          <cell r="AS499" t="e">
            <v>#N/A</v>
          </cell>
          <cell r="AT499" t="e">
            <v>#N/A</v>
          </cell>
          <cell r="AU499" t="e">
            <v>#N/A</v>
          </cell>
          <cell r="AV499" t="e">
            <v>#N/A</v>
          </cell>
          <cell r="AW499" t="e">
            <v>#N/A</v>
          </cell>
          <cell r="AX499" t="e">
            <v>#N/A</v>
          </cell>
          <cell r="AY499" t="e">
            <v>#N/A</v>
          </cell>
          <cell r="AZ499" t="e">
            <v>#N/A</v>
          </cell>
          <cell r="BA499" t="e">
            <v>#N/A</v>
          </cell>
          <cell r="BB499" t="e">
            <v>#N/A</v>
          </cell>
          <cell r="BC499" t="e">
            <v>#N/A</v>
          </cell>
          <cell r="BD499" t="e">
            <v>#N/A</v>
          </cell>
          <cell r="BE499" t="e">
            <v>#N/A</v>
          </cell>
        </row>
        <row r="500">
          <cell r="A500">
            <v>0</v>
          </cell>
          <cell r="B500">
            <v>0</v>
          </cell>
          <cell r="C500" t="e">
            <v>#N/A</v>
          </cell>
          <cell r="D500" t="e">
            <v>#N/A</v>
          </cell>
          <cell r="E500" t="e">
            <v>#N/A</v>
          </cell>
          <cell r="F500" t="e">
            <v>#N/A</v>
          </cell>
          <cell r="G500" t="e">
            <v>#N/A</v>
          </cell>
          <cell r="H500" t="e">
            <v>#N/A</v>
          </cell>
          <cell r="I500" t="e">
            <v>#N/A</v>
          </cell>
          <cell r="J500" t="e">
            <v>#N/A</v>
          </cell>
          <cell r="K500" t="e">
            <v>#N/A</v>
          </cell>
          <cell r="L500" t="e">
            <v>#N/A</v>
          </cell>
          <cell r="M500" t="e">
            <v>#N/A</v>
          </cell>
          <cell r="N500" t="e">
            <v>#N/A</v>
          </cell>
          <cell r="O500" t="e">
            <v>#N/A</v>
          </cell>
          <cell r="P500" t="e">
            <v>#N/A</v>
          </cell>
          <cell r="Q500" t="e">
            <v>#N/A</v>
          </cell>
          <cell r="R500" t="e">
            <v>#N/A</v>
          </cell>
          <cell r="S500" t="e">
            <v>#N/A</v>
          </cell>
          <cell r="T500" t="e">
            <v>#N/A</v>
          </cell>
          <cell r="U500" t="e">
            <v>#N/A</v>
          </cell>
          <cell r="V500" t="e">
            <v>#N/A</v>
          </cell>
          <cell r="W500" t="e">
            <v>#N/A</v>
          </cell>
          <cell r="X500" t="e">
            <v>#N/A</v>
          </cell>
          <cell r="Y500" t="e">
            <v>#N/A</v>
          </cell>
          <cell r="Z500" t="e">
            <v>#N/A</v>
          </cell>
          <cell r="AA500" t="e">
            <v>#N/A</v>
          </cell>
          <cell r="AB500" t="e">
            <v>#N/A</v>
          </cell>
          <cell r="AC500" t="e">
            <v>#N/A</v>
          </cell>
          <cell r="AD500" t="e">
            <v>#N/A</v>
          </cell>
          <cell r="AE500" t="e">
            <v>#N/A</v>
          </cell>
          <cell r="AF500" t="e">
            <v>#N/A</v>
          </cell>
          <cell r="AG500" t="e">
            <v>#N/A</v>
          </cell>
          <cell r="AH500" t="e">
            <v>#N/A</v>
          </cell>
          <cell r="AI500" t="e">
            <v>#N/A</v>
          </cell>
          <cell r="AJ500" t="e">
            <v>#N/A</v>
          </cell>
          <cell r="AK500" t="e">
            <v>#N/A</v>
          </cell>
          <cell r="AL500" t="e">
            <v>#N/A</v>
          </cell>
          <cell r="AM500" t="e">
            <v>#N/A</v>
          </cell>
          <cell r="AN500" t="e">
            <v>#N/A</v>
          </cell>
          <cell r="AO500" t="e">
            <v>#N/A</v>
          </cell>
          <cell r="AP500" t="e">
            <v>#N/A</v>
          </cell>
          <cell r="AQ500" t="e">
            <v>#N/A</v>
          </cell>
          <cell r="AR500" t="e">
            <v>#N/A</v>
          </cell>
          <cell r="AS500" t="e">
            <v>#N/A</v>
          </cell>
          <cell r="AT500" t="e">
            <v>#N/A</v>
          </cell>
          <cell r="AU500" t="e">
            <v>#N/A</v>
          </cell>
          <cell r="AV500" t="e">
            <v>#N/A</v>
          </cell>
          <cell r="AW500" t="e">
            <v>#N/A</v>
          </cell>
          <cell r="AX500" t="e">
            <v>#N/A</v>
          </cell>
          <cell r="AY500" t="e">
            <v>#N/A</v>
          </cell>
          <cell r="AZ500" t="e">
            <v>#N/A</v>
          </cell>
          <cell r="BA500" t="e">
            <v>#N/A</v>
          </cell>
          <cell r="BB500" t="e">
            <v>#N/A</v>
          </cell>
          <cell r="BC500" t="e">
            <v>#N/A</v>
          </cell>
          <cell r="BD500" t="e">
            <v>#N/A</v>
          </cell>
          <cell r="BE500" t="e">
            <v>#N/A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sheetNames>
    <sheetDataSet>
      <sheetData sheetId="0">
        <row r="10">
          <cell r="B10">
            <v>10</v>
          </cell>
        </row>
        <row r="11">
          <cell r="B11">
            <v>20</v>
          </cell>
        </row>
        <row r="12">
          <cell r="B12">
            <v>30</v>
          </cell>
        </row>
        <row r="13">
          <cell r="B13">
            <v>40</v>
          </cell>
        </row>
        <row r="14">
          <cell r="B14">
            <v>50</v>
          </cell>
        </row>
        <row r="15">
          <cell r="B15">
            <v>60</v>
          </cell>
        </row>
        <row r="16">
          <cell r="B16">
            <v>61</v>
          </cell>
        </row>
        <row r="17">
          <cell r="B17">
            <v>70</v>
          </cell>
        </row>
        <row r="18">
          <cell r="B18">
            <v>71</v>
          </cell>
        </row>
        <row r="19">
          <cell r="B19">
            <v>90</v>
          </cell>
        </row>
        <row r="20">
          <cell r="B20">
            <v>100</v>
          </cell>
        </row>
        <row r="21">
          <cell r="B21">
            <v>110</v>
          </cell>
        </row>
        <row r="22">
          <cell r="B22">
            <v>120</v>
          </cell>
        </row>
        <row r="23">
          <cell r="B23">
            <v>130</v>
          </cell>
        </row>
        <row r="24">
          <cell r="B24">
            <v>140</v>
          </cell>
        </row>
        <row r="25">
          <cell r="B25">
            <v>160</v>
          </cell>
        </row>
        <row r="26">
          <cell r="B26">
            <v>161</v>
          </cell>
        </row>
        <row r="27">
          <cell r="B27">
            <v>162</v>
          </cell>
        </row>
        <row r="28">
          <cell r="B28">
            <v>163</v>
          </cell>
        </row>
        <row r="29">
          <cell r="B29">
            <v>170</v>
          </cell>
        </row>
        <row r="30">
          <cell r="B30">
            <v>180</v>
          </cell>
        </row>
        <row r="31">
          <cell r="B31">
            <v>190</v>
          </cell>
        </row>
        <row r="32">
          <cell r="B32">
            <v>202</v>
          </cell>
        </row>
        <row r="33">
          <cell r="B33">
            <v>203</v>
          </cell>
        </row>
        <row r="34">
          <cell r="B34">
            <v>204</v>
          </cell>
        </row>
        <row r="35">
          <cell r="B35">
            <v>210</v>
          </cell>
        </row>
        <row r="36">
          <cell r="B36">
            <v>220</v>
          </cell>
        </row>
        <row r="37">
          <cell r="B37">
            <v>230</v>
          </cell>
        </row>
        <row r="38">
          <cell r="B38">
            <v>231</v>
          </cell>
        </row>
        <row r="39">
          <cell r="B39">
            <v>232</v>
          </cell>
        </row>
        <row r="40">
          <cell r="B40">
            <v>233</v>
          </cell>
        </row>
        <row r="41">
          <cell r="B41">
            <v>250</v>
          </cell>
        </row>
        <row r="42">
          <cell r="B42">
            <v>260</v>
          </cell>
        </row>
        <row r="43">
          <cell r="B43">
            <v>270</v>
          </cell>
        </row>
        <row r="44">
          <cell r="B44">
            <v>271</v>
          </cell>
        </row>
        <row r="45">
          <cell r="B45">
            <v>272</v>
          </cell>
        </row>
        <row r="46">
          <cell r="B46">
            <v>280</v>
          </cell>
        </row>
        <row r="47">
          <cell r="B47">
            <v>310</v>
          </cell>
        </row>
        <row r="48">
          <cell r="B48">
            <v>311</v>
          </cell>
        </row>
        <row r="49">
          <cell r="B49">
            <v>312</v>
          </cell>
        </row>
        <row r="50">
          <cell r="B50">
            <v>313</v>
          </cell>
        </row>
        <row r="51">
          <cell r="B51">
            <v>314</v>
          </cell>
        </row>
        <row r="52">
          <cell r="B52">
            <v>315</v>
          </cell>
        </row>
        <row r="53">
          <cell r="B53">
            <v>320</v>
          </cell>
        </row>
        <row r="54">
          <cell r="B54">
            <v>330</v>
          </cell>
        </row>
        <row r="55">
          <cell r="B55">
            <v>331</v>
          </cell>
        </row>
        <row r="56">
          <cell r="B56">
            <v>340</v>
          </cell>
        </row>
        <row r="57">
          <cell r="B57">
            <v>350</v>
          </cell>
        </row>
        <row r="58">
          <cell r="B58">
            <v>360</v>
          </cell>
        </row>
        <row r="59">
          <cell r="B59">
            <v>370</v>
          </cell>
        </row>
        <row r="60">
          <cell r="B60">
            <v>380</v>
          </cell>
        </row>
        <row r="61">
          <cell r="B61">
            <v>390</v>
          </cell>
        </row>
        <row r="62">
          <cell r="B62">
            <v>400</v>
          </cell>
        </row>
        <row r="63">
          <cell r="B63">
            <v>401</v>
          </cell>
        </row>
        <row r="64">
          <cell r="B64">
            <v>410</v>
          </cell>
        </row>
        <row r="65">
          <cell r="B65">
            <v>420</v>
          </cell>
        </row>
        <row r="66">
          <cell r="B66">
            <v>430</v>
          </cell>
        </row>
        <row r="67">
          <cell r="B67">
            <v>440</v>
          </cell>
        </row>
        <row r="68">
          <cell r="B68">
            <v>441</v>
          </cell>
        </row>
        <row r="69">
          <cell r="B69">
            <v>450</v>
          </cell>
        </row>
        <row r="70">
          <cell r="B70">
            <v>451</v>
          </cell>
        </row>
        <row r="71">
          <cell r="B71">
            <v>460</v>
          </cell>
        </row>
        <row r="72">
          <cell r="B72">
            <v>470</v>
          </cell>
        </row>
        <row r="73">
          <cell r="B73">
            <v>471</v>
          </cell>
        </row>
        <row r="74">
          <cell r="B74">
            <v>480</v>
          </cell>
        </row>
        <row r="75">
          <cell r="B75">
            <v>490</v>
          </cell>
        </row>
        <row r="76">
          <cell r="B76">
            <v>500</v>
          </cell>
        </row>
        <row r="77">
          <cell r="B77">
            <v>520</v>
          </cell>
        </row>
        <row r="78">
          <cell r="B78">
            <v>530</v>
          </cell>
        </row>
        <row r="79">
          <cell r="B79">
            <v>531</v>
          </cell>
        </row>
        <row r="80">
          <cell r="B80">
            <v>532</v>
          </cell>
        </row>
        <row r="81">
          <cell r="B81">
            <v>533</v>
          </cell>
        </row>
        <row r="82">
          <cell r="B82">
            <v>534</v>
          </cell>
        </row>
        <row r="83">
          <cell r="B83">
            <v>535</v>
          </cell>
        </row>
        <row r="84">
          <cell r="B84">
            <v>536</v>
          </cell>
        </row>
        <row r="85">
          <cell r="B85">
            <v>537</v>
          </cell>
        </row>
        <row r="86">
          <cell r="B86">
            <v>538</v>
          </cell>
        </row>
        <row r="87">
          <cell r="B87">
            <v>539</v>
          </cell>
        </row>
        <row r="88">
          <cell r="B88">
            <v>540</v>
          </cell>
        </row>
        <row r="89">
          <cell r="B89">
            <v>550</v>
          </cell>
        </row>
        <row r="90">
          <cell r="B90">
            <v>560</v>
          </cell>
        </row>
        <row r="91">
          <cell r="B91">
            <v>570</v>
          </cell>
        </row>
        <row r="92">
          <cell r="B92">
            <v>580</v>
          </cell>
        </row>
        <row r="93">
          <cell r="B93">
            <v>590</v>
          </cell>
        </row>
        <row r="94">
          <cell r="B94">
            <v>600</v>
          </cell>
        </row>
        <row r="95">
          <cell r="B95">
            <v>601</v>
          </cell>
        </row>
        <row r="96">
          <cell r="B96">
            <v>602</v>
          </cell>
        </row>
        <row r="97">
          <cell r="B97">
            <v>603</v>
          </cell>
        </row>
        <row r="98">
          <cell r="B98">
            <v>604</v>
          </cell>
        </row>
        <row r="99">
          <cell r="B99">
            <v>610</v>
          </cell>
        </row>
        <row r="100">
          <cell r="B100">
            <v>620</v>
          </cell>
        </row>
        <row r="101">
          <cell r="B101">
            <v>621</v>
          </cell>
        </row>
        <row r="102">
          <cell r="B102">
            <v>630</v>
          </cell>
        </row>
        <row r="103">
          <cell r="B103">
            <v>631</v>
          </cell>
        </row>
        <row r="104">
          <cell r="B104">
            <v>640</v>
          </cell>
        </row>
        <row r="105">
          <cell r="B105">
            <v>650</v>
          </cell>
        </row>
        <row r="106">
          <cell r="B106">
            <v>651</v>
          </cell>
        </row>
        <row r="107">
          <cell r="B107">
            <v>660</v>
          </cell>
        </row>
        <row r="108">
          <cell r="B108">
            <v>670</v>
          </cell>
        </row>
        <row r="109">
          <cell r="B109">
            <v>680</v>
          </cell>
        </row>
        <row r="110">
          <cell r="B110">
            <v>690</v>
          </cell>
        </row>
        <row r="111">
          <cell r="B111">
            <v>691</v>
          </cell>
        </row>
        <row r="112">
          <cell r="B112">
            <v>700</v>
          </cell>
        </row>
        <row r="113">
          <cell r="B113">
            <v>710</v>
          </cell>
        </row>
        <row r="114">
          <cell r="B114">
            <v>711</v>
          </cell>
        </row>
        <row r="115">
          <cell r="B115">
            <v>720</v>
          </cell>
        </row>
        <row r="116">
          <cell r="B116">
            <v>730</v>
          </cell>
        </row>
        <row r="117">
          <cell r="B117">
            <v>740</v>
          </cell>
        </row>
        <row r="118">
          <cell r="B118">
            <v>741</v>
          </cell>
        </row>
        <row r="119">
          <cell r="B119">
            <v>742</v>
          </cell>
        </row>
        <row r="120">
          <cell r="B120">
            <v>750</v>
          </cell>
        </row>
        <row r="121">
          <cell r="B121">
            <v>751</v>
          </cell>
        </row>
        <row r="122">
          <cell r="B122">
            <v>760</v>
          </cell>
        </row>
        <row r="123">
          <cell r="B123">
            <v>761</v>
          </cell>
        </row>
        <row r="124">
          <cell r="B124">
            <v>762</v>
          </cell>
        </row>
        <row r="125">
          <cell r="B125">
            <v>763</v>
          </cell>
        </row>
        <row r="126">
          <cell r="B126">
            <v>764</v>
          </cell>
        </row>
        <row r="127">
          <cell r="B127">
            <v>770</v>
          </cell>
        </row>
        <row r="128">
          <cell r="B128">
            <v>771</v>
          </cell>
        </row>
        <row r="129">
          <cell r="B129">
            <v>772</v>
          </cell>
        </row>
        <row r="130">
          <cell r="B130">
            <v>773</v>
          </cell>
        </row>
        <row r="131">
          <cell r="B131">
            <v>774</v>
          </cell>
        </row>
        <row r="132">
          <cell r="B132">
            <v>780</v>
          </cell>
        </row>
        <row r="133">
          <cell r="B133">
            <v>790</v>
          </cell>
        </row>
        <row r="134">
          <cell r="B134">
            <v>800</v>
          </cell>
        </row>
        <row r="135">
          <cell r="B135">
            <v>810</v>
          </cell>
        </row>
        <row r="136">
          <cell r="B136">
            <v>820</v>
          </cell>
        </row>
        <row r="137">
          <cell r="B137">
            <v>830</v>
          </cell>
        </row>
        <row r="138">
          <cell r="B138">
            <v>840</v>
          </cell>
        </row>
        <row r="139">
          <cell r="B139">
            <v>850</v>
          </cell>
        </row>
        <row r="140">
          <cell r="B140">
            <v>851</v>
          </cell>
        </row>
        <row r="141">
          <cell r="B141">
            <v>852</v>
          </cell>
        </row>
        <row r="142">
          <cell r="B142">
            <v>853</v>
          </cell>
        </row>
        <row r="143">
          <cell r="B143">
            <v>854</v>
          </cell>
        </row>
        <row r="144">
          <cell r="B144">
            <v>855</v>
          </cell>
        </row>
        <row r="145">
          <cell r="B145">
            <v>860</v>
          </cell>
        </row>
        <row r="146">
          <cell r="B146">
            <v>861</v>
          </cell>
        </row>
        <row r="147">
          <cell r="B147">
            <v>870</v>
          </cell>
        </row>
        <row r="148">
          <cell r="B148">
            <v>880</v>
          </cell>
        </row>
        <row r="149">
          <cell r="B149">
            <v>881</v>
          </cell>
        </row>
        <row r="150">
          <cell r="B150">
            <v>882</v>
          </cell>
        </row>
        <row r="151">
          <cell r="B151">
            <v>883</v>
          </cell>
        </row>
        <row r="152">
          <cell r="B152">
            <v>884</v>
          </cell>
        </row>
        <row r="153">
          <cell r="B153">
            <v>885</v>
          </cell>
        </row>
        <row r="154">
          <cell r="B154">
            <v>886</v>
          </cell>
        </row>
        <row r="155">
          <cell r="B155">
            <v>887</v>
          </cell>
        </row>
        <row r="156">
          <cell r="B156">
            <v>888</v>
          </cell>
        </row>
        <row r="157">
          <cell r="B157">
            <v>889</v>
          </cell>
        </row>
        <row r="158">
          <cell r="B158">
            <v>890</v>
          </cell>
        </row>
        <row r="159">
          <cell r="B159">
            <v>891</v>
          </cell>
        </row>
        <row r="160">
          <cell r="B160">
            <v>900</v>
          </cell>
        </row>
        <row r="161">
          <cell r="B161">
            <v>910</v>
          </cell>
        </row>
        <row r="162">
          <cell r="B162">
            <v>920</v>
          </cell>
        </row>
        <row r="163">
          <cell r="B163">
            <v>930</v>
          </cell>
        </row>
        <row r="164">
          <cell r="B164">
            <v>950</v>
          </cell>
        </row>
        <row r="165">
          <cell r="B165">
            <v>980</v>
          </cell>
        </row>
        <row r="166">
          <cell r="B166">
            <v>990</v>
          </cell>
        </row>
        <row r="167">
          <cell r="B167">
            <v>1000</v>
          </cell>
        </row>
        <row r="168">
          <cell r="B168">
            <v>1010</v>
          </cell>
        </row>
        <row r="169">
          <cell r="B169">
            <v>1020</v>
          </cell>
        </row>
        <row r="170">
          <cell r="B170">
            <v>1030</v>
          </cell>
        </row>
        <row r="171">
          <cell r="B171">
            <v>1040</v>
          </cell>
        </row>
        <row r="172">
          <cell r="B172">
            <v>1050</v>
          </cell>
        </row>
        <row r="173">
          <cell r="B173">
            <v>1061</v>
          </cell>
        </row>
        <row r="174">
          <cell r="B174">
            <v>1062</v>
          </cell>
        </row>
        <row r="175">
          <cell r="B175">
            <v>1063</v>
          </cell>
        </row>
        <row r="176">
          <cell r="B176">
            <v>1064</v>
          </cell>
        </row>
        <row r="177">
          <cell r="B177">
            <v>1065</v>
          </cell>
        </row>
        <row r="178">
          <cell r="B178">
            <v>1066</v>
          </cell>
        </row>
        <row r="179">
          <cell r="B179">
            <v>1067</v>
          </cell>
        </row>
        <row r="180">
          <cell r="B180">
            <v>1068</v>
          </cell>
        </row>
        <row r="181">
          <cell r="B181">
            <v>1069</v>
          </cell>
        </row>
        <row r="182">
          <cell r="B182">
            <v>1070</v>
          </cell>
        </row>
        <row r="183">
          <cell r="B183">
            <v>1071</v>
          </cell>
        </row>
        <row r="184">
          <cell r="B184">
            <v>1072</v>
          </cell>
        </row>
        <row r="185">
          <cell r="B185">
            <v>1073</v>
          </cell>
        </row>
        <row r="186">
          <cell r="B186">
            <v>1074</v>
          </cell>
        </row>
        <row r="187">
          <cell r="B187">
            <v>1075</v>
          </cell>
        </row>
        <row r="188">
          <cell r="B188">
            <v>1076</v>
          </cell>
        </row>
        <row r="189">
          <cell r="B189">
            <v>1077</v>
          </cell>
        </row>
        <row r="190">
          <cell r="B190">
            <v>1078</v>
          </cell>
        </row>
        <row r="191">
          <cell r="B191">
            <v>1079</v>
          </cell>
        </row>
        <row r="192">
          <cell r="B192">
            <v>1080</v>
          </cell>
        </row>
        <row r="193">
          <cell r="B193">
            <v>1081</v>
          </cell>
        </row>
        <row r="194">
          <cell r="B194">
            <v>1082</v>
          </cell>
        </row>
        <row r="195">
          <cell r="B195">
            <v>1083</v>
          </cell>
        </row>
        <row r="196">
          <cell r="B196">
            <v>1084</v>
          </cell>
        </row>
        <row r="197">
          <cell r="B197">
            <v>1085</v>
          </cell>
        </row>
        <row r="198">
          <cell r="B198">
            <v>1090</v>
          </cell>
        </row>
        <row r="199">
          <cell r="B199">
            <v>1091</v>
          </cell>
        </row>
        <row r="200">
          <cell r="B200">
            <v>1092</v>
          </cell>
        </row>
        <row r="201">
          <cell r="B201">
            <v>1100</v>
          </cell>
        </row>
        <row r="202">
          <cell r="B202">
            <v>1101</v>
          </cell>
        </row>
        <row r="203">
          <cell r="B203">
            <v>1102</v>
          </cell>
        </row>
        <row r="204">
          <cell r="B204">
            <v>1103</v>
          </cell>
        </row>
        <row r="205">
          <cell r="B205">
            <v>1104</v>
          </cell>
        </row>
        <row r="206">
          <cell r="B206">
            <v>1110</v>
          </cell>
        </row>
        <row r="207">
          <cell r="B207">
            <v>1111</v>
          </cell>
        </row>
        <row r="208">
          <cell r="B208">
            <v>1120</v>
          </cell>
        </row>
        <row r="209">
          <cell r="B209">
            <v>1121</v>
          </cell>
        </row>
        <row r="210">
          <cell r="B210">
            <v>1130</v>
          </cell>
        </row>
        <row r="211">
          <cell r="B211">
            <v>1131</v>
          </cell>
        </row>
        <row r="212">
          <cell r="B212">
            <v>1140</v>
          </cell>
        </row>
        <row r="213">
          <cell r="B213">
            <v>1141</v>
          </cell>
        </row>
        <row r="214">
          <cell r="B214">
            <v>1142</v>
          </cell>
        </row>
        <row r="215">
          <cell r="B215">
            <v>1150</v>
          </cell>
        </row>
        <row r="216">
          <cell r="B216">
            <v>1160</v>
          </cell>
        </row>
        <row r="217">
          <cell r="B217">
            <v>1161</v>
          </cell>
        </row>
        <row r="218">
          <cell r="B218">
            <v>1162</v>
          </cell>
        </row>
        <row r="219">
          <cell r="B219">
            <v>1163</v>
          </cell>
        </row>
        <row r="220">
          <cell r="B220">
            <v>1170</v>
          </cell>
        </row>
        <row r="221">
          <cell r="B221">
            <v>1171</v>
          </cell>
        </row>
        <row r="222">
          <cell r="B222">
            <v>1180</v>
          </cell>
        </row>
        <row r="223">
          <cell r="B223">
            <v>1190</v>
          </cell>
        </row>
        <row r="224">
          <cell r="B224">
            <v>1191</v>
          </cell>
        </row>
        <row r="225">
          <cell r="B225">
            <v>1192</v>
          </cell>
        </row>
        <row r="226">
          <cell r="B226">
            <v>1193</v>
          </cell>
        </row>
        <row r="227">
          <cell r="B227">
            <v>1200</v>
          </cell>
        </row>
        <row r="228">
          <cell r="B228">
            <v>1201</v>
          </cell>
        </row>
        <row r="229">
          <cell r="B229">
            <v>1202</v>
          </cell>
        </row>
        <row r="230">
          <cell r="B230">
            <v>1210</v>
          </cell>
        </row>
        <row r="231">
          <cell r="B231">
            <v>1220</v>
          </cell>
        </row>
        <row r="232">
          <cell r="B232">
            <v>1221</v>
          </cell>
        </row>
        <row r="233">
          <cell r="B233">
            <v>1222</v>
          </cell>
        </row>
        <row r="234">
          <cell r="B234">
            <v>1223</v>
          </cell>
        </row>
        <row r="235">
          <cell r="B235">
            <v>1230</v>
          </cell>
        </row>
        <row r="236">
          <cell r="B236">
            <v>1231</v>
          </cell>
        </row>
        <row r="237">
          <cell r="B237">
            <v>1240</v>
          </cell>
        </row>
        <row r="238">
          <cell r="B238">
            <v>1241</v>
          </cell>
        </row>
        <row r="239">
          <cell r="B239">
            <v>1242</v>
          </cell>
        </row>
        <row r="240">
          <cell r="B240">
            <v>1250</v>
          </cell>
        </row>
        <row r="241">
          <cell r="B241">
            <v>1260</v>
          </cell>
        </row>
        <row r="242">
          <cell r="B242">
            <v>1270</v>
          </cell>
        </row>
        <row r="243">
          <cell r="B243">
            <v>1280</v>
          </cell>
        </row>
        <row r="244">
          <cell r="B244">
            <v>1290</v>
          </cell>
        </row>
        <row r="245">
          <cell r="B245">
            <v>1300</v>
          </cell>
        </row>
        <row r="246">
          <cell r="B246">
            <v>1310</v>
          </cell>
        </row>
        <row r="247">
          <cell r="B247">
            <v>1320</v>
          </cell>
        </row>
        <row r="248">
          <cell r="B248">
            <v>1330</v>
          </cell>
        </row>
        <row r="249">
          <cell r="B249">
            <v>1340</v>
          </cell>
        </row>
        <row r="250">
          <cell r="B250">
            <v>1350</v>
          </cell>
        </row>
        <row r="251">
          <cell r="B251">
            <v>1360</v>
          </cell>
        </row>
        <row r="252">
          <cell r="B252">
            <v>1370</v>
          </cell>
        </row>
        <row r="253">
          <cell r="B253">
            <v>1380</v>
          </cell>
        </row>
        <row r="254">
          <cell r="B254">
            <v>1390</v>
          </cell>
        </row>
        <row r="255">
          <cell r="B255">
            <v>1400</v>
          </cell>
        </row>
        <row r="256">
          <cell r="B256">
            <v>1410</v>
          </cell>
        </row>
        <row r="257">
          <cell r="B257">
            <v>1420</v>
          </cell>
        </row>
        <row r="258">
          <cell r="B258">
            <v>1430</v>
          </cell>
        </row>
        <row r="259">
          <cell r="B259">
            <v>1440</v>
          </cell>
        </row>
        <row r="260">
          <cell r="B260">
            <v>1450</v>
          </cell>
        </row>
        <row r="261">
          <cell r="B261">
            <v>1460</v>
          </cell>
        </row>
        <row r="262">
          <cell r="B262">
            <v>1470</v>
          </cell>
        </row>
        <row r="263">
          <cell r="B263">
            <v>1490</v>
          </cell>
        </row>
        <row r="264">
          <cell r="B264">
            <v>1500</v>
          </cell>
        </row>
        <row r="265">
          <cell r="B265">
            <v>1510</v>
          </cell>
        </row>
        <row r="266">
          <cell r="B266">
            <v>1520</v>
          </cell>
        </row>
        <row r="267">
          <cell r="B267">
            <v>1530</v>
          </cell>
        </row>
        <row r="268">
          <cell r="B268">
            <v>1540</v>
          </cell>
        </row>
        <row r="269">
          <cell r="B269">
            <v>1550</v>
          </cell>
        </row>
        <row r="270">
          <cell r="B270">
            <v>1551</v>
          </cell>
        </row>
        <row r="271">
          <cell r="B271">
            <v>1560</v>
          </cell>
        </row>
        <row r="272">
          <cell r="B272">
            <v>1570</v>
          </cell>
        </row>
        <row r="273">
          <cell r="B273">
            <v>1580</v>
          </cell>
        </row>
        <row r="274">
          <cell r="B274">
            <v>1590</v>
          </cell>
        </row>
        <row r="275">
          <cell r="B275">
            <v>1600</v>
          </cell>
        </row>
        <row r="276">
          <cell r="B276">
            <v>1610</v>
          </cell>
        </row>
        <row r="277">
          <cell r="B277">
            <v>1620</v>
          </cell>
        </row>
        <row r="278">
          <cell r="B278">
            <v>1621</v>
          </cell>
        </row>
        <row r="279">
          <cell r="B279">
            <v>1622</v>
          </cell>
        </row>
        <row r="280">
          <cell r="B280">
            <v>1640</v>
          </cell>
        </row>
        <row r="281">
          <cell r="B281">
            <v>1650</v>
          </cell>
        </row>
        <row r="282">
          <cell r="B282">
            <v>1660</v>
          </cell>
        </row>
        <row r="283">
          <cell r="B283">
            <v>1670</v>
          </cell>
        </row>
        <row r="284">
          <cell r="B284">
            <v>1680</v>
          </cell>
        </row>
        <row r="285">
          <cell r="B285">
            <v>1690</v>
          </cell>
        </row>
        <row r="286">
          <cell r="B286">
            <v>1710</v>
          </cell>
        </row>
        <row r="287">
          <cell r="B287">
            <v>1711</v>
          </cell>
        </row>
        <row r="288">
          <cell r="B288">
            <v>1712</v>
          </cell>
        </row>
        <row r="289">
          <cell r="B289">
            <v>1713</v>
          </cell>
        </row>
        <row r="290">
          <cell r="B290">
            <v>1720</v>
          </cell>
        </row>
        <row r="291">
          <cell r="B291">
            <v>1730</v>
          </cell>
        </row>
        <row r="292">
          <cell r="B292">
            <v>1740</v>
          </cell>
        </row>
        <row r="293">
          <cell r="B293">
            <v>1750</v>
          </cell>
        </row>
        <row r="294">
          <cell r="B294">
            <v>1760</v>
          </cell>
        </row>
        <row r="295">
          <cell r="B295">
            <v>1770</v>
          </cell>
        </row>
        <row r="296">
          <cell r="B296">
            <v>1780</v>
          </cell>
        </row>
        <row r="297">
          <cell r="B297">
            <v>1790</v>
          </cell>
        </row>
        <row r="298">
          <cell r="B298">
            <v>1800</v>
          </cell>
        </row>
        <row r="299">
          <cell r="B299">
            <v>1810</v>
          </cell>
        </row>
        <row r="300">
          <cell r="B300">
            <v>1820</v>
          </cell>
        </row>
        <row r="301">
          <cell r="B301">
            <v>1830</v>
          </cell>
        </row>
        <row r="302">
          <cell r="B302">
            <v>1840</v>
          </cell>
        </row>
        <row r="303">
          <cell r="B303">
            <v>1850</v>
          </cell>
        </row>
        <row r="304">
          <cell r="B304">
            <v>1860</v>
          </cell>
        </row>
        <row r="305">
          <cell r="B305">
            <v>1870</v>
          </cell>
        </row>
        <row r="306">
          <cell r="B306">
            <v>1880</v>
          </cell>
        </row>
        <row r="307">
          <cell r="B307">
            <v>1890</v>
          </cell>
        </row>
        <row r="308">
          <cell r="B308">
            <v>1900</v>
          </cell>
        </row>
        <row r="309">
          <cell r="B309">
            <v>1901</v>
          </cell>
        </row>
        <row r="310">
          <cell r="B310">
            <v>1910</v>
          </cell>
        </row>
        <row r="311">
          <cell r="B311">
            <v>1920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eschrijving)"/>
      <sheetName val="Voorbeeld"/>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beschrijving)"/>
      <sheetName val="Voorbeeld"/>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voorblad"/>
      <sheetName val="inhoudsopgave"/>
      <sheetName val="toelichting 2009"/>
      <sheetName val="1. functies"/>
      <sheetName val="2.1. verblijf met behandeling"/>
      <sheetName val="2.2. zg intramuraal"/>
      <sheetName val="2.3 verblijf zonder behandeling"/>
      <sheetName val="3. extramurale zorg"/>
      <sheetName val="4. deconcentratie"/>
      <sheetName val="toelichting KW"/>
      <sheetName val="5. invulblad KW"/>
      <sheetName val="toelichting ZZP"/>
      <sheetName val="6. ZZP-gegevens"/>
      <sheetName val="6.7 logeren"/>
      <sheetName val="7. recapitulatie"/>
      <sheetName val="doorrekening regulier"/>
      <sheetName val="doorrekening zzp"/>
      <sheetName val="doorrekening KW"/>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beschrijving)"/>
      <sheetName val="Voorbeeld"/>
      <sheetName val="#VER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5.vml" /><Relationship Id="rId3" Type="http://schemas.openxmlformats.org/officeDocument/2006/relationships/drawing" Target="../drawings/drawing14.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nza.nl/2163/10531/82665/Budgetformulier_GHZ_2009_ma1.xls" TargetMode="External" /><Relationship Id="rId2" Type="http://schemas.openxmlformats.org/officeDocument/2006/relationships/drawing" Target="../drawings/drawing9.xml" /><Relationship Id="rId3" Type="http://schemas.openxmlformats.org/officeDocument/2006/relationships/vmlDrawing" Target="../drawings/vmlDrawing2.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83"/>
  <sheetViews>
    <sheetView showGridLines="0" tabSelected="1" zoomScale="86" zoomScaleNormal="86" zoomScaleSheetLayoutView="86" workbookViewId="0" topLeftCell="A19">
      <selection activeCell="I51" sqref="I51"/>
    </sheetView>
  </sheetViews>
  <sheetFormatPr defaultColWidth="9.140625" defaultRowHeight="12.75" zeroHeight="1"/>
  <cols>
    <col min="1" max="1" width="9.421875" style="14" bestFit="1" customWidth="1"/>
    <col min="2" max="11" width="9.140625" style="14" customWidth="1"/>
    <col min="12" max="12" width="15.8515625" style="14" bestFit="1" customWidth="1"/>
    <col min="13" max="15" width="9.140625" style="14" customWidth="1"/>
    <col min="16" max="16" width="0" style="14" hidden="1" customWidth="1"/>
    <col min="17" max="18" width="9.140625" style="336" hidden="1" customWidth="1"/>
    <col min="19" max="19" width="9.140625" style="0" hidden="1" customWidth="1"/>
    <col min="20" max="20" width="9.140625" style="336" hidden="1" customWidth="1"/>
    <col min="21" max="22" width="9.140625" style="14" hidden="1" customWidth="1"/>
    <col min="23" max="16384" width="9.140625" style="14" customWidth="1"/>
  </cols>
  <sheetData>
    <row r="1" spans="1:16" ht="12.75">
      <c r="A1" s="561" t="s">
        <v>1036</v>
      </c>
      <c r="B1" s="562"/>
      <c r="C1" s="562"/>
      <c r="D1" s="562"/>
      <c r="E1" s="562"/>
      <c r="F1" s="562"/>
      <c r="G1" s="562"/>
      <c r="H1" s="563"/>
      <c r="I1" s="562"/>
      <c r="J1" s="336"/>
      <c r="K1" s="336"/>
      <c r="L1" s="336"/>
      <c r="M1" s="336"/>
      <c r="N1" s="336"/>
      <c r="O1" s="336"/>
      <c r="P1" s="336"/>
    </row>
    <row r="2" spans="1:16" ht="13.5" thickBot="1">
      <c r="A2" s="564"/>
      <c r="B2" s="564"/>
      <c r="C2" s="564"/>
      <c r="D2" s="564"/>
      <c r="E2" s="564"/>
      <c r="F2" s="564"/>
      <c r="G2" s="564"/>
      <c r="H2" s="564"/>
      <c r="I2" s="564"/>
      <c r="J2" s="564"/>
      <c r="K2" s="564"/>
      <c r="L2" s="564"/>
      <c r="M2" s="564"/>
      <c r="N2" s="564"/>
      <c r="O2" s="564"/>
      <c r="P2" s="336"/>
    </row>
    <row r="3" spans="1:16" ht="15" customHeight="1">
      <c r="A3" s="336"/>
      <c r="B3" s="565"/>
      <c r="C3" s="566" t="s">
        <v>1037</v>
      </c>
      <c r="D3" s="566"/>
      <c r="E3" s="567"/>
      <c r="F3" s="567"/>
      <c r="G3" s="567"/>
      <c r="H3" s="567"/>
      <c r="I3" s="567"/>
      <c r="J3" s="568"/>
      <c r="K3" s="568"/>
      <c r="L3" s="568"/>
      <c r="M3" s="568"/>
      <c r="N3" s="569"/>
      <c r="O3" s="336"/>
      <c r="P3" s="336"/>
    </row>
    <row r="4" spans="1:16" ht="15" customHeight="1">
      <c r="A4" s="336"/>
      <c r="B4" s="570"/>
      <c r="C4" s="571"/>
      <c r="D4" s="571"/>
      <c r="E4" s="571"/>
      <c r="F4" s="571"/>
      <c r="G4" s="571"/>
      <c r="H4" s="571"/>
      <c r="I4" s="571"/>
      <c r="J4" s="563"/>
      <c r="K4" s="563"/>
      <c r="L4" s="563"/>
      <c r="M4" s="563"/>
      <c r="N4" s="572"/>
      <c r="O4" s="336"/>
      <c r="P4" s="336"/>
    </row>
    <row r="5" spans="1:16" ht="15" customHeight="1">
      <c r="A5" s="336"/>
      <c r="B5" s="570"/>
      <c r="C5" s="573"/>
      <c r="D5" s="571"/>
      <c r="E5" s="1297" t="s">
        <v>1175</v>
      </c>
      <c r="F5" s="1298"/>
      <c r="G5" s="1298"/>
      <c r="H5" s="1298"/>
      <c r="I5" s="1298"/>
      <c r="J5" s="1298"/>
      <c r="K5" s="1298"/>
      <c r="L5" s="1298"/>
      <c r="M5" s="1298"/>
      <c r="N5" s="572"/>
      <c r="O5" s="336"/>
      <c r="P5" s="336"/>
    </row>
    <row r="6" spans="1:16" ht="15" customHeight="1">
      <c r="A6" s="336"/>
      <c r="B6" s="570"/>
      <c r="C6" s="571"/>
      <c r="D6" s="571"/>
      <c r="E6" s="1298"/>
      <c r="F6" s="1298"/>
      <c r="G6" s="1298"/>
      <c r="H6" s="1298"/>
      <c r="I6" s="1298"/>
      <c r="J6" s="1298"/>
      <c r="K6" s="1298"/>
      <c r="L6" s="1298"/>
      <c r="M6" s="1298"/>
      <c r="N6" s="572"/>
      <c r="O6" s="336"/>
      <c r="P6" s="336"/>
    </row>
    <row r="7" spans="1:16" ht="15" customHeight="1">
      <c r="A7" s="336"/>
      <c r="B7" s="570"/>
      <c r="C7" s="571"/>
      <c r="D7" s="571"/>
      <c r="E7" s="1298"/>
      <c r="F7" s="1298"/>
      <c r="G7" s="1298"/>
      <c r="H7" s="1298"/>
      <c r="I7" s="1298"/>
      <c r="J7" s="1298"/>
      <c r="K7" s="1298"/>
      <c r="L7" s="1298"/>
      <c r="M7" s="1298"/>
      <c r="N7" s="572"/>
      <c r="O7" s="336"/>
      <c r="P7" s="336"/>
    </row>
    <row r="8" spans="1:16" ht="15" customHeight="1">
      <c r="A8" s="336"/>
      <c r="B8" s="570"/>
      <c r="C8" s="336"/>
      <c r="D8" s="336"/>
      <c r="E8" s="1298"/>
      <c r="F8" s="1298"/>
      <c r="G8" s="1298"/>
      <c r="H8" s="1298"/>
      <c r="I8" s="1298"/>
      <c r="J8" s="1298"/>
      <c r="K8" s="1298"/>
      <c r="L8" s="1298"/>
      <c r="M8" s="1298"/>
      <c r="N8" s="572"/>
      <c r="O8" s="336"/>
      <c r="P8" s="336"/>
    </row>
    <row r="9" spans="1:16" ht="15" customHeight="1">
      <c r="A9" s="336"/>
      <c r="B9" s="570"/>
      <c r="C9" s="571"/>
      <c r="D9" s="571"/>
      <c r="E9" s="1299" t="s">
        <v>1038</v>
      </c>
      <c r="F9" s="1299"/>
      <c r="G9" s="1299"/>
      <c r="H9" s="1299"/>
      <c r="I9" s="1299"/>
      <c r="J9" s="1299"/>
      <c r="K9" s="1299"/>
      <c r="L9" s="1299"/>
      <c r="M9" s="1299"/>
      <c r="N9" s="572"/>
      <c r="O9" s="336"/>
      <c r="P9" s="336"/>
    </row>
    <row r="10" spans="1:16" ht="15" customHeight="1">
      <c r="A10" s="336"/>
      <c r="B10" s="570"/>
      <c r="C10" s="571"/>
      <c r="D10" s="571"/>
      <c r="E10" s="1299"/>
      <c r="F10" s="1299"/>
      <c r="G10" s="1299"/>
      <c r="H10" s="1299"/>
      <c r="I10" s="1299"/>
      <c r="J10" s="1299"/>
      <c r="K10" s="1299"/>
      <c r="L10" s="1299"/>
      <c r="M10" s="1299"/>
      <c r="N10" s="572"/>
      <c r="O10" s="336"/>
      <c r="P10" s="336"/>
    </row>
    <row r="11" spans="1:16" ht="15" customHeight="1">
      <c r="A11" s="336"/>
      <c r="B11" s="570"/>
      <c r="C11" s="571"/>
      <c r="D11" s="571"/>
      <c r="E11" s="1299"/>
      <c r="F11" s="1299"/>
      <c r="G11" s="1299"/>
      <c r="H11" s="1299"/>
      <c r="I11" s="1299"/>
      <c r="J11" s="1299"/>
      <c r="K11" s="1299"/>
      <c r="L11" s="1299"/>
      <c r="M11" s="1299"/>
      <c r="N11" s="572"/>
      <c r="O11" s="336"/>
      <c r="P11" s="336"/>
    </row>
    <row r="12" spans="1:16" ht="15" customHeight="1">
      <c r="A12" s="336"/>
      <c r="B12" s="570"/>
      <c r="C12" s="571"/>
      <c r="D12" s="571"/>
      <c r="E12" s="563"/>
      <c r="F12" s="563"/>
      <c r="G12" s="563"/>
      <c r="H12" s="563"/>
      <c r="I12" s="563"/>
      <c r="J12" s="563"/>
      <c r="K12" s="563"/>
      <c r="L12" s="563"/>
      <c r="M12" s="563"/>
      <c r="N12" s="572"/>
      <c r="O12" s="336"/>
      <c r="P12" s="336"/>
    </row>
    <row r="13" spans="1:16" ht="15" customHeight="1">
      <c r="A13" s="336"/>
      <c r="B13" s="570"/>
      <c r="C13" s="571"/>
      <c r="D13" s="571"/>
      <c r="E13" s="1300" t="str">
        <f>IF(E14=TRUE,"      Invulvelden gearceerd","      Invulvelden niet gearceerd")</f>
        <v>      Invulvelden gearceerd</v>
      </c>
      <c r="F13" s="1301"/>
      <c r="G13" s="1301"/>
      <c r="H13" s="1302"/>
      <c r="I13" s="336"/>
      <c r="J13" s="336"/>
      <c r="K13" s="336"/>
      <c r="L13" s="574"/>
      <c r="M13" s="336"/>
      <c r="N13" s="575"/>
      <c r="O13" s="336"/>
      <c r="P13" s="336"/>
    </row>
    <row r="14" spans="1:16" ht="15" customHeight="1" thickBot="1">
      <c r="A14" s="345"/>
      <c r="B14" s="576"/>
      <c r="C14" s="577"/>
      <c r="D14" s="577"/>
      <c r="E14" s="578" t="b">
        <v>1</v>
      </c>
      <c r="F14" s="579"/>
      <c r="G14" s="579"/>
      <c r="H14" s="577"/>
      <c r="I14" s="577"/>
      <c r="J14" s="578"/>
      <c r="K14" s="579"/>
      <c r="L14" s="579"/>
      <c r="M14" s="580"/>
      <c r="N14" s="581"/>
      <c r="O14" s="345"/>
      <c r="P14" s="336"/>
    </row>
    <row r="15" spans="1:16" ht="15" customHeight="1">
      <c r="A15" s="345"/>
      <c r="B15" s="582"/>
      <c r="C15" s="347"/>
      <c r="D15" s="347"/>
      <c r="E15" s="583"/>
      <c r="F15" s="584"/>
      <c r="G15" s="584"/>
      <c r="H15" s="347"/>
      <c r="I15" s="347"/>
      <c r="J15" s="583"/>
      <c r="K15" s="584"/>
      <c r="L15" s="584"/>
      <c r="M15" s="585"/>
      <c r="N15" s="582"/>
      <c r="O15" s="345"/>
      <c r="P15" s="336"/>
    </row>
    <row r="16" spans="1:15" ht="15" customHeight="1">
      <c r="A16" s="222"/>
      <c r="B16" s="15"/>
      <c r="C16" s="15"/>
      <c r="D16" s="223"/>
      <c r="E16" s="223"/>
      <c r="F16" s="223"/>
      <c r="G16" s="223"/>
      <c r="H16" s="16"/>
      <c r="I16" s="16"/>
      <c r="J16" s="224"/>
      <c r="K16" s="224"/>
      <c r="L16" s="224"/>
      <c r="M16" s="224"/>
      <c r="N16" s="16"/>
      <c r="O16" s="16"/>
    </row>
    <row r="17" spans="1:13" ht="12.75">
      <c r="A17" s="225"/>
      <c r="B17" s="17"/>
      <c r="C17" s="17"/>
      <c r="D17" s="17"/>
      <c r="E17" s="17"/>
      <c r="F17" s="17"/>
      <c r="G17" s="17"/>
      <c r="H17" s="17"/>
      <c r="I17" s="17"/>
      <c r="J17" s="226"/>
      <c r="K17" s="226"/>
      <c r="L17" s="226"/>
      <c r="M17" s="218"/>
    </row>
    <row r="18" spans="1:15" ht="23.25">
      <c r="A18" s="219"/>
      <c r="B18" s="219"/>
      <c r="C18" s="219"/>
      <c r="D18" s="219"/>
      <c r="E18" s="220"/>
      <c r="F18" s="6"/>
      <c r="G18" s="227"/>
      <c r="H18" s="7"/>
      <c r="I18" s="7"/>
      <c r="J18" s="530"/>
      <c r="K18" s="219"/>
      <c r="L18" s="219"/>
      <c r="M18" s="228"/>
      <c r="N18" s="219"/>
      <c r="O18" s="219"/>
    </row>
    <row r="19" spans="17:20" s="229" customFormat="1" ht="25.5">
      <c r="Q19" s="337"/>
      <c r="R19" s="337"/>
      <c r="T19" s="337"/>
    </row>
    <row r="20" spans="1:20" s="230" customFormat="1" ht="47.25" customHeight="1">
      <c r="A20" s="1310" t="s">
        <v>285</v>
      </c>
      <c r="B20" s="1309"/>
      <c r="C20" s="1309"/>
      <c r="D20" s="1309"/>
      <c r="E20" s="1309"/>
      <c r="F20" s="1309"/>
      <c r="G20" s="1309"/>
      <c r="H20" s="1309"/>
      <c r="I20" s="1309"/>
      <c r="J20" s="1309"/>
      <c r="K20" s="1308" t="s">
        <v>1291</v>
      </c>
      <c r="L20" s="1309"/>
      <c r="M20" s="1309"/>
      <c r="N20" s="1309"/>
      <c r="O20" s="1309"/>
      <c r="P20" s="1309"/>
      <c r="Q20" s="338"/>
      <c r="R20" s="338"/>
      <c r="T20" s="338"/>
    </row>
    <row r="21" spans="5:8" ht="15" customHeight="1">
      <c r="E21" s="5"/>
      <c r="H21" s="7"/>
    </row>
    <row r="22" spans="1:18" ht="15" customHeight="1">
      <c r="A22" s="217"/>
      <c r="B22" s="6"/>
      <c r="C22" s="6"/>
      <c r="D22" s="6"/>
      <c r="E22" s="6"/>
      <c r="F22" s="231" t="s">
        <v>1039</v>
      </c>
      <c r="G22" s="231" t="s">
        <v>1040</v>
      </c>
      <c r="H22" s="6"/>
      <c r="I22" s="6"/>
      <c r="J22" s="232" t="s">
        <v>1041</v>
      </c>
      <c r="K22" s="289"/>
      <c r="L22" s="234" t="s">
        <v>1167</v>
      </c>
      <c r="M22" s="235"/>
      <c r="N22" s="236"/>
      <c r="R22" s="336" t="s">
        <v>10</v>
      </c>
    </row>
    <row r="23" spans="1:18" ht="15" customHeight="1">
      <c r="A23" s="237" t="s">
        <v>936</v>
      </c>
      <c r="B23" s="238"/>
      <c r="C23" s="238"/>
      <c r="D23" s="238"/>
      <c r="E23" s="239"/>
      <c r="F23" s="240">
        <v>600</v>
      </c>
      <c r="G23" s="1194"/>
      <c r="H23" s="6"/>
      <c r="I23" s="6"/>
      <c r="J23" s="290" t="s">
        <v>1042</v>
      </c>
      <c r="K23" s="291"/>
      <c r="L23" s="241"/>
      <c r="M23" s="242"/>
      <c r="N23" s="243"/>
      <c r="R23" s="336" t="s">
        <v>11</v>
      </c>
    </row>
    <row r="24" spans="1:14" ht="15" customHeight="1">
      <c r="A24" s="217"/>
      <c r="B24" s="6" t="s">
        <v>836</v>
      </c>
      <c r="C24" s="6"/>
      <c r="D24" s="6"/>
      <c r="E24" s="6"/>
      <c r="F24" s="244"/>
      <c r="G24" s="244"/>
      <c r="H24" s="6"/>
      <c r="I24" s="6"/>
      <c r="J24" s="245" t="s">
        <v>1043</v>
      </c>
      <c r="K24" s="292"/>
      <c r="L24" s="246"/>
      <c r="M24" s="247"/>
      <c r="N24" s="248"/>
    </row>
    <row r="25" spans="1:14" ht="15" customHeight="1">
      <c r="A25" s="553" t="s">
        <v>1</v>
      </c>
      <c r="B25" s="586"/>
      <c r="C25" s="554"/>
      <c r="D25" s="557"/>
      <c r="E25" s="557"/>
      <c r="F25" s="856" t="s">
        <v>11</v>
      </c>
      <c r="G25" s="857">
        <v>1.004</v>
      </c>
      <c r="H25" s="6"/>
      <c r="I25" s="6"/>
      <c r="J25" s="245"/>
      <c r="K25" s="292"/>
      <c r="L25" s="246"/>
      <c r="M25" s="247"/>
      <c r="N25" s="248"/>
    </row>
    <row r="26" spans="1:20" ht="15" customHeight="1">
      <c r="A26" s="555" t="s">
        <v>2</v>
      </c>
      <c r="B26" s="587"/>
      <c r="C26" s="556"/>
      <c r="D26" s="558"/>
      <c r="E26" s="558"/>
      <c r="F26" s="858" t="s">
        <v>11</v>
      </c>
      <c r="G26" s="859">
        <v>1.01</v>
      </c>
      <c r="H26" s="6"/>
      <c r="I26" s="6"/>
      <c r="J26" s="293" t="s">
        <v>1044</v>
      </c>
      <c r="K26" s="294"/>
      <c r="L26" s="353">
        <v>39994</v>
      </c>
      <c r="M26" s="247"/>
      <c r="N26" s="248"/>
      <c r="P26" s="559"/>
      <c r="Q26" s="345" t="s">
        <v>692</v>
      </c>
      <c r="R26" s="339"/>
      <c r="T26" s="345"/>
    </row>
    <row r="27" spans="1:20" ht="15" customHeight="1">
      <c r="A27" s="217"/>
      <c r="B27" s="6"/>
      <c r="C27" s="6"/>
      <c r="D27" s="6"/>
      <c r="E27" s="6"/>
      <c r="F27" s="244"/>
      <c r="G27" s="244"/>
      <c r="H27" s="6"/>
      <c r="I27" s="6"/>
      <c r="J27" s="249"/>
      <c r="K27" s="7"/>
      <c r="L27" s="250"/>
      <c r="M27" s="250"/>
      <c r="N27" s="250"/>
      <c r="P27" s="559"/>
      <c r="Q27" s="345" t="s">
        <v>807</v>
      </c>
      <c r="R27" s="339"/>
      <c r="T27" s="345">
        <v>1</v>
      </c>
    </row>
    <row r="28" spans="1:20" ht="15" customHeight="1">
      <c r="A28" s="251" t="s">
        <v>725</v>
      </c>
      <c r="B28" s="6"/>
      <c r="C28" s="6"/>
      <c r="D28" s="6"/>
      <c r="E28" s="6"/>
      <c r="F28" s="244"/>
      <c r="G28" s="244"/>
      <c r="H28" s="6"/>
      <c r="I28" s="6"/>
      <c r="J28" s="218"/>
      <c r="K28" s="249"/>
      <c r="L28" s="7"/>
      <c r="M28" s="252"/>
      <c r="N28" s="252"/>
      <c r="P28" s="559"/>
      <c r="Q28" s="345" t="s">
        <v>808</v>
      </c>
      <c r="R28" s="339"/>
      <c r="T28" s="345">
        <v>2</v>
      </c>
    </row>
    <row r="29" spans="1:20" ht="15" customHeight="1">
      <c r="A29" s="6" t="s">
        <v>724</v>
      </c>
      <c r="B29" s="6"/>
      <c r="C29" s="6"/>
      <c r="D29" s="6"/>
      <c r="E29" s="6"/>
      <c r="F29" s="244"/>
      <c r="G29" s="244"/>
      <c r="H29" s="6"/>
      <c r="I29" s="6"/>
      <c r="J29" s="218"/>
      <c r="K29" s="249"/>
      <c r="L29" s="7"/>
      <c r="M29" s="252"/>
      <c r="N29" s="252"/>
      <c r="P29" s="559"/>
      <c r="Q29" s="345" t="s">
        <v>809</v>
      </c>
      <c r="R29" s="339"/>
      <c r="T29" s="345">
        <v>3</v>
      </c>
    </row>
    <row r="30" spans="1:20" ht="15" customHeight="1">
      <c r="A30" s="6" t="s">
        <v>1045</v>
      </c>
      <c r="B30" s="6"/>
      <c r="C30" s="6"/>
      <c r="D30" s="6"/>
      <c r="E30" s="6"/>
      <c r="F30" s="244"/>
      <c r="G30" s="244"/>
      <c r="H30" s="6"/>
      <c r="I30" s="6"/>
      <c r="J30" s="218"/>
      <c r="K30" s="249"/>
      <c r="L30" s="7"/>
      <c r="M30" s="252"/>
      <c r="N30" s="252"/>
      <c r="O30" s="252"/>
      <c r="P30" s="559"/>
      <c r="Q30" s="345" t="s">
        <v>810</v>
      </c>
      <c r="R30" s="339"/>
      <c r="T30" s="345">
        <v>4</v>
      </c>
    </row>
    <row r="31" spans="1:20" ht="15" customHeight="1">
      <c r="A31" s="6" t="s">
        <v>1046</v>
      </c>
      <c r="B31" s="6"/>
      <c r="C31" s="6"/>
      <c r="D31" s="6"/>
      <c r="E31" s="6"/>
      <c r="F31" s="244"/>
      <c r="G31" s="244"/>
      <c r="H31" s="6"/>
      <c r="I31" s="6"/>
      <c r="J31" s="218"/>
      <c r="K31" s="249"/>
      <c r="L31" s="7"/>
      <c r="M31" s="252"/>
      <c r="N31" s="252"/>
      <c r="O31" s="252"/>
      <c r="P31" s="559"/>
      <c r="Q31" s="345" t="s">
        <v>811</v>
      </c>
      <c r="R31" s="339"/>
      <c r="T31" s="345">
        <v>5</v>
      </c>
    </row>
    <row r="32" spans="1:20" ht="15" customHeight="1">
      <c r="A32" s="6" t="s">
        <v>1047</v>
      </c>
      <c r="B32" s="6"/>
      <c r="C32" s="6"/>
      <c r="D32" s="6"/>
      <c r="E32" s="6"/>
      <c r="F32" s="244"/>
      <c r="G32" s="244"/>
      <c r="H32" s="6"/>
      <c r="I32" s="6"/>
      <c r="J32" s="218"/>
      <c r="K32" s="249"/>
      <c r="L32" s="7"/>
      <c r="M32" s="252"/>
      <c r="N32" s="252"/>
      <c r="O32" s="252"/>
      <c r="P32" s="559"/>
      <c r="Q32" s="345" t="s">
        <v>950</v>
      </c>
      <c r="R32" s="339"/>
      <c r="T32" s="345">
        <v>6</v>
      </c>
    </row>
    <row r="33" spans="1:20" ht="15" customHeight="1">
      <c r="A33" s="6" t="s">
        <v>726</v>
      </c>
      <c r="B33" s="6"/>
      <c r="C33" s="6"/>
      <c r="D33" s="6"/>
      <c r="E33" s="6"/>
      <c r="F33" s="221"/>
      <c r="G33" s="221"/>
      <c r="H33" s="6"/>
      <c r="I33" s="6"/>
      <c r="J33" s="218"/>
      <c r="K33" s="249"/>
      <c r="L33" s="7"/>
      <c r="M33" s="252"/>
      <c r="N33" s="252"/>
      <c r="O33" s="252"/>
      <c r="P33" s="559"/>
      <c r="Q33" s="345" t="s">
        <v>1048</v>
      </c>
      <c r="R33" s="339"/>
      <c r="T33" s="345">
        <v>32</v>
      </c>
    </row>
    <row r="34" spans="1:20" ht="15" customHeight="1">
      <c r="A34" s="6" t="s">
        <v>912</v>
      </c>
      <c r="B34" s="6"/>
      <c r="C34" s="6"/>
      <c r="D34" s="6"/>
      <c r="E34" s="6"/>
      <c r="F34" s="221"/>
      <c r="G34" s="221"/>
      <c r="H34" s="6"/>
      <c r="I34" s="6"/>
      <c r="J34" s="218"/>
      <c r="K34" s="249"/>
      <c r="L34" s="7"/>
      <c r="M34" s="252"/>
      <c r="N34" s="252"/>
      <c r="O34" s="252"/>
      <c r="P34" s="559"/>
      <c r="Q34" s="345" t="s">
        <v>812</v>
      </c>
      <c r="R34" s="339"/>
      <c r="T34" s="345">
        <v>7</v>
      </c>
    </row>
    <row r="35" spans="1:20" ht="15" customHeight="1">
      <c r="A35" s="6" t="s">
        <v>911</v>
      </c>
      <c r="B35" s="6"/>
      <c r="C35" s="6"/>
      <c r="D35" s="6"/>
      <c r="E35" s="6"/>
      <c r="F35" s="6"/>
      <c r="G35" s="6"/>
      <c r="H35" s="6"/>
      <c r="I35" s="6"/>
      <c r="J35" s="218"/>
      <c r="K35" s="249"/>
      <c r="L35" s="7"/>
      <c r="M35" s="252"/>
      <c r="N35" s="252"/>
      <c r="O35" s="252"/>
      <c r="P35" s="559"/>
      <c r="Q35" s="345" t="s">
        <v>813</v>
      </c>
      <c r="R35" s="339"/>
      <c r="T35" s="345">
        <v>8</v>
      </c>
    </row>
    <row r="36" spans="1:20" ht="15" customHeight="1">
      <c r="A36" s="253" t="s">
        <v>1049</v>
      </c>
      <c r="B36" s="238"/>
      <c r="C36" s="254"/>
      <c r="D36" s="254"/>
      <c r="E36" s="254"/>
      <c r="F36" s="255"/>
      <c r="G36" s="1195" t="s">
        <v>846</v>
      </c>
      <c r="H36" s="6"/>
      <c r="I36" s="6"/>
      <c r="J36" s="218"/>
      <c r="K36" s="249"/>
      <c r="L36" s="7"/>
      <c r="M36" s="252"/>
      <c r="N36" s="252"/>
      <c r="O36" s="252"/>
      <c r="P36" s="559"/>
      <c r="Q36" s="345" t="s">
        <v>793</v>
      </c>
      <c r="R36" s="339"/>
      <c r="T36" s="345">
        <v>9</v>
      </c>
    </row>
    <row r="37" spans="1:20" ht="15" customHeight="1">
      <c r="A37" s="6"/>
      <c r="B37" s="6"/>
      <c r="C37" s="6"/>
      <c r="D37" s="6"/>
      <c r="E37" s="6"/>
      <c r="F37" s="6"/>
      <c r="G37" s="6"/>
      <c r="H37" s="6"/>
      <c r="I37" s="6"/>
      <c r="J37" s="218"/>
      <c r="K37" s="249"/>
      <c r="L37" s="7"/>
      <c r="M37" s="252"/>
      <c r="N37" s="252"/>
      <c r="O37" s="252"/>
      <c r="P37" s="559"/>
      <c r="Q37" s="345" t="s">
        <v>814</v>
      </c>
      <c r="R37" s="339"/>
      <c r="S37" s="14"/>
      <c r="T37" s="345">
        <v>10</v>
      </c>
    </row>
    <row r="38" spans="1:20" ht="15" customHeight="1">
      <c r="A38" s="256" t="s">
        <v>1050</v>
      </c>
      <c r="B38" s="257"/>
      <c r="C38" s="1198"/>
      <c r="D38" s="1196"/>
      <c r="E38" s="1196"/>
      <c r="F38" s="1196"/>
      <c r="G38" s="1199"/>
      <c r="H38" s="6"/>
      <c r="I38" s="256" t="s">
        <v>1051</v>
      </c>
      <c r="J38" s="257"/>
      <c r="K38" s="1305" t="s">
        <v>692</v>
      </c>
      <c r="L38" s="1306"/>
      <c r="M38" s="1306"/>
      <c r="N38" s="1306"/>
      <c r="O38" s="1307"/>
      <c r="P38" s="559"/>
      <c r="Q38" s="346" t="s">
        <v>964</v>
      </c>
      <c r="R38" s="339"/>
      <c r="S38" s="14"/>
      <c r="T38" s="345">
        <v>11</v>
      </c>
    </row>
    <row r="39" spans="1:20" ht="15" customHeight="1">
      <c r="A39" s="253" t="s">
        <v>845</v>
      </c>
      <c r="B39" s="238"/>
      <c r="C39" s="1200"/>
      <c r="D39" s="1197"/>
      <c r="E39" s="1197"/>
      <c r="F39" s="1197"/>
      <c r="G39" s="1201"/>
      <c r="H39" s="6"/>
      <c r="I39" s="253" t="s">
        <v>845</v>
      </c>
      <c r="J39" s="238"/>
      <c r="K39" s="1200"/>
      <c r="L39" s="1197"/>
      <c r="M39" s="1197"/>
      <c r="N39" s="1197"/>
      <c r="O39" s="1201"/>
      <c r="P39" s="559"/>
      <c r="Q39" s="345" t="s">
        <v>951</v>
      </c>
      <c r="R39" s="339"/>
      <c r="S39" s="14"/>
      <c r="T39" s="345">
        <v>12</v>
      </c>
    </row>
    <row r="40" spans="1:20" ht="15" customHeight="1">
      <c r="A40" s="256" t="s">
        <v>1052</v>
      </c>
      <c r="B40" s="258"/>
      <c r="C40" s="1202"/>
      <c r="D40" s="1203"/>
      <c r="E40" s="1203"/>
      <c r="F40" s="1203"/>
      <c r="G40" s="1204"/>
      <c r="H40" s="6"/>
      <c r="I40" s="256" t="s">
        <v>1052</v>
      </c>
      <c r="J40" s="258"/>
      <c r="K40" s="1202"/>
      <c r="L40" s="1203"/>
      <c r="M40" s="1203"/>
      <c r="N40" s="1203"/>
      <c r="O40" s="1204"/>
      <c r="P40" s="559"/>
      <c r="Q40" s="345" t="s">
        <v>794</v>
      </c>
      <c r="R40" s="339"/>
      <c r="S40" s="14"/>
      <c r="T40" s="345">
        <v>13</v>
      </c>
    </row>
    <row r="41" spans="1:20" ht="15" customHeight="1">
      <c r="A41" s="253" t="s">
        <v>1054</v>
      </c>
      <c r="B41" s="238"/>
      <c r="C41" s="1200"/>
      <c r="D41" s="1197"/>
      <c r="E41" s="1197"/>
      <c r="F41" s="1197"/>
      <c r="G41" s="1201"/>
      <c r="H41" s="6"/>
      <c r="I41" s="253" t="s">
        <v>1054</v>
      </c>
      <c r="J41" s="238"/>
      <c r="K41" s="1200"/>
      <c r="L41" s="1197"/>
      <c r="M41" s="1197"/>
      <c r="N41" s="1197"/>
      <c r="O41" s="1201"/>
      <c r="P41" s="559"/>
      <c r="Q41" s="345" t="s">
        <v>1053</v>
      </c>
      <c r="R41" s="339"/>
      <c r="S41" s="14"/>
      <c r="T41" s="345">
        <v>14</v>
      </c>
    </row>
    <row r="42" spans="1:20" ht="15" customHeight="1">
      <c r="A42" s="259" t="s">
        <v>1055</v>
      </c>
      <c r="B42" s="6"/>
      <c r="C42" s="1202"/>
      <c r="D42" s="1203"/>
      <c r="E42" s="1203"/>
      <c r="F42" s="1203"/>
      <c r="G42" s="1204"/>
      <c r="H42" s="260"/>
      <c r="I42" s="253" t="s">
        <v>1055</v>
      </c>
      <c r="J42" s="238"/>
      <c r="K42" s="1200"/>
      <c r="L42" s="1197"/>
      <c r="M42" s="1197"/>
      <c r="N42" s="1197"/>
      <c r="O42" s="1201"/>
      <c r="P42" s="559"/>
      <c r="Q42" s="345" t="s">
        <v>795</v>
      </c>
      <c r="R42" s="339"/>
      <c r="S42" s="14"/>
      <c r="T42" s="345">
        <v>15</v>
      </c>
    </row>
    <row r="43" spans="1:20" ht="15" customHeight="1">
      <c r="A43" s="253" t="s">
        <v>1057</v>
      </c>
      <c r="B43" s="238"/>
      <c r="C43" s="1200"/>
      <c r="D43" s="1197"/>
      <c r="E43" s="1197"/>
      <c r="F43" s="1197"/>
      <c r="G43" s="1201"/>
      <c r="H43" s="260"/>
      <c r="I43" s="253" t="s">
        <v>1057</v>
      </c>
      <c r="J43" s="238"/>
      <c r="K43" s="1200"/>
      <c r="L43" s="1197"/>
      <c r="M43" s="1197"/>
      <c r="N43" s="1197"/>
      <c r="O43" s="1201"/>
      <c r="P43" s="559"/>
      <c r="Q43" s="345" t="s">
        <v>1056</v>
      </c>
      <c r="R43" s="339"/>
      <c r="S43" s="14"/>
      <c r="T43" s="345">
        <v>16</v>
      </c>
    </row>
    <row r="44" spans="1:20" s="9" customFormat="1" ht="15" customHeight="1">
      <c r="A44" s="342"/>
      <c r="B44" s="342"/>
      <c r="C44" s="221"/>
      <c r="D44" s="221"/>
      <c r="E44" s="221"/>
      <c r="F44" s="221"/>
      <c r="G44" s="221"/>
      <c r="H44" s="342"/>
      <c r="I44" s="342"/>
      <c r="J44" s="342"/>
      <c r="K44" s="221"/>
      <c r="L44" s="221"/>
      <c r="M44" s="221"/>
      <c r="N44" s="221"/>
      <c r="O44" s="221"/>
      <c r="P44" s="560"/>
      <c r="Q44" s="345" t="s">
        <v>952</v>
      </c>
      <c r="R44" s="339"/>
      <c r="S44" s="14"/>
      <c r="T44" s="345">
        <v>17</v>
      </c>
    </row>
    <row r="45" spans="1:20" ht="15" customHeight="1">
      <c r="A45" s="256" t="s">
        <v>1058</v>
      </c>
      <c r="B45" s="258"/>
      <c r="C45" s="258"/>
      <c r="D45" s="258"/>
      <c r="E45" s="258"/>
      <c r="F45" s="258"/>
      <c r="G45" s="261"/>
      <c r="H45" s="260"/>
      <c r="I45" s="256" t="s">
        <v>1059</v>
      </c>
      <c r="J45" s="258"/>
      <c r="K45" s="258"/>
      <c r="L45" s="258"/>
      <c r="M45" s="258"/>
      <c r="N45" s="258"/>
      <c r="O45" s="261"/>
      <c r="P45" s="559"/>
      <c r="Q45" s="345" t="s">
        <v>953</v>
      </c>
      <c r="R45" s="343"/>
      <c r="S45" s="9"/>
      <c r="T45" s="347">
        <v>18</v>
      </c>
    </row>
    <row r="46" spans="1:20" ht="15" customHeight="1">
      <c r="A46" s="1286">
        <f>'ZZP 2009'!H143</f>
      </c>
      <c r="B46" s="262"/>
      <c r="C46" s="262"/>
      <c r="D46" s="262"/>
      <c r="E46" s="262"/>
      <c r="F46" s="262"/>
      <c r="G46" s="263"/>
      <c r="H46" s="260"/>
      <c r="I46" s="1285">
        <f>'ZZP 2009'!H143</f>
      </c>
      <c r="J46" s="264"/>
      <c r="K46" s="264"/>
      <c r="L46" s="264"/>
      <c r="M46" s="264"/>
      <c r="N46" s="264"/>
      <c r="O46" s="233"/>
      <c r="P46" s="559"/>
      <c r="Q46" s="345" t="s">
        <v>954</v>
      </c>
      <c r="R46" s="339"/>
      <c r="S46" s="14"/>
      <c r="T46" s="345">
        <v>19</v>
      </c>
    </row>
    <row r="47" spans="1:20" ht="15" customHeight="1">
      <c r="A47" s="265"/>
      <c r="B47" s="266"/>
      <c r="C47" s="266"/>
      <c r="D47" s="266"/>
      <c r="E47" s="266"/>
      <c r="F47" s="266"/>
      <c r="G47" s="267"/>
      <c r="H47" s="260"/>
      <c r="I47" s="265"/>
      <c r="J47" s="266"/>
      <c r="K47" s="266"/>
      <c r="L47" s="266"/>
      <c r="M47" s="266"/>
      <c r="N47" s="266"/>
      <c r="O47" s="267"/>
      <c r="P47" s="559"/>
      <c r="Q47" s="345" t="s">
        <v>955</v>
      </c>
      <c r="R47" s="339"/>
      <c r="S47" s="14"/>
      <c r="T47" s="345">
        <v>20</v>
      </c>
    </row>
    <row r="48" spans="1:20" ht="15" customHeight="1">
      <c r="A48" s="265"/>
      <c r="B48" s="266"/>
      <c r="C48" s="266"/>
      <c r="D48" s="266"/>
      <c r="E48" s="266"/>
      <c r="F48" s="266"/>
      <c r="G48" s="267"/>
      <c r="H48" s="260"/>
      <c r="I48" s="265"/>
      <c r="J48" s="266"/>
      <c r="K48" s="266"/>
      <c r="L48" s="266"/>
      <c r="M48" s="266"/>
      <c r="N48" s="266"/>
      <c r="O48" s="267"/>
      <c r="P48" s="559"/>
      <c r="Q48" s="345" t="s">
        <v>956</v>
      </c>
      <c r="R48" s="339"/>
      <c r="S48" s="14"/>
      <c r="T48" s="345">
        <v>21</v>
      </c>
    </row>
    <row r="49" spans="1:20" ht="15" customHeight="1">
      <c r="A49" s="268"/>
      <c r="B49" s="269"/>
      <c r="C49" s="269"/>
      <c r="D49" s="269"/>
      <c r="E49" s="269"/>
      <c r="F49" s="269"/>
      <c r="G49" s="270" t="s">
        <v>1060</v>
      </c>
      <c r="H49" s="260"/>
      <c r="I49" s="268"/>
      <c r="J49" s="269"/>
      <c r="K49" s="269"/>
      <c r="L49" s="269"/>
      <c r="M49" s="269"/>
      <c r="N49" s="269"/>
      <c r="O49" s="270" t="s">
        <v>1060</v>
      </c>
      <c r="P49" s="559"/>
      <c r="Q49" s="345" t="s">
        <v>957</v>
      </c>
      <c r="R49" s="339"/>
      <c r="S49" s="14"/>
      <c r="T49" s="345">
        <v>22</v>
      </c>
    </row>
    <row r="50" spans="1:20" ht="15" customHeight="1">
      <c r="A50" s="1205"/>
      <c r="B50" s="1201"/>
      <c r="C50" s="269" t="s">
        <v>1061</v>
      </c>
      <c r="D50" s="1200"/>
      <c r="E50" s="1197"/>
      <c r="F50" s="1201"/>
      <c r="G50" s="271" t="s">
        <v>1062</v>
      </c>
      <c r="H50" s="260"/>
      <c r="I50" s="1205"/>
      <c r="J50" s="1201"/>
      <c r="K50" s="272" t="s">
        <v>1061</v>
      </c>
      <c r="L50" s="1200"/>
      <c r="M50" s="1197"/>
      <c r="N50" s="1201"/>
      <c r="O50" s="272" t="s">
        <v>1062</v>
      </c>
      <c r="P50" s="559"/>
      <c r="Q50" s="345" t="s">
        <v>963</v>
      </c>
      <c r="R50" s="339"/>
      <c r="S50" s="14"/>
      <c r="T50" s="345">
        <v>23</v>
      </c>
    </row>
    <row r="51" spans="1:20" ht="15" customHeight="1">
      <c r="A51" s="1283"/>
      <c r="B51" s="6"/>
      <c r="C51" s="6"/>
      <c r="D51" s="6"/>
      <c r="E51" s="6"/>
      <c r="F51" s="6"/>
      <c r="G51" s="6"/>
      <c r="H51" s="260"/>
      <c r="I51" s="1284"/>
      <c r="J51" s="260"/>
      <c r="K51" s="260"/>
      <c r="L51" s="260"/>
      <c r="M51" s="260"/>
      <c r="N51" s="260"/>
      <c r="O51" s="260"/>
      <c r="P51" s="559"/>
      <c r="Q51" s="345" t="s">
        <v>958</v>
      </c>
      <c r="R51" s="339"/>
      <c r="S51" s="14"/>
      <c r="T51" s="345">
        <v>24</v>
      </c>
    </row>
    <row r="52" spans="1:20" ht="15" customHeight="1">
      <c r="A52" s="221" t="s">
        <v>723</v>
      </c>
      <c r="B52" s="273"/>
      <c r="C52" s="273"/>
      <c r="D52" s="273"/>
      <c r="E52" s="273"/>
      <c r="F52" s="273"/>
      <c r="G52" s="273"/>
      <c r="H52" s="260"/>
      <c r="I52" s="273"/>
      <c r="J52" s="273"/>
      <c r="K52" s="273"/>
      <c r="L52" s="273"/>
      <c r="M52" s="273"/>
      <c r="N52" s="273"/>
      <c r="O52" s="273"/>
      <c r="P52" s="559"/>
      <c r="Q52" s="345" t="s">
        <v>815</v>
      </c>
      <c r="R52" s="339"/>
      <c r="S52" s="14"/>
      <c r="T52" s="345">
        <v>25</v>
      </c>
    </row>
    <row r="53" spans="1:20" ht="15" customHeight="1">
      <c r="A53" s="221" t="s">
        <v>913</v>
      </c>
      <c r="B53" s="273"/>
      <c r="C53" s="273"/>
      <c r="D53" s="273"/>
      <c r="E53" s="273"/>
      <c r="F53" s="273"/>
      <c r="G53" s="273"/>
      <c r="H53" s="260"/>
      <c r="I53" s="273"/>
      <c r="J53" s="273"/>
      <c r="K53" s="273"/>
      <c r="L53" s="273"/>
      <c r="M53" s="273"/>
      <c r="N53" s="273"/>
      <c r="O53" s="273"/>
      <c r="P53" s="559"/>
      <c r="Q53" s="345" t="s">
        <v>959</v>
      </c>
      <c r="R53" s="339"/>
      <c r="S53" s="14"/>
      <c r="T53" s="345">
        <v>26</v>
      </c>
    </row>
    <row r="54" spans="1:20" ht="15" customHeight="1">
      <c r="A54" s="273" t="s">
        <v>914</v>
      </c>
      <c r="B54" s="273"/>
      <c r="C54" s="273"/>
      <c r="D54" s="273"/>
      <c r="E54" s="273"/>
      <c r="F54" s="273"/>
      <c r="G54" s="273"/>
      <c r="H54" s="260"/>
      <c r="I54" s="274"/>
      <c r="J54" s="274"/>
      <c r="K54" s="274"/>
      <c r="L54" s="274"/>
      <c r="M54" s="274"/>
      <c r="N54" s="274"/>
      <c r="O54" s="274"/>
      <c r="P54" s="559"/>
      <c r="Q54" s="345" t="s">
        <v>960</v>
      </c>
      <c r="R54" s="339"/>
      <c r="S54" s="14"/>
      <c r="T54" s="345">
        <v>27</v>
      </c>
    </row>
    <row r="55" spans="1:20" ht="15" customHeight="1">
      <c r="A55" s="273" t="s">
        <v>915</v>
      </c>
      <c r="B55" s="274"/>
      <c r="C55" s="274"/>
      <c r="D55" s="274"/>
      <c r="E55" s="274"/>
      <c r="F55" s="274"/>
      <c r="G55" s="274"/>
      <c r="H55" s="260"/>
      <c r="P55" s="559"/>
      <c r="Q55" s="345" t="s">
        <v>961</v>
      </c>
      <c r="R55" s="339"/>
      <c r="S55" s="14"/>
      <c r="T55" s="345">
        <v>28</v>
      </c>
    </row>
    <row r="56" spans="1:20" ht="15" customHeight="1">
      <c r="A56" s="273"/>
      <c r="B56" s="274"/>
      <c r="C56" s="274"/>
      <c r="D56" s="274"/>
      <c r="E56" s="274"/>
      <c r="F56" s="274"/>
      <c r="G56" s="274"/>
      <c r="H56" s="260"/>
      <c r="O56" s="14" t="s">
        <v>1294</v>
      </c>
      <c r="P56" s="559"/>
      <c r="Q56" s="345"/>
      <c r="R56" s="339"/>
      <c r="S56" s="14"/>
      <c r="T56" s="345"/>
    </row>
    <row r="57" spans="1:20" ht="15" customHeight="1">
      <c r="A57" s="22" t="s">
        <v>1296</v>
      </c>
      <c r="B57" s="17"/>
      <c r="C57" s="17"/>
      <c r="D57" s="17"/>
      <c r="E57" s="17"/>
      <c r="F57" s="1292">
        <f>recapitulatie!E21</f>
        <v>0</v>
      </c>
      <c r="G57" s="1296"/>
      <c r="H57" s="550" t="s">
        <v>1290</v>
      </c>
      <c r="I57" s="22" t="s">
        <v>1292</v>
      </c>
      <c r="J57" s="17"/>
      <c r="K57" s="17"/>
      <c r="L57" s="17"/>
      <c r="M57" s="17"/>
      <c r="N57" s="1303"/>
      <c r="O57" s="1304"/>
      <c r="P57" s="559"/>
      <c r="Q57" s="345" t="s">
        <v>962</v>
      </c>
      <c r="R57" s="339"/>
      <c r="S57" s="14"/>
      <c r="T57" s="345">
        <v>29</v>
      </c>
    </row>
    <row r="58" spans="1:20" ht="15" customHeight="1">
      <c r="A58" s="22" t="s">
        <v>43</v>
      </c>
      <c r="B58" s="17"/>
      <c r="C58" s="17"/>
      <c r="D58" s="17"/>
      <c r="E58" s="17"/>
      <c r="F58" s="1292">
        <f>IF('Berekening KW'!H26="correct",recapitulatie!E27,"niet correct")</f>
        <v>0</v>
      </c>
      <c r="G58" s="1293"/>
      <c r="I58" s="22" t="s">
        <v>1293</v>
      </c>
      <c r="J58" s="17"/>
      <c r="K58" s="17"/>
      <c r="L58" s="17"/>
      <c r="M58" s="17"/>
      <c r="N58" s="1294"/>
      <c r="O58" s="1295"/>
      <c r="P58" s="559"/>
      <c r="Q58" s="345" t="s">
        <v>816</v>
      </c>
      <c r="R58" s="339"/>
      <c r="S58" s="14"/>
      <c r="T58" s="345">
        <v>30</v>
      </c>
    </row>
    <row r="59" spans="1:20" ht="15" customHeight="1">
      <c r="A59" s="348" t="s">
        <v>916</v>
      </c>
      <c r="B59" s="7"/>
      <c r="C59" s="7"/>
      <c r="D59" s="7"/>
      <c r="E59" s="7"/>
      <c r="F59" s="7"/>
      <c r="G59" s="30"/>
      <c r="H59" s="273"/>
      <c r="P59" s="559"/>
      <c r="Q59" s="345" t="s">
        <v>817</v>
      </c>
      <c r="R59" s="339"/>
      <c r="S59" s="14"/>
      <c r="T59" s="345">
        <v>31</v>
      </c>
    </row>
    <row r="60" spans="9:20" ht="15" customHeight="1" hidden="1">
      <c r="I60" s="221"/>
      <c r="J60" s="7"/>
      <c r="K60" s="7"/>
      <c r="L60" s="7"/>
      <c r="M60" s="7"/>
      <c r="N60" s="7"/>
      <c r="O60" s="30"/>
      <c r="P60" s="559"/>
      <c r="Q60" s="345"/>
      <c r="R60" s="339"/>
      <c r="S60" s="14"/>
      <c r="T60" s="345"/>
    </row>
    <row r="61" spans="2:20" ht="15" customHeight="1" hidden="1">
      <c r="B61" s="7"/>
      <c r="C61" s="7"/>
      <c r="D61" s="7"/>
      <c r="E61" s="7"/>
      <c r="F61" s="7"/>
      <c r="G61" s="30"/>
      <c r="H61" s="273"/>
      <c r="I61" s="221"/>
      <c r="J61" s="7"/>
      <c r="K61" s="7"/>
      <c r="L61" s="7"/>
      <c r="M61" s="7"/>
      <c r="N61" s="7"/>
      <c r="O61" s="30"/>
      <c r="P61" s="559"/>
      <c r="Q61" s="14"/>
      <c r="R61" s="339"/>
      <c r="S61" s="14"/>
      <c r="T61" s="345"/>
    </row>
    <row r="62" spans="16:20" ht="15" customHeight="1" hidden="1">
      <c r="P62" s="559"/>
      <c r="Q62" s="345"/>
      <c r="R62" s="339"/>
      <c r="S62" s="14"/>
      <c r="T62" s="345"/>
    </row>
    <row r="63" spans="16:20" ht="15" customHeight="1" hidden="1">
      <c r="P63" s="559"/>
      <c r="R63" s="339"/>
      <c r="S63" s="14"/>
      <c r="T63" s="345"/>
    </row>
    <row r="64" ht="15" customHeight="1" hidden="1">
      <c r="S64" s="14"/>
    </row>
    <row r="65" ht="15" customHeight="1" hidden="1">
      <c r="S65" s="14"/>
    </row>
    <row r="66" ht="15" customHeight="1" hidden="1">
      <c r="S66" s="14"/>
    </row>
    <row r="67" ht="15" customHeight="1" hidden="1">
      <c r="S67" s="14"/>
    </row>
    <row r="68" ht="15" customHeight="1" hidden="1">
      <c r="S68" s="14"/>
    </row>
    <row r="69" ht="15" customHeight="1" hidden="1">
      <c r="S69" s="14"/>
    </row>
    <row r="70" ht="15" customHeight="1" hidden="1">
      <c r="S70" s="14"/>
    </row>
    <row r="71" ht="15" customHeight="1" hidden="1">
      <c r="S71" s="14"/>
    </row>
    <row r="72" ht="15" customHeight="1" hidden="1">
      <c r="S72" s="14"/>
    </row>
    <row r="73" ht="15" customHeight="1" hidden="1">
      <c r="S73" s="14"/>
    </row>
    <row r="74" ht="15" customHeight="1" hidden="1">
      <c r="S74" s="14"/>
    </row>
    <row r="75" ht="15" customHeight="1" hidden="1">
      <c r="S75" s="14"/>
    </row>
    <row r="76" ht="15" customHeight="1" hidden="1">
      <c r="S76" s="14"/>
    </row>
    <row r="77" ht="12.75" hidden="1">
      <c r="S77" s="14"/>
    </row>
    <row r="78" ht="12.75" hidden="1">
      <c r="S78" s="14"/>
    </row>
    <row r="79" ht="12.75" hidden="1">
      <c r="S79" s="14"/>
    </row>
    <row r="80" ht="12.75" hidden="1">
      <c r="S80" s="14"/>
    </row>
    <row r="81" ht="12.75" hidden="1">
      <c r="S81" s="14"/>
    </row>
    <row r="82" ht="12.75" hidden="1">
      <c r="S82" s="14"/>
    </row>
    <row r="83" ht="12.75" hidden="1">
      <c r="S83" s="14"/>
    </row>
    <row r="84" ht="12.75" hidden="1"/>
    <row r="85" ht="12.75" hidden="1"/>
  </sheetData>
  <sheetProtection password="CFED" sheet="1" objects="1" scenarios="1"/>
  <mergeCells count="10">
    <mergeCell ref="F58:G58"/>
    <mergeCell ref="N58:O58"/>
    <mergeCell ref="F57:G57"/>
    <mergeCell ref="E5:M8"/>
    <mergeCell ref="E9:M11"/>
    <mergeCell ref="E13:H13"/>
    <mergeCell ref="N57:O57"/>
    <mergeCell ref="K38:O38"/>
    <mergeCell ref="K20:P20"/>
    <mergeCell ref="A20:J20"/>
  </mergeCells>
  <conditionalFormatting sqref="E51:G51 F49:G49 L51:O51">
    <cfRule type="expression" priority="1" dxfId="0" stopIfTrue="1">
      <formula>$E$45=TRUE</formula>
    </cfRule>
  </conditionalFormatting>
  <conditionalFormatting sqref="J43:J44">
    <cfRule type="expression" priority="2" dxfId="1" stopIfTrue="1">
      <formula>$J$45=TRUE</formula>
    </cfRule>
  </conditionalFormatting>
  <conditionalFormatting sqref="E13:H13">
    <cfRule type="expression" priority="3" dxfId="2" stopIfTrue="1">
      <formula>$E$14=TRUE</formula>
    </cfRule>
  </conditionalFormatting>
  <conditionalFormatting sqref="D25:E26">
    <cfRule type="expression" priority="4" dxfId="3" stopIfTrue="1">
      <formula>$E$14=TRUE</formula>
    </cfRule>
  </conditionalFormatting>
  <conditionalFormatting sqref="N57:O58 F25:G26">
    <cfRule type="expression" priority="5" dxfId="2" stopIfTrue="1">
      <formula>$E$14=TRUE</formula>
    </cfRule>
  </conditionalFormatting>
  <conditionalFormatting sqref="G23 G36 C38:G43 K38:O43 A50:B50 D50:F50 L50:N50 I50:J50">
    <cfRule type="expression" priority="6" dxfId="2" stopIfTrue="1">
      <formula>$E$14=TRUE</formula>
    </cfRule>
  </conditionalFormatting>
  <dataValidations count="5">
    <dataValidation type="list" allowBlank="1" showInputMessage="1" showErrorMessage="1" error="Hier kan alleen ja of nee ingevuld worden" sqref="G36">
      <formula1>"ja,nee"</formula1>
    </dataValidation>
    <dataValidation type="whole" allowBlank="1" showInputMessage="1" showErrorMessage="1" error="U moet een geldig registratienummer invullen." sqref="G23 D25:D26">
      <formula1>10</formula1>
      <formula2>3000</formula2>
    </dataValidation>
    <dataValidation type="list" allowBlank="1" showInputMessage="1" showErrorMessage="1" sqref="K38:O38">
      <formula1>$Q$26:$Q$59</formula1>
    </dataValidation>
    <dataValidation type="list" allowBlank="1" showInputMessage="1" showErrorMessage="1" sqref="F25:F26">
      <formula1>$R$22:$R$23</formula1>
    </dataValidation>
    <dataValidation type="date" operator="greaterThanOrEqual" allowBlank="1" showInputMessage="1" showErrorMessage="1" error="Voor capaciteitswijzigingen die vóór 01-01-2006 ingaan dient u het formulier van 2004 of 2005 te gebruiken." sqref="N58:O58">
      <formula1>38718</formula1>
    </dataValidation>
  </dataValidations>
  <printOptions horizontalCentered="1"/>
  <pageMargins left="0.7874015748031497" right="0.7874015748031497" top="0.1968503937007874" bottom="0.1968503937007874" header="0.5118110236220472" footer="0.5118110236220472"/>
  <pageSetup horizontalDpi="600" verticalDpi="600" orientation="landscape" paperSize="9" scale="82" r:id="rId3"/>
  <rowBreaks count="1" manualBreakCount="1">
    <brk id="60" max="15" man="1"/>
  </rowBreaks>
  <drawing r:id="rId2"/>
  <legacyDrawing r:id="rId1"/>
</worksheet>
</file>

<file path=xl/worksheets/sheet10.xml><?xml version="1.0" encoding="utf-8"?>
<worksheet xmlns="http://schemas.openxmlformats.org/spreadsheetml/2006/main" xmlns:r="http://schemas.openxmlformats.org/officeDocument/2006/relationships">
  <sheetPr codeName="Blad16"/>
  <dimension ref="A1:Q54"/>
  <sheetViews>
    <sheetView showGridLines="0" workbookViewId="0" topLeftCell="B1">
      <selection activeCell="I12" sqref="I12"/>
    </sheetView>
  </sheetViews>
  <sheetFormatPr defaultColWidth="9.140625" defaultRowHeight="12.75" zeroHeight="1"/>
  <cols>
    <col min="1" max="1" width="4.57421875" style="1215" hidden="1" customWidth="1"/>
    <col min="2" max="2" width="7.28125" style="1215" customWidth="1"/>
    <col min="3" max="3" width="5.140625" style="1215" customWidth="1"/>
    <col min="4" max="4" width="42.57421875" style="1215" customWidth="1"/>
    <col min="5" max="5" width="11.8515625" style="1215" customWidth="1"/>
    <col min="6" max="6" width="9.00390625" style="1215" customWidth="1"/>
    <col min="7" max="7" width="10.8515625" style="1215" customWidth="1"/>
    <col min="8" max="8" width="9.8515625" style="1260" customWidth="1"/>
    <col min="9" max="9" width="12.00390625" style="1215" customWidth="1"/>
    <col min="10" max="10" width="10.57421875" style="1215" customWidth="1"/>
    <col min="11" max="11" width="16.140625" style="1215" customWidth="1"/>
    <col min="12" max="12" width="1.57421875" style="1215" customWidth="1"/>
    <col min="13" max="15" width="8.140625" style="1215" hidden="1" customWidth="1"/>
    <col min="16" max="16" width="12.140625" style="1215" hidden="1" customWidth="1"/>
    <col min="17" max="17" width="12.57421875" style="1215" hidden="1" customWidth="1"/>
    <col min="18" max="16384" width="9.140625" style="1215" hidden="1" customWidth="1"/>
  </cols>
  <sheetData>
    <row r="1" spans="1:16" ht="12">
      <c r="A1" s="1206"/>
      <c r="B1" s="1207"/>
      <c r="C1" s="1207"/>
      <c r="D1" s="1208"/>
      <c r="E1" s="1207"/>
      <c r="F1" s="1207"/>
      <c r="G1" s="1209"/>
      <c r="H1" s="1210"/>
      <c r="I1" s="1211"/>
      <c r="J1" s="1212"/>
      <c r="K1" s="1080" t="str">
        <f>"Pagina "&amp;M1&amp;""</f>
        <v>Pagina 19</v>
      </c>
      <c r="L1" s="1213"/>
      <c r="M1" s="1211">
        <v>19</v>
      </c>
      <c r="N1" s="1213"/>
      <c r="O1" s="1214"/>
      <c r="P1" s="1214"/>
    </row>
    <row r="2" spans="1:16" ht="12">
      <c r="A2" s="1216"/>
      <c r="B2" s="1161" t="s">
        <v>622</v>
      </c>
      <c r="C2" s="1085" t="s">
        <v>623</v>
      </c>
      <c r="D2" s="1217"/>
      <c r="E2" s="1217"/>
      <c r="F2" s="1207"/>
      <c r="G2" s="1209"/>
      <c r="H2" s="1210"/>
      <c r="I2" s="1211"/>
      <c r="J2" s="1212"/>
      <c r="K2" s="1080" t="str">
        <f>"600 / "&amp;voorblad!G23&amp;""</f>
        <v>600 / </v>
      </c>
      <c r="L2" s="1209"/>
      <c r="M2" s="1216"/>
      <c r="N2" s="1211"/>
      <c r="O2" s="1218"/>
      <c r="P2" s="1209"/>
    </row>
    <row r="3" spans="1:16" ht="12">
      <c r="A3" s="1216"/>
      <c r="B3" s="1216" t="s">
        <v>609</v>
      </c>
      <c r="C3" s="1216"/>
      <c r="D3" s="1216"/>
      <c r="E3" s="1216"/>
      <c r="F3" s="1216"/>
      <c r="G3" s="1216"/>
      <c r="H3" s="1219"/>
      <c r="I3" s="1216"/>
      <c r="J3" s="1216"/>
      <c r="K3" s="1216"/>
      <c r="L3" s="1220"/>
      <c r="M3" s="1157"/>
      <c r="N3" s="1157"/>
      <c r="O3" s="1218"/>
      <c r="P3" s="1209"/>
    </row>
    <row r="4" spans="1:16" ht="12">
      <c r="A4" s="1216"/>
      <c r="B4" s="1216" t="s">
        <v>624</v>
      </c>
      <c r="C4" s="1216"/>
      <c r="D4" s="1216"/>
      <c r="E4" s="1216"/>
      <c r="F4" s="1216"/>
      <c r="G4" s="1216"/>
      <c r="H4" s="1219"/>
      <c r="I4" s="1216"/>
      <c r="J4" s="1216"/>
      <c r="K4" s="1216"/>
      <c r="L4" s="1220"/>
      <c r="M4" s="1157"/>
      <c r="N4" s="1157"/>
      <c r="O4" s="1218"/>
      <c r="P4" s="1209"/>
    </row>
    <row r="5" spans="1:16" ht="12">
      <c r="A5" s="1216"/>
      <c r="B5" s="1216" t="s">
        <v>625</v>
      </c>
      <c r="C5" s="1216"/>
      <c r="D5" s="1216"/>
      <c r="E5" s="1216"/>
      <c r="F5" s="1216"/>
      <c r="G5" s="1216"/>
      <c r="H5" s="1219"/>
      <c r="I5" s="1216"/>
      <c r="J5" s="1216"/>
      <c r="K5" s="1216"/>
      <c r="L5" s="1220"/>
      <c r="M5" s="1157"/>
      <c r="N5" s="1157"/>
      <c r="O5" s="1218"/>
      <c r="P5" s="1209"/>
    </row>
    <row r="6" spans="1:16" ht="12">
      <c r="A6" s="1216"/>
      <c r="B6" s="1216"/>
      <c r="C6" s="1216"/>
      <c r="D6" s="1216"/>
      <c r="E6" s="1216"/>
      <c r="F6" s="1216"/>
      <c r="G6" s="1216"/>
      <c r="H6" s="1219"/>
      <c r="I6" s="1216"/>
      <c r="J6" s="1216"/>
      <c r="K6" s="1216"/>
      <c r="L6" s="1220"/>
      <c r="M6" s="1157"/>
      <c r="N6" s="1157"/>
      <c r="O6" s="1218"/>
      <c r="P6" s="1209"/>
    </row>
    <row r="7" spans="1:16" ht="12">
      <c r="A7" s="1216"/>
      <c r="B7" s="1221">
        <f>M1*100+1</f>
        <v>1901</v>
      </c>
      <c r="C7" s="1222" t="s">
        <v>626</v>
      </c>
      <c r="D7" s="1223"/>
      <c r="E7" s="1223"/>
      <c r="F7" s="1224"/>
      <c r="G7" s="1225">
        <f>'ZZP 2009'!J105+'ZZP 2009'!L105</f>
        <v>0</v>
      </c>
      <c r="H7" s="1219"/>
      <c r="I7" s="1216"/>
      <c r="J7" s="1216"/>
      <c r="K7" s="1216"/>
      <c r="L7" s="1220"/>
      <c r="M7" s="1157"/>
      <c r="N7" s="1157"/>
      <c r="O7" s="1218"/>
      <c r="P7" s="1209"/>
    </row>
    <row r="8" spans="1:16" ht="12">
      <c r="A8" s="1216"/>
      <c r="B8" s="1216"/>
      <c r="C8" s="1216"/>
      <c r="D8" s="1216"/>
      <c r="E8" s="1216"/>
      <c r="F8" s="1216"/>
      <c r="G8" s="1216"/>
      <c r="H8" s="1219"/>
      <c r="I8" s="1216"/>
      <c r="J8" s="1216"/>
      <c r="K8" s="1216"/>
      <c r="L8" s="1220"/>
      <c r="M8" s="1157"/>
      <c r="N8" s="1157"/>
      <c r="O8" s="1218"/>
      <c r="P8" s="1209"/>
    </row>
    <row r="9" spans="1:16" ht="12">
      <c r="A9" s="1157"/>
      <c r="B9" s="1226" t="s">
        <v>627</v>
      </c>
      <c r="C9" s="1207"/>
      <c r="D9" s="1208"/>
      <c r="E9" s="1157"/>
      <c r="F9" s="1157"/>
      <c r="G9" s="1157"/>
      <c r="H9" s="1227"/>
      <c r="J9" s="1227"/>
      <c r="K9" s="1227"/>
      <c r="L9" s="1227"/>
      <c r="M9" s="1227"/>
      <c r="N9" s="1157"/>
      <c r="O9" s="1157"/>
      <c r="P9" s="1157"/>
    </row>
    <row r="10" spans="1:16" ht="12">
      <c r="A10" s="1157"/>
      <c r="B10" s="1228"/>
      <c r="C10" s="1157"/>
      <c r="D10" s="1157"/>
      <c r="E10" s="1157"/>
      <c r="F10" s="1157"/>
      <c r="G10" s="1229" t="s">
        <v>628</v>
      </c>
      <c r="H10" s="1230" t="s">
        <v>629</v>
      </c>
      <c r="I10" s="1229" t="s">
        <v>833</v>
      </c>
      <c r="J10" s="1229" t="s">
        <v>833</v>
      </c>
      <c r="K10" s="1230" t="s">
        <v>880</v>
      </c>
      <c r="L10" s="1157"/>
      <c r="M10" s="1157"/>
      <c r="N10" s="1157"/>
      <c r="O10" s="1231" t="s">
        <v>630</v>
      </c>
      <c r="P10" s="1232"/>
    </row>
    <row r="11" spans="1:16" ht="12">
      <c r="A11" s="1157"/>
      <c r="B11" s="1233" t="s">
        <v>631</v>
      </c>
      <c r="C11" s="1234"/>
      <c r="D11" s="1235"/>
      <c r="E11" s="1235"/>
      <c r="F11" s="1234"/>
      <c r="G11" s="1236" t="s">
        <v>632</v>
      </c>
      <c r="H11" s="1237" t="s">
        <v>633</v>
      </c>
      <c r="I11" s="1236" t="s">
        <v>634</v>
      </c>
      <c r="J11" s="1237" t="s">
        <v>635</v>
      </c>
      <c r="K11" s="1237" t="s">
        <v>636</v>
      </c>
      <c r="L11" s="1157"/>
      <c r="M11" s="1157"/>
      <c r="N11" s="1157"/>
      <c r="O11" s="1238" t="s">
        <v>307</v>
      </c>
      <c r="P11" s="1239" t="s">
        <v>306</v>
      </c>
    </row>
    <row r="12" spans="1:16" ht="12">
      <c r="A12" s="1157"/>
      <c r="B12" s="1221">
        <f>B7+1</f>
        <v>1902</v>
      </c>
      <c r="C12" s="1240" t="s">
        <v>637</v>
      </c>
      <c r="D12" s="1241" t="s">
        <v>638</v>
      </c>
      <c r="E12" s="1242"/>
      <c r="F12" s="1242"/>
      <c r="G12" s="1240" t="s">
        <v>639</v>
      </c>
      <c r="H12" s="1243" t="str">
        <f>IF($G$7=0,"nee","ja")</f>
        <v>nee</v>
      </c>
      <c r="I12" s="1244"/>
      <c r="J12" s="1245"/>
      <c r="K12" s="1246">
        <f>IF(H12="ja",ROUND(I12*J12,0),0)</f>
        <v>0</v>
      </c>
      <c r="L12" s="1247">
        <f>IF(N12=1,"*","")</f>
      </c>
      <c r="M12" s="1157"/>
      <c r="N12" s="1157">
        <f>IF(AND(I12&gt;0,J12=0),1,0)</f>
        <v>0</v>
      </c>
      <c r="O12" s="1248">
        <v>0</v>
      </c>
      <c r="P12" s="1249">
        <v>42.96</v>
      </c>
    </row>
    <row r="13" spans="1:16" ht="12">
      <c r="A13" s="1157"/>
      <c r="B13" s="1221">
        <f>B12+1</f>
        <v>1903</v>
      </c>
      <c r="C13" s="1240" t="s">
        <v>640</v>
      </c>
      <c r="D13" s="1241" t="s">
        <v>641</v>
      </c>
      <c r="E13" s="1242"/>
      <c r="F13" s="1242"/>
      <c r="G13" s="1240" t="s">
        <v>639</v>
      </c>
      <c r="H13" s="1243" t="str">
        <f>IF($G$7=0,"nee","ja")</f>
        <v>nee</v>
      </c>
      <c r="I13" s="1244"/>
      <c r="J13" s="1245"/>
      <c r="K13" s="1246">
        <f>IF(H13="ja",ROUND(I13*J13,0),0)</f>
        <v>0</v>
      </c>
      <c r="L13" s="1247">
        <f>IF(N13=1,"*","")</f>
      </c>
      <c r="M13" s="1157"/>
      <c r="N13" s="1157">
        <f>IF(AND(I13&gt;0,J13=0),1,0)</f>
        <v>0</v>
      </c>
      <c r="O13" s="1250">
        <v>0</v>
      </c>
      <c r="P13" s="1251">
        <v>46.12</v>
      </c>
    </row>
    <row r="14" spans="1:16" ht="12">
      <c r="A14" s="1157"/>
      <c r="B14" s="1221">
        <f>B13+1</f>
        <v>1904</v>
      </c>
      <c r="C14" s="1240" t="s">
        <v>642</v>
      </c>
      <c r="D14" s="1241" t="s">
        <v>643</v>
      </c>
      <c r="E14" s="1242"/>
      <c r="F14" s="1242"/>
      <c r="G14" s="1240" t="s">
        <v>639</v>
      </c>
      <c r="H14" s="1243" t="str">
        <f>IF($G$7=0,"nee","ja")</f>
        <v>nee</v>
      </c>
      <c r="I14" s="1244"/>
      <c r="J14" s="1245"/>
      <c r="K14" s="1246">
        <f>IF(H14="ja",ROUND(I14*J14,0),0)</f>
        <v>0</v>
      </c>
      <c r="L14" s="1247">
        <f>IF(N14=1,"*","")</f>
      </c>
      <c r="M14" s="1157"/>
      <c r="N14" s="1157">
        <f>IF(AND(I14&gt;0,J14=0),1,0)</f>
        <v>0</v>
      </c>
      <c r="O14" s="1252">
        <v>0</v>
      </c>
      <c r="P14" s="1253">
        <v>64.94</v>
      </c>
    </row>
    <row r="15" spans="1:16" ht="12">
      <c r="A15" s="1157"/>
      <c r="B15" s="1228"/>
      <c r="C15" s="1157"/>
      <c r="D15" s="1157"/>
      <c r="E15" s="1157"/>
      <c r="F15" s="1157"/>
      <c r="G15" s="1157"/>
      <c r="H15" s="1227"/>
      <c r="I15" s="1157"/>
      <c r="J15" s="1157"/>
      <c r="K15" s="1227"/>
      <c r="L15" s="1157"/>
      <c r="M15" s="1157"/>
      <c r="N15" s="1157"/>
      <c r="O15" s="1157"/>
      <c r="P15" s="1157"/>
    </row>
    <row r="16" spans="1:16" ht="12">
      <c r="A16" s="1157"/>
      <c r="B16" s="1233" t="s">
        <v>644</v>
      </c>
      <c r="C16" s="1157"/>
      <c r="D16" s="1157"/>
      <c r="E16" s="1157"/>
      <c r="F16" s="1157"/>
      <c r="G16" s="1157"/>
      <c r="H16" s="1227"/>
      <c r="I16" s="1157"/>
      <c r="J16" s="1157"/>
      <c r="K16" s="1227"/>
      <c r="L16" s="1157"/>
      <c r="M16" s="1157"/>
      <c r="N16" s="1157"/>
      <c r="O16" s="1157"/>
      <c r="P16" s="1157"/>
    </row>
    <row r="17" spans="1:16" ht="12">
      <c r="A17" s="1157"/>
      <c r="B17" s="1221">
        <f>B14+1</f>
        <v>1905</v>
      </c>
      <c r="C17" s="1240" t="s">
        <v>645</v>
      </c>
      <c r="D17" s="1241" t="s">
        <v>646</v>
      </c>
      <c r="E17" s="1242"/>
      <c r="F17" s="1242"/>
      <c r="G17" s="1240" t="s">
        <v>639</v>
      </c>
      <c r="H17" s="1243" t="str">
        <f>IF($G$7=0,"nee","ja")</f>
        <v>nee</v>
      </c>
      <c r="I17" s="1244"/>
      <c r="J17" s="1245"/>
      <c r="K17" s="1246">
        <f>IF(H17="ja",ROUND(I17*J17,0),0)</f>
        <v>0</v>
      </c>
      <c r="L17" s="1247">
        <f>IF(N17=1,"*","")</f>
      </c>
      <c r="M17" s="1157"/>
      <c r="N17" s="1157">
        <f>IF(AND(I17&gt;0,J17=0),1,0)</f>
        <v>0</v>
      </c>
      <c r="O17" s="1248">
        <v>0</v>
      </c>
      <c r="P17" s="1249">
        <v>67.02</v>
      </c>
    </row>
    <row r="18" spans="1:16" ht="12">
      <c r="A18" s="1157"/>
      <c r="B18" s="1221">
        <f>B17+1</f>
        <v>1906</v>
      </c>
      <c r="C18" s="1240" t="s">
        <v>647</v>
      </c>
      <c r="D18" s="1241" t="s">
        <v>648</v>
      </c>
      <c r="E18" s="1242"/>
      <c r="F18" s="1242"/>
      <c r="G18" s="1240" t="s">
        <v>639</v>
      </c>
      <c r="H18" s="1243" t="str">
        <f>IF($G$7=0,"nee","ja")</f>
        <v>nee</v>
      </c>
      <c r="I18" s="1244"/>
      <c r="J18" s="1245"/>
      <c r="K18" s="1246">
        <f>IF(H18="ja",ROUND(I18*J18,0),0)</f>
        <v>0</v>
      </c>
      <c r="L18" s="1247">
        <f>IF(N18=1,"*","")</f>
      </c>
      <c r="M18" s="1157"/>
      <c r="N18" s="1157">
        <f>IF(AND(I18&gt;0,J18=0),1,0)</f>
        <v>0</v>
      </c>
      <c r="O18" s="1250">
        <v>0</v>
      </c>
      <c r="P18" s="1251">
        <v>71.78</v>
      </c>
    </row>
    <row r="19" spans="1:16" ht="12">
      <c r="A19" s="1157"/>
      <c r="B19" s="1221">
        <f>B18+1</f>
        <v>1907</v>
      </c>
      <c r="C19" s="1240" t="s">
        <v>649</v>
      </c>
      <c r="D19" s="1241" t="s">
        <v>650</v>
      </c>
      <c r="E19" s="1242"/>
      <c r="F19" s="1242"/>
      <c r="G19" s="1240" t="s">
        <v>639</v>
      </c>
      <c r="H19" s="1243" t="str">
        <f>IF($G$7=0,"nee","ja")</f>
        <v>nee</v>
      </c>
      <c r="I19" s="1244"/>
      <c r="J19" s="1245"/>
      <c r="K19" s="1246">
        <f>IF(H19="ja",ROUND(I19*J19,0),0)</f>
        <v>0</v>
      </c>
      <c r="L19" s="1247">
        <f>IF(N19=1,"*","")</f>
      </c>
      <c r="M19" s="1157"/>
      <c r="N19" s="1157">
        <f>IF(AND(I19&gt;0,J19=0),1,0)</f>
        <v>0</v>
      </c>
      <c r="O19" s="1250">
        <v>0</v>
      </c>
      <c r="P19" s="1251">
        <v>72.57</v>
      </c>
    </row>
    <row r="20" spans="1:16" ht="12">
      <c r="A20" s="1157"/>
      <c r="B20" s="1221">
        <f>B19+1</f>
        <v>1908</v>
      </c>
      <c r="C20" s="1240" t="s">
        <v>651</v>
      </c>
      <c r="D20" s="1241" t="s">
        <v>652</v>
      </c>
      <c r="E20" s="1242"/>
      <c r="F20" s="1242"/>
      <c r="G20" s="1240" t="s">
        <v>639</v>
      </c>
      <c r="H20" s="1243" t="str">
        <f>IF($G$7=0,"nee","ja")</f>
        <v>nee</v>
      </c>
      <c r="I20" s="1244"/>
      <c r="J20" s="1245"/>
      <c r="K20" s="1246">
        <f>IF(H20="ja",ROUND(I20*J20,0),0)</f>
        <v>0</v>
      </c>
      <c r="L20" s="1247">
        <f>IF(N20=1,"*","")</f>
      </c>
      <c r="M20" s="1157"/>
      <c r="N20" s="1157">
        <f>IF(AND(I20&gt;0,J20=0),1,0)</f>
        <v>0</v>
      </c>
      <c r="O20" s="1252">
        <v>0</v>
      </c>
      <c r="P20" s="1253">
        <v>67.02</v>
      </c>
    </row>
    <row r="21" spans="1:16" ht="12">
      <c r="A21" s="1157"/>
      <c r="B21" s="1228"/>
      <c r="C21" s="1254"/>
      <c r="D21" s="1157"/>
      <c r="E21" s="1157"/>
      <c r="F21" s="1157"/>
      <c r="G21" s="1157"/>
      <c r="H21" s="1227"/>
      <c r="I21" s="1157"/>
      <c r="J21" s="1157"/>
      <c r="K21" s="1227"/>
      <c r="L21" s="1157"/>
      <c r="M21" s="1157"/>
      <c r="N21" s="1157"/>
      <c r="O21" s="1157"/>
      <c r="P21" s="1157"/>
    </row>
    <row r="22" spans="1:16" ht="12">
      <c r="A22" s="1157"/>
      <c r="B22" s="1233" t="s">
        <v>653</v>
      </c>
      <c r="C22" s="1157"/>
      <c r="D22" s="1157"/>
      <c r="E22" s="1157"/>
      <c r="F22" s="1157"/>
      <c r="G22" s="1157"/>
      <c r="H22" s="1227"/>
      <c r="I22" s="1157"/>
      <c r="J22" s="1157"/>
      <c r="K22" s="1227"/>
      <c r="L22" s="1157"/>
      <c r="M22" s="1157"/>
      <c r="N22" s="1157"/>
      <c r="O22" s="1157"/>
      <c r="P22" s="1157"/>
    </row>
    <row r="23" spans="1:16" ht="12">
      <c r="A23" s="1157"/>
      <c r="B23" s="1221">
        <f>B20+1</f>
        <v>1909</v>
      </c>
      <c r="C23" s="1240" t="s">
        <v>654</v>
      </c>
      <c r="D23" s="1241" t="s">
        <v>655</v>
      </c>
      <c r="E23" s="1242"/>
      <c r="F23" s="1242"/>
      <c r="G23" s="1240" t="s">
        <v>639</v>
      </c>
      <c r="H23" s="1243" t="str">
        <f>IF($G$7=0,"nee","ja")</f>
        <v>nee</v>
      </c>
      <c r="I23" s="1244"/>
      <c r="J23" s="1245"/>
      <c r="K23" s="1246">
        <f>IF(H23="ja",ROUND(I23*J23,0),0)</f>
        <v>0</v>
      </c>
      <c r="L23" s="1247">
        <f>IF(N23=1,"*","")</f>
      </c>
      <c r="M23" s="1157"/>
      <c r="N23" s="1157">
        <f>IF(AND(I23&gt;0,J23=0),1,0)</f>
        <v>0</v>
      </c>
      <c r="O23" s="1248">
        <v>0</v>
      </c>
      <c r="P23" s="1249">
        <v>46.08</v>
      </c>
    </row>
    <row r="24" spans="1:16" ht="12">
      <c r="A24" s="1157"/>
      <c r="B24" s="1221">
        <f>B23+1</f>
        <v>1910</v>
      </c>
      <c r="C24" s="1240" t="s">
        <v>656</v>
      </c>
      <c r="D24" s="1241" t="s">
        <v>657</v>
      </c>
      <c r="E24" s="1242"/>
      <c r="F24" s="1242"/>
      <c r="G24" s="1240" t="s">
        <v>639</v>
      </c>
      <c r="H24" s="1243" t="str">
        <f>IF($G$7=0,"nee","ja")</f>
        <v>nee</v>
      </c>
      <c r="I24" s="1244"/>
      <c r="J24" s="1245"/>
      <c r="K24" s="1246">
        <f>IF(H24="ja",ROUND(I24*J24,0),0)</f>
        <v>0</v>
      </c>
      <c r="L24" s="1247">
        <f>IF(N24=1,"*","")</f>
      </c>
      <c r="M24" s="1157"/>
      <c r="N24" s="1157">
        <f>IF(AND(I24&gt;0,J24=0),1,0)</f>
        <v>0</v>
      </c>
      <c r="O24" s="1250">
        <v>0</v>
      </c>
      <c r="P24" s="1251">
        <v>49.47</v>
      </c>
    </row>
    <row r="25" spans="1:16" ht="12">
      <c r="A25" s="1157"/>
      <c r="B25" s="1221">
        <f>B24+1</f>
        <v>1911</v>
      </c>
      <c r="C25" s="1240" t="s">
        <v>658</v>
      </c>
      <c r="D25" s="1241" t="s">
        <v>659</v>
      </c>
      <c r="E25" s="1242"/>
      <c r="F25" s="1242"/>
      <c r="G25" s="1240" t="s">
        <v>639</v>
      </c>
      <c r="H25" s="1243" t="str">
        <f>IF($G$7=0,"nee","ja")</f>
        <v>nee</v>
      </c>
      <c r="I25" s="1244"/>
      <c r="J25" s="1245"/>
      <c r="K25" s="1246">
        <f>IF(H25="ja",ROUND(I25*J25,0),0)</f>
        <v>0</v>
      </c>
      <c r="L25" s="1247">
        <f>IF(N25=1,"*","")</f>
      </c>
      <c r="M25" s="1157"/>
      <c r="N25" s="1157">
        <f>IF(AND(I25&gt;0,J25=0),1,0)</f>
        <v>0</v>
      </c>
      <c r="O25" s="1250">
        <v>0</v>
      </c>
      <c r="P25" s="1251">
        <v>77.43</v>
      </c>
    </row>
    <row r="26" spans="1:16" s="1260" customFormat="1" ht="12">
      <c r="A26" s="1227"/>
      <c r="B26" s="1221">
        <f>B25+1</f>
        <v>1912</v>
      </c>
      <c r="C26" s="1243" t="s">
        <v>660</v>
      </c>
      <c r="D26" s="1255" t="s">
        <v>661</v>
      </c>
      <c r="E26" s="1256"/>
      <c r="F26" s="1256"/>
      <c r="G26" s="1243" t="s">
        <v>639</v>
      </c>
      <c r="H26" s="1243" t="str">
        <f>IF($G$7=0,"nee","ja")</f>
        <v>nee</v>
      </c>
      <c r="I26" s="1244"/>
      <c r="J26" s="1245"/>
      <c r="K26" s="1246">
        <f>IF(H26="ja",ROUND(I26*J26,0),0)</f>
        <v>0</v>
      </c>
      <c r="L26" s="1257">
        <f>IF(N26=1,"*","")</f>
      </c>
      <c r="M26" s="1227"/>
      <c r="N26" s="1157">
        <f>IF(AND(I26&gt;0,J26=0),1,0)</f>
        <v>0</v>
      </c>
      <c r="O26" s="1258">
        <v>0</v>
      </c>
      <c r="P26" s="1259">
        <v>78.25</v>
      </c>
    </row>
    <row r="27" spans="1:16" ht="12">
      <c r="A27" s="1157"/>
      <c r="B27" s="1221">
        <f>B26+1</f>
        <v>1913</v>
      </c>
      <c r="C27" s="1240" t="s">
        <v>662</v>
      </c>
      <c r="D27" s="1241" t="s">
        <v>663</v>
      </c>
      <c r="E27" s="1242"/>
      <c r="F27" s="1242"/>
      <c r="G27" s="1240" t="s">
        <v>639</v>
      </c>
      <c r="H27" s="1243" t="str">
        <f>IF($G$7=0,"nee","ja")</f>
        <v>nee</v>
      </c>
      <c r="I27" s="1244"/>
      <c r="J27" s="1245"/>
      <c r="K27" s="1246">
        <f>IF(H27="ja",ROUND(I27*J27,0),0)</f>
        <v>0</v>
      </c>
      <c r="L27" s="1247">
        <f>IF(N27=1,"*","")</f>
      </c>
      <c r="M27" s="1157"/>
      <c r="N27" s="1157">
        <f>IF(AND(I27&gt;0,J27=0),1,0)</f>
        <v>0</v>
      </c>
      <c r="O27" s="1252">
        <v>0</v>
      </c>
      <c r="P27" s="1253">
        <v>81.91</v>
      </c>
    </row>
    <row r="28" spans="1:16" ht="12">
      <c r="A28" s="1157"/>
      <c r="B28" s="1261"/>
      <c r="C28" s="1262"/>
      <c r="D28" s="1263"/>
      <c r="E28" s="1263"/>
      <c r="F28" s="1263"/>
      <c r="G28" s="1262"/>
      <c r="H28" s="1254"/>
      <c r="I28" s="1264"/>
      <c r="J28" s="1265"/>
      <c r="K28" s="1266"/>
      <c r="L28" s="1157"/>
      <c r="M28" s="1157"/>
      <c r="N28" s="1157"/>
      <c r="O28" s="1267"/>
      <c r="P28" s="1267"/>
    </row>
    <row r="29" spans="1:16" ht="12">
      <c r="A29" s="1157"/>
      <c r="B29" s="1221">
        <f>B27+1</f>
        <v>1914</v>
      </c>
      <c r="C29" s="1240" t="s">
        <v>664</v>
      </c>
      <c r="D29" s="1241" t="s">
        <v>665</v>
      </c>
      <c r="E29" s="1242"/>
      <c r="F29" s="1242"/>
      <c r="G29" s="1240" t="s">
        <v>639</v>
      </c>
      <c r="H29" s="1243" t="str">
        <f>IF($G$7=0,"nee","ja")</f>
        <v>nee</v>
      </c>
      <c r="I29" s="1244"/>
      <c r="J29" s="1245"/>
      <c r="K29" s="1246">
        <f>IF(H29="ja",ROUND(I29*J29,0),0)</f>
        <v>0</v>
      </c>
      <c r="L29" s="1247">
        <f>IF(N29=1,"*","")</f>
      </c>
      <c r="M29" s="1157"/>
      <c r="N29" s="1157">
        <f>IF(AND(I29&gt;0,J29=0),1,0)</f>
        <v>0</v>
      </c>
      <c r="O29" s="1248">
        <v>0</v>
      </c>
      <c r="P29" s="1249">
        <v>50.84</v>
      </c>
    </row>
    <row r="30" spans="1:16" ht="12">
      <c r="A30" s="1157"/>
      <c r="B30" s="1221">
        <f>B29+1</f>
        <v>1915</v>
      </c>
      <c r="C30" s="1240" t="s">
        <v>666</v>
      </c>
      <c r="D30" s="1241" t="s">
        <v>667</v>
      </c>
      <c r="E30" s="1242"/>
      <c r="F30" s="1242"/>
      <c r="G30" s="1240" t="s">
        <v>639</v>
      </c>
      <c r="H30" s="1243" t="str">
        <f>IF($G$7=0,"nee","ja")</f>
        <v>nee</v>
      </c>
      <c r="I30" s="1244"/>
      <c r="J30" s="1245"/>
      <c r="K30" s="1246">
        <f>IF(H30="ja",ROUND(I30*J30,0),0)</f>
        <v>0</v>
      </c>
      <c r="L30" s="1247">
        <f>IF(N30=1,"*","")</f>
      </c>
      <c r="M30" s="1157"/>
      <c r="N30" s="1157">
        <f>IF(AND(I30&gt;0,J30=0),1,0)</f>
        <v>0</v>
      </c>
      <c r="O30" s="1250">
        <v>0</v>
      </c>
      <c r="P30" s="1251">
        <v>92.81</v>
      </c>
    </row>
    <row r="31" spans="1:16" s="1260" customFormat="1" ht="12">
      <c r="A31" s="1227"/>
      <c r="B31" s="1221">
        <f>B30+1</f>
        <v>1916</v>
      </c>
      <c r="C31" s="1243" t="s">
        <v>668</v>
      </c>
      <c r="D31" s="1255" t="s">
        <v>669</v>
      </c>
      <c r="E31" s="1256"/>
      <c r="F31" s="1256"/>
      <c r="G31" s="1243" t="s">
        <v>639</v>
      </c>
      <c r="H31" s="1243" t="str">
        <f>IF($G$7=0,"nee","ja")</f>
        <v>nee</v>
      </c>
      <c r="I31" s="1244"/>
      <c r="J31" s="1245"/>
      <c r="K31" s="1246">
        <f>IF(H31="ja",ROUND(I31*J31,0),0)</f>
        <v>0</v>
      </c>
      <c r="L31" s="1257">
        <f>IF(N31=1,"*","")</f>
      </c>
      <c r="M31" s="1227"/>
      <c r="N31" s="1157">
        <f>IF(AND(I31&gt;0,J31=0),1,0)</f>
        <v>0</v>
      </c>
      <c r="O31" s="1268">
        <v>0</v>
      </c>
      <c r="P31" s="1269">
        <v>110.3</v>
      </c>
    </row>
    <row r="32" spans="1:16" ht="12">
      <c r="A32" s="1157"/>
      <c r="B32" s="1261"/>
      <c r="C32" s="1262"/>
      <c r="D32" s="1263"/>
      <c r="E32" s="1263"/>
      <c r="F32" s="1263"/>
      <c r="G32" s="1262"/>
      <c r="H32" s="1254"/>
      <c r="I32" s="1264"/>
      <c r="J32" s="1265"/>
      <c r="K32" s="1266"/>
      <c r="L32" s="1157"/>
      <c r="M32" s="1157"/>
      <c r="N32" s="1157"/>
      <c r="O32" s="1267"/>
      <c r="P32" s="1267"/>
    </row>
    <row r="33" spans="1:16" ht="12">
      <c r="A33" s="1157"/>
      <c r="B33" s="1261"/>
      <c r="C33" s="1262"/>
      <c r="D33" s="1263"/>
      <c r="E33" s="1263"/>
      <c r="F33" s="1263"/>
      <c r="G33" s="1262"/>
      <c r="H33" s="1254"/>
      <c r="I33" s="1264"/>
      <c r="J33" s="1265"/>
      <c r="K33" s="1266"/>
      <c r="L33" s="1157"/>
      <c r="M33" s="1157"/>
      <c r="N33" s="1157"/>
      <c r="O33" s="1267"/>
      <c r="P33" s="1267"/>
    </row>
    <row r="34" spans="1:16" ht="12">
      <c r="A34" s="1157"/>
      <c r="B34" s="1270">
        <f>B31+1</f>
        <v>1917</v>
      </c>
      <c r="C34" s="1271" t="s">
        <v>670</v>
      </c>
      <c r="D34" s="1272"/>
      <c r="E34" s="1272"/>
      <c r="F34" s="1272"/>
      <c r="G34" s="1272"/>
      <c r="H34" s="1272"/>
      <c r="I34" s="1272"/>
      <c r="J34" s="1273"/>
      <c r="K34" s="1274">
        <f>SUM(K12:K31)</f>
        <v>0</v>
      </c>
      <c r="L34" s="1157"/>
      <c r="M34" s="1157"/>
      <c r="N34" s="1157"/>
      <c r="O34" s="1157"/>
      <c r="P34" s="1157"/>
    </row>
    <row r="35" spans="1:16" s="1260" customFormat="1" ht="12">
      <c r="A35" s="1227"/>
      <c r="B35" s="1275"/>
      <c r="C35" s="1276"/>
      <c r="D35" s="1277"/>
      <c r="E35" s="1277"/>
      <c r="F35" s="1277"/>
      <c r="G35" s="1277"/>
      <c r="H35" s="1277"/>
      <c r="I35" s="1277"/>
      <c r="J35" s="1277"/>
      <c r="K35" s="1278"/>
      <c r="L35" s="1227"/>
      <c r="M35" s="1227"/>
      <c r="N35" s="1227"/>
      <c r="O35" s="1227"/>
      <c r="P35" s="1227"/>
    </row>
    <row r="36" spans="1:16" ht="12">
      <c r="A36" s="1157"/>
      <c r="B36" s="1157"/>
      <c r="C36" s="1157"/>
      <c r="D36" s="1157"/>
      <c r="E36" s="1157"/>
      <c r="F36" s="1157"/>
      <c r="G36" s="1157"/>
      <c r="H36" s="1227"/>
      <c r="I36" s="1157"/>
      <c r="J36" s="1157"/>
      <c r="K36" s="1080" t="str">
        <f>"Pagina "&amp;M36&amp;""</f>
        <v>Pagina 20</v>
      </c>
      <c r="L36" s="1209"/>
      <c r="M36" s="1211">
        <f>+M1+1</f>
        <v>20</v>
      </c>
      <c r="N36" s="1211"/>
      <c r="O36" s="1157"/>
      <c r="P36" s="1157"/>
    </row>
    <row r="37" spans="1:16" ht="12">
      <c r="A37" s="1157"/>
      <c r="B37" s="1157"/>
      <c r="C37" s="1157"/>
      <c r="D37" s="1157"/>
      <c r="E37" s="1157"/>
      <c r="F37" s="1157"/>
      <c r="G37" s="1157"/>
      <c r="H37" s="1227"/>
      <c r="I37" s="1157"/>
      <c r="J37" s="1157"/>
      <c r="K37" s="1080" t="str">
        <f>"600 / "&amp;voorblad!G58&amp;""</f>
        <v>600 / </v>
      </c>
      <c r="L37" s="1220"/>
      <c r="M37" s="1157"/>
      <c r="N37" s="1157"/>
      <c r="O37" s="1157"/>
      <c r="P37" s="1157"/>
    </row>
    <row r="38" spans="1:16" ht="12">
      <c r="A38" s="1157"/>
      <c r="B38" s="1157"/>
      <c r="C38" s="1157"/>
      <c r="D38" s="1157"/>
      <c r="E38" s="1157"/>
      <c r="F38" s="1157"/>
      <c r="G38" s="1157"/>
      <c r="H38" s="1227"/>
      <c r="I38" s="1157"/>
      <c r="J38" s="1157"/>
      <c r="K38" s="1080"/>
      <c r="L38" s="1220"/>
      <c r="M38" s="1157"/>
      <c r="N38" s="1157"/>
      <c r="O38" s="1157"/>
      <c r="P38" s="1157"/>
    </row>
    <row r="39" spans="1:16" ht="12">
      <c r="A39" s="1157"/>
      <c r="B39" s="1157"/>
      <c r="C39" s="1157"/>
      <c r="D39" s="1157"/>
      <c r="E39" s="1157"/>
      <c r="F39" s="1157"/>
      <c r="G39" s="1229" t="s">
        <v>628</v>
      </c>
      <c r="H39" s="1230" t="s">
        <v>833</v>
      </c>
      <c r="I39" s="1229" t="s">
        <v>833</v>
      </c>
      <c r="J39" s="1229" t="s">
        <v>833</v>
      </c>
      <c r="K39" s="1230" t="s">
        <v>880</v>
      </c>
      <c r="L39" s="1220"/>
      <c r="M39" s="1157"/>
      <c r="N39" s="1157"/>
      <c r="O39" s="1231" t="s">
        <v>630</v>
      </c>
      <c r="P39" s="1232"/>
    </row>
    <row r="40" spans="1:16" ht="12">
      <c r="A40" s="1157"/>
      <c r="B40" s="1233" t="s">
        <v>671</v>
      </c>
      <c r="C40" s="1157"/>
      <c r="D40" s="1157"/>
      <c r="E40" s="1157"/>
      <c r="F40" s="1157"/>
      <c r="G40" s="1236" t="s">
        <v>632</v>
      </c>
      <c r="H40" s="1237" t="s">
        <v>633</v>
      </c>
      <c r="I40" s="1236" t="s">
        <v>634</v>
      </c>
      <c r="J40" s="1237" t="s">
        <v>635</v>
      </c>
      <c r="K40" s="1237" t="s">
        <v>636</v>
      </c>
      <c r="L40" s="1157"/>
      <c r="M40" s="1157"/>
      <c r="N40" s="1157"/>
      <c r="O40" s="1238" t="s">
        <v>307</v>
      </c>
      <c r="P40" s="1239" t="s">
        <v>306</v>
      </c>
    </row>
    <row r="41" spans="1:16" ht="12">
      <c r="A41" s="1157"/>
      <c r="B41" s="1221">
        <f>M36*100+1</f>
        <v>2001</v>
      </c>
      <c r="C41" s="1240" t="s">
        <v>672</v>
      </c>
      <c r="D41" s="1241" t="s">
        <v>673</v>
      </c>
      <c r="E41" s="1242"/>
      <c r="F41" s="1242"/>
      <c r="G41" s="1240" t="s">
        <v>639</v>
      </c>
      <c r="H41" s="1243" t="str">
        <f aca="true" t="shared" si="0" ref="H41:H48">IF($G$7=0,"nee","ja")</f>
        <v>nee</v>
      </c>
      <c r="I41" s="1244"/>
      <c r="J41" s="1245"/>
      <c r="K41" s="1246">
        <f aca="true" t="shared" si="1" ref="K41:K48">IF(H41="ja",ROUND(I41*J41,0),0)</f>
        <v>0</v>
      </c>
      <c r="L41" s="1247">
        <f aca="true" t="shared" si="2" ref="L41:L48">IF(N41=1,"*","")</f>
      </c>
      <c r="M41" s="1157"/>
      <c r="N41" s="1157">
        <f aca="true" t="shared" si="3" ref="N41:N48">IF(AND(I41&gt;0,J41=0),1,0)</f>
        <v>0</v>
      </c>
      <c r="O41" s="1248">
        <v>0</v>
      </c>
      <c r="P41" s="1249">
        <v>101.61</v>
      </c>
    </row>
    <row r="42" spans="1:16" ht="12">
      <c r="A42" s="1157"/>
      <c r="B42" s="1221">
        <f>+B41+1</f>
        <v>2002</v>
      </c>
      <c r="C42" s="1240" t="s">
        <v>674</v>
      </c>
      <c r="D42" s="1241" t="s">
        <v>675</v>
      </c>
      <c r="E42" s="1242"/>
      <c r="F42" s="1242"/>
      <c r="G42" s="1240" t="s">
        <v>639</v>
      </c>
      <c r="H42" s="1243" t="str">
        <f t="shared" si="0"/>
        <v>nee</v>
      </c>
      <c r="I42" s="1244"/>
      <c r="J42" s="1245"/>
      <c r="K42" s="1246">
        <f t="shared" si="1"/>
        <v>0</v>
      </c>
      <c r="L42" s="1247">
        <f t="shared" si="2"/>
      </c>
      <c r="M42" s="1157"/>
      <c r="N42" s="1157">
        <f t="shared" si="3"/>
        <v>0</v>
      </c>
      <c r="O42" s="1250">
        <v>0</v>
      </c>
      <c r="P42" s="1251">
        <v>101.61</v>
      </c>
    </row>
    <row r="43" spans="1:16" ht="12">
      <c r="A43" s="1157"/>
      <c r="B43" s="1221">
        <f aca="true" t="shared" si="4" ref="B43:B48">B42+1</f>
        <v>2003</v>
      </c>
      <c r="C43" s="1240" t="s">
        <v>676</v>
      </c>
      <c r="D43" s="1241" t="s">
        <v>677</v>
      </c>
      <c r="E43" s="1242"/>
      <c r="F43" s="1242"/>
      <c r="G43" s="1240" t="s">
        <v>639</v>
      </c>
      <c r="H43" s="1243" t="str">
        <f t="shared" si="0"/>
        <v>nee</v>
      </c>
      <c r="I43" s="1244"/>
      <c r="J43" s="1245"/>
      <c r="K43" s="1246">
        <f t="shared" si="1"/>
        <v>0</v>
      </c>
      <c r="L43" s="1247">
        <f t="shared" si="2"/>
      </c>
      <c r="M43" s="1157"/>
      <c r="N43" s="1157">
        <f t="shared" si="3"/>
        <v>0</v>
      </c>
      <c r="O43" s="1250">
        <v>0</v>
      </c>
      <c r="P43" s="1251">
        <v>54</v>
      </c>
    </row>
    <row r="44" spans="1:16" s="1260" customFormat="1" ht="12">
      <c r="A44" s="1227"/>
      <c r="B44" s="1221">
        <f t="shared" si="4"/>
        <v>2004</v>
      </c>
      <c r="C44" s="1243" t="s">
        <v>678</v>
      </c>
      <c r="D44" s="1255" t="s">
        <v>679</v>
      </c>
      <c r="E44" s="1256"/>
      <c r="F44" s="1256"/>
      <c r="G44" s="1243" t="s">
        <v>639</v>
      </c>
      <c r="H44" s="1243" t="str">
        <f t="shared" si="0"/>
        <v>nee</v>
      </c>
      <c r="I44" s="1244"/>
      <c r="J44" s="1245"/>
      <c r="K44" s="1246">
        <f t="shared" si="1"/>
        <v>0</v>
      </c>
      <c r="L44" s="1257">
        <f t="shared" si="2"/>
      </c>
      <c r="M44" s="1227"/>
      <c r="N44" s="1157">
        <f t="shared" si="3"/>
        <v>0</v>
      </c>
      <c r="O44" s="1258">
        <v>0</v>
      </c>
      <c r="P44" s="1259">
        <v>101.61</v>
      </c>
    </row>
    <row r="45" spans="1:16" ht="12">
      <c r="A45" s="1157"/>
      <c r="B45" s="1221">
        <f t="shared" si="4"/>
        <v>2005</v>
      </c>
      <c r="C45" s="1240" t="s">
        <v>680</v>
      </c>
      <c r="D45" s="1241" t="s">
        <v>681</v>
      </c>
      <c r="E45" s="1242"/>
      <c r="F45" s="1242"/>
      <c r="G45" s="1240" t="s">
        <v>639</v>
      </c>
      <c r="H45" s="1243" t="str">
        <f t="shared" si="0"/>
        <v>nee</v>
      </c>
      <c r="I45" s="1244"/>
      <c r="J45" s="1245"/>
      <c r="K45" s="1246">
        <f t="shared" si="1"/>
        <v>0</v>
      </c>
      <c r="L45" s="1247">
        <f t="shared" si="2"/>
      </c>
      <c r="M45" s="1157"/>
      <c r="N45" s="1157">
        <f t="shared" si="3"/>
        <v>0</v>
      </c>
      <c r="O45" s="1250">
        <v>0</v>
      </c>
      <c r="P45" s="1251">
        <v>101.61</v>
      </c>
    </row>
    <row r="46" spans="1:16" ht="12">
      <c r="A46" s="1157"/>
      <c r="B46" s="1221">
        <f t="shared" si="4"/>
        <v>2006</v>
      </c>
      <c r="C46" s="1240" t="s">
        <v>682</v>
      </c>
      <c r="D46" s="1241" t="s">
        <v>683</v>
      </c>
      <c r="E46" s="1242"/>
      <c r="F46" s="1242"/>
      <c r="G46" s="1240" t="s">
        <v>639</v>
      </c>
      <c r="H46" s="1243" t="str">
        <f t="shared" si="0"/>
        <v>nee</v>
      </c>
      <c r="I46" s="1244"/>
      <c r="J46" s="1245"/>
      <c r="K46" s="1246">
        <f t="shared" si="1"/>
        <v>0</v>
      </c>
      <c r="L46" s="1247">
        <f t="shared" si="2"/>
      </c>
      <c r="M46" s="1157"/>
      <c r="N46" s="1157">
        <f t="shared" si="3"/>
        <v>0</v>
      </c>
      <c r="O46" s="1250">
        <v>0</v>
      </c>
      <c r="P46" s="1251">
        <v>101.61</v>
      </c>
    </row>
    <row r="47" spans="1:16" ht="12">
      <c r="A47" s="1157"/>
      <c r="B47" s="1221">
        <f t="shared" si="4"/>
        <v>2007</v>
      </c>
      <c r="C47" s="1240" t="s">
        <v>684</v>
      </c>
      <c r="D47" s="1241" t="s">
        <v>685</v>
      </c>
      <c r="E47" s="1242"/>
      <c r="F47" s="1242"/>
      <c r="G47" s="1240" t="s">
        <v>639</v>
      </c>
      <c r="H47" s="1243" t="str">
        <f t="shared" si="0"/>
        <v>nee</v>
      </c>
      <c r="I47" s="1244"/>
      <c r="J47" s="1245"/>
      <c r="K47" s="1246">
        <f t="shared" si="1"/>
        <v>0</v>
      </c>
      <c r="L47" s="1247">
        <f t="shared" si="2"/>
      </c>
      <c r="M47" s="1157"/>
      <c r="N47" s="1157">
        <f t="shared" si="3"/>
        <v>0</v>
      </c>
      <c r="O47" s="1250">
        <v>0</v>
      </c>
      <c r="P47" s="1251">
        <v>101.61</v>
      </c>
    </row>
    <row r="48" spans="1:16" ht="12">
      <c r="A48" s="1157"/>
      <c r="B48" s="1221">
        <f t="shared" si="4"/>
        <v>2008</v>
      </c>
      <c r="C48" s="1240" t="s">
        <v>686</v>
      </c>
      <c r="D48" s="1241" t="s">
        <v>687</v>
      </c>
      <c r="E48" s="1242"/>
      <c r="F48" s="1242"/>
      <c r="G48" s="1240" t="s">
        <v>639</v>
      </c>
      <c r="H48" s="1243" t="str">
        <f t="shared" si="0"/>
        <v>nee</v>
      </c>
      <c r="I48" s="1244"/>
      <c r="J48" s="1245"/>
      <c r="K48" s="1246">
        <f t="shared" si="1"/>
        <v>0</v>
      </c>
      <c r="L48" s="1247">
        <f t="shared" si="2"/>
      </c>
      <c r="M48" s="1157"/>
      <c r="N48" s="1157">
        <f t="shared" si="3"/>
        <v>0</v>
      </c>
      <c r="O48" s="1252">
        <v>0</v>
      </c>
      <c r="P48" s="1253">
        <v>106.73</v>
      </c>
    </row>
    <row r="49" spans="1:17" ht="12">
      <c r="A49" s="1157"/>
      <c r="B49" s="1157"/>
      <c r="C49" s="1157"/>
      <c r="D49" s="1157"/>
      <c r="E49" s="1157"/>
      <c r="F49" s="1157"/>
      <c r="G49" s="1157"/>
      <c r="H49" s="1227"/>
      <c r="I49" s="1157"/>
      <c r="J49" s="1157"/>
      <c r="K49" s="1080"/>
      <c r="L49" s="1220"/>
      <c r="M49" s="1157"/>
      <c r="N49" s="1157"/>
      <c r="O49" s="1157"/>
      <c r="P49" s="1157"/>
      <c r="Q49" s="1157"/>
    </row>
    <row r="50" spans="1:17" ht="12">
      <c r="A50" s="1157"/>
      <c r="B50" s="1270">
        <f>B48+1</f>
        <v>2009</v>
      </c>
      <c r="C50" s="1271" t="s">
        <v>688</v>
      </c>
      <c r="D50" s="1272"/>
      <c r="E50" s="1272"/>
      <c r="F50" s="1272"/>
      <c r="G50" s="1272"/>
      <c r="H50" s="1272"/>
      <c r="I50" s="1272"/>
      <c r="J50" s="1273"/>
      <c r="K50" s="1279">
        <f>SUM(K41:K48)</f>
        <v>0</v>
      </c>
      <c r="L50" s="1157"/>
      <c r="M50" s="1157"/>
      <c r="N50" s="1157"/>
      <c r="O50" s="1157"/>
      <c r="P50" s="1157"/>
      <c r="Q50" s="1157"/>
    </row>
    <row r="51" spans="1:17" ht="14.25" customHeight="1">
      <c r="A51" s="1157"/>
      <c r="B51" s="1157"/>
      <c r="C51" s="1157"/>
      <c r="D51" s="1157"/>
      <c r="E51" s="1157"/>
      <c r="F51" s="1157"/>
      <c r="G51" s="1157"/>
      <c r="H51" s="1227"/>
      <c r="I51" s="1157"/>
      <c r="J51" s="1157"/>
      <c r="K51" s="1080"/>
      <c r="L51" s="1220"/>
      <c r="M51" s="1157"/>
      <c r="N51" s="1157"/>
      <c r="O51" s="1157"/>
      <c r="P51" s="1157"/>
      <c r="Q51" s="1157"/>
    </row>
    <row r="52" spans="1:17" ht="12">
      <c r="A52" s="1157"/>
      <c r="B52" s="1270">
        <f>B50+1</f>
        <v>2010</v>
      </c>
      <c r="C52" s="1271" t="s">
        <v>689</v>
      </c>
      <c r="D52" s="1272"/>
      <c r="E52" s="1272"/>
      <c r="F52" s="1272"/>
      <c r="G52" s="1272"/>
      <c r="H52" s="1272"/>
      <c r="I52" s="1272"/>
      <c r="J52" s="1273"/>
      <c r="K52" s="1279">
        <f>K34+K50</f>
        <v>0</v>
      </c>
      <c r="L52" s="1157"/>
      <c r="M52" s="1157"/>
      <c r="N52" s="1157">
        <f>SUM(N12:N51)</f>
        <v>0</v>
      </c>
      <c r="O52" s="1157"/>
      <c r="P52" s="1157"/>
      <c r="Q52" s="1157"/>
    </row>
    <row r="53" spans="1:17" ht="12">
      <c r="A53" s="1157"/>
      <c r="B53" s="1257">
        <f>IF(N52&gt;0," U heeft ergens wel een aantal, maar geen prijs ingevuld. Hierdoor is de uitkomst foutief; controleer uw invoer!","")</f>
      </c>
      <c r="C53" s="1280"/>
      <c r="D53" s="1280"/>
      <c r="E53" s="1280"/>
      <c r="F53" s="1280"/>
      <c r="G53" s="1281"/>
      <c r="H53" s="1281"/>
      <c r="I53" s="1280"/>
      <c r="J53" s="1281"/>
      <c r="K53" s="1280"/>
      <c r="L53" s="1280"/>
      <c r="M53" s="1280"/>
      <c r="N53" s="1280"/>
      <c r="O53" s="1280"/>
      <c r="P53" s="1280"/>
      <c r="Q53" s="1280"/>
    </row>
    <row r="54" spans="1:17" ht="12" hidden="1">
      <c r="A54" s="1157"/>
      <c r="B54" s="1257"/>
      <c r="C54" s="1280"/>
      <c r="D54" s="1280"/>
      <c r="E54" s="1280"/>
      <c r="F54" s="1280"/>
      <c r="G54" s="1281"/>
      <c r="H54" s="1281"/>
      <c r="I54" s="1280"/>
      <c r="J54" s="1281"/>
      <c r="K54" s="1280"/>
      <c r="L54" s="1280"/>
      <c r="M54" s="1280"/>
      <c r="N54" s="1280"/>
      <c r="O54" s="1280"/>
      <c r="P54" s="1280"/>
      <c r="Q54" s="1280"/>
    </row>
    <row r="55" ht="12" hidden="1"/>
    <row r="56" ht="12" hidden="1"/>
    <row r="57" ht="12" hidden="1"/>
    <row r="58" ht="12" hidden="1"/>
    <row r="59" ht="12" hidden="1"/>
    <row r="60" ht="12" hidden="1"/>
    <row r="61" ht="12" hidden="1"/>
    <row r="62" ht="12" hidden="1"/>
    <row r="63" ht="12" hidden="1"/>
    <row r="64" ht="12" hidden="1"/>
    <row r="65" ht="12" hidden="1"/>
    <row r="66" ht="12" hidden="1"/>
    <row r="67" ht="12" hidden="1"/>
  </sheetData>
  <sheetProtection password="CFED" sheet="1" objects="1" scenarios="1"/>
  <conditionalFormatting sqref="I28 I32:I33">
    <cfRule type="expression" priority="1" dxfId="2" stopIfTrue="1">
      <formula>AND($H28="ja",$A$1=1)</formula>
    </cfRule>
  </conditionalFormatting>
  <conditionalFormatting sqref="J28 J32:J33">
    <cfRule type="expression" priority="2" dxfId="2" stopIfTrue="1">
      <formula>AND($A$1=1,$H28="ja")</formula>
    </cfRule>
  </conditionalFormatting>
  <conditionalFormatting sqref="I12:I14 I29:I31 I17:I20 I23:I27 I41:I48">
    <cfRule type="expression" priority="3" dxfId="2" stopIfTrue="1">
      <formula>$H12="ja"</formula>
    </cfRule>
  </conditionalFormatting>
  <conditionalFormatting sqref="J12:J14 J17:J20 J23:J27 J29:J31 J41:J48">
    <cfRule type="expression" priority="4" dxfId="2" stopIfTrue="1">
      <formula>$H12="ja"</formula>
    </cfRule>
  </conditionalFormatting>
  <dataValidations count="3">
    <dataValidation type="custom" allowBlank="1" showInputMessage="1" showErrorMessage="1" errorTitle="Invoer onjuist" error="Een afspraak is alleen mogelijk indien de instelling voor de betreffende functie is toegelaten.&#10;&#10;Daarnaast dient er een geheel en positief aantal te worden ingevuld." sqref="I12:I14 I23:I33 I41:I48 I17:I20">
      <formula1>AND(H12="ja",I12&gt;=0,I12=ROUND(I12,0))</formula1>
    </dataValidation>
    <dataValidation type="custom" allowBlank="1" showInputMessage="1" showErrorMessage="1" errorTitle="Invoer onjuist" error="Een afspraak is alleen mogelijk indien de instelling voor de betreffende functie is toegelaten.&#10;&#10;Daarnaast mag de prijs:&#10;- niet hoger zijn dan de beleidsregelwaarde;&#10;- niet negatief zijn;&#10;- niet meer dan 1 decimaal bevatten.&#10;" sqref="J28 J32:J33">
      <formula1>AND(H28="ja",J28&gt;=O28,J28&lt;=P28,J28=ROUND(J28,1))</formula1>
    </dataValidation>
    <dataValidation type="custom" allowBlank="1" showInputMessage="1" showErrorMessage="1" errorTitle="Invoer onjuist" error="De prijs mag:&#10;- niet afwijken van de prijs die afgesproken is voor dezelfde prestatie in het tabblad 'Budget 2009';&#10;- niet hoger zijn dan de beleidsregelwaarde;&#10;- niet negatief zijn;&#10;- niet meer dan 2 decimaal bevatten." sqref="J12:J14 J17:J20 J23:J27 J29:J31 J41:J48">
      <formula1>AND(H12="ja",J12&gt;=O12,J12&lt;=P12,J12=ROUND(J12,2))</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3"/>
  <headerFooter alignWithMargins="0">
    <oddHeader>&amp;LMUTATIE CAPACITEIT 2009&amp;R&amp;G</oddHeader>
  </headerFooter>
  <rowBreaks count="1" manualBreakCount="1">
    <brk id="35" max="255" man="1"/>
  </rowBreaks>
  <drawing r:id="rId1"/>
  <legacyDrawingHF r:id="rId2"/>
</worksheet>
</file>

<file path=xl/worksheets/sheet11.xml><?xml version="1.0" encoding="utf-8"?>
<worksheet xmlns="http://schemas.openxmlformats.org/spreadsheetml/2006/main" xmlns:r="http://schemas.openxmlformats.org/officeDocument/2006/relationships">
  <dimension ref="A1:N44"/>
  <sheetViews>
    <sheetView showGridLines="0" workbookViewId="0" topLeftCell="A1">
      <selection activeCell="H2" sqref="H2"/>
    </sheetView>
  </sheetViews>
  <sheetFormatPr defaultColWidth="9.140625" defaultRowHeight="12.75" zeroHeight="1"/>
  <cols>
    <col min="1" max="1" width="5.7109375" style="619" customWidth="1"/>
    <col min="2" max="2" width="47.57421875" style="590" customWidth="1"/>
    <col min="3" max="3" width="12.7109375" style="590" customWidth="1"/>
    <col min="4" max="4" width="13.28125" style="590" customWidth="1"/>
    <col min="5" max="5" width="12.7109375" style="590" customWidth="1"/>
    <col min="6" max="6" width="12.7109375" style="589" customWidth="1"/>
    <col min="7" max="7" width="12.7109375" style="590" customWidth="1"/>
    <col min="8" max="8" width="13.57421875" style="590" customWidth="1"/>
    <col min="9" max="9" width="12.7109375" style="590" customWidth="1"/>
    <col min="10" max="16384" width="0" style="590" hidden="1" customWidth="1"/>
  </cols>
  <sheetData>
    <row r="1" spans="1:9" ht="15.75" customHeight="1">
      <c r="A1" s="588"/>
      <c r="B1" s="589"/>
      <c r="C1" s="589"/>
      <c r="D1" s="588"/>
      <c r="E1" s="589"/>
      <c r="G1" s="589"/>
      <c r="I1" s="591"/>
    </row>
    <row r="2" spans="1:9" s="598" customFormat="1" ht="15.75" customHeight="1">
      <c r="A2" s="592" t="str">
        <f>voorblad!A20</f>
        <v>Mutatieformulier capaciteitswijziging gehandicaptenzorg 2006 - inclusief ZZP's 2009</v>
      </c>
      <c r="B2" s="592" t="str">
        <f>voorblad!A20</f>
        <v>Mutatieformulier capaciteitswijziging gehandicaptenzorg 2006 - inclusief ZZP's 2009</v>
      </c>
      <c r="C2" s="594"/>
      <c r="D2" s="119" t="str">
        <f>"versie: "&amp;TEXT(voorblad!$L$26,"dd-mm-jjjj")</f>
        <v>versie: 30-06-2009</v>
      </c>
      <c r="E2" s="593"/>
      <c r="F2" s="595"/>
      <c r="G2" s="595"/>
      <c r="H2" s="596">
        <f>'Invulblad KW'!K2+2</f>
        <v>14</v>
      </c>
      <c r="I2" s="597"/>
    </row>
    <row r="3" spans="1:9" ht="12.75" customHeight="1">
      <c r="A3" s="599"/>
      <c r="B3" s="600"/>
      <c r="C3" s="600"/>
      <c r="D3" s="599"/>
      <c r="E3" s="600"/>
      <c r="F3" s="600"/>
      <c r="G3" s="600"/>
      <c r="H3" s="601"/>
      <c r="I3" s="591"/>
    </row>
    <row r="4" spans="1:8" ht="12.75" customHeight="1">
      <c r="A4" s="602"/>
      <c r="B4" s="603" t="s">
        <v>15</v>
      </c>
      <c r="C4" s="604"/>
      <c r="D4" s="603"/>
      <c r="E4" s="604"/>
      <c r="F4" s="605"/>
      <c r="G4" s="604"/>
      <c r="H4" s="601"/>
    </row>
    <row r="5" spans="1:8" s="611" customFormat="1" ht="12.75" customHeight="1">
      <c r="A5" s="606"/>
      <c r="B5" s="607"/>
      <c r="C5" s="608"/>
      <c r="D5" s="605"/>
      <c r="E5" s="609"/>
      <c r="F5" s="609"/>
      <c r="G5" s="609"/>
      <c r="H5" s="610"/>
    </row>
    <row r="6" spans="1:9" s="612" customFormat="1" ht="12.75" customHeight="1">
      <c r="A6" s="641"/>
      <c r="B6" s="642"/>
      <c r="C6" s="643"/>
      <c r="D6" s="643"/>
      <c r="E6" s="643"/>
      <c r="F6" s="643"/>
      <c r="G6" s="643"/>
      <c r="H6" s="643"/>
      <c r="I6" s="643"/>
    </row>
    <row r="7" spans="1:9" s="612" customFormat="1" ht="12.75" customHeight="1">
      <c r="A7" s="644"/>
      <c r="B7" s="645" t="s">
        <v>194</v>
      </c>
      <c r="C7" s="646"/>
      <c r="D7" s="647"/>
      <c r="E7" s="647"/>
      <c r="F7" s="647"/>
      <c r="G7" s="647"/>
      <c r="H7" s="647"/>
      <c r="I7" s="643"/>
    </row>
    <row r="8" spans="1:9" ht="12.75" customHeight="1">
      <c r="A8" s="648"/>
      <c r="B8" s="653"/>
      <c r="C8" s="809"/>
      <c r="D8" s="809"/>
      <c r="E8" s="822"/>
      <c r="F8" s="824" t="s">
        <v>157</v>
      </c>
      <c r="G8" s="613" t="s">
        <v>17</v>
      </c>
      <c r="H8" s="824" t="s">
        <v>834</v>
      </c>
      <c r="I8" s="636"/>
    </row>
    <row r="9" spans="1:9" s="611" customFormat="1" ht="12.75" customHeight="1">
      <c r="A9" s="649"/>
      <c r="B9" s="835" t="s">
        <v>925</v>
      </c>
      <c r="C9" s="836"/>
      <c r="D9" s="836"/>
      <c r="E9" s="837"/>
      <c r="F9" s="828" t="s">
        <v>925</v>
      </c>
      <c r="G9" s="825" t="s">
        <v>18</v>
      </c>
      <c r="H9" s="817"/>
      <c r="I9" s="649"/>
    </row>
    <row r="10" spans="1:9" ht="12.75" customHeight="1">
      <c r="A10" s="637">
        <f>H2*100+1</f>
        <v>1401</v>
      </c>
      <c r="B10" s="654" t="s">
        <v>21</v>
      </c>
      <c r="C10" s="744"/>
      <c r="D10" s="744"/>
      <c r="E10" s="818"/>
      <c r="F10" s="826">
        <f>'Invulblad KW'!F11</f>
        <v>0</v>
      </c>
      <c r="G10" s="827">
        <v>6767</v>
      </c>
      <c r="H10" s="842">
        <f>F10*G10</f>
        <v>0</v>
      </c>
      <c r="I10" s="636"/>
    </row>
    <row r="11" spans="1:9" ht="12.75" customHeight="1">
      <c r="A11" s="637">
        <f aca="true" t="shared" si="0" ref="A11:A16">A10+1</f>
        <v>1402</v>
      </c>
      <c r="B11" s="830" t="s">
        <v>22</v>
      </c>
      <c r="C11" s="591"/>
      <c r="D11" s="591"/>
      <c r="E11" s="820"/>
      <c r="F11" s="638">
        <f>'Invulblad KW'!F12</f>
        <v>0</v>
      </c>
      <c r="G11" s="813">
        <v>4636</v>
      </c>
      <c r="H11" s="842">
        <f>F11*G11</f>
        <v>0</v>
      </c>
      <c r="I11" s="636"/>
    </row>
    <row r="12" spans="1:9" ht="12.75" customHeight="1" thickBot="1">
      <c r="A12" s="637">
        <f t="shared" si="0"/>
        <v>1403</v>
      </c>
      <c r="B12" s="655" t="s">
        <v>23</v>
      </c>
      <c r="C12" s="744"/>
      <c r="D12" s="744"/>
      <c r="E12" s="818"/>
      <c r="F12" s="826">
        <f>'Invulblad KW'!F13</f>
        <v>0</v>
      </c>
      <c r="G12" s="813">
        <v>6799</v>
      </c>
      <c r="H12" s="842">
        <f>F12*G12</f>
        <v>0</v>
      </c>
      <c r="I12" s="636"/>
    </row>
    <row r="13" spans="1:9" ht="12.75" customHeight="1" thickBot="1">
      <c r="A13" s="637">
        <f t="shared" si="0"/>
        <v>1404</v>
      </c>
      <c r="B13" s="831" t="s">
        <v>196</v>
      </c>
      <c r="C13" s="829"/>
      <c r="D13" s="807"/>
      <c r="E13" s="821"/>
      <c r="F13" s="821">
        <f>SUM(F10:F12)</f>
        <v>0</v>
      </c>
      <c r="G13" s="819"/>
      <c r="H13" s="841">
        <f>SUM(H10:H12)</f>
        <v>0</v>
      </c>
      <c r="I13" s="636"/>
    </row>
    <row r="14" spans="1:14" ht="12.75" customHeight="1">
      <c r="A14" s="637">
        <f t="shared" si="0"/>
        <v>1405</v>
      </c>
      <c r="B14" s="832" t="s">
        <v>24</v>
      </c>
      <c r="C14" s="833"/>
      <c r="D14" s="833"/>
      <c r="E14" s="834"/>
      <c r="F14" s="638">
        <f>'Invulblad KW'!F18</f>
        <v>0</v>
      </c>
      <c r="G14" s="818">
        <v>200</v>
      </c>
      <c r="H14" s="842">
        <f>F14*G14</f>
        <v>0</v>
      </c>
      <c r="I14" s="636"/>
      <c r="N14" s="618"/>
    </row>
    <row r="15" spans="1:9" ht="12.75" customHeight="1">
      <c r="A15" s="637">
        <f t="shared" si="0"/>
        <v>1406</v>
      </c>
      <c r="B15" s="655" t="s">
        <v>25</v>
      </c>
      <c r="C15" s="744"/>
      <c r="D15" s="744"/>
      <c r="E15" s="818"/>
      <c r="F15" s="638">
        <f>'Invulblad KW'!F19</f>
        <v>0</v>
      </c>
      <c r="G15" s="818">
        <v>500</v>
      </c>
      <c r="H15" s="842">
        <f>F15*G15</f>
        <v>0</v>
      </c>
      <c r="I15" s="636"/>
    </row>
    <row r="16" spans="1:9" ht="12.75" customHeight="1" thickBot="1">
      <c r="A16" s="637">
        <f t="shared" si="0"/>
        <v>1407</v>
      </c>
      <c r="B16" s="830" t="s">
        <v>26</v>
      </c>
      <c r="C16" s="591"/>
      <c r="D16" s="591"/>
      <c r="E16" s="823"/>
      <c r="F16" s="652">
        <f>'Invulblad KW'!F20</f>
        <v>0</v>
      </c>
      <c r="G16" s="834">
        <v>1000</v>
      </c>
      <c r="H16" s="843">
        <f>F16*G16</f>
        <v>0</v>
      </c>
      <c r="I16" s="636"/>
    </row>
    <row r="17" spans="1:9" ht="12.75" customHeight="1" thickBot="1">
      <c r="A17" s="745">
        <f>A16+1</f>
        <v>1408</v>
      </c>
      <c r="B17" s="656" t="s">
        <v>39</v>
      </c>
      <c r="C17" s="651"/>
      <c r="D17" s="816"/>
      <c r="E17" s="816"/>
      <c r="F17" s="816">
        <f>SUM(F14:F16)</f>
        <v>0</v>
      </c>
      <c r="G17" s="816"/>
      <c r="H17" s="841">
        <f>SUM(H14:H16)</f>
        <v>0</v>
      </c>
      <c r="I17" s="636"/>
    </row>
    <row r="18" spans="1:9" ht="12.75" customHeight="1" thickBot="1">
      <c r="A18" s="637">
        <f>A17+2</f>
        <v>1410</v>
      </c>
      <c r="B18" s="657" t="s">
        <v>197</v>
      </c>
      <c r="C18" s="651"/>
      <c r="D18" s="816">
        <f>SUM(D17:D17)</f>
        <v>0</v>
      </c>
      <c r="E18" s="816">
        <f>SUM(E17:E17)</f>
        <v>0</v>
      </c>
      <c r="F18" s="816">
        <f>SUM(F17:F17)</f>
        <v>0</v>
      </c>
      <c r="G18" s="816">
        <f>SUM(G17:G17)</f>
        <v>0</v>
      </c>
      <c r="H18" s="841">
        <f>H17+H13</f>
        <v>0</v>
      </c>
      <c r="I18" s="636"/>
    </row>
    <row r="19" spans="1:8" s="636" customFormat="1" ht="12.75" customHeight="1" thickBot="1">
      <c r="A19" s="632"/>
      <c r="B19" s="645"/>
      <c r="C19" s="740"/>
      <c r="D19" s="740"/>
      <c r="E19" s="740"/>
      <c r="F19" s="740"/>
      <c r="G19" s="740"/>
      <c r="H19" s="844"/>
    </row>
    <row r="20" spans="1:8" s="636" customFormat="1" ht="12.75" customHeight="1" thickBot="1">
      <c r="A20" s="637">
        <f>A18+1</f>
        <v>1411</v>
      </c>
      <c r="B20" s="741" t="s">
        <v>198</v>
      </c>
      <c r="C20" s="742"/>
      <c r="D20" s="742"/>
      <c r="E20" s="742"/>
      <c r="F20" s="742"/>
      <c r="G20" s="742"/>
      <c r="H20" s="841">
        <f>'Invulblad KW'!K35</f>
        <v>0</v>
      </c>
    </row>
    <row r="21" spans="1:8" s="636" customFormat="1" ht="12.75" customHeight="1" thickBot="1">
      <c r="A21" s="632"/>
      <c r="B21" s="645"/>
      <c r="C21" s="740"/>
      <c r="D21" s="740"/>
      <c r="E21" s="740"/>
      <c r="F21" s="740"/>
      <c r="G21" s="740"/>
      <c r="H21" s="844"/>
    </row>
    <row r="22" spans="1:9" ht="12.75" customHeight="1" thickBot="1">
      <c r="A22" s="637">
        <f>A20+1</f>
        <v>1412</v>
      </c>
      <c r="B22" s="657" t="s">
        <v>156</v>
      </c>
      <c r="C22" s="651"/>
      <c r="D22" s="651"/>
      <c r="E22" s="651"/>
      <c r="F22" s="651"/>
      <c r="G22" s="651"/>
      <c r="H22" s="841">
        <f>'KW nieuw'!H52</f>
        <v>0</v>
      </c>
      <c r="I22" s="636"/>
    </row>
    <row r="23" spans="1:8" s="636" customFormat="1" ht="12.75" customHeight="1" thickBot="1">
      <c r="A23" s="637">
        <f>A22+1</f>
        <v>1413</v>
      </c>
      <c r="B23" s="657" t="s">
        <v>300</v>
      </c>
      <c r="C23" s="651"/>
      <c r="D23" s="651"/>
      <c r="E23" s="651"/>
      <c r="F23" s="651"/>
      <c r="G23" s="651"/>
      <c r="H23" s="841">
        <f>IF(H20&lt;H22,(IF(H20&lt;H18,H18,H20)),(IF(H18&gt;H22,H18,H22)))</f>
        <v>0</v>
      </c>
    </row>
    <row r="24" spans="1:8" s="636" customFormat="1" ht="12.75" customHeight="1" thickBot="1">
      <c r="A24" s="637">
        <f>A22+2</f>
        <v>1414</v>
      </c>
      <c r="B24" s="870" t="s">
        <v>288</v>
      </c>
      <c r="C24" s="726"/>
      <c r="D24" s="726"/>
      <c r="E24" s="726"/>
      <c r="F24" s="869"/>
      <c r="G24" s="723"/>
      <c r="H24" s="1039">
        <f>ROUND('KW zb'!G47+'KW mb'!I46,0)*-1</f>
        <v>0</v>
      </c>
    </row>
    <row r="25" spans="1:9" ht="12.75" thickBot="1">
      <c r="A25" s="637">
        <f>A23+2</f>
        <v>1415</v>
      </c>
      <c r="B25" s="656" t="s">
        <v>199</v>
      </c>
      <c r="C25" s="651"/>
      <c r="D25" s="651"/>
      <c r="E25" s="651"/>
      <c r="F25" s="651"/>
      <c r="G25" s="651"/>
      <c r="H25" s="841">
        <f>H23-H18</f>
        <v>0</v>
      </c>
      <c r="I25" s="636"/>
    </row>
    <row r="26" spans="1:9" ht="12.75" thickBot="1">
      <c r="A26" s="637">
        <f>A25+1</f>
        <v>1416</v>
      </c>
      <c r="B26" s="870" t="s">
        <v>287</v>
      </c>
      <c r="C26" s="726"/>
      <c r="D26" s="726"/>
      <c r="E26" s="726"/>
      <c r="F26" s="869"/>
      <c r="G26" s="726"/>
      <c r="H26" s="871" t="str">
        <f>IF('Invulblad KW'!AK47=0,"correct","niet correct!")</f>
        <v>correct</v>
      </c>
      <c r="I26" s="636"/>
    </row>
    <row r="27" ht="12">
      <c r="I27" s="636"/>
    </row>
    <row r="28" spans="1:9" ht="12">
      <c r="A28" s="635"/>
      <c r="B28" s="636"/>
      <c r="C28" s="636"/>
      <c r="D28" s="636"/>
      <c r="E28" s="636"/>
      <c r="F28" s="650"/>
      <c r="G28" s="636"/>
      <c r="H28" s="636"/>
      <c r="I28" s="636"/>
    </row>
    <row r="29" ht="12">
      <c r="B29" s="618" t="s">
        <v>195</v>
      </c>
    </row>
    <row r="30" spans="1:8" ht="12.75">
      <c r="A30" s="648"/>
      <c r="B30" s="653"/>
      <c r="C30" s="839"/>
      <c r="D30" s="824" t="s">
        <v>157</v>
      </c>
      <c r="E30" s="788"/>
      <c r="F30" s="788"/>
      <c r="G30" s="788"/>
      <c r="H30" s="613" t="s">
        <v>834</v>
      </c>
    </row>
    <row r="31" spans="1:8" ht="12">
      <c r="A31" s="649"/>
      <c r="B31" s="835" t="s">
        <v>925</v>
      </c>
      <c r="C31" s="840"/>
      <c r="D31" s="828" t="s">
        <v>925</v>
      </c>
      <c r="E31" s="614" t="s">
        <v>19</v>
      </c>
      <c r="F31" s="614" t="s">
        <v>763</v>
      </c>
      <c r="G31" s="614" t="s">
        <v>20</v>
      </c>
      <c r="H31" s="825"/>
    </row>
    <row r="32" spans="1:8" ht="12">
      <c r="A32" s="637">
        <f>A26+1</f>
        <v>1417</v>
      </c>
      <c r="B32" s="838" t="s">
        <v>21</v>
      </c>
      <c r="C32" s="805"/>
      <c r="D32" s="638">
        <f>'Invulblad KW'!F11</f>
        <v>0</v>
      </c>
      <c r="E32" s="813">
        <v>1488</v>
      </c>
      <c r="F32" s="813">
        <v>1937</v>
      </c>
      <c r="G32" s="813">
        <v>1306</v>
      </c>
      <c r="H32" s="738">
        <f>D32*(E32+F32+G32)</f>
        <v>0</v>
      </c>
    </row>
    <row r="33" spans="1:8" ht="12">
      <c r="A33" s="637">
        <f>A32+1</f>
        <v>1418</v>
      </c>
      <c r="B33" s="830" t="s">
        <v>22</v>
      </c>
      <c r="D33" s="638">
        <f>'Invulblad KW'!F12</f>
        <v>0</v>
      </c>
      <c r="E33" s="813">
        <v>1026</v>
      </c>
      <c r="F33" s="813">
        <v>1335</v>
      </c>
      <c r="G33" s="813">
        <v>900</v>
      </c>
      <c r="H33" s="738">
        <f>D33*(E33+F33+G33)</f>
        <v>0</v>
      </c>
    </row>
    <row r="34" spans="1:8" ht="12.75" thickBot="1">
      <c r="A34" s="637">
        <f>A33+1</f>
        <v>1419</v>
      </c>
      <c r="B34" s="655" t="s">
        <v>23</v>
      </c>
      <c r="C34" s="728"/>
      <c r="D34" s="638">
        <f>'Invulblad KW'!F13</f>
        <v>0</v>
      </c>
      <c r="E34" s="813">
        <v>1206</v>
      </c>
      <c r="F34" s="813">
        <v>1570</v>
      </c>
      <c r="G34" s="813">
        <v>1058</v>
      </c>
      <c r="H34" s="738">
        <f>D34*(E34+F34+G34)</f>
        <v>0</v>
      </c>
    </row>
    <row r="35" spans="1:8" ht="12.75" thickBot="1">
      <c r="A35" s="637">
        <f>A34+1</f>
        <v>1420</v>
      </c>
      <c r="B35" s="656" t="s">
        <v>196</v>
      </c>
      <c r="C35" s="723"/>
      <c r="D35" s="617">
        <f>SUM(D32:D34)</f>
        <v>0</v>
      </c>
      <c r="E35" s="814"/>
      <c r="F35" s="814"/>
      <c r="G35" s="815"/>
      <c r="H35" s="845">
        <f>SUM(H32:H34)</f>
        <v>0</v>
      </c>
    </row>
    <row r="36" ht="12"/>
    <row r="44" ht="12" hidden="1">
      <c r="A44" s="619" t="e">
        <f>G31+3</f>
        <v>#VALUE!</v>
      </c>
    </row>
    <row r="45" ht="12" hidden="1"/>
  </sheetData>
  <sheetProtection password="C8AF" sheet="1" objects="1" scenarios="1"/>
  <conditionalFormatting sqref="H26">
    <cfRule type="expression" priority="1" dxfId="11" stopIfTrue="1">
      <formula>$H$26="niet correct!"</formula>
    </cfRule>
  </conditionalFormatting>
  <printOptions/>
  <pageMargins left="0.75" right="0.75" top="1" bottom="1" header="0.5" footer="0.5"/>
  <pageSetup horizontalDpi="600" verticalDpi="600" orientation="landscape" paperSize="9" scale="97" r:id="rId2"/>
  <drawing r:id="rId1"/>
</worksheet>
</file>

<file path=xl/worksheets/sheet12.xml><?xml version="1.0" encoding="utf-8"?>
<worksheet xmlns="http://schemas.openxmlformats.org/spreadsheetml/2006/main" xmlns:r="http://schemas.openxmlformats.org/officeDocument/2006/relationships">
  <dimension ref="A1:V29"/>
  <sheetViews>
    <sheetView showGridLines="0" zoomScale="90" zoomScaleNormal="90" zoomScaleSheetLayoutView="75" workbookViewId="0" topLeftCell="A1">
      <selection activeCell="E9" sqref="E9"/>
    </sheetView>
  </sheetViews>
  <sheetFormatPr defaultColWidth="9.140625" defaultRowHeight="12.75" customHeight="1" zeroHeight="1"/>
  <cols>
    <col min="1" max="1" width="5.7109375" style="36" customWidth="1"/>
    <col min="2" max="2" width="83.421875" style="8" customWidth="1"/>
    <col min="3" max="5" width="15.57421875" style="8" customWidth="1"/>
    <col min="6" max="6" width="15.00390625" style="8" customWidth="1"/>
    <col min="7" max="16384" width="0" style="8" hidden="1" customWidth="1"/>
  </cols>
  <sheetData>
    <row r="1" spans="1:22" s="3" customFormat="1" ht="12.75" customHeight="1">
      <c r="A1" s="147"/>
      <c r="O1" s="114"/>
      <c r="P1" s="114"/>
      <c r="Q1" s="115"/>
      <c r="R1" s="115"/>
      <c r="S1" s="114"/>
      <c r="T1" s="114"/>
      <c r="U1" s="116"/>
      <c r="V1" s="117"/>
    </row>
    <row r="2" spans="1:19" s="91" customFormat="1" ht="12.75" customHeight="1">
      <c r="A2" s="148" t="str">
        <f>voorblad!$A$20</f>
        <v>Mutatieformulier capaciteitswijziging gehandicaptenzorg 2006 - inclusief ZZP's 2009</v>
      </c>
      <c r="B2" s="1"/>
      <c r="C2" s="119" t="str">
        <f>"versie: "&amp;TEXT(voorblad!$L$26,"dd-mm-jjjj")</f>
        <v>versie: 30-06-2009</v>
      </c>
      <c r="D2" s="136" t="b">
        <f>voorblad!E14</f>
        <v>1</v>
      </c>
      <c r="E2" s="2"/>
      <c r="F2" s="122">
        <f>'Berekening KW'!H2+1</f>
        <v>15</v>
      </c>
      <c r="G2" s="120"/>
      <c r="H2" s="109"/>
      <c r="I2" s="121"/>
      <c r="J2" s="122">
        <v>1</v>
      </c>
      <c r="K2" s="122"/>
      <c r="L2" s="123"/>
      <c r="M2" s="123"/>
      <c r="N2" s="122"/>
      <c r="O2" s="122"/>
      <c r="P2" s="124"/>
      <c r="Q2" s="125"/>
      <c r="R2" s="2"/>
      <c r="S2" s="2"/>
    </row>
    <row r="3" spans="1:16" s="3" customFormat="1" ht="12.75" customHeight="1">
      <c r="A3" s="108"/>
      <c r="B3" s="110"/>
      <c r="C3" s="108" t="s">
        <v>944</v>
      </c>
      <c r="D3" s="108" t="s">
        <v>944</v>
      </c>
      <c r="E3" s="111"/>
      <c r="F3" s="111"/>
      <c r="G3" s="2"/>
      <c r="H3" s="112"/>
      <c r="I3" s="113"/>
      <c r="J3" s="2"/>
      <c r="K3" s="6"/>
      <c r="L3" s="2"/>
      <c r="M3" s="107"/>
      <c r="N3" s="107"/>
      <c r="O3" s="2"/>
      <c r="P3" s="2"/>
    </row>
    <row r="4" spans="1:6" ht="12.75" customHeight="1">
      <c r="A4" s="153" t="s">
        <v>1006</v>
      </c>
      <c r="B4" s="12"/>
      <c r="C4" s="12"/>
      <c r="D4" s="12"/>
      <c r="E4" s="12"/>
      <c r="F4" s="12"/>
    </row>
    <row r="5" spans="1:6" ht="12.75" customHeight="1">
      <c r="A5" s="25"/>
      <c r="B5" s="12"/>
      <c r="C5" s="12"/>
      <c r="D5" s="12"/>
      <c r="E5" s="12"/>
      <c r="F5" s="12"/>
    </row>
    <row r="6" spans="1:6" ht="12.75" customHeight="1">
      <c r="A6" s="25"/>
      <c r="B6" s="12"/>
      <c r="C6" s="12"/>
      <c r="D6" s="12"/>
      <c r="E6" s="12"/>
      <c r="F6" s="12"/>
    </row>
    <row r="7" ht="12.75" customHeight="1"/>
    <row r="8" spans="1:5" ht="12.75" customHeight="1">
      <c r="A8" s="150" t="s">
        <v>14</v>
      </c>
      <c r="C8" s="10"/>
      <c r="D8" s="10"/>
      <c r="E8" s="79" t="s">
        <v>1170</v>
      </c>
    </row>
    <row r="9" spans="1:5" ht="12.75" customHeight="1">
      <c r="A9" s="284">
        <f>F2*100+1</f>
        <v>1501</v>
      </c>
      <c r="B9" s="141" t="s">
        <v>694</v>
      </c>
      <c r="C9" s="334"/>
      <c r="D9" s="334"/>
      <c r="E9" s="52">
        <f>doorrekening!F12</f>
        <v>0</v>
      </c>
    </row>
    <row r="10" spans="1:5" ht="12.75" customHeight="1">
      <c r="A10" s="41">
        <f aca="true" t="shared" si="0" ref="A10:A18">A9+1</f>
        <v>1502</v>
      </c>
      <c r="B10" s="141" t="s">
        <v>695</v>
      </c>
      <c r="C10" s="335"/>
      <c r="D10" s="335"/>
      <c r="E10" s="52">
        <f>doorrekening!C103</f>
        <v>0</v>
      </c>
    </row>
    <row r="11" spans="1:5" ht="12.75" customHeight="1">
      <c r="A11" s="41">
        <f t="shared" si="0"/>
        <v>1503</v>
      </c>
      <c r="B11" s="141" t="s">
        <v>696</v>
      </c>
      <c r="C11" s="335"/>
      <c r="D11" s="335"/>
      <c r="E11" s="52">
        <f>doorrekening!C136</f>
        <v>0</v>
      </c>
    </row>
    <row r="12" spans="1:5" ht="12.75" customHeight="1">
      <c r="A12" s="41">
        <f t="shared" si="0"/>
        <v>1504</v>
      </c>
      <c r="B12" s="141" t="s">
        <v>697</v>
      </c>
      <c r="C12" s="335"/>
      <c r="D12" s="335"/>
      <c r="E12" s="52">
        <f>doorrekening!E276+doorrekening!M276</f>
        <v>0</v>
      </c>
    </row>
    <row r="13" spans="1:5" ht="12.75" customHeight="1">
      <c r="A13" s="41">
        <f t="shared" si="0"/>
        <v>1505</v>
      </c>
      <c r="B13" s="141" t="s">
        <v>698</v>
      </c>
      <c r="C13" s="335"/>
      <c r="D13" s="335"/>
      <c r="E13" s="52">
        <f>doorrekening!F160+doorrekening!F169</f>
        <v>0</v>
      </c>
    </row>
    <row r="14" spans="1:5" ht="12.75" customHeight="1">
      <c r="A14" s="41">
        <f t="shared" si="0"/>
        <v>1506</v>
      </c>
      <c r="B14" s="141" t="s">
        <v>699</v>
      </c>
      <c r="C14" s="335"/>
      <c r="D14" s="335"/>
      <c r="E14" s="52">
        <f>doorrekening!M181+doorrekening!M189</f>
        <v>0</v>
      </c>
    </row>
    <row r="15" spans="1:5" ht="12.75" customHeight="1">
      <c r="A15" s="41">
        <f t="shared" si="0"/>
        <v>1507</v>
      </c>
      <c r="B15" s="141" t="s">
        <v>700</v>
      </c>
      <c r="C15" s="335"/>
      <c r="D15" s="335"/>
      <c r="E15" s="52">
        <f>doorrekening!M159+doorrekening!M169</f>
        <v>0</v>
      </c>
    </row>
    <row r="16" spans="1:5" ht="12.75" customHeight="1">
      <c r="A16" s="41">
        <f t="shared" si="0"/>
        <v>1508</v>
      </c>
      <c r="B16" s="141" t="s">
        <v>701</v>
      </c>
      <c r="C16" s="335"/>
      <c r="D16" s="335"/>
      <c r="E16" s="52">
        <f>doorrekening!F186+doorrekening!F201</f>
        <v>0</v>
      </c>
    </row>
    <row r="17" spans="1:5" ht="12.75" customHeight="1">
      <c r="A17" s="41">
        <f t="shared" si="0"/>
        <v>1509</v>
      </c>
      <c r="B17" s="141" t="s">
        <v>702</v>
      </c>
      <c r="C17" s="335"/>
      <c r="D17" s="335"/>
      <c r="E17" s="52">
        <f>doorrekening!F211+doorrekening!F219</f>
        <v>0</v>
      </c>
    </row>
    <row r="18" spans="1:5" ht="12.75" customHeight="1">
      <c r="A18" s="41">
        <f t="shared" si="0"/>
        <v>1510</v>
      </c>
      <c r="B18" s="141" t="s">
        <v>703</v>
      </c>
      <c r="C18" s="335"/>
      <c r="D18" s="335"/>
      <c r="E18" s="52">
        <f>doorrekening!M209+doorrekening!M219</f>
        <v>0</v>
      </c>
    </row>
    <row r="19" spans="1:5" ht="12.75" customHeight="1">
      <c r="A19" s="284">
        <f>+A18+1</f>
        <v>1511</v>
      </c>
      <c r="B19" s="80" t="s">
        <v>838</v>
      </c>
      <c r="C19" s="32"/>
      <c r="D19" s="139"/>
      <c r="E19" s="149">
        <f>((deconcentratie!C$31)*deconcentratie!E$31)*voorblad!G25</f>
        <v>0</v>
      </c>
    </row>
    <row r="20" spans="1:5" ht="12.75" customHeight="1">
      <c r="A20" s="150"/>
      <c r="B20" s="10"/>
      <c r="E20" s="30"/>
    </row>
    <row r="21" spans="1:5" ht="12.75" customHeight="1">
      <c r="A21" s="41">
        <f>A19+1</f>
        <v>1512</v>
      </c>
      <c r="B21" s="141" t="s">
        <v>834</v>
      </c>
      <c r="C21" s="335"/>
      <c r="D21" s="335"/>
      <c r="E21" s="52">
        <f>SUM(E9:E19)</f>
        <v>0</v>
      </c>
    </row>
    <row r="22" ht="12.75" customHeight="1"/>
    <row r="23" spans="1:5" ht="12.75" customHeight="1">
      <c r="A23" s="150" t="s">
        <v>1171</v>
      </c>
      <c r="E23" s="140" t="s">
        <v>1170</v>
      </c>
    </row>
    <row r="24" spans="1:5" ht="12.75" customHeight="1">
      <c r="A24" s="284">
        <f>A21+1</f>
        <v>1513</v>
      </c>
      <c r="B24" s="33" t="s">
        <v>1172</v>
      </c>
      <c r="C24" s="32"/>
      <c r="D24" s="139"/>
      <c r="E24" s="52" t="e">
        <f>#REF!</f>
        <v>#REF!</v>
      </c>
    </row>
    <row r="25" spans="1:5" ht="12.75" customHeight="1">
      <c r="A25" s="150"/>
      <c r="E25" s="10"/>
    </row>
    <row r="26" spans="1:5" ht="12.75" customHeight="1">
      <c r="A26" s="150" t="s">
        <v>182</v>
      </c>
      <c r="B26" s="10"/>
      <c r="E26" s="140" t="s">
        <v>1170</v>
      </c>
    </row>
    <row r="27" spans="1:5" ht="12.75" customHeight="1">
      <c r="A27" s="761">
        <f>A24+1</f>
        <v>1514</v>
      </c>
      <c r="B27" s="37" t="s">
        <v>183</v>
      </c>
      <c r="C27" s="49"/>
      <c r="D27" s="49"/>
      <c r="E27" s="760">
        <f>'Berekening KW'!H23+'Berekening KW'!H35</f>
        <v>0</v>
      </c>
    </row>
    <row r="28" spans="1:5" ht="12.75" customHeight="1">
      <c r="A28" s="284">
        <f>A27+1</f>
        <v>1515</v>
      </c>
      <c r="B28" s="32" t="s">
        <v>184</v>
      </c>
      <c r="C28" s="32"/>
      <c r="D28" s="32"/>
      <c r="E28" s="52">
        <f>'Berekening KW'!H25</f>
        <v>0</v>
      </c>
    </row>
    <row r="29" spans="1:5" ht="12.75" customHeight="1">
      <c r="A29" s="284">
        <f>A28+1</f>
        <v>1516</v>
      </c>
      <c r="B29" s="32" t="str">
        <f>'Berekening KW'!B24</f>
        <v>Genormeerde huisvestingskosten, worden tegengeboekt in de rekenstaat</v>
      </c>
      <c r="C29" s="32"/>
      <c r="D29" s="32"/>
      <c r="E29" s="52">
        <f>'Berekening KW'!H24</f>
        <v>0</v>
      </c>
    </row>
    <row r="30" ht="12.75" customHeight="1"/>
    <row r="31" ht="12.75" customHeight="1"/>
    <row r="32" ht="12.75" customHeight="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sheetData>
  <sheetProtection password="C8AF" sheet="1" objects="1" scenarios="1"/>
  <printOptions horizontalCentered="1"/>
  <pageMargins left="0.3937007874015748" right="0.3937007874015748" top="0.1968503937007874" bottom="0.1968503937007874" header="0.5118110236220472" footer="0.5118110236220472"/>
  <pageSetup horizontalDpi="600" verticalDpi="600" orientation="landscape" paperSize="9" scale="85" r:id="rId2"/>
  <headerFooter alignWithMargins="0">
    <oddFooter>&amp;C&amp;A</oddFooter>
  </headerFooter>
  <drawing r:id="rId1"/>
</worksheet>
</file>

<file path=xl/worksheets/sheet13.xml><?xml version="1.0" encoding="utf-8"?>
<worksheet xmlns="http://schemas.openxmlformats.org/spreadsheetml/2006/main" xmlns:r="http://schemas.openxmlformats.org/officeDocument/2006/relationships">
  <dimension ref="A1:X320"/>
  <sheetViews>
    <sheetView showGridLines="0" zoomScaleSheetLayoutView="75" workbookViewId="0" topLeftCell="A1">
      <selection activeCell="H50" sqref="H50"/>
    </sheetView>
  </sheetViews>
  <sheetFormatPr defaultColWidth="9.140625" defaultRowHeight="12.75"/>
  <cols>
    <col min="1" max="4" width="10.7109375" style="163" customWidth="1"/>
    <col min="5" max="5" width="11.00390625" style="164" customWidth="1"/>
    <col min="6" max="7" width="10.7109375" style="163" customWidth="1"/>
    <col min="8" max="8" width="10.7109375" style="164" customWidth="1"/>
    <col min="9" max="11" width="10.7109375" style="163" customWidth="1"/>
    <col min="12" max="12" width="10.7109375" style="165" customWidth="1"/>
    <col min="13" max="13" width="10.7109375" style="164" customWidth="1"/>
    <col min="14" max="14" width="10.7109375" style="163" hidden="1" customWidth="1"/>
    <col min="15" max="16384" width="10.7109375" style="163" customWidth="1"/>
  </cols>
  <sheetData>
    <row r="1" spans="1:13" ht="11.25">
      <c r="A1" s="170"/>
      <c r="B1" s="170"/>
      <c r="C1" s="170"/>
      <c r="D1" s="170"/>
      <c r="E1" s="171"/>
      <c r="F1" s="170"/>
      <c r="G1" s="170"/>
      <c r="H1" s="171"/>
      <c r="I1" s="170"/>
      <c r="J1" s="170"/>
      <c r="K1" s="170"/>
      <c r="L1" s="181"/>
      <c r="M1" s="171"/>
    </row>
    <row r="2" spans="1:15" ht="12" thickBot="1">
      <c r="A2" s="504" t="s">
        <v>1130</v>
      </c>
      <c r="B2" s="173"/>
      <c r="C2" s="173"/>
      <c r="D2" s="173"/>
      <c r="E2" s="173"/>
      <c r="F2" s="173"/>
      <c r="G2" s="173"/>
      <c r="H2" s="184"/>
      <c r="I2" s="504"/>
      <c r="J2" s="504"/>
      <c r="K2" s="505"/>
      <c r="L2" s="505"/>
      <c r="M2" s="506"/>
      <c r="N2" s="170"/>
      <c r="O2" s="170"/>
    </row>
    <row r="3" spans="1:13" ht="11.25">
      <c r="A3" s="166" t="s">
        <v>1138</v>
      </c>
      <c r="B3" s="167"/>
      <c r="C3" s="167"/>
      <c r="D3" s="167"/>
      <c r="E3" s="315"/>
      <c r="F3" s="167"/>
      <c r="G3" s="167"/>
      <c r="H3" s="182"/>
      <c r="I3" s="167"/>
      <c r="J3" s="167"/>
      <c r="K3" s="167"/>
      <c r="L3" s="183"/>
      <c r="M3" s="168"/>
    </row>
    <row r="4" spans="1:13" ht="11.25">
      <c r="A4" s="307" t="s">
        <v>727</v>
      </c>
      <c r="B4" s="194"/>
      <c r="C4" s="212" t="str">
        <f>'verblijf met behandeling'!F6</f>
        <v>B</v>
      </c>
      <c r="D4" s="170"/>
      <c r="E4" s="170" t="s">
        <v>1129</v>
      </c>
      <c r="F4" s="170"/>
      <c r="G4" s="170"/>
      <c r="H4" s="181"/>
      <c r="I4" s="170"/>
      <c r="J4" s="170"/>
      <c r="K4" s="170"/>
      <c r="L4" s="181"/>
      <c r="M4" s="172"/>
    </row>
    <row r="5" spans="1:13" ht="11.25">
      <c r="A5" s="308" t="s">
        <v>789</v>
      </c>
      <c r="B5" s="195"/>
      <c r="C5" s="201">
        <f>'verblijf met behandeling'!H12</f>
        <v>0</v>
      </c>
      <c r="D5" s="170"/>
      <c r="E5" s="202" t="s">
        <v>934</v>
      </c>
      <c r="F5" s="377"/>
      <c r="G5" s="551">
        <f>voorblad!G25</f>
        <v>1.004</v>
      </c>
      <c r="H5" s="171"/>
      <c r="I5" s="170"/>
      <c r="J5" s="170"/>
      <c r="K5" s="170"/>
      <c r="L5" s="181"/>
      <c r="M5" s="172"/>
    </row>
    <row r="6" spans="1:13" ht="11.25">
      <c r="A6" s="308" t="s">
        <v>790</v>
      </c>
      <c r="B6" s="195"/>
      <c r="C6" s="199">
        <f>'verblijf met behandeling'!J12</f>
        <v>0</v>
      </c>
      <c r="D6" s="170"/>
      <c r="E6" s="358" t="s">
        <v>935</v>
      </c>
      <c r="F6" s="380"/>
      <c r="G6" s="552">
        <f>voorblad!G26</f>
        <v>1.01</v>
      </c>
      <c r="H6" s="171"/>
      <c r="I6" s="170"/>
      <c r="J6" s="170"/>
      <c r="K6" s="170"/>
      <c r="L6" s="181"/>
      <c r="M6" s="172"/>
    </row>
    <row r="7" spans="1:13" ht="11.25">
      <c r="A7" s="308" t="s">
        <v>771</v>
      </c>
      <c r="B7" s="195"/>
      <c r="C7" s="201">
        <f>'verblijf met behandeling'!J14</f>
        <v>0</v>
      </c>
      <c r="D7" s="170"/>
      <c r="E7" s="171"/>
      <c r="F7" s="170"/>
      <c r="G7" s="170"/>
      <c r="H7" s="171"/>
      <c r="I7" s="170" t="s">
        <v>767</v>
      </c>
      <c r="J7" s="170"/>
      <c r="K7" s="181"/>
      <c r="L7" s="181"/>
      <c r="M7" s="172"/>
    </row>
    <row r="8" spans="1:13" ht="11.25">
      <c r="A8" s="308" t="s">
        <v>773</v>
      </c>
      <c r="B8" s="195"/>
      <c r="C8" s="201">
        <f>'verblijf met behandeling'!J16+'verblijf met behandeling'!J17+'verblijf met behandeling'!J18+'verblijf met behandeling'!J20+'verblijf met behandeling'!J22</f>
        <v>0</v>
      </c>
      <c r="D8" s="170"/>
      <c r="E8" s="170"/>
      <c r="F8" s="171"/>
      <c r="G8" s="171"/>
      <c r="H8" s="171"/>
      <c r="I8" s="170"/>
      <c r="J8" s="170"/>
      <c r="K8" s="170"/>
      <c r="L8" s="181"/>
      <c r="M8" s="172"/>
    </row>
    <row r="9" spans="1:13" ht="11.25">
      <c r="A9" s="308" t="s">
        <v>774</v>
      </c>
      <c r="B9" s="195"/>
      <c r="C9" s="201">
        <f>C6-C8</f>
        <v>0</v>
      </c>
      <c r="D9" s="170"/>
      <c r="E9" s="170" t="s">
        <v>1295</v>
      </c>
      <c r="F9" s="171"/>
      <c r="G9" s="171"/>
      <c r="H9" s="364" t="s">
        <v>1152</v>
      </c>
      <c r="I9" s="193"/>
      <c r="J9" s="193"/>
      <c r="K9" s="193"/>
      <c r="L9" s="361"/>
      <c r="M9" s="395">
        <f>F73-F65</f>
        <v>0</v>
      </c>
    </row>
    <row r="10" spans="1:13" ht="11.25">
      <c r="A10" s="308" t="s">
        <v>776</v>
      </c>
      <c r="B10" s="195"/>
      <c r="C10" s="201">
        <f>'verblijf met behandeling'!J21</f>
        <v>0</v>
      </c>
      <c r="D10" s="170"/>
      <c r="E10" s="202" t="s">
        <v>1137</v>
      </c>
      <c r="F10" s="451">
        <f>F55+M39</f>
        <v>0</v>
      </c>
      <c r="G10" s="171"/>
      <c r="H10" s="170"/>
      <c r="I10" s="170"/>
      <c r="J10" s="170"/>
      <c r="K10" s="170"/>
      <c r="L10" s="181"/>
      <c r="M10" s="172"/>
    </row>
    <row r="11" spans="1:13" ht="11.25">
      <c r="A11" s="308" t="s">
        <v>777</v>
      </c>
      <c r="B11" s="195"/>
      <c r="C11" s="201">
        <f>'verblijf met behandeling'!J20</f>
        <v>0</v>
      </c>
      <c r="D11" s="170"/>
      <c r="E11" s="200" t="s">
        <v>768</v>
      </c>
      <c r="F11" s="386">
        <f>M51</f>
        <v>0</v>
      </c>
      <c r="G11" s="171"/>
      <c r="H11" s="364" t="s">
        <v>1153</v>
      </c>
      <c r="I11" s="193"/>
      <c r="J11" s="193"/>
      <c r="K11" s="193"/>
      <c r="L11" s="361"/>
      <c r="M11" s="395">
        <f>M73-M65</f>
        <v>0</v>
      </c>
    </row>
    <row r="12" spans="1:13" ht="11.25">
      <c r="A12" s="310" t="s">
        <v>778</v>
      </c>
      <c r="B12" s="196"/>
      <c r="C12" s="215">
        <f>'verblijf met behandeling'!J15</f>
        <v>0</v>
      </c>
      <c r="D12" s="170"/>
      <c r="E12" s="358" t="s">
        <v>880</v>
      </c>
      <c r="F12" s="466">
        <f>F10+F11</f>
        <v>0</v>
      </c>
      <c r="G12" s="171"/>
      <c r="H12" s="170"/>
      <c r="I12" s="170"/>
      <c r="J12" s="170"/>
      <c r="K12" s="170"/>
      <c r="L12" s="181"/>
      <c r="M12" s="172"/>
    </row>
    <row r="13" spans="1:13" ht="11.25">
      <c r="A13" s="169"/>
      <c r="B13" s="170"/>
      <c r="C13" s="187"/>
      <c r="D13" s="170"/>
      <c r="E13" s="171"/>
      <c r="F13" s="170"/>
      <c r="G13" s="171"/>
      <c r="H13" s="423" t="s">
        <v>771</v>
      </c>
      <c r="I13" s="441"/>
      <c r="J13" s="434"/>
      <c r="K13" s="383">
        <v>4012.93</v>
      </c>
      <c r="L13" s="372">
        <f>C7</f>
        <v>0</v>
      </c>
      <c r="M13" s="406">
        <f>ROUND(ROUND(K13*$G$5,2)*L13,0)</f>
        <v>0</v>
      </c>
    </row>
    <row r="14" spans="1:13" ht="11.25">
      <c r="A14" s="169" t="s">
        <v>1139</v>
      </c>
      <c r="B14" s="170"/>
      <c r="C14" s="170"/>
      <c r="D14" s="170"/>
      <c r="E14" s="171"/>
      <c r="F14" s="171"/>
      <c r="G14" s="171"/>
      <c r="H14" s="200" t="s">
        <v>755</v>
      </c>
      <c r="I14" s="203"/>
      <c r="J14" s="213"/>
      <c r="K14" s="371">
        <v>0.53</v>
      </c>
      <c r="L14" s="367">
        <f>C17</f>
        <v>0</v>
      </c>
      <c r="M14" s="355">
        <f>ROUND(ROUND(K14*$G$5,2)*L14,0)</f>
        <v>0</v>
      </c>
    </row>
    <row r="15" spans="1:13" ht="11.25">
      <c r="A15" s="202" t="s">
        <v>1173</v>
      </c>
      <c r="B15" s="377"/>
      <c r="C15" s="214">
        <f>'verblijf met behandeling'!H43</f>
        <v>0</v>
      </c>
      <c r="D15" s="170"/>
      <c r="E15" s="171"/>
      <c r="F15" s="171"/>
      <c r="G15" s="171"/>
      <c r="H15" s="200" t="s">
        <v>740</v>
      </c>
      <c r="I15" s="203"/>
      <c r="J15" s="203"/>
      <c r="K15" s="379"/>
      <c r="L15" s="396"/>
      <c r="M15" s="408"/>
    </row>
    <row r="16" spans="1:14" ht="11.25">
      <c r="A16" s="202" t="s">
        <v>1174</v>
      </c>
      <c r="B16" s="170"/>
      <c r="C16" s="199">
        <f>'verblijf met behandeling'!J43</f>
        <v>0</v>
      </c>
      <c r="D16" s="170"/>
      <c r="E16" s="171"/>
      <c r="F16" s="171"/>
      <c r="G16" s="171"/>
      <c r="H16" s="200" t="s">
        <v>741</v>
      </c>
      <c r="I16" s="203"/>
      <c r="J16" s="213"/>
      <c r="K16" s="368">
        <f>IF(($C$5+C6)&lt;350,N16,0)</f>
        <v>3749.64</v>
      </c>
      <c r="L16" s="367">
        <f>C9</f>
        <v>0</v>
      </c>
      <c r="M16" s="407">
        <f>ROUND(ROUND(K16*$G$5,2)*L16,0)</f>
        <v>0</v>
      </c>
      <c r="N16" s="420">
        <v>3749.64</v>
      </c>
    </row>
    <row r="17" spans="1:16" ht="11.25">
      <c r="A17" s="308" t="s">
        <v>728</v>
      </c>
      <c r="B17" s="195"/>
      <c r="C17" s="201">
        <f>'verblijf met behandeling'!J46</f>
        <v>0</v>
      </c>
      <c r="D17" s="170"/>
      <c r="E17" s="171"/>
      <c r="F17" s="171"/>
      <c r="G17" s="171"/>
      <c r="H17" s="200" t="s">
        <v>742</v>
      </c>
      <c r="I17" s="203"/>
      <c r="J17" s="213"/>
      <c r="K17" s="368">
        <f>IF(($C$5+C6)&gt;350,N17,0)</f>
        <v>0</v>
      </c>
      <c r="L17" s="367">
        <f>C9</f>
        <v>0</v>
      </c>
      <c r="M17" s="407">
        <f>ROUND(ROUND(K17*$G$5,2)*L17,0)</f>
        <v>0</v>
      </c>
      <c r="N17" s="420">
        <v>3285.18</v>
      </c>
      <c r="P17" s="163" t="s">
        <v>836</v>
      </c>
    </row>
    <row r="18" spans="1:14" ht="11.25">
      <c r="A18" s="308" t="s">
        <v>773</v>
      </c>
      <c r="B18" s="195"/>
      <c r="C18" s="201">
        <f>'verblijf met behandeling'!J48+'verblijf met behandeling'!J50+'verblijf met behandeling'!J51</f>
        <v>0</v>
      </c>
      <c r="D18" s="170"/>
      <c r="E18" s="171"/>
      <c r="F18" s="171"/>
      <c r="G18" s="171"/>
      <c r="H18" s="422" t="s">
        <v>756</v>
      </c>
      <c r="I18" s="203"/>
      <c r="J18" s="213"/>
      <c r="K18" s="368">
        <f>IF(($C$5+C6)&lt;350,N18,0)</f>
        <v>3798.96</v>
      </c>
      <c r="L18" s="367">
        <f>IF($C$5&lt;350,C8,0)</f>
        <v>0</v>
      </c>
      <c r="M18" s="407">
        <f>ROUND(ROUND(N18*$G$5,2)*L18,0)</f>
        <v>0</v>
      </c>
      <c r="N18" s="421">
        <v>3798.96</v>
      </c>
    </row>
    <row r="19" spans="1:14" ht="11.25">
      <c r="A19" s="308" t="s">
        <v>783</v>
      </c>
      <c r="B19" s="195"/>
      <c r="C19" s="201">
        <f>C16-C18</f>
        <v>0</v>
      </c>
      <c r="D19" s="170"/>
      <c r="E19" s="171"/>
      <c r="F19" s="171"/>
      <c r="G19" s="171"/>
      <c r="H19" s="422" t="s">
        <v>757</v>
      </c>
      <c r="I19" s="203"/>
      <c r="J19" s="213"/>
      <c r="K19" s="368">
        <f>IF(($C$5+C6)&gt;350,N19,0)</f>
        <v>0</v>
      </c>
      <c r="L19" s="367">
        <f>IF($C$5&gt;350,C8,0)</f>
        <v>0</v>
      </c>
      <c r="M19" s="407">
        <f>ROUND(ROUND(N19*$G$5,2)*L19,0)</f>
        <v>0</v>
      </c>
      <c r="N19" s="421">
        <v>3326.54</v>
      </c>
    </row>
    <row r="20" spans="1:14" ht="11.25">
      <c r="A20" s="308" t="s">
        <v>1136</v>
      </c>
      <c r="B20" s="195"/>
      <c r="C20" s="201">
        <f>'verblijf met behandeling'!J48</f>
        <v>0</v>
      </c>
      <c r="D20" s="170"/>
      <c r="E20" s="170"/>
      <c r="F20" s="170"/>
      <c r="G20" s="170"/>
      <c r="H20" s="200" t="s">
        <v>741</v>
      </c>
      <c r="I20" s="203"/>
      <c r="J20" s="213"/>
      <c r="K20" s="302">
        <v>3.76</v>
      </c>
      <c r="L20" s="367">
        <f>IF(($C$5+C6)&lt;350,C19,0)</f>
        <v>0</v>
      </c>
      <c r="M20" s="355">
        <f>ROUND(ROUND(K20*$G$5,2)*L20,0)</f>
        <v>0</v>
      </c>
      <c r="N20" s="444">
        <v>3.76</v>
      </c>
    </row>
    <row r="21" spans="1:14" ht="11.25">
      <c r="A21" s="310" t="s">
        <v>729</v>
      </c>
      <c r="B21" s="196"/>
      <c r="C21" s="215">
        <f>'verblijf met behandeling'!J49</f>
        <v>0</v>
      </c>
      <c r="D21" s="170"/>
      <c r="E21" s="171"/>
      <c r="F21" s="170"/>
      <c r="G21" s="170"/>
      <c r="H21" s="200" t="s">
        <v>742</v>
      </c>
      <c r="I21" s="203"/>
      <c r="J21" s="404"/>
      <c r="K21" s="302">
        <v>4.51</v>
      </c>
      <c r="L21" s="367">
        <f>IF(($C$5+C6)&gt;350,C19,0)</f>
        <v>0</v>
      </c>
      <c r="M21" s="355">
        <f>ROUND(ROUND(K21*$G$5,2)*L21,0)</f>
        <v>0</v>
      </c>
      <c r="N21" s="444">
        <v>4.51</v>
      </c>
    </row>
    <row r="22" spans="1:14" ht="11.25">
      <c r="A22" s="169"/>
      <c r="B22" s="170"/>
      <c r="C22" s="170"/>
      <c r="D22" s="170"/>
      <c r="E22" s="171"/>
      <c r="F22" s="170"/>
      <c r="G22" s="170"/>
      <c r="H22" s="422" t="s">
        <v>756</v>
      </c>
      <c r="I22" s="203"/>
      <c r="J22" s="213"/>
      <c r="K22" s="302">
        <v>3.81</v>
      </c>
      <c r="L22" s="367">
        <f>IF((C5+C6)&lt;350,C20,0)</f>
        <v>0</v>
      </c>
      <c r="M22" s="355">
        <f>ROUND(ROUND(K22*$G$5,2)*L22,0)</f>
        <v>0</v>
      </c>
      <c r="N22" s="444">
        <v>3.81</v>
      </c>
    </row>
    <row r="23" spans="1:14" ht="11.25">
      <c r="A23" s="169" t="s">
        <v>840</v>
      </c>
      <c r="B23" s="170"/>
      <c r="C23" s="170"/>
      <c r="D23" s="170"/>
      <c r="E23" s="170"/>
      <c r="F23" s="171"/>
      <c r="G23" s="171"/>
      <c r="H23" s="422" t="s">
        <v>757</v>
      </c>
      <c r="I23" s="203"/>
      <c r="J23" s="213"/>
      <c r="K23" s="302">
        <v>4.57</v>
      </c>
      <c r="L23" s="367">
        <f>IF((C5+C6)&gt;350,C20,0)</f>
        <v>0</v>
      </c>
      <c r="M23" s="355">
        <f>ROUND(ROUND(K23*$G$5,2)*L23,0)</f>
        <v>0</v>
      </c>
      <c r="N23" s="444">
        <v>4.57</v>
      </c>
    </row>
    <row r="24" spans="1:13" ht="11.25">
      <c r="A24" s="433"/>
      <c r="B24" s="434"/>
      <c r="C24" s="435" t="s">
        <v>841</v>
      </c>
      <c r="D24" s="435" t="s">
        <v>842</v>
      </c>
      <c r="E24" s="411" t="s">
        <v>743</v>
      </c>
      <c r="F24" s="436" t="s">
        <v>843</v>
      </c>
      <c r="G24" s="171"/>
      <c r="H24" s="200" t="s">
        <v>801</v>
      </c>
      <c r="I24" s="203"/>
      <c r="J24" s="203"/>
      <c r="K24" s="379"/>
      <c r="L24" s="396"/>
      <c r="M24" s="408"/>
    </row>
    <row r="25" spans="1:13" ht="11.25">
      <c r="A25" s="311" t="s">
        <v>1132</v>
      </c>
      <c r="B25" s="420"/>
      <c r="C25" s="368">
        <v>7695.5</v>
      </c>
      <c r="D25" s="368">
        <v>7641.59</v>
      </c>
      <c r="E25" s="216">
        <f>C6-C7</f>
        <v>0</v>
      </c>
      <c r="F25" s="201">
        <f>IF($C$4="B",ROUND(D25*$G$5,2)*E25,ROUND(C25*$G$5,2)*E25)</f>
        <v>0</v>
      </c>
      <c r="G25" s="185"/>
      <c r="H25" s="200" t="s">
        <v>738</v>
      </c>
      <c r="I25" s="203"/>
      <c r="J25" s="213"/>
      <c r="K25" s="371">
        <v>8.3</v>
      </c>
      <c r="L25" s="367">
        <f>C16</f>
        <v>0</v>
      </c>
      <c r="M25" s="355">
        <f aca="true" t="shared" si="0" ref="M25:M37">ROUND(ROUND(K25*$G$5,2)*L25,0)</f>
        <v>0</v>
      </c>
    </row>
    <row r="26" spans="1:13" ht="11.25">
      <c r="A26" s="425" t="s">
        <v>744</v>
      </c>
      <c r="B26" s="388"/>
      <c r="C26" s="437"/>
      <c r="D26" s="437"/>
      <c r="E26" s="405"/>
      <c r="F26" s="438"/>
      <c r="G26" s="171"/>
      <c r="H26" s="200" t="s">
        <v>754</v>
      </c>
      <c r="I26" s="203"/>
      <c r="J26" s="213"/>
      <c r="K26" s="371">
        <v>29.11</v>
      </c>
      <c r="L26" s="367">
        <f>C17</f>
        <v>0</v>
      </c>
      <c r="M26" s="355">
        <f t="shared" si="0"/>
        <v>0</v>
      </c>
    </row>
    <row r="27" spans="1:13" ht="11.25">
      <c r="A27" s="311" t="s">
        <v>745</v>
      </c>
      <c r="B27" s="213"/>
      <c r="C27" s="302">
        <v>32.86</v>
      </c>
      <c r="D27" s="302">
        <v>32.99</v>
      </c>
      <c r="E27" s="216">
        <f>'verblijf met behandeling'!J83</f>
        <v>0</v>
      </c>
      <c r="F27" s="201">
        <f>IF($C$4="B",ROUND(D27*$G$5,2)*E27,ROUND(C27*$G$5,2)*E27)</f>
        <v>0</v>
      </c>
      <c r="G27" s="185"/>
      <c r="H27" s="200" t="s">
        <v>770</v>
      </c>
      <c r="I27" s="203"/>
      <c r="J27" s="213"/>
      <c r="K27" s="371">
        <v>568.24</v>
      </c>
      <c r="L27" s="367">
        <f>C6</f>
        <v>0</v>
      </c>
      <c r="M27" s="407">
        <f t="shared" si="0"/>
        <v>0</v>
      </c>
    </row>
    <row r="28" spans="1:13" ht="11.25">
      <c r="A28" s="311" t="s">
        <v>746</v>
      </c>
      <c r="B28" s="213"/>
      <c r="C28" s="302">
        <v>48.61</v>
      </c>
      <c r="D28" s="302">
        <v>49.82</v>
      </c>
      <c r="E28" s="216">
        <f>'verblijf met behandeling'!J84</f>
        <v>0</v>
      </c>
      <c r="F28" s="201">
        <f>IF($C$4="B",ROUND(D28*$G$5,2)*E28,ROUND(C28*$G$5,2)*E28)</f>
        <v>0</v>
      </c>
      <c r="G28" s="185"/>
      <c r="H28" s="200" t="s">
        <v>796</v>
      </c>
      <c r="I28" s="203"/>
      <c r="J28" s="213"/>
      <c r="K28" s="371">
        <v>415.12</v>
      </c>
      <c r="L28" s="367">
        <f>C7</f>
        <v>0</v>
      </c>
      <c r="M28" s="407">
        <f t="shared" si="0"/>
        <v>0</v>
      </c>
    </row>
    <row r="29" spans="1:13" ht="11.25">
      <c r="A29" s="311" t="s">
        <v>747</v>
      </c>
      <c r="B29" s="213"/>
      <c r="C29" s="302">
        <v>66.24</v>
      </c>
      <c r="D29" s="302">
        <v>68.09</v>
      </c>
      <c r="E29" s="216">
        <f>'verblijf met behandeling'!J85</f>
        <v>0</v>
      </c>
      <c r="F29" s="201">
        <f>IF($C$4="B",ROUND(D29*$G$5,2)*E29,ROUND(C29*$G$5,2)*E29)</f>
        <v>0</v>
      </c>
      <c r="G29" s="185"/>
      <c r="H29" s="200" t="s">
        <v>763</v>
      </c>
      <c r="I29" s="203"/>
      <c r="J29" s="213"/>
      <c r="K29" s="371">
        <v>1782.98</v>
      </c>
      <c r="L29" s="367">
        <f>C6</f>
        <v>0</v>
      </c>
      <c r="M29" s="407">
        <f t="shared" si="0"/>
        <v>0</v>
      </c>
    </row>
    <row r="30" spans="1:13" ht="11.25">
      <c r="A30" s="311" t="s">
        <v>748</v>
      </c>
      <c r="B30" s="213"/>
      <c r="C30" s="302">
        <v>71.72</v>
      </c>
      <c r="D30" s="302">
        <v>74.91</v>
      </c>
      <c r="E30" s="216">
        <f>'verblijf met behandeling'!J86</f>
        <v>0</v>
      </c>
      <c r="F30" s="201">
        <f>IF($C$4="B",ROUND(D30*$G$5,2)*E30,ROUND(C30*$G$5,2)*E30)</f>
        <v>0</v>
      </c>
      <c r="G30" s="185"/>
      <c r="H30" s="200" t="s">
        <v>772</v>
      </c>
      <c r="I30" s="203"/>
      <c r="J30" s="213"/>
      <c r="K30" s="371">
        <v>187.57</v>
      </c>
      <c r="L30" s="367">
        <f>C6</f>
        <v>0</v>
      </c>
      <c r="M30" s="407">
        <f t="shared" si="0"/>
        <v>0</v>
      </c>
    </row>
    <row r="31" spans="1:13" ht="11.25">
      <c r="A31" s="454" t="s">
        <v>749</v>
      </c>
      <c r="B31" s="203"/>
      <c r="C31" s="303"/>
      <c r="D31" s="303"/>
      <c r="E31" s="208"/>
      <c r="F31" s="209"/>
      <c r="G31" s="185"/>
      <c r="H31" s="200" t="s">
        <v>803</v>
      </c>
      <c r="I31" s="203"/>
      <c r="J31" s="213"/>
      <c r="K31" s="368">
        <v>18172.06</v>
      </c>
      <c r="L31" s="367">
        <f>C11</f>
        <v>0</v>
      </c>
      <c r="M31" s="407">
        <f t="shared" si="0"/>
        <v>0</v>
      </c>
    </row>
    <row r="32" spans="1:13" ht="11.25">
      <c r="A32" s="311" t="s">
        <v>745</v>
      </c>
      <c r="B32" s="213"/>
      <c r="C32" s="302">
        <v>29.5</v>
      </c>
      <c r="D32" s="302">
        <v>29.64</v>
      </c>
      <c r="E32" s="216">
        <f>'verblijf met behandeling'!J88</f>
        <v>0</v>
      </c>
      <c r="F32" s="201">
        <f>IF($C$4="B",ROUND(D32*$G$5,2)*E32,ROUND(C32*$G$5,2)*E32)</f>
        <v>0</v>
      </c>
      <c r="G32" s="185"/>
      <c r="H32" s="200" t="s">
        <v>888</v>
      </c>
      <c r="I32" s="203"/>
      <c r="J32" s="213"/>
      <c r="K32" s="371">
        <v>116.95</v>
      </c>
      <c r="L32" s="367">
        <f>C20</f>
        <v>0</v>
      </c>
      <c r="M32" s="355">
        <f t="shared" si="0"/>
        <v>0</v>
      </c>
    </row>
    <row r="33" spans="1:13" ht="11.25">
      <c r="A33" s="311" t="s">
        <v>746</v>
      </c>
      <c r="B33" s="213"/>
      <c r="C33" s="302">
        <v>44.81</v>
      </c>
      <c r="D33" s="302">
        <v>46.02</v>
      </c>
      <c r="E33" s="216">
        <f>'verblijf met behandeling'!J89</f>
        <v>0</v>
      </c>
      <c r="F33" s="201">
        <f>IF($C$4="B",ROUND(D33*$G$5,2)*E33,ROUND(C33*$G$5,2)*E33)</f>
        <v>0</v>
      </c>
      <c r="G33" s="185"/>
      <c r="H33" s="200" t="s">
        <v>802</v>
      </c>
      <c r="I33" s="203"/>
      <c r="J33" s="213"/>
      <c r="K33" s="368">
        <v>9237.8</v>
      </c>
      <c r="L33" s="367">
        <f>C10</f>
        <v>0</v>
      </c>
      <c r="M33" s="407">
        <f t="shared" si="0"/>
        <v>0</v>
      </c>
    </row>
    <row r="34" spans="1:20" ht="11.25">
      <c r="A34" s="311" t="s">
        <v>747</v>
      </c>
      <c r="B34" s="213"/>
      <c r="C34" s="302">
        <v>62.17</v>
      </c>
      <c r="D34" s="302">
        <v>63.99</v>
      </c>
      <c r="E34" s="216">
        <f>'verblijf met behandeling'!J90</f>
        <v>0</v>
      </c>
      <c r="F34" s="201">
        <f>IF($C$4="B",ROUND(D34*$G$5,2)*E34,ROUND(C34*$G$5,2)*E34)</f>
        <v>0</v>
      </c>
      <c r="G34" s="185"/>
      <c r="H34" s="200" t="s">
        <v>1142</v>
      </c>
      <c r="I34" s="203"/>
      <c r="J34" s="213"/>
      <c r="K34" s="371">
        <v>59.04</v>
      </c>
      <c r="L34" s="367">
        <f>C21</f>
        <v>0</v>
      </c>
      <c r="M34" s="355">
        <f t="shared" si="0"/>
        <v>0</v>
      </c>
      <c r="T34" s="170"/>
    </row>
    <row r="35" spans="1:13" ht="11.25">
      <c r="A35" s="311" t="s">
        <v>748</v>
      </c>
      <c r="B35" s="213"/>
      <c r="C35" s="302">
        <v>67.49</v>
      </c>
      <c r="D35" s="302">
        <v>69.66</v>
      </c>
      <c r="E35" s="216">
        <f>'verblijf met behandeling'!J91</f>
        <v>0</v>
      </c>
      <c r="F35" s="201">
        <f>IF($C$4="B",ROUND(D35*$G$5,2)*E35,ROUND(C35*$G$5,2)*E35)</f>
        <v>0</v>
      </c>
      <c r="G35" s="185"/>
      <c r="H35" s="200" t="s">
        <v>722</v>
      </c>
      <c r="I35" s="203"/>
      <c r="J35" s="213"/>
      <c r="K35" s="368">
        <v>1208.5</v>
      </c>
      <c r="L35" s="367">
        <f>C6</f>
        <v>0</v>
      </c>
      <c r="M35" s="407">
        <f t="shared" si="0"/>
        <v>0</v>
      </c>
    </row>
    <row r="36" spans="1:13" ht="11.25">
      <c r="A36" s="311" t="s">
        <v>750</v>
      </c>
      <c r="B36" s="203"/>
      <c r="C36" s="303"/>
      <c r="D36" s="303"/>
      <c r="E36" s="208"/>
      <c r="F36" s="209"/>
      <c r="G36" s="185"/>
      <c r="H36" s="200" t="s">
        <v>739</v>
      </c>
      <c r="I36" s="203"/>
      <c r="J36" s="213"/>
      <c r="K36" s="371">
        <v>2.43</v>
      </c>
      <c r="L36" s="367">
        <f>E29+E30+E34+E35+E39+E40+E44+E45+E49+E50</f>
        <v>0</v>
      </c>
      <c r="M36" s="355">
        <f t="shared" si="0"/>
        <v>0</v>
      </c>
    </row>
    <row r="37" spans="1:13" ht="11.25">
      <c r="A37" s="311" t="s">
        <v>745</v>
      </c>
      <c r="B37" s="213"/>
      <c r="C37" s="302">
        <v>38.18</v>
      </c>
      <c r="D37" s="302">
        <v>38.95</v>
      </c>
      <c r="E37" s="216">
        <f>'verblijf met behandeling'!J93</f>
        <v>0</v>
      </c>
      <c r="F37" s="201">
        <f>IF($C$4="B",ROUND(D37*$G$5,2)*E37,ROUND(C37*$G$5,2)*E37)</f>
        <v>0</v>
      </c>
      <c r="G37" s="185"/>
      <c r="H37" s="358" t="s">
        <v>782</v>
      </c>
      <c r="I37" s="380"/>
      <c r="J37" s="376"/>
      <c r="K37" s="369">
        <v>48151.57</v>
      </c>
      <c r="L37" s="370">
        <f>C12</f>
        <v>0</v>
      </c>
      <c r="M37" s="409">
        <f t="shared" si="0"/>
        <v>0</v>
      </c>
    </row>
    <row r="38" spans="1:13" ht="11.25">
      <c r="A38" s="311" t="s">
        <v>746</v>
      </c>
      <c r="B38" s="213"/>
      <c r="C38" s="302">
        <v>56.38</v>
      </c>
      <c r="D38" s="302">
        <v>58.36</v>
      </c>
      <c r="E38" s="216">
        <f>'verblijf met behandeling'!J94</f>
        <v>0</v>
      </c>
      <c r="F38" s="201">
        <f>IF($C$4="B",ROUND(D38*$G$5,2)*E38,ROUND(C38*$G$5,2)*E38)</f>
        <v>0</v>
      </c>
      <c r="G38" s="185"/>
      <c r="H38" s="170"/>
      <c r="I38" s="170"/>
      <c r="J38" s="170"/>
      <c r="K38" s="170"/>
      <c r="L38" s="171"/>
      <c r="M38" s="172"/>
    </row>
    <row r="39" spans="1:13" ht="11.25">
      <c r="A39" s="311" t="s">
        <v>747</v>
      </c>
      <c r="B39" s="213"/>
      <c r="C39" s="302">
        <v>81.69</v>
      </c>
      <c r="D39" s="302">
        <v>84.84</v>
      </c>
      <c r="E39" s="216">
        <f>'verblijf met behandeling'!J95</f>
        <v>0</v>
      </c>
      <c r="F39" s="201">
        <f>IF($C$4="B",ROUND(D39*$G$5,2)*E39,ROUND(C39*$G$5,2)*E39)</f>
        <v>0</v>
      </c>
      <c r="G39" s="185"/>
      <c r="H39" s="364" t="s">
        <v>1146</v>
      </c>
      <c r="I39" s="193"/>
      <c r="J39" s="193"/>
      <c r="K39" s="193"/>
      <c r="L39" s="207"/>
      <c r="M39" s="395">
        <f>SUM(M9:M37)</f>
        <v>0</v>
      </c>
    </row>
    <row r="40" spans="1:13" ht="11.25">
      <c r="A40" s="311" t="s">
        <v>748</v>
      </c>
      <c r="B40" s="213"/>
      <c r="C40" s="302">
        <v>67.49</v>
      </c>
      <c r="D40" s="302">
        <v>69.66</v>
      </c>
      <c r="E40" s="216">
        <f>'verblijf met behandeling'!J96</f>
        <v>0</v>
      </c>
      <c r="F40" s="201">
        <f>IF($C$4="B",ROUND(D40*$G$5,2)*E40,ROUND(C40*$G$5,2)*E40)</f>
        <v>0</v>
      </c>
      <c r="G40" s="185"/>
      <c r="H40" s="170"/>
      <c r="I40" s="170"/>
      <c r="J40" s="170"/>
      <c r="K40" s="170"/>
      <c r="L40" s="171"/>
      <c r="M40" s="172"/>
    </row>
    <row r="41" spans="1:13" ht="11.25">
      <c r="A41" s="311" t="s">
        <v>751</v>
      </c>
      <c r="B41" s="203"/>
      <c r="C41" s="303"/>
      <c r="D41" s="303"/>
      <c r="E41" s="208"/>
      <c r="F41" s="209"/>
      <c r="G41" s="185"/>
      <c r="H41" s="170" t="s">
        <v>764</v>
      </c>
      <c r="I41" s="170"/>
      <c r="J41" s="170"/>
      <c r="K41" s="181"/>
      <c r="L41" s="171"/>
      <c r="M41" s="443"/>
    </row>
    <row r="42" spans="1:13" ht="11.25">
      <c r="A42" s="311" t="s">
        <v>745</v>
      </c>
      <c r="B42" s="213"/>
      <c r="C42" s="302">
        <v>38.18</v>
      </c>
      <c r="D42" s="302">
        <v>38.95</v>
      </c>
      <c r="E42" s="216">
        <f>'verblijf met behandeling'!J98</f>
        <v>0</v>
      </c>
      <c r="F42" s="201">
        <f>IF($C$4="B",ROUND(D42*$G$5,2)*E42,ROUND(C42*$G$5,2)*E42)</f>
        <v>0</v>
      </c>
      <c r="G42" s="185"/>
      <c r="H42" s="202" t="s">
        <v>804</v>
      </c>
      <c r="I42" s="377"/>
      <c r="J42" s="375"/>
      <c r="K42" s="374">
        <v>2474.78</v>
      </c>
      <c r="L42" s="372">
        <f>C6</f>
        <v>0</v>
      </c>
      <c r="M42" s="406">
        <f aca="true" t="shared" si="1" ref="M42:M49">ROUND(ROUND(K42*$G$6,2)*L42,0)</f>
        <v>0</v>
      </c>
    </row>
    <row r="43" spans="1:13" ht="11.25">
      <c r="A43" s="311" t="s">
        <v>746</v>
      </c>
      <c r="B43" s="213"/>
      <c r="C43" s="302">
        <v>47.84</v>
      </c>
      <c r="D43" s="302">
        <v>49.25</v>
      </c>
      <c r="E43" s="216">
        <f>'verblijf met behandeling'!J99</f>
        <v>0</v>
      </c>
      <c r="F43" s="201">
        <f>IF($C$4="B",ROUND(D43*$G$5,2)*E43,ROUND(C43*$G$5,2)*E43)</f>
        <v>0</v>
      </c>
      <c r="G43" s="185"/>
      <c r="H43" s="200" t="s">
        <v>805</v>
      </c>
      <c r="I43" s="203"/>
      <c r="J43" s="213"/>
      <c r="K43" s="371">
        <v>11.02</v>
      </c>
      <c r="L43" s="367">
        <f>C16</f>
        <v>0</v>
      </c>
      <c r="M43" s="355">
        <f t="shared" si="1"/>
        <v>0</v>
      </c>
    </row>
    <row r="44" spans="1:13" ht="11.25">
      <c r="A44" s="311" t="s">
        <v>747</v>
      </c>
      <c r="B44" s="213"/>
      <c r="C44" s="302">
        <v>72.22</v>
      </c>
      <c r="D44" s="302">
        <v>74.71</v>
      </c>
      <c r="E44" s="216">
        <f>'verblijf met behandeling'!J100</f>
        <v>0</v>
      </c>
      <c r="F44" s="201">
        <f>IF($C$4="B",ROUND(D44*$G$5,2)*E44,ROUND(C44*$G$5,2)*E44)</f>
        <v>0</v>
      </c>
      <c r="G44" s="185"/>
      <c r="H44" s="200" t="s">
        <v>1145</v>
      </c>
      <c r="I44" s="203"/>
      <c r="J44" s="213"/>
      <c r="K44" s="368">
        <v>1393.16</v>
      </c>
      <c r="L44" s="367">
        <f>C8</f>
        <v>0</v>
      </c>
      <c r="M44" s="355">
        <f t="shared" si="1"/>
        <v>0</v>
      </c>
    </row>
    <row r="45" spans="1:14" ht="11.25">
      <c r="A45" s="311" t="s">
        <v>748</v>
      </c>
      <c r="B45" s="213"/>
      <c r="C45" s="302">
        <v>67.49</v>
      </c>
      <c r="D45" s="302">
        <v>69.66</v>
      </c>
      <c r="E45" s="216">
        <f>'verblijf met behandeling'!J101</f>
        <v>0</v>
      </c>
      <c r="F45" s="201">
        <f>IF($C$4="B",ROUND(D45*$G$5,2)*E45,ROUND(C45*$G$5,2)*E45)</f>
        <v>0</v>
      </c>
      <c r="G45" s="185"/>
      <c r="H45" s="200" t="s">
        <v>1144</v>
      </c>
      <c r="I45" s="203"/>
      <c r="J45" s="213"/>
      <c r="K45" s="368">
        <v>4073.69</v>
      </c>
      <c r="L45" s="367">
        <f>C10</f>
        <v>0</v>
      </c>
      <c r="M45" s="407">
        <f t="shared" si="1"/>
        <v>0</v>
      </c>
      <c r="N45" s="170"/>
    </row>
    <row r="46" spans="1:14" ht="11.25">
      <c r="A46" s="311" t="s">
        <v>752</v>
      </c>
      <c r="B46" s="203"/>
      <c r="C46" s="303"/>
      <c r="D46" s="303"/>
      <c r="E46" s="208"/>
      <c r="F46" s="209"/>
      <c r="G46" s="185"/>
      <c r="H46" s="200" t="s">
        <v>889</v>
      </c>
      <c r="I46" s="203"/>
      <c r="J46" s="213"/>
      <c r="K46" s="371">
        <v>26.04</v>
      </c>
      <c r="L46" s="367">
        <f>C21</f>
        <v>0</v>
      </c>
      <c r="M46" s="355">
        <f t="shared" si="1"/>
        <v>0</v>
      </c>
      <c r="N46" s="170"/>
    </row>
    <row r="47" spans="1:14" ht="11.25">
      <c r="A47" s="311" t="s">
        <v>745</v>
      </c>
      <c r="B47" s="213"/>
      <c r="C47" s="302">
        <v>38.18</v>
      </c>
      <c r="D47" s="302">
        <v>38.95</v>
      </c>
      <c r="E47" s="216">
        <f>'verblijf met behandeling'!J103</f>
        <v>0</v>
      </c>
      <c r="F47" s="201">
        <f aca="true" t="shared" si="2" ref="F47:F53">IF($C$4="B",ROUND(D47*$G$5,2)*E47,ROUND(C47*$G$5,2)*E47)</f>
        <v>0</v>
      </c>
      <c r="G47" s="185"/>
      <c r="H47" s="200" t="s">
        <v>1143</v>
      </c>
      <c r="I47" s="203"/>
      <c r="J47" s="213"/>
      <c r="K47" s="368">
        <v>950.87</v>
      </c>
      <c r="L47" s="367">
        <f>C7</f>
        <v>0</v>
      </c>
      <c r="M47" s="407">
        <f t="shared" si="1"/>
        <v>0</v>
      </c>
      <c r="N47" s="170"/>
    </row>
    <row r="48" spans="1:14" ht="11.25">
      <c r="A48" s="311" t="s">
        <v>746</v>
      </c>
      <c r="B48" s="213"/>
      <c r="C48" s="302">
        <v>43.61</v>
      </c>
      <c r="D48" s="302">
        <v>44.74</v>
      </c>
      <c r="E48" s="216">
        <f>'verblijf met behandeling'!J104</f>
        <v>0</v>
      </c>
      <c r="F48" s="201">
        <f t="shared" si="2"/>
        <v>0</v>
      </c>
      <c r="G48" s="185"/>
      <c r="H48" s="200" t="s">
        <v>1133</v>
      </c>
      <c r="I48" s="203"/>
      <c r="J48" s="213"/>
      <c r="K48" s="371">
        <v>3.01</v>
      </c>
      <c r="L48" s="367">
        <f>'verblijf met behandeling'!J45</f>
        <v>0</v>
      </c>
      <c r="M48" s="355">
        <f t="shared" si="1"/>
        <v>0</v>
      </c>
      <c r="N48" s="170"/>
    </row>
    <row r="49" spans="1:13" ht="11.25">
      <c r="A49" s="311" t="s">
        <v>747</v>
      </c>
      <c r="B49" s="213"/>
      <c r="C49" s="302">
        <v>67.49</v>
      </c>
      <c r="D49" s="302">
        <v>69.66</v>
      </c>
      <c r="E49" s="216">
        <f>'verblijf met behandeling'!J105</f>
        <v>0</v>
      </c>
      <c r="F49" s="201">
        <f t="shared" si="2"/>
        <v>0</v>
      </c>
      <c r="G49" s="185"/>
      <c r="H49" s="358" t="s">
        <v>775</v>
      </c>
      <c r="I49" s="380"/>
      <c r="J49" s="376"/>
      <c r="K49" s="369">
        <v>477.92</v>
      </c>
      <c r="L49" s="370">
        <f>C6</f>
        <v>0</v>
      </c>
      <c r="M49" s="409">
        <f t="shared" si="1"/>
        <v>0</v>
      </c>
    </row>
    <row r="50" spans="1:14" ht="11.25">
      <c r="A50" s="311" t="s">
        <v>748</v>
      </c>
      <c r="B50" s="213"/>
      <c r="C50" s="302">
        <v>67.49</v>
      </c>
      <c r="D50" s="302">
        <v>69.66</v>
      </c>
      <c r="E50" s="216">
        <f>'verblijf met behandeling'!J106</f>
        <v>0</v>
      </c>
      <c r="F50" s="201">
        <f t="shared" si="2"/>
        <v>0</v>
      </c>
      <c r="G50" s="185"/>
      <c r="H50" s="170"/>
      <c r="I50" s="170"/>
      <c r="J50" s="170"/>
      <c r="K50" s="170"/>
      <c r="L50" s="181"/>
      <c r="M50" s="172"/>
      <c r="N50" s="170"/>
    </row>
    <row r="51" spans="1:14" ht="11.25">
      <c r="A51" s="311" t="s">
        <v>1134</v>
      </c>
      <c r="B51" s="420"/>
      <c r="C51" s="368">
        <v>10715.23</v>
      </c>
      <c r="D51" s="368">
        <v>10892.71</v>
      </c>
      <c r="E51" s="216">
        <f>'verblijf met behandeling'!J14</f>
        <v>0</v>
      </c>
      <c r="F51" s="201">
        <f t="shared" si="2"/>
        <v>0</v>
      </c>
      <c r="G51" s="185"/>
      <c r="H51" s="364" t="s">
        <v>1147</v>
      </c>
      <c r="I51" s="193"/>
      <c r="J51" s="193"/>
      <c r="K51" s="193"/>
      <c r="L51" s="207"/>
      <c r="M51" s="395">
        <f>SUM(M42:M49)</f>
        <v>0</v>
      </c>
      <c r="N51" s="170"/>
    </row>
    <row r="52" spans="1:14" ht="11.25">
      <c r="A52" s="311" t="s">
        <v>1135</v>
      </c>
      <c r="B52" s="213"/>
      <c r="C52" s="302">
        <v>95.1</v>
      </c>
      <c r="D52" s="302">
        <v>99.72</v>
      </c>
      <c r="E52" s="216">
        <f>'verblijf met behandeling'!J46</f>
        <v>0</v>
      </c>
      <c r="F52" s="201">
        <f t="shared" si="2"/>
        <v>0</v>
      </c>
      <c r="G52" s="185"/>
      <c r="H52" s="170"/>
      <c r="I52" s="170"/>
      <c r="J52" s="170"/>
      <c r="K52" s="170"/>
      <c r="L52" s="181"/>
      <c r="M52" s="172"/>
      <c r="N52" s="170"/>
    </row>
    <row r="53" spans="1:13" ht="11.25">
      <c r="A53" s="393" t="s">
        <v>1133</v>
      </c>
      <c r="B53" s="376"/>
      <c r="C53" s="439">
        <v>9.43</v>
      </c>
      <c r="D53" s="439">
        <v>10.09</v>
      </c>
      <c r="E53" s="385">
        <f>'verblijf met behandeling'!J45</f>
        <v>0</v>
      </c>
      <c r="F53" s="215">
        <f t="shared" si="2"/>
        <v>0</v>
      </c>
      <c r="G53" s="185"/>
      <c r="H53" s="170"/>
      <c r="I53" s="170"/>
      <c r="J53" s="170"/>
      <c r="K53" s="170"/>
      <c r="L53" s="181"/>
      <c r="M53" s="172"/>
    </row>
    <row r="54" spans="1:13" ht="11.25">
      <c r="A54" s="169"/>
      <c r="B54" s="170"/>
      <c r="C54" s="170"/>
      <c r="D54" s="170"/>
      <c r="E54" s="171"/>
      <c r="F54" s="170"/>
      <c r="G54" s="170"/>
      <c r="H54" s="170"/>
      <c r="I54" s="170"/>
      <c r="J54" s="170"/>
      <c r="K54" s="170"/>
      <c r="L54" s="181"/>
      <c r="M54" s="172"/>
    </row>
    <row r="55" spans="1:21" ht="11.25">
      <c r="A55" s="192" t="s">
        <v>834</v>
      </c>
      <c r="B55" s="193"/>
      <c r="C55" s="193"/>
      <c r="D55" s="193"/>
      <c r="E55" s="207"/>
      <c r="F55" s="206">
        <f>SUM(F25:F53)</f>
        <v>0</v>
      </c>
      <c r="G55" s="171"/>
      <c r="H55" s="170"/>
      <c r="I55" s="170"/>
      <c r="J55" s="170"/>
      <c r="K55" s="170"/>
      <c r="L55" s="181"/>
      <c r="M55" s="172"/>
      <c r="N55" s="170"/>
      <c r="O55" s="170"/>
      <c r="P55" s="170"/>
      <c r="Q55" s="170"/>
      <c r="R55" s="170"/>
      <c r="S55" s="170"/>
      <c r="T55" s="170"/>
      <c r="U55" s="170"/>
    </row>
    <row r="56" spans="1:21" ht="11.25">
      <c r="A56" s="169"/>
      <c r="B56" s="170"/>
      <c r="C56" s="170"/>
      <c r="D56" s="170"/>
      <c r="E56" s="171"/>
      <c r="F56" s="170"/>
      <c r="G56" s="170"/>
      <c r="H56" s="170"/>
      <c r="I56" s="170"/>
      <c r="J56" s="170"/>
      <c r="K56" s="170"/>
      <c r="L56" s="181"/>
      <c r="M56" s="172"/>
      <c r="N56" s="170"/>
      <c r="O56" s="170"/>
      <c r="P56" s="170"/>
      <c r="Q56" s="170"/>
      <c r="R56" s="170"/>
      <c r="S56" s="170"/>
      <c r="T56" s="171"/>
      <c r="U56" s="170"/>
    </row>
    <row r="57" spans="1:21" ht="11.25">
      <c r="A57" s="169" t="s">
        <v>1166</v>
      </c>
      <c r="B57" s="170"/>
      <c r="C57" s="170"/>
      <c r="D57" s="170"/>
      <c r="E57" s="171"/>
      <c r="F57" s="170"/>
      <c r="G57" s="185"/>
      <c r="H57" s="171" t="s">
        <v>873</v>
      </c>
      <c r="I57" s="170"/>
      <c r="J57" s="170"/>
      <c r="K57" s="170"/>
      <c r="L57" s="181"/>
      <c r="M57" s="172"/>
      <c r="N57" s="170"/>
      <c r="O57" s="170"/>
      <c r="P57" s="170"/>
      <c r="Q57" s="170"/>
      <c r="R57" s="170"/>
      <c r="S57" s="170"/>
      <c r="T57" s="171"/>
      <c r="U57" s="170"/>
    </row>
    <row r="58" spans="1:21" ht="11.25">
      <c r="A58" s="169"/>
      <c r="B58" s="170"/>
      <c r="C58" s="170"/>
      <c r="D58" s="170"/>
      <c r="E58" s="171"/>
      <c r="F58" s="170"/>
      <c r="G58" s="171"/>
      <c r="H58" s="171"/>
      <c r="I58" s="170"/>
      <c r="J58" s="170"/>
      <c r="K58" s="170"/>
      <c r="L58" s="181"/>
      <c r="M58" s="172"/>
      <c r="N58" s="170"/>
      <c r="O58" s="170"/>
      <c r="P58" s="170"/>
      <c r="Q58" s="431"/>
      <c r="R58" s="309"/>
      <c r="S58" s="170"/>
      <c r="T58" s="170"/>
      <c r="U58" s="170"/>
    </row>
    <row r="59" spans="1:21" ht="11.25">
      <c r="A59" s="423" t="s">
        <v>974</v>
      </c>
      <c r="B59" s="441"/>
      <c r="C59" s="411" t="s">
        <v>731</v>
      </c>
      <c r="D59" s="441"/>
      <c r="E59" s="424"/>
      <c r="F59" s="440"/>
      <c r="G59" s="171"/>
      <c r="H59" s="423" t="s">
        <v>974</v>
      </c>
      <c r="I59" s="441"/>
      <c r="J59" s="442" t="s">
        <v>731</v>
      </c>
      <c r="K59" s="411"/>
      <c r="L59" s="424"/>
      <c r="M59" s="429"/>
      <c r="N59" s="170"/>
      <c r="O59" s="170"/>
      <c r="P59" s="170"/>
      <c r="Q59" s="431"/>
      <c r="R59" s="309"/>
      <c r="S59" s="170"/>
      <c r="T59" s="170"/>
      <c r="U59" s="170"/>
    </row>
    <row r="60" spans="1:21" ht="11.25">
      <c r="A60" s="474" t="s">
        <v>792</v>
      </c>
      <c r="B60" s="455"/>
      <c r="C60" s="458" t="s">
        <v>733</v>
      </c>
      <c r="D60" s="455"/>
      <c r="E60" s="484"/>
      <c r="F60" s="483"/>
      <c r="G60" s="309"/>
      <c r="H60" s="474" t="s">
        <v>792</v>
      </c>
      <c r="I60" s="455"/>
      <c r="J60" s="475" t="s">
        <v>733</v>
      </c>
      <c r="K60" s="458"/>
      <c r="L60" s="484"/>
      <c r="M60" s="476"/>
      <c r="N60" s="170"/>
      <c r="T60" s="170"/>
      <c r="U60" s="170"/>
    </row>
    <row r="61" spans="1:21" ht="11.25">
      <c r="A61" s="397"/>
      <c r="B61" s="398"/>
      <c r="C61" s="482" t="s">
        <v>734</v>
      </c>
      <c r="D61" s="540">
        <f>IF(C5=0,0,IF(AND(C5&lt;75),ROUND(ROUND(ROUND((E78),2),2),2),0))</f>
        <v>0</v>
      </c>
      <c r="E61" s="537">
        <f>IF(C5=0,0,IF(AND(C5&lt;=75),C5,0))</f>
        <v>0</v>
      </c>
      <c r="F61" s="403">
        <f>ROUND(D61*G5,2)*E61</f>
        <v>0</v>
      </c>
      <c r="G61" s="309"/>
      <c r="H61" s="397"/>
      <c r="I61" s="398"/>
      <c r="J61" s="523" t="s">
        <v>734</v>
      </c>
      <c r="K61" s="540">
        <f>IF(C5=0,0,IF(AND(C5&lt;75),ROUND(ROUND(ROUND((L78),2),2),2),0))</f>
        <v>0</v>
      </c>
      <c r="L61" s="537">
        <f>IF(C5=0,0,IF(AND(C5&lt;=75),C15,0))</f>
        <v>0</v>
      </c>
      <c r="M61" s="403">
        <f>ROUND(K61*G5,2)*L61</f>
        <v>0</v>
      </c>
      <c r="N61" s="170"/>
      <c r="T61" s="170"/>
      <c r="U61" s="170"/>
    </row>
    <row r="62" spans="1:21" ht="11.25">
      <c r="A62" s="200"/>
      <c r="B62" s="203"/>
      <c r="C62" s="378" t="s">
        <v>735</v>
      </c>
      <c r="D62" s="540">
        <f>IF(C5=0,0,IF(AND(C5&lt;150,C5&gt;=75),ROUND(ROUND(ROUND(((C5-75)/75*(E79-D79)+D79),2),2),2),0))</f>
        <v>0</v>
      </c>
      <c r="E62" s="537">
        <f>IF(C5=0,0,IF(AND(C5&lt;150,C5&gt;=75),C5,0))</f>
        <v>0</v>
      </c>
      <c r="F62" s="403">
        <f>ROUND(D62*G5,2)*E62</f>
        <v>0</v>
      </c>
      <c r="G62" s="309"/>
      <c r="H62" s="200"/>
      <c r="I62" s="203"/>
      <c r="J62" s="378" t="s">
        <v>735</v>
      </c>
      <c r="K62" s="540">
        <f>IF(C5=0,0,IF(AND(C5&lt;150,C5&gt;=75),ROUND(ROUND(ROUND(((C5-75)/75*(L79-K79)+K79),2),2),2),0))</f>
        <v>0</v>
      </c>
      <c r="L62" s="537">
        <f>IF(C5=0,0,IF(AND(C5&lt;150,C5&gt;=75),C15,0))</f>
        <v>0</v>
      </c>
      <c r="M62" s="403">
        <f>ROUND(K62*G5,2)*L62</f>
        <v>0</v>
      </c>
      <c r="N62" s="170"/>
      <c r="T62" s="170"/>
      <c r="U62" s="170"/>
    </row>
    <row r="63" spans="1:21" ht="11.25">
      <c r="A63" s="200"/>
      <c r="B63" s="203"/>
      <c r="C63" s="378" t="s">
        <v>736</v>
      </c>
      <c r="D63" s="540">
        <f>IF(C5=0,0,IF(AND(C5&lt;350,C5&gt;=150),ROUND(ROUND(ROUND(((C5-150)/200*(E80-D80)+D80),2),2),2),0))</f>
        <v>0</v>
      </c>
      <c r="E63" s="537">
        <f>IF(C5=0,0,IF(AND(C5&lt;350,C5&gt;=150),C5,0))</f>
        <v>0</v>
      </c>
      <c r="F63" s="403">
        <f>ROUND(D63*G5,2)*E63</f>
        <v>0</v>
      </c>
      <c r="G63" s="309"/>
      <c r="H63" s="200"/>
      <c r="I63" s="203"/>
      <c r="J63" s="378" t="s">
        <v>736</v>
      </c>
      <c r="K63" s="540">
        <f>IF(C5=0,0,IF(AND(C5&lt;350,C5&gt;=150),ROUND(ROUND(ROUND(((C5-150)/200*(L80-K80)+K80),2),2),2),0))</f>
        <v>0</v>
      </c>
      <c r="L63" s="537">
        <f>IF(C5=0,0,IF(AND(C5&lt;350,C5&gt;=150),C15,0))</f>
        <v>0</v>
      </c>
      <c r="M63" s="403">
        <f>ROUND(K63*G5,2)*L63</f>
        <v>0</v>
      </c>
      <c r="N63" s="170"/>
      <c r="T63" s="170"/>
      <c r="U63" s="170"/>
    </row>
    <row r="64" spans="1:21" ht="11.25">
      <c r="A64" s="358"/>
      <c r="B64" s="380"/>
      <c r="C64" s="485" t="s">
        <v>737</v>
      </c>
      <c r="D64" s="540">
        <f>IF(C5=0,0,IF(AND(C5&gt;350),ROUND(ROUND(ROUND((D81),2),2),2),0))</f>
        <v>0</v>
      </c>
      <c r="E64" s="537">
        <f>IF(C5=0,0,IF(AND(C5&gt;350),C5,0))</f>
        <v>0</v>
      </c>
      <c r="F64" s="403">
        <f>ROUND(D64*G5,2)*E64</f>
        <v>0</v>
      </c>
      <c r="G64" s="171"/>
      <c r="H64" s="445"/>
      <c r="I64" s="426"/>
      <c r="J64" s="539" t="s">
        <v>737</v>
      </c>
      <c r="K64" s="540">
        <f>IF(C5=0,0,IF(AND(C5&gt;350),ROUND(ROUND(ROUND((K81),2),2),2),0))</f>
        <v>0</v>
      </c>
      <c r="L64" s="537">
        <f>IF(C5=0,0,IF(AND(C5&gt;350),C15,0))</f>
        <v>0</v>
      </c>
      <c r="M64" s="403">
        <f>ROUND(K64*G5,2)*L64</f>
        <v>0</v>
      </c>
      <c r="T64" s="170"/>
      <c r="U64" s="170"/>
    </row>
    <row r="65" spans="1:21" ht="11.25">
      <c r="A65" s="480" t="s">
        <v>788</v>
      </c>
      <c r="B65" s="193"/>
      <c r="C65" s="193"/>
      <c r="D65" s="205"/>
      <c r="E65" s="401"/>
      <c r="F65" s="206">
        <f>SUM(F61:F64)</f>
        <v>0</v>
      </c>
      <c r="G65" s="171"/>
      <c r="H65" s="480" t="s">
        <v>788</v>
      </c>
      <c r="I65" s="481"/>
      <c r="J65" s="205"/>
      <c r="K65" s="481"/>
      <c r="L65" s="400"/>
      <c r="M65" s="395">
        <f>SUM(M61:M64)</f>
        <v>0</v>
      </c>
      <c r="T65" s="170"/>
      <c r="U65" s="170"/>
    </row>
    <row r="66" spans="1:21" ht="11.25">
      <c r="A66" s="169"/>
      <c r="B66" s="170"/>
      <c r="C66" s="170"/>
      <c r="D66" s="170"/>
      <c r="E66" s="171"/>
      <c r="F66" s="170"/>
      <c r="G66" s="185"/>
      <c r="H66" s="171"/>
      <c r="I66" s="170"/>
      <c r="J66" s="170"/>
      <c r="K66" s="170"/>
      <c r="L66" s="181"/>
      <c r="M66" s="172"/>
      <c r="T66" s="170"/>
      <c r="U66" s="170"/>
    </row>
    <row r="67" spans="1:21" ht="11.25">
      <c r="A67" s="423" t="s">
        <v>974</v>
      </c>
      <c r="B67" s="441"/>
      <c r="C67" s="411" t="s">
        <v>731</v>
      </c>
      <c r="D67" s="441"/>
      <c r="E67" s="424"/>
      <c r="F67" s="440"/>
      <c r="G67" s="185"/>
      <c r="H67" s="423" t="s">
        <v>974</v>
      </c>
      <c r="I67" s="441"/>
      <c r="J67" s="442" t="s">
        <v>731</v>
      </c>
      <c r="K67" s="411"/>
      <c r="L67" s="424"/>
      <c r="M67" s="478"/>
      <c r="T67" s="170"/>
      <c r="U67" s="170"/>
    </row>
    <row r="68" spans="1:21" ht="11.25">
      <c r="A68" s="474" t="s">
        <v>791</v>
      </c>
      <c r="B68" s="455"/>
      <c r="C68" s="458" t="s">
        <v>733</v>
      </c>
      <c r="D68" s="455"/>
      <c r="E68" s="484"/>
      <c r="F68" s="483"/>
      <c r="G68" s="185"/>
      <c r="H68" s="474" t="s">
        <v>791</v>
      </c>
      <c r="I68" s="455"/>
      <c r="J68" s="475" t="s">
        <v>733</v>
      </c>
      <c r="K68" s="458"/>
      <c r="L68" s="484"/>
      <c r="M68" s="479"/>
      <c r="T68" s="170"/>
      <c r="U68" s="170"/>
    </row>
    <row r="69" spans="1:21" ht="11.25">
      <c r="A69" s="397"/>
      <c r="B69" s="398"/>
      <c r="C69" s="482" t="s">
        <v>734</v>
      </c>
      <c r="D69" s="540">
        <f>IF(C6=0,0,IF(AND((C5+C6)&lt;75),ROUND(ROUND(ROUND((E78),2),2),2),0))</f>
        <v>0</v>
      </c>
      <c r="E69" s="537">
        <f>IF(C6=0,0,IF(AND((C5+C6)&lt;=75),(C5+C6),0))</f>
        <v>0</v>
      </c>
      <c r="F69" s="403">
        <f>ROUND(D69*G5,2)*E69</f>
        <v>0</v>
      </c>
      <c r="G69" s="185"/>
      <c r="H69" s="397"/>
      <c r="I69" s="398"/>
      <c r="J69" s="523" t="s">
        <v>734</v>
      </c>
      <c r="K69" s="540">
        <f>IF(C6=0,0,IF(AND((C5+C6)&lt;75),ROUND(ROUND(ROUND((L78),2),2),2),0))</f>
        <v>0</v>
      </c>
      <c r="L69" s="537">
        <f>IF(C6=0,0,IF(AND((C5+C6)&lt;=75),(C15+C16),0))</f>
        <v>0</v>
      </c>
      <c r="M69" s="403">
        <f>ROUND(K69*G5,2)*L69</f>
        <v>0</v>
      </c>
      <c r="T69" s="170"/>
      <c r="U69" s="170"/>
    </row>
    <row r="70" spans="1:21" ht="11.25">
      <c r="A70" s="200"/>
      <c r="B70" s="203"/>
      <c r="C70" s="378" t="s">
        <v>735</v>
      </c>
      <c r="D70" s="540">
        <f>IF(C6=0,0,IF(AND((C5+C6)&lt;150,(C5+C6)&gt;=75),ROUND(ROUND(ROUND((((C5+C6)-75)/75*(E79-D79)+D79),2),2),2),0))</f>
        <v>0</v>
      </c>
      <c r="E70" s="537">
        <f>IF(C6=0,0,IF(AND((C5+C6)&lt;150,(C5+C6)&gt;=75),(C5+C6),0))</f>
        <v>0</v>
      </c>
      <c r="F70" s="403">
        <f>ROUND(D70*G5,2)*E70</f>
        <v>0</v>
      </c>
      <c r="G70" s="185"/>
      <c r="H70" s="200"/>
      <c r="I70" s="203"/>
      <c r="J70" s="378" t="s">
        <v>735</v>
      </c>
      <c r="K70" s="540">
        <f>IF(C6=0,0,IF(AND((C5+C6)&lt;150,(C5+C6)&gt;=75),ROUND(ROUND(ROUND((((C5+C6)-75)/75*(L79-K79)+K79),2),2),2),0))</f>
        <v>0</v>
      </c>
      <c r="L70" s="537">
        <f>IF(C6=0,0,IF(AND((C5+C6)&lt;150,(C5+C6)&gt;=75),(C15+C16),0))</f>
        <v>0</v>
      </c>
      <c r="M70" s="403">
        <f>ROUND(K70*G5,2)*L70</f>
        <v>0</v>
      </c>
      <c r="T70" s="170"/>
      <c r="U70" s="170"/>
    </row>
    <row r="71" spans="1:21" ht="11.25">
      <c r="A71" s="200"/>
      <c r="B71" s="203"/>
      <c r="C71" s="378" t="s">
        <v>736</v>
      </c>
      <c r="D71" s="540">
        <f>IF(C6=0,0,IF(AND((C5+C6)&lt;350,(C5+C6)&gt;=150),ROUND(ROUND(ROUND((((C5+C6)-150)/200*(E80-D80)+D80),2),2),2),0))</f>
        <v>0</v>
      </c>
      <c r="E71" s="537">
        <f>IF(C6=0,0,IF(AND((C5+C6)&lt;350,(C5+C6)&gt;=150),(C5+C6),0))</f>
        <v>0</v>
      </c>
      <c r="F71" s="403">
        <f>ROUND(D71*G5,2)*E71</f>
        <v>0</v>
      </c>
      <c r="G71" s="185"/>
      <c r="H71" s="200"/>
      <c r="I71" s="203"/>
      <c r="J71" s="378" t="s">
        <v>736</v>
      </c>
      <c r="K71" s="540">
        <f>IF(C6=0,0,IF(AND((C5+C6)&lt;350,(C5+C6)&gt;=150),ROUND(ROUND(ROUND((((C5+C6)-150)/200*(L80-K80)+K80),2),2),2),0))</f>
        <v>0</v>
      </c>
      <c r="L71" s="537">
        <f>IF(C6=0,0,IF(AND((C5+C6)&lt;350,(C5+C6)&gt;=150),(C15+C16),0))</f>
        <v>0</v>
      </c>
      <c r="M71" s="403">
        <f>ROUND(K71*G5,2)*L71</f>
        <v>0</v>
      </c>
      <c r="N71" s="170"/>
      <c r="T71" s="170"/>
      <c r="U71" s="170"/>
    </row>
    <row r="72" spans="1:21" ht="11.25">
      <c r="A72" s="358"/>
      <c r="B72" s="380"/>
      <c r="C72" s="485" t="s">
        <v>737</v>
      </c>
      <c r="D72" s="540">
        <f>IF(C6=0,0,IF(AND((C5+C6)&gt;350),ROUND(ROUND(ROUND((D81),2),2),2),0))</f>
        <v>0</v>
      </c>
      <c r="E72" s="537">
        <f>IF(C6=0,0,IF(AND((C5+C6)&gt;350),(C5+C6),0))</f>
        <v>0</v>
      </c>
      <c r="F72" s="403">
        <f>ROUND(D72*G5,2)*E72</f>
        <v>0</v>
      </c>
      <c r="G72" s="171"/>
      <c r="H72" s="358"/>
      <c r="I72" s="380"/>
      <c r="J72" s="539" t="s">
        <v>737</v>
      </c>
      <c r="K72" s="540">
        <f>IF(C6=0,0,IF(AND((C5+C6)&gt;350),ROUND(ROUND(ROUND((K81),2),2),2),0))</f>
        <v>0</v>
      </c>
      <c r="L72" s="537">
        <f>IF(C6=0,0,IF(AND((C5+C6)&gt;350),(C15+C16),0))</f>
        <v>0</v>
      </c>
      <c r="M72" s="403">
        <f>ROUND(K72*G5,2)*L72</f>
        <v>0</v>
      </c>
      <c r="N72" s="170"/>
      <c r="T72" s="170"/>
      <c r="U72" s="170"/>
    </row>
    <row r="73" spans="1:21" ht="11.25">
      <c r="A73" s="364" t="s">
        <v>787</v>
      </c>
      <c r="B73" s="193"/>
      <c r="C73" s="193"/>
      <c r="D73" s="193"/>
      <c r="E73" s="400"/>
      <c r="F73" s="206">
        <f>SUM(F69:F72)</f>
        <v>0</v>
      </c>
      <c r="G73" s="170"/>
      <c r="H73" s="480" t="s">
        <v>787</v>
      </c>
      <c r="I73" s="193"/>
      <c r="J73" s="205"/>
      <c r="K73" s="481"/>
      <c r="L73" s="400"/>
      <c r="M73" s="395">
        <f>SUM(M69:M72)</f>
        <v>0</v>
      </c>
      <c r="N73" s="170"/>
      <c r="T73" s="170"/>
      <c r="U73" s="170"/>
    </row>
    <row r="74" spans="1:21" ht="11.25">
      <c r="A74" s="169"/>
      <c r="B74" s="170"/>
      <c r="C74" s="170"/>
      <c r="D74" s="170"/>
      <c r="E74" s="170"/>
      <c r="F74" s="170"/>
      <c r="G74" s="170"/>
      <c r="H74" s="171"/>
      <c r="I74" s="170"/>
      <c r="J74" s="170"/>
      <c r="K74" s="171"/>
      <c r="L74" s="312"/>
      <c r="M74" s="172"/>
      <c r="N74" s="170"/>
      <c r="T74" s="170"/>
      <c r="U74" s="170"/>
    </row>
    <row r="75" spans="1:21" ht="11.25">
      <c r="A75" s="524" t="s">
        <v>730</v>
      </c>
      <c r="B75" s="411"/>
      <c r="C75" s="411"/>
      <c r="D75" s="442"/>
      <c r="E75" s="434"/>
      <c r="F75" s="490"/>
      <c r="G75" s="170"/>
      <c r="H75" s="489" t="s">
        <v>730</v>
      </c>
      <c r="I75" s="411"/>
      <c r="J75" s="496"/>
      <c r="K75" s="497"/>
      <c r="L75" s="424"/>
      <c r="M75" s="478"/>
      <c r="N75" s="170"/>
      <c r="T75" s="171"/>
      <c r="U75" s="170"/>
    </row>
    <row r="76" spans="1:21" ht="11.25">
      <c r="A76" s="460" t="s">
        <v>1131</v>
      </c>
      <c r="B76" s="458"/>
      <c r="C76" s="458"/>
      <c r="D76" s="499" t="s">
        <v>806</v>
      </c>
      <c r="E76" s="500"/>
      <c r="F76" s="521"/>
      <c r="G76" s="170"/>
      <c r="H76" s="457" t="s">
        <v>1154</v>
      </c>
      <c r="I76" s="458"/>
      <c r="J76" s="458"/>
      <c r="K76" s="498" t="s">
        <v>924</v>
      </c>
      <c r="L76" s="458"/>
      <c r="M76" s="507"/>
      <c r="N76" s="170"/>
      <c r="T76" s="170"/>
      <c r="U76" s="170"/>
    </row>
    <row r="77" spans="1:21" ht="11.25">
      <c r="A77" s="531"/>
      <c r="B77" s="492"/>
      <c r="C77" s="405"/>
      <c r="D77" s="399"/>
      <c r="E77" s="437"/>
      <c r="F77" s="427"/>
      <c r="G77" s="170"/>
      <c r="H77" s="495"/>
      <c r="I77" s="405"/>
      <c r="J77" s="405"/>
      <c r="K77" s="491" t="s">
        <v>760</v>
      </c>
      <c r="L77" s="491" t="s">
        <v>759</v>
      </c>
      <c r="M77" s="390"/>
      <c r="N77" s="170"/>
      <c r="T77" s="170"/>
      <c r="U77" s="170"/>
    </row>
    <row r="78" spans="1:13" ht="11.25">
      <c r="A78" s="532"/>
      <c r="B78" s="195">
        <v>0</v>
      </c>
      <c r="C78" s="195">
        <v>75</v>
      </c>
      <c r="D78" s="367"/>
      <c r="E78" s="368">
        <v>2963.418232</v>
      </c>
      <c r="F78" s="522"/>
      <c r="G78" s="170"/>
      <c r="H78" s="494"/>
      <c r="I78" s="195">
        <v>0</v>
      </c>
      <c r="J78" s="195">
        <v>75</v>
      </c>
      <c r="K78" s="526"/>
      <c r="L78" s="526">
        <v>0.371722</v>
      </c>
      <c r="M78" s="355"/>
    </row>
    <row r="79" spans="1:14" ht="11.25">
      <c r="A79" s="533"/>
      <c r="B79" s="195">
        <v>75</v>
      </c>
      <c r="C79" s="195">
        <v>150</v>
      </c>
      <c r="D79" s="368">
        <v>2820.852576</v>
      </c>
      <c r="E79" s="368">
        <v>2426.920344</v>
      </c>
      <c r="F79" s="522"/>
      <c r="G79" s="170"/>
      <c r="H79" s="494"/>
      <c r="I79" s="378">
        <v>75</v>
      </c>
      <c r="J79" s="195">
        <v>150</v>
      </c>
      <c r="K79" s="526">
        <v>0.764095</v>
      </c>
      <c r="L79" s="526">
        <v>0.640188</v>
      </c>
      <c r="M79" s="355"/>
      <c r="N79" s="170"/>
    </row>
    <row r="80" spans="1:14" ht="11.25">
      <c r="A80" s="533"/>
      <c r="B80" s="195">
        <v>150</v>
      </c>
      <c r="C80" s="195">
        <v>350</v>
      </c>
      <c r="D80" s="368">
        <v>2306.802557</v>
      </c>
      <c r="E80" s="368">
        <v>1896.12219</v>
      </c>
      <c r="F80" s="522"/>
      <c r="G80" s="170"/>
      <c r="H80" s="494"/>
      <c r="I80" s="195">
        <v>150</v>
      </c>
      <c r="J80" s="195">
        <v>350</v>
      </c>
      <c r="K80" s="526">
        <v>0.929305</v>
      </c>
      <c r="L80" s="526">
        <v>0.712467</v>
      </c>
      <c r="M80" s="355"/>
      <c r="N80" s="170"/>
    </row>
    <row r="81" spans="1:15" ht="12" thickBot="1">
      <c r="A81" s="534"/>
      <c r="B81" s="352">
        <v>350</v>
      </c>
      <c r="C81" s="508" t="s">
        <v>761</v>
      </c>
      <c r="D81" s="535">
        <v>1799.804928</v>
      </c>
      <c r="E81" s="352"/>
      <c r="F81" s="536"/>
      <c r="G81" s="173"/>
      <c r="H81" s="509"/>
      <c r="I81" s="352">
        <v>350</v>
      </c>
      <c r="J81" s="508" t="s">
        <v>761</v>
      </c>
      <c r="K81" s="527">
        <v>0.991258</v>
      </c>
      <c r="L81" s="528"/>
      <c r="M81" s="510"/>
      <c r="N81" s="170"/>
      <c r="O81" s="170"/>
    </row>
    <row r="82" spans="14:15" ht="11.25">
      <c r="N82" s="170"/>
      <c r="O82" s="170"/>
    </row>
    <row r="83" spans="1:15" ht="11.25">
      <c r="A83" s="171"/>
      <c r="B83" s="170"/>
      <c r="C83" s="309"/>
      <c r="D83" s="304"/>
      <c r="E83" s="170"/>
      <c r="F83" s="170"/>
      <c r="G83" s="170"/>
      <c r="H83" s="171"/>
      <c r="I83" s="170"/>
      <c r="J83" s="309"/>
      <c r="K83" s="313"/>
      <c r="L83" s="171"/>
      <c r="M83" s="171"/>
      <c r="N83" s="170"/>
      <c r="O83" s="170"/>
    </row>
    <row r="84" spans="1:13" ht="12" thickBot="1">
      <c r="A84" s="504" t="s">
        <v>1125</v>
      </c>
      <c r="B84" s="173"/>
      <c r="C84" s="173"/>
      <c r="D84" s="173"/>
      <c r="E84" s="173"/>
      <c r="F84" s="186"/>
      <c r="G84" s="186"/>
      <c r="H84" s="186"/>
      <c r="I84" s="173"/>
      <c r="J84" s="173"/>
      <c r="K84" s="184"/>
      <c r="L84" s="184"/>
      <c r="M84" s="186"/>
    </row>
    <row r="85" spans="1:13" ht="11.25">
      <c r="A85" s="166"/>
      <c r="B85" s="167"/>
      <c r="C85" s="167"/>
      <c r="D85" s="167"/>
      <c r="E85" s="315"/>
      <c r="F85" s="167"/>
      <c r="G85" s="167"/>
      <c r="H85" s="167" t="s">
        <v>767</v>
      </c>
      <c r="I85" s="167"/>
      <c r="J85" s="167"/>
      <c r="K85" s="183"/>
      <c r="L85" s="182"/>
      <c r="M85" s="168"/>
    </row>
    <row r="86" spans="1:13" ht="11.25">
      <c r="A86" s="307" t="s">
        <v>789</v>
      </c>
      <c r="B86" s="194"/>
      <c r="C86" s="214">
        <f>'verblijf met behandeling'!H24</f>
        <v>0</v>
      </c>
      <c r="D86" s="170"/>
      <c r="E86" s="171"/>
      <c r="F86" s="171"/>
      <c r="G86" s="171"/>
      <c r="H86" s="202" t="s">
        <v>1151</v>
      </c>
      <c r="I86" s="377"/>
      <c r="J86" s="375"/>
      <c r="K86" s="447"/>
      <c r="L86" s="372"/>
      <c r="M86" s="463">
        <f>F121-F114</f>
        <v>0</v>
      </c>
    </row>
    <row r="87" spans="1:13" ht="11.25">
      <c r="A87" s="308" t="s">
        <v>790</v>
      </c>
      <c r="B87" s="195"/>
      <c r="C87" s="199">
        <f>'verblijf met behandeling'!J24</f>
        <v>0</v>
      </c>
      <c r="D87" s="170"/>
      <c r="E87" s="171"/>
      <c r="F87" s="185"/>
      <c r="G87" s="185"/>
      <c r="H87" s="200" t="s">
        <v>704</v>
      </c>
      <c r="I87" s="203"/>
      <c r="J87" s="213"/>
      <c r="K87" s="195"/>
      <c r="L87" s="195"/>
      <c r="M87" s="407"/>
    </row>
    <row r="88" spans="1:13" ht="11.25">
      <c r="A88" s="311" t="s">
        <v>801</v>
      </c>
      <c r="B88" s="213"/>
      <c r="C88" s="201">
        <f>'verblijf met behandeling'!J28</f>
        <v>0</v>
      </c>
      <c r="D88" s="170"/>
      <c r="E88" s="171"/>
      <c r="F88" s="185"/>
      <c r="G88" s="185"/>
      <c r="H88" s="200" t="s">
        <v>705</v>
      </c>
      <c r="I88" s="203"/>
      <c r="J88" s="213"/>
      <c r="K88" s="302">
        <v>14.19</v>
      </c>
      <c r="L88" s="367">
        <f>C97+C96</f>
        <v>0</v>
      </c>
      <c r="M88" s="407">
        <f>ROUND(ROUND(K88*$G$5,2)*L88,0)</f>
        <v>0</v>
      </c>
    </row>
    <row r="89" spans="1:13" ht="11.25">
      <c r="A89" s="311" t="s">
        <v>872</v>
      </c>
      <c r="B89" s="213"/>
      <c r="C89" s="201">
        <f>'verblijf met behandeling'!J26</f>
        <v>0</v>
      </c>
      <c r="D89" s="170"/>
      <c r="E89" s="170"/>
      <c r="F89" s="185"/>
      <c r="G89" s="185"/>
      <c r="H89" s="200" t="s">
        <v>887</v>
      </c>
      <c r="I89" s="203"/>
      <c r="J89" s="213"/>
      <c r="K89" s="302">
        <v>14.36</v>
      </c>
      <c r="L89" s="367">
        <f>C94</f>
        <v>0</v>
      </c>
      <c r="M89" s="407">
        <f>ROUND(ROUND(K89*$G$5,2)*L89,0)</f>
        <v>0</v>
      </c>
    </row>
    <row r="90" spans="1:13" ht="11.25">
      <c r="A90" s="393" t="s">
        <v>1127</v>
      </c>
      <c r="B90" s="376"/>
      <c r="C90" s="215">
        <f>'verblijf met behandeling'!J27</f>
        <v>0</v>
      </c>
      <c r="D90" s="170"/>
      <c r="E90" s="171"/>
      <c r="F90" s="185"/>
      <c r="G90" s="185"/>
      <c r="H90" s="200" t="s">
        <v>706</v>
      </c>
      <c r="I90" s="203"/>
      <c r="J90" s="213"/>
      <c r="K90" s="195"/>
      <c r="L90" s="195"/>
      <c r="M90" s="355"/>
    </row>
    <row r="91" spans="1:13" ht="11.25">
      <c r="A91" s="169"/>
      <c r="B91" s="170"/>
      <c r="C91" s="187"/>
      <c r="D91" s="170"/>
      <c r="E91" s="171"/>
      <c r="F91" s="185"/>
      <c r="G91" s="185"/>
      <c r="H91" s="200" t="s">
        <v>707</v>
      </c>
      <c r="I91" s="203"/>
      <c r="J91" s="213"/>
      <c r="K91" s="371">
        <v>111.34</v>
      </c>
      <c r="L91" s="367">
        <f>C96</f>
        <v>0</v>
      </c>
      <c r="M91" s="407">
        <f aca="true" t="shared" si="3" ref="M91:M98">ROUND(ROUND(K91*$G$5,2)*L91,0)</f>
        <v>0</v>
      </c>
    </row>
    <row r="92" spans="1:13" ht="11.25">
      <c r="A92" s="202" t="s">
        <v>1173</v>
      </c>
      <c r="B92" s="377"/>
      <c r="C92" s="214">
        <f>'verblijf met behandeling'!H56</f>
        <v>0</v>
      </c>
      <c r="D92" s="170"/>
      <c r="E92" s="170"/>
      <c r="F92" s="185"/>
      <c r="G92" s="185"/>
      <c r="H92" s="200" t="s">
        <v>708</v>
      </c>
      <c r="I92" s="203"/>
      <c r="J92" s="213"/>
      <c r="K92" s="371">
        <v>58.52</v>
      </c>
      <c r="L92" s="367">
        <f>C97</f>
        <v>0</v>
      </c>
      <c r="M92" s="407">
        <f t="shared" si="3"/>
        <v>0</v>
      </c>
    </row>
    <row r="93" spans="1:13" ht="11.25">
      <c r="A93" s="202" t="s">
        <v>1174</v>
      </c>
      <c r="B93" s="170"/>
      <c r="C93" s="438">
        <f>'verblijf met behandeling'!I56</f>
        <v>0</v>
      </c>
      <c r="D93" s="170"/>
      <c r="E93" s="171"/>
      <c r="F93" s="185"/>
      <c r="G93" s="185"/>
      <c r="H93" s="200" t="s">
        <v>709</v>
      </c>
      <c r="I93" s="203"/>
      <c r="J93" s="213"/>
      <c r="K93" s="453">
        <f>ROUND(IF(C99&gt;=100,E107,IF(C99&lt;=0,D107,D107+(E107-D107)*C99/100)),2)</f>
        <v>4.33</v>
      </c>
      <c r="L93" s="216">
        <f>+C96+C97</f>
        <v>0</v>
      </c>
      <c r="M93" s="407">
        <f t="shared" si="3"/>
        <v>0</v>
      </c>
    </row>
    <row r="94" spans="1:13" ht="11.25">
      <c r="A94" s="538" t="s">
        <v>1121</v>
      </c>
      <c r="B94" s="213"/>
      <c r="C94" s="199">
        <f>'verblijf met behandeling'!J58</f>
        <v>0</v>
      </c>
      <c r="D94" s="170"/>
      <c r="E94" s="170"/>
      <c r="F94" s="171"/>
      <c r="G94" s="171"/>
      <c r="H94" s="200" t="s">
        <v>711</v>
      </c>
      <c r="I94" s="203"/>
      <c r="J94" s="213"/>
      <c r="K94" s="371">
        <v>2.35</v>
      </c>
      <c r="L94" s="367">
        <f>+C96+C97</f>
        <v>0</v>
      </c>
      <c r="M94" s="407">
        <f t="shared" si="3"/>
        <v>0</v>
      </c>
    </row>
    <row r="95" spans="1:13" ht="11.25">
      <c r="A95" s="538" t="s">
        <v>1005</v>
      </c>
      <c r="B95" s="213"/>
      <c r="C95" s="199">
        <f>'verblijf met behandeling'!J59</f>
        <v>0</v>
      </c>
      <c r="D95" s="170"/>
      <c r="E95" s="171"/>
      <c r="F95" s="185"/>
      <c r="G95" s="185"/>
      <c r="H95" s="200" t="s">
        <v>710</v>
      </c>
      <c r="I95" s="203"/>
      <c r="J95" s="213"/>
      <c r="K95" s="371">
        <v>166.27</v>
      </c>
      <c r="L95" s="367">
        <f>C94</f>
        <v>0</v>
      </c>
      <c r="M95" s="407">
        <f t="shared" si="3"/>
        <v>0</v>
      </c>
    </row>
    <row r="96" spans="1:13" ht="11.25">
      <c r="A96" s="200" t="s">
        <v>691</v>
      </c>
      <c r="B96" s="213"/>
      <c r="C96" s="199">
        <f>'verblijf met behandeling'!J60</f>
        <v>0</v>
      </c>
      <c r="D96" s="170"/>
      <c r="E96" s="170"/>
      <c r="F96" s="185"/>
      <c r="G96" s="185"/>
      <c r="H96" s="200" t="s">
        <v>712</v>
      </c>
      <c r="I96" s="203"/>
      <c r="J96" s="213"/>
      <c r="K96" s="371">
        <v>19.47</v>
      </c>
      <c r="L96" s="195">
        <f>C95</f>
        <v>0</v>
      </c>
      <c r="M96" s="407">
        <f t="shared" si="3"/>
        <v>0</v>
      </c>
    </row>
    <row r="97" spans="1:13" ht="11.25">
      <c r="A97" s="200" t="s">
        <v>1128</v>
      </c>
      <c r="B97" s="213"/>
      <c r="C97" s="199">
        <f>'verblijf met behandeling'!J61</f>
        <v>0</v>
      </c>
      <c r="D97" s="170"/>
      <c r="E97" s="170"/>
      <c r="F97" s="185"/>
      <c r="G97" s="185"/>
      <c r="H97" s="200" t="s">
        <v>763</v>
      </c>
      <c r="I97" s="203"/>
      <c r="J97" s="213"/>
      <c r="K97" s="371">
        <v>4.72</v>
      </c>
      <c r="L97" s="367">
        <f>C93-C92</f>
        <v>0</v>
      </c>
      <c r="M97" s="407">
        <f t="shared" si="3"/>
        <v>0</v>
      </c>
    </row>
    <row r="98" spans="1:13" ht="11.25">
      <c r="A98" s="200" t="s">
        <v>1126</v>
      </c>
      <c r="B98" s="213"/>
      <c r="C98" s="199">
        <f>'verblijf met behandeling'!J62</f>
        <v>0</v>
      </c>
      <c r="D98" s="170"/>
      <c r="E98" s="170"/>
      <c r="F98" s="185"/>
      <c r="G98" s="185"/>
      <c r="H98" s="358" t="s">
        <v>713</v>
      </c>
      <c r="I98" s="380"/>
      <c r="J98" s="376"/>
      <c r="K98" s="384">
        <v>133.52</v>
      </c>
      <c r="L98" s="196">
        <f>C98</f>
        <v>0</v>
      </c>
      <c r="M98" s="409">
        <f t="shared" si="3"/>
        <v>0</v>
      </c>
    </row>
    <row r="99" spans="1:13" ht="11.25">
      <c r="A99" s="358" t="s">
        <v>715</v>
      </c>
      <c r="B99" s="376"/>
      <c r="C99" s="413">
        <f>'verblijf met behandeling'!H65</f>
        <v>0</v>
      </c>
      <c r="D99" s="170"/>
      <c r="E99" s="170"/>
      <c r="F99" s="185"/>
      <c r="G99" s="185"/>
      <c r="H99" s="170"/>
      <c r="I99" s="170"/>
      <c r="J99" s="170"/>
      <c r="K99" s="170"/>
      <c r="L99" s="181"/>
      <c r="M99" s="172"/>
    </row>
    <row r="100" spans="1:13" ht="11.25">
      <c r="A100" s="169" t="s">
        <v>1140</v>
      </c>
      <c r="B100" s="171"/>
      <c r="C100" s="171"/>
      <c r="D100" s="170"/>
      <c r="E100" s="171"/>
      <c r="F100" s="185"/>
      <c r="G100" s="185"/>
      <c r="H100" s="364" t="s">
        <v>1146</v>
      </c>
      <c r="I100" s="193"/>
      <c r="J100" s="193"/>
      <c r="K100" s="193"/>
      <c r="L100" s="207"/>
      <c r="M100" s="395">
        <f>SUM(M86:M98)</f>
        <v>0</v>
      </c>
    </row>
    <row r="101" spans="1:13" ht="11.25">
      <c r="A101" s="391" t="s">
        <v>1137</v>
      </c>
      <c r="B101" s="375"/>
      <c r="C101" s="198">
        <f>M100</f>
        <v>0</v>
      </c>
      <c r="D101" s="170"/>
      <c r="E101" s="170"/>
      <c r="F101" s="170"/>
      <c r="G101" s="170"/>
      <c r="H101" s="170"/>
      <c r="I101" s="170"/>
      <c r="J101" s="170"/>
      <c r="K101" s="170"/>
      <c r="L101" s="181"/>
      <c r="M101" s="172"/>
    </row>
    <row r="102" spans="1:13" ht="11.25">
      <c r="A102" s="311" t="s">
        <v>768</v>
      </c>
      <c r="B102" s="213"/>
      <c r="C102" s="199">
        <f>M111</f>
        <v>0</v>
      </c>
      <c r="D102" s="170"/>
      <c r="E102" s="170"/>
      <c r="F102" s="171"/>
      <c r="G102" s="171"/>
      <c r="H102" s="170" t="s">
        <v>764</v>
      </c>
      <c r="I102" s="170"/>
      <c r="J102" s="170"/>
      <c r="K102" s="170"/>
      <c r="L102" s="170"/>
      <c r="M102" s="172"/>
    </row>
    <row r="103" spans="1:13" ht="11.25">
      <c r="A103" s="393" t="s">
        <v>880</v>
      </c>
      <c r="B103" s="376"/>
      <c r="C103" s="204">
        <f>C101+C102</f>
        <v>0</v>
      </c>
      <c r="D103" s="312"/>
      <c r="E103" s="170"/>
      <c r="F103" s="171"/>
      <c r="G103" s="171"/>
      <c r="H103" s="202" t="s">
        <v>818</v>
      </c>
      <c r="I103" s="377"/>
      <c r="J103" s="375"/>
      <c r="K103" s="374">
        <v>2038.12</v>
      </c>
      <c r="L103" s="372">
        <f>C88</f>
        <v>0</v>
      </c>
      <c r="M103" s="406">
        <f>ROUND(ROUND(K103*$G$6,2)*L103,0)</f>
        <v>0</v>
      </c>
    </row>
    <row r="104" spans="1:13" ht="11.25">
      <c r="A104" s="169"/>
      <c r="B104" s="170"/>
      <c r="C104" s="170"/>
      <c r="D104" s="170"/>
      <c r="E104" s="171"/>
      <c r="F104" s="170"/>
      <c r="G104" s="170"/>
      <c r="H104" s="200" t="s">
        <v>765</v>
      </c>
      <c r="I104" s="203"/>
      <c r="J104" s="213"/>
      <c r="K104" s="371">
        <v>11.25</v>
      </c>
      <c r="L104" s="367">
        <f>C93-C92</f>
        <v>0</v>
      </c>
      <c r="M104" s="407">
        <f>ROUND(ROUND(K104*$G$6,2)*L104,0)</f>
        <v>0</v>
      </c>
    </row>
    <row r="105" spans="1:13" ht="11.25">
      <c r="A105" s="416" t="s">
        <v>717</v>
      </c>
      <c r="B105" s="481"/>
      <c r="C105" s="193"/>
      <c r="D105" s="193"/>
      <c r="E105" s="193"/>
      <c r="F105" s="363"/>
      <c r="G105" s="170"/>
      <c r="H105" s="200" t="s">
        <v>690</v>
      </c>
      <c r="I105" s="203"/>
      <c r="J105" s="213"/>
      <c r="K105" s="368">
        <v>2219.91</v>
      </c>
      <c r="L105" s="367">
        <f>C89</f>
        <v>0</v>
      </c>
      <c r="M105" s="407">
        <f>ROUND(ROUND(K105*$G$6,2)*L105,0)</f>
        <v>0</v>
      </c>
    </row>
    <row r="106" spans="1:13" ht="11.25">
      <c r="A106" s="511" t="s">
        <v>758</v>
      </c>
      <c r="B106" s="482" t="s">
        <v>759</v>
      </c>
      <c r="C106" s="398"/>
      <c r="D106" s="491" t="s">
        <v>760</v>
      </c>
      <c r="E106" s="491" t="s">
        <v>759</v>
      </c>
      <c r="F106" s="438"/>
      <c r="G106" s="170"/>
      <c r="H106" s="200" t="s">
        <v>693</v>
      </c>
      <c r="I106" s="203"/>
      <c r="J106" s="213"/>
      <c r="K106" s="368">
        <v>2978.7</v>
      </c>
      <c r="L106" s="367">
        <f>C90</f>
        <v>0</v>
      </c>
      <c r="M106" s="407">
        <f>ROUND(ROUND(K106*$G$6,2)*L106,0)</f>
        <v>0</v>
      </c>
    </row>
    <row r="107" spans="1:13" ht="11.25">
      <c r="A107" s="310">
        <v>0</v>
      </c>
      <c r="B107" s="196">
        <v>100</v>
      </c>
      <c r="C107" s="380"/>
      <c r="D107" s="439">
        <v>4.33</v>
      </c>
      <c r="E107" s="384">
        <v>8.59</v>
      </c>
      <c r="F107" s="204"/>
      <c r="G107" s="170"/>
      <c r="H107" s="200" t="s">
        <v>975</v>
      </c>
      <c r="I107" s="203"/>
      <c r="J107" s="432"/>
      <c r="K107" s="195"/>
      <c r="L107" s="367"/>
      <c r="M107" s="407"/>
    </row>
    <row r="108" spans="1:13" ht="11.25">
      <c r="A108" s="169"/>
      <c r="B108" s="170"/>
      <c r="C108" s="170"/>
      <c r="D108" s="170"/>
      <c r="E108" s="171"/>
      <c r="F108" s="170"/>
      <c r="G108" s="170"/>
      <c r="H108" s="200" t="s">
        <v>714</v>
      </c>
      <c r="I108" s="203"/>
      <c r="J108" s="213"/>
      <c r="K108" s="371">
        <v>5.44</v>
      </c>
      <c r="L108" s="195">
        <f>C95</f>
        <v>0</v>
      </c>
      <c r="M108" s="407">
        <f>ROUND(ROUND(K108*$G$6,2)*L108,0)</f>
        <v>0</v>
      </c>
    </row>
    <row r="109" spans="1:13" ht="11.25">
      <c r="A109" s="433" t="s">
        <v>974</v>
      </c>
      <c r="B109" s="441"/>
      <c r="C109" s="411" t="s">
        <v>731</v>
      </c>
      <c r="D109" s="411"/>
      <c r="E109" s="424"/>
      <c r="F109" s="440"/>
      <c r="G109" s="170"/>
      <c r="H109" s="358" t="s">
        <v>775</v>
      </c>
      <c r="I109" s="380"/>
      <c r="J109" s="376"/>
      <c r="K109" s="369">
        <v>512.07</v>
      </c>
      <c r="L109" s="370">
        <f>C87</f>
        <v>0</v>
      </c>
      <c r="M109" s="409">
        <f>ROUND(ROUND(K109*$G$6,2)*L109,0)</f>
        <v>0</v>
      </c>
    </row>
    <row r="110" spans="1:13" ht="11.25">
      <c r="A110" s="425" t="s">
        <v>792</v>
      </c>
      <c r="B110" s="398"/>
      <c r="C110" s="405" t="s">
        <v>733</v>
      </c>
      <c r="D110" s="405"/>
      <c r="E110" s="389"/>
      <c r="F110" s="419"/>
      <c r="G110" s="170"/>
      <c r="H110" s="170"/>
      <c r="I110" s="170"/>
      <c r="J110" s="170"/>
      <c r="K110" s="170"/>
      <c r="L110" s="181"/>
      <c r="M110" s="172"/>
    </row>
    <row r="111" spans="1:13" ht="11.25">
      <c r="A111" s="308"/>
      <c r="B111" s="195"/>
      <c r="C111" s="378" t="s">
        <v>734</v>
      </c>
      <c r="D111" s="540">
        <f>IF(C92=0,0,IF(AND(C86&lt;75),ROUND(ROUND(ROUND((L119),2),2),2),0))</f>
        <v>0</v>
      </c>
      <c r="E111" s="537">
        <f>IF(C92=0,0,IF(AND(C86&lt;=75),C92,0))</f>
        <v>0</v>
      </c>
      <c r="F111" s="403">
        <f>ROUND(D111*G5,2)*E111</f>
        <v>0</v>
      </c>
      <c r="G111" s="170"/>
      <c r="H111" s="364" t="s">
        <v>1147</v>
      </c>
      <c r="I111" s="193"/>
      <c r="J111" s="193"/>
      <c r="K111" s="193"/>
      <c r="L111" s="207"/>
      <c r="M111" s="395">
        <f>SUM(M103:M109)</f>
        <v>0</v>
      </c>
    </row>
    <row r="112" spans="1:13" ht="11.25">
      <c r="A112" s="308"/>
      <c r="B112" s="195"/>
      <c r="C112" s="378" t="s">
        <v>735</v>
      </c>
      <c r="D112" s="540">
        <f>IF(C92=0,0,IF(AND(C86&lt;150,C86&gt;=75),ROUND(ROUND(ROUND(((C86-75)/75*(L120-K120)+K120),2),2),2),0))</f>
        <v>0</v>
      </c>
      <c r="E112" s="537">
        <f>IF(C92=0,0,IF(AND(C86&lt;150,C86&gt;=75),C92,0))</f>
        <v>0</v>
      </c>
      <c r="F112" s="403">
        <f>ROUND(D112*G5,2)*E112</f>
        <v>0</v>
      </c>
      <c r="G112" s="171"/>
      <c r="H112" s="171"/>
      <c r="I112" s="170"/>
      <c r="J112" s="170"/>
      <c r="K112" s="170"/>
      <c r="L112" s="181"/>
      <c r="M112" s="172"/>
    </row>
    <row r="113" spans="1:13" ht="11.25">
      <c r="A113" s="410"/>
      <c r="B113" s="402"/>
      <c r="C113" s="485" t="s">
        <v>736</v>
      </c>
      <c r="D113" s="540">
        <f>IF(C92=0,0,IF(AND(C86&lt;350,C86&gt;=150),ROUND(ROUND(ROUND(((C86-150)/200*(L121-K121)+K121),2),2),2),0))</f>
        <v>0</v>
      </c>
      <c r="E113" s="537">
        <f>IF(C92=0,0,IF(AND(C86&lt;350,C86&gt;=150),C92,0))</f>
        <v>0</v>
      </c>
      <c r="F113" s="403">
        <f>ROUND(D113*G5,2)*E113</f>
        <v>0</v>
      </c>
      <c r="G113" s="171"/>
      <c r="H113" s="171"/>
      <c r="I113" s="170"/>
      <c r="J113" s="170"/>
      <c r="K113" s="170"/>
      <c r="L113" s="181"/>
      <c r="M113" s="172"/>
    </row>
    <row r="114" spans="1:7" ht="11.25">
      <c r="A114" s="416" t="s">
        <v>788</v>
      </c>
      <c r="B114" s="205"/>
      <c r="C114" s="205"/>
      <c r="D114" s="205"/>
      <c r="E114" s="401"/>
      <c r="F114" s="206">
        <f>SUM(F111:F113)</f>
        <v>0</v>
      </c>
      <c r="G114" s="171"/>
    </row>
    <row r="115" spans="1:13" ht="11.25">
      <c r="A115" s="169"/>
      <c r="B115" s="170"/>
      <c r="C115" s="170"/>
      <c r="D115" s="170"/>
      <c r="E115" s="171"/>
      <c r="F115" s="170"/>
      <c r="G115" s="170"/>
      <c r="H115" s="489" t="s">
        <v>731</v>
      </c>
      <c r="I115" s="411"/>
      <c r="J115" s="441"/>
      <c r="K115" s="411" t="s">
        <v>732</v>
      </c>
      <c r="L115" s="411"/>
      <c r="M115" s="477"/>
    </row>
    <row r="116" spans="1:13" ht="11.25">
      <c r="A116" s="524" t="s">
        <v>974</v>
      </c>
      <c r="B116" s="411"/>
      <c r="C116" s="411" t="s">
        <v>731</v>
      </c>
      <c r="D116" s="411"/>
      <c r="E116" s="424"/>
      <c r="F116" s="490"/>
      <c r="G116" s="170"/>
      <c r="H116" s="457" t="s">
        <v>733</v>
      </c>
      <c r="I116" s="458"/>
      <c r="J116" s="455"/>
      <c r="K116" s="458" t="s">
        <v>733</v>
      </c>
      <c r="L116" s="458"/>
      <c r="M116" s="507"/>
    </row>
    <row r="117" spans="1:13" ht="11.25">
      <c r="A117" s="460" t="s">
        <v>791</v>
      </c>
      <c r="B117" s="458"/>
      <c r="C117" s="458" t="s">
        <v>733</v>
      </c>
      <c r="D117" s="458"/>
      <c r="E117" s="484"/>
      <c r="F117" s="521"/>
      <c r="G117" s="185"/>
      <c r="H117" s="350" t="s">
        <v>924</v>
      </c>
      <c r="I117" s="195"/>
      <c r="J117" s="195"/>
      <c r="K117" s="486" t="s">
        <v>924</v>
      </c>
      <c r="L117" s="486"/>
      <c r="M117" s="355"/>
    </row>
    <row r="118" spans="1:13" ht="11.25">
      <c r="A118" s="525"/>
      <c r="B118" s="405"/>
      <c r="C118" s="482" t="s">
        <v>734</v>
      </c>
      <c r="D118" s="540">
        <f>IF(C93=0,0,IF(AND((C86+C87)&lt;75),ROUND(ROUND(ROUND((L119),2),2),2),0))</f>
        <v>0</v>
      </c>
      <c r="E118" s="537">
        <f>IF(C93=0,0,IF(AND((C86+C87)&lt;=75),C93,0))</f>
        <v>0</v>
      </c>
      <c r="F118" s="403">
        <f>ROUND(D118*G5,2)*E118</f>
        <v>0</v>
      </c>
      <c r="G118" s="185"/>
      <c r="H118" s="488" t="s">
        <v>758</v>
      </c>
      <c r="I118" s="378" t="s">
        <v>759</v>
      </c>
      <c r="J118" s="195"/>
      <c r="K118" s="487" t="s">
        <v>760</v>
      </c>
      <c r="L118" s="487" t="s">
        <v>759</v>
      </c>
      <c r="M118" s="355"/>
    </row>
    <row r="119" spans="1:13" ht="11.25">
      <c r="A119" s="308"/>
      <c r="B119" s="195"/>
      <c r="C119" s="378" t="s">
        <v>735</v>
      </c>
      <c r="D119" s="540">
        <f>IF(C93=0,0,IF(AND((C86+C87)&lt;150,(C86+C87)&gt;=75),ROUND(ROUND(ROUND((((C86+C87)-75)/75*(L120-K120)+K120),2),2),2),0))</f>
        <v>0</v>
      </c>
      <c r="E119" s="537">
        <f>IF(C93=0,0,IF(AND((C86+C87)&lt;150,(C86+C87)&gt;=75),C93,0))</f>
        <v>0</v>
      </c>
      <c r="F119" s="403">
        <f>ROUND(D119*G5,2)*E119</f>
        <v>0</v>
      </c>
      <c r="G119" s="185"/>
      <c r="H119" s="350">
        <v>0</v>
      </c>
      <c r="I119" s="195">
        <v>75</v>
      </c>
      <c r="J119" s="195"/>
      <c r="K119" s="302"/>
      <c r="L119" s="302">
        <v>8.167555</v>
      </c>
      <c r="M119" s="355"/>
    </row>
    <row r="120" spans="1:13" ht="11.25">
      <c r="A120" s="410"/>
      <c r="B120" s="402"/>
      <c r="C120" s="485" t="s">
        <v>736</v>
      </c>
      <c r="D120" s="540">
        <f>IF(C93=0,0,IF(AND((C86+C87)&lt;350,(C86+C87)&gt;=150),ROUND(ROUND(ROUND((((C86+C87)-150)/200*(L121-K121)+K121),2),2),2),0))</f>
        <v>0</v>
      </c>
      <c r="E120" s="537">
        <f>IF(C93=0,0,IF(AND((C86+C87)&lt;350,(C86+C87)&gt;=150),C93,0))</f>
        <v>0</v>
      </c>
      <c r="F120" s="403">
        <f>ROUND(D120*G5,2)*E120</f>
        <v>0</v>
      </c>
      <c r="G120" s="185"/>
      <c r="H120" s="350">
        <v>75</v>
      </c>
      <c r="I120" s="195">
        <v>150</v>
      </c>
      <c r="J120" s="195"/>
      <c r="K120" s="302">
        <v>8.167555</v>
      </c>
      <c r="L120" s="302">
        <v>7.031738</v>
      </c>
      <c r="M120" s="355"/>
    </row>
    <row r="121" spans="1:14" ht="11.25">
      <c r="A121" s="416" t="s">
        <v>787</v>
      </c>
      <c r="B121" s="205"/>
      <c r="C121" s="205"/>
      <c r="D121" s="205"/>
      <c r="E121" s="401"/>
      <c r="F121" s="206">
        <f>SUM(F118:F120)</f>
        <v>0</v>
      </c>
      <c r="G121" s="185"/>
      <c r="H121" s="351">
        <v>150</v>
      </c>
      <c r="I121" s="196">
        <v>350</v>
      </c>
      <c r="J121" s="196"/>
      <c r="K121" s="439">
        <v>7.031738</v>
      </c>
      <c r="L121" s="439">
        <v>5.772014</v>
      </c>
      <c r="M121" s="356"/>
      <c r="N121" s="170"/>
    </row>
    <row r="122" spans="1:13" ht="12" thickBot="1">
      <c r="A122" s="428"/>
      <c r="B122" s="173"/>
      <c r="C122" s="173"/>
      <c r="D122" s="173"/>
      <c r="E122" s="186"/>
      <c r="F122" s="173"/>
      <c r="G122" s="186"/>
      <c r="H122" s="173"/>
      <c r="I122" s="173"/>
      <c r="J122" s="173"/>
      <c r="K122" s="512"/>
      <c r="L122" s="512"/>
      <c r="M122" s="174"/>
    </row>
    <row r="123" spans="1:13" ht="11.25">
      <c r="A123" s="167"/>
      <c r="B123" s="170"/>
      <c r="C123" s="170"/>
      <c r="D123" s="170"/>
      <c r="E123" s="171"/>
      <c r="F123" s="170"/>
      <c r="G123" s="171"/>
      <c r="H123" s="170"/>
      <c r="I123" s="170"/>
      <c r="J123" s="170"/>
      <c r="K123" s="312"/>
      <c r="L123" s="312"/>
      <c r="M123" s="171"/>
    </row>
    <row r="124" spans="1:13" ht="11.25">
      <c r="A124" s="170"/>
      <c r="B124" s="170"/>
      <c r="C124" s="170"/>
      <c r="D124" s="170"/>
      <c r="E124" s="171"/>
      <c r="F124" s="170"/>
      <c r="G124" s="171"/>
      <c r="H124" s="170"/>
      <c r="I124" s="170"/>
      <c r="J124" s="313"/>
      <c r="K124" s="305"/>
      <c r="L124" s="312"/>
      <c r="M124" s="171"/>
    </row>
    <row r="125" spans="1:13" ht="12" thickBot="1">
      <c r="A125" s="504" t="s">
        <v>766</v>
      </c>
      <c r="B125" s="170"/>
      <c r="C125" s="170"/>
      <c r="D125" s="170"/>
      <c r="F125" s="170"/>
      <c r="G125" s="170"/>
      <c r="H125" s="163"/>
      <c r="L125" s="181"/>
      <c r="M125" s="171"/>
    </row>
    <row r="126" spans="1:13" ht="11.25">
      <c r="A126" s="166"/>
      <c r="B126" s="167"/>
      <c r="C126" s="167"/>
      <c r="D126" s="167"/>
      <c r="E126" s="306"/>
      <c r="F126" s="167"/>
      <c r="G126" s="167"/>
      <c r="H126" s="167" t="s">
        <v>1020</v>
      </c>
      <c r="I126" s="167"/>
      <c r="J126" s="167"/>
      <c r="K126" s="306"/>
      <c r="L126" s="417"/>
      <c r="M126" s="418"/>
    </row>
    <row r="127" spans="1:13" ht="11.25">
      <c r="A127" s="391" t="s">
        <v>819</v>
      </c>
      <c r="B127" s="375"/>
      <c r="C127" s="214">
        <f>'verblijf met behandeling'!J30</f>
        <v>0</v>
      </c>
      <c r="D127" s="170"/>
      <c r="E127" s="170"/>
      <c r="F127" s="170"/>
      <c r="G127" s="170"/>
      <c r="H127" s="364" t="s">
        <v>818</v>
      </c>
      <c r="I127" s="193"/>
      <c r="J127" s="207"/>
      <c r="K127" s="383">
        <v>30041.83</v>
      </c>
      <c r="L127" s="194">
        <f>C127</f>
        <v>0</v>
      </c>
      <c r="M127" s="406">
        <f>ROUND(ROUND(K127*$G$5,2)*L127,0)</f>
        <v>0</v>
      </c>
    </row>
    <row r="128" spans="1:13" ht="11.25">
      <c r="A128" s="308" t="s">
        <v>820</v>
      </c>
      <c r="B128" s="195"/>
      <c r="C128" s="201">
        <f>'verblijf met behandeling'!J32</f>
        <v>0</v>
      </c>
      <c r="D128" s="170"/>
      <c r="E128" s="170"/>
      <c r="F128" s="170"/>
      <c r="G128" s="170"/>
      <c r="H128" s="364" t="s">
        <v>765</v>
      </c>
      <c r="I128" s="193"/>
      <c r="J128" s="207"/>
      <c r="K128" s="371">
        <v>54.78</v>
      </c>
      <c r="L128" s="195">
        <f>C130</f>
        <v>0</v>
      </c>
      <c r="M128" s="355">
        <f>ROUND(K128*$G$5,2)*L128</f>
        <v>0</v>
      </c>
    </row>
    <row r="129" spans="1:13" ht="11.25">
      <c r="A129" s="308" t="s">
        <v>821</v>
      </c>
      <c r="B129" s="195"/>
      <c r="C129" s="201">
        <f>'verblijf met behandeling'!J33</f>
        <v>0</v>
      </c>
      <c r="D129" s="170"/>
      <c r="E129" s="170"/>
      <c r="F129" s="170"/>
      <c r="G129" s="170"/>
      <c r="H129" s="364" t="s">
        <v>822</v>
      </c>
      <c r="I129" s="193"/>
      <c r="J129" s="207"/>
      <c r="K129" s="371">
        <v>16820.03</v>
      </c>
      <c r="L129" s="195">
        <f>C128</f>
        <v>0</v>
      </c>
      <c r="M129" s="407">
        <f>ROUND(ROUND(K129*$G$5,2)*L129,0)</f>
        <v>0</v>
      </c>
    </row>
    <row r="130" spans="1:13" ht="11.25">
      <c r="A130" s="310" t="s">
        <v>873</v>
      </c>
      <c r="B130" s="196"/>
      <c r="C130" s="215">
        <f>'verblijf met behandeling'!J67</f>
        <v>0</v>
      </c>
      <c r="D130" s="170"/>
      <c r="E130" s="170"/>
      <c r="F130" s="170"/>
      <c r="G130" s="170"/>
      <c r="H130" s="364" t="s">
        <v>823</v>
      </c>
      <c r="I130" s="193"/>
      <c r="J130" s="207"/>
      <c r="K130" s="371">
        <v>26682.36</v>
      </c>
      <c r="L130" s="195">
        <f>C129</f>
        <v>0</v>
      </c>
      <c r="M130" s="407">
        <f>ROUND(ROUND(K130*$G$5,2)*L130,0)</f>
        <v>0</v>
      </c>
    </row>
    <row r="131" spans="1:14" ht="11.25">
      <c r="A131" s="169"/>
      <c r="B131" s="170"/>
      <c r="C131" s="170"/>
      <c r="D131" s="170"/>
      <c r="E131" s="170"/>
      <c r="F131" s="170"/>
      <c r="G131" s="170"/>
      <c r="H131" s="364" t="s">
        <v>722</v>
      </c>
      <c r="I131" s="193"/>
      <c r="J131" s="207"/>
      <c r="K131" s="384">
        <v>3531.76</v>
      </c>
      <c r="L131" s="196">
        <f>C127</f>
        <v>0</v>
      </c>
      <c r="M131" s="409">
        <f>ROUND(ROUND(K131*$G$5,2)*L131,0)</f>
        <v>0</v>
      </c>
      <c r="N131" s="164"/>
    </row>
    <row r="132" spans="1:13" ht="11.25">
      <c r="A132" s="169"/>
      <c r="B132" s="170"/>
      <c r="C132" s="170"/>
      <c r="D132" s="170"/>
      <c r="E132" s="170"/>
      <c r="F132" s="170"/>
      <c r="G132" s="170"/>
      <c r="H132" s="170"/>
      <c r="I132" s="170"/>
      <c r="J132" s="170"/>
      <c r="K132" s="305"/>
      <c r="L132" s="171"/>
      <c r="M132" s="443"/>
    </row>
    <row r="133" spans="1:13" ht="11.25">
      <c r="A133" s="169" t="s">
        <v>1141</v>
      </c>
      <c r="B133" s="171"/>
      <c r="C133" s="171"/>
      <c r="D133" s="170"/>
      <c r="E133" s="170"/>
      <c r="F133" s="170"/>
      <c r="G133" s="170"/>
      <c r="H133" s="364" t="s">
        <v>1146</v>
      </c>
      <c r="I133" s="193"/>
      <c r="J133" s="193"/>
      <c r="K133" s="193"/>
      <c r="L133" s="207"/>
      <c r="M133" s="395">
        <f>SUM(M125:M131)</f>
        <v>0</v>
      </c>
    </row>
    <row r="134" spans="1:13" ht="11.25">
      <c r="A134" s="391" t="s">
        <v>1137</v>
      </c>
      <c r="B134" s="375"/>
      <c r="C134" s="198">
        <f>M133</f>
        <v>0</v>
      </c>
      <c r="D134" s="170"/>
      <c r="E134" s="170"/>
      <c r="F134" s="170"/>
      <c r="G134" s="170"/>
      <c r="H134" s="170"/>
      <c r="I134" s="170"/>
      <c r="J134" s="170"/>
      <c r="K134" s="170"/>
      <c r="L134" s="170"/>
      <c r="M134" s="210"/>
    </row>
    <row r="135" spans="1:13" ht="11.25">
      <c r="A135" s="311" t="s">
        <v>768</v>
      </c>
      <c r="B135" s="213"/>
      <c r="C135" s="199">
        <f>M140</f>
        <v>0</v>
      </c>
      <c r="D135" s="170"/>
      <c r="E135" s="170"/>
      <c r="F135" s="170"/>
      <c r="G135" s="170"/>
      <c r="H135" s="170" t="s">
        <v>824</v>
      </c>
      <c r="I135" s="170"/>
      <c r="J135" s="170"/>
      <c r="K135" s="170"/>
      <c r="L135" s="170"/>
      <c r="M135" s="210"/>
    </row>
    <row r="136" spans="1:13" ht="11.25">
      <c r="A136" s="393" t="s">
        <v>880</v>
      </c>
      <c r="B136" s="376"/>
      <c r="C136" s="204">
        <f>C134+C135</f>
        <v>0</v>
      </c>
      <c r="D136" s="170"/>
      <c r="E136" s="170"/>
      <c r="F136" s="171"/>
      <c r="G136" s="171"/>
      <c r="H136" s="364" t="s">
        <v>825</v>
      </c>
      <c r="I136" s="193"/>
      <c r="J136" s="207"/>
      <c r="K136" s="383">
        <v>4844.63</v>
      </c>
      <c r="L136" s="194">
        <f>C127</f>
        <v>0</v>
      </c>
      <c r="M136" s="406">
        <f>ROUND(ROUND(K136*$G$6,2)*L136,0)</f>
        <v>0</v>
      </c>
    </row>
    <row r="137" spans="1:13" ht="11.25">
      <c r="A137" s="169"/>
      <c r="B137" s="170"/>
      <c r="C137" s="170"/>
      <c r="D137" s="170"/>
      <c r="E137" s="171"/>
      <c r="F137" s="170"/>
      <c r="G137" s="170"/>
      <c r="H137" s="364" t="s">
        <v>765</v>
      </c>
      <c r="I137" s="193"/>
      <c r="J137" s="207"/>
      <c r="K137" s="384">
        <v>10.15</v>
      </c>
      <c r="L137" s="196">
        <f>C130</f>
        <v>0</v>
      </c>
      <c r="M137" s="356">
        <f>ROUND(K137*$G$6,2)*L137</f>
        <v>0</v>
      </c>
    </row>
    <row r="138" spans="1:13" ht="11.25">
      <c r="A138" s="169"/>
      <c r="B138" s="170"/>
      <c r="C138" s="170"/>
      <c r="D138" s="170"/>
      <c r="E138" s="170"/>
      <c r="F138" s="170"/>
      <c r="G138" s="170"/>
      <c r="H138" s="364" t="s">
        <v>775</v>
      </c>
      <c r="I138" s="193"/>
      <c r="J138" s="207"/>
      <c r="K138" s="384">
        <v>9.09</v>
      </c>
      <c r="L138" s="370">
        <f>C127</f>
        <v>0</v>
      </c>
      <c r="M138" s="409">
        <f>ROUND(ROUND(K138*$G$6,2)*L138,0)</f>
        <v>0</v>
      </c>
    </row>
    <row r="139" spans="1:13" ht="11.25">
      <c r="A139" s="169"/>
      <c r="B139" s="170"/>
      <c r="C139" s="170"/>
      <c r="D139" s="170"/>
      <c r="E139" s="170"/>
      <c r="F139" s="170"/>
      <c r="G139" s="170"/>
      <c r="H139" s="171"/>
      <c r="I139" s="170"/>
      <c r="J139" s="170"/>
      <c r="K139" s="170"/>
      <c r="L139" s="181"/>
      <c r="M139" s="172"/>
    </row>
    <row r="140" spans="1:13" ht="11.25">
      <c r="A140" s="169"/>
      <c r="B140" s="170"/>
      <c r="C140" s="170"/>
      <c r="D140" s="170"/>
      <c r="E140" s="170"/>
      <c r="F140" s="170"/>
      <c r="G140" s="170"/>
      <c r="H140" s="364" t="s">
        <v>1147</v>
      </c>
      <c r="I140" s="193"/>
      <c r="J140" s="193"/>
      <c r="K140" s="193"/>
      <c r="L140" s="207"/>
      <c r="M140" s="206">
        <f>SUM(M133:M138)</f>
        <v>0</v>
      </c>
    </row>
    <row r="141" spans="1:13" ht="12" thickBot="1">
      <c r="A141" s="428"/>
      <c r="B141" s="173"/>
      <c r="C141" s="173"/>
      <c r="D141" s="173"/>
      <c r="E141" s="173"/>
      <c r="F141" s="173"/>
      <c r="G141" s="173"/>
      <c r="H141" s="186"/>
      <c r="I141" s="173"/>
      <c r="J141" s="173"/>
      <c r="K141" s="173"/>
      <c r="L141" s="184"/>
      <c r="M141" s="174"/>
    </row>
    <row r="142" spans="1:13" ht="11.25">
      <c r="A142" s="167"/>
      <c r="B142" s="170"/>
      <c r="C142" s="170"/>
      <c r="D142" s="170"/>
      <c r="E142" s="170"/>
      <c r="F142" s="170"/>
      <c r="G142" s="170"/>
      <c r="H142" s="171"/>
      <c r="I142" s="170"/>
      <c r="J142" s="170"/>
      <c r="K142" s="170"/>
      <c r="L142" s="181"/>
      <c r="M142" s="182"/>
    </row>
    <row r="143" spans="1:13" ht="11.25">
      <c r="A143" s="170" t="s">
        <v>836</v>
      </c>
      <c r="B143" s="170"/>
      <c r="C143" s="170"/>
      <c r="D143" s="170"/>
      <c r="E143" s="170"/>
      <c r="F143" s="170"/>
      <c r="G143" s="170"/>
      <c r="H143" s="171"/>
      <c r="I143" s="170"/>
      <c r="J143" s="170"/>
      <c r="K143" s="170"/>
      <c r="L143" s="181"/>
      <c r="M143" s="171"/>
    </row>
    <row r="144" spans="1:13" ht="11.25">
      <c r="A144" s="170"/>
      <c r="B144" s="170"/>
      <c r="C144" s="170"/>
      <c r="D144" s="170"/>
      <c r="E144" s="170"/>
      <c r="F144" s="170"/>
      <c r="G144" s="170"/>
      <c r="H144" s="171"/>
      <c r="I144" s="170"/>
      <c r="J144" s="170"/>
      <c r="K144" s="170"/>
      <c r="L144" s="181"/>
      <c r="M144" s="171"/>
    </row>
    <row r="145" spans="1:13" ht="12" thickBot="1">
      <c r="A145" s="176" t="s">
        <v>1149</v>
      </c>
      <c r="B145" s="170"/>
      <c r="C145" s="170"/>
      <c r="D145" s="170"/>
      <c r="E145" s="170"/>
      <c r="F145" s="170"/>
      <c r="G145" s="170"/>
      <c r="H145" s="170"/>
      <c r="I145" s="170"/>
      <c r="J145" s="170"/>
      <c r="K145" s="170"/>
      <c r="L145" s="170"/>
      <c r="M145" s="170"/>
    </row>
    <row r="146" spans="1:13" ht="11.25">
      <c r="A146" s="513" t="s">
        <v>1008</v>
      </c>
      <c r="B146" s="415"/>
      <c r="C146" s="415"/>
      <c r="D146" s="415" t="s">
        <v>1009</v>
      </c>
      <c r="E146" s="514" t="s">
        <v>1010</v>
      </c>
      <c r="F146" s="515" t="s">
        <v>834</v>
      </c>
      <c r="G146" s="182"/>
      <c r="H146" s="516" t="s">
        <v>1024</v>
      </c>
      <c r="I146" s="415"/>
      <c r="J146" s="415"/>
      <c r="K146" s="514"/>
      <c r="L146" s="415"/>
      <c r="M146" s="168"/>
    </row>
    <row r="147" spans="1:13" ht="11.25">
      <c r="A147" s="391" t="s">
        <v>925</v>
      </c>
      <c r="B147" s="377" t="s">
        <v>1011</v>
      </c>
      <c r="C147" s="375"/>
      <c r="D147" s="492">
        <f>'verblijf zonder behandeling'!G$9</f>
        <v>0</v>
      </c>
      <c r="E147" s="365">
        <f>'verblijf zonder behandeling'!G10</f>
        <v>0</v>
      </c>
      <c r="F147" s="214">
        <f>E147+D147</f>
        <v>0</v>
      </c>
      <c r="G147" s="171"/>
      <c r="H147" s="202" t="s">
        <v>925</v>
      </c>
      <c r="I147" s="377"/>
      <c r="J147" s="375"/>
      <c r="K147" s="365">
        <f>'verblijf zonder behandeling'!G28</f>
        <v>0</v>
      </c>
      <c r="L147" s="365">
        <f>'verblijf zonder behandeling'!G29</f>
        <v>0</v>
      </c>
      <c r="M147" s="406">
        <f>K147+L147</f>
        <v>0</v>
      </c>
    </row>
    <row r="148" spans="1:13" ht="11.25">
      <c r="A148" s="311"/>
      <c r="B148" s="203" t="s">
        <v>1013</v>
      </c>
      <c r="C148" s="213"/>
      <c r="D148" s="216">
        <f>'verblijf zonder behandeling'!G11</f>
        <v>0</v>
      </c>
      <c r="E148" s="216">
        <f>'verblijf zonder behandeling'!G12</f>
        <v>0</v>
      </c>
      <c r="F148" s="201">
        <f>E148+D148</f>
        <v>0</v>
      </c>
      <c r="G148" s="171"/>
      <c r="H148" s="200" t="s">
        <v>1026</v>
      </c>
      <c r="I148" s="203"/>
      <c r="J148" s="213"/>
      <c r="K148" s="216">
        <f>'verblijf zonder behandeling'!G32</f>
        <v>0</v>
      </c>
      <c r="L148" s="366"/>
      <c r="M148" s="355"/>
    </row>
    <row r="149" spans="1:13" ht="11.25">
      <c r="A149" s="311"/>
      <c r="B149" s="203" t="s">
        <v>1100</v>
      </c>
      <c r="C149" s="213"/>
      <c r="D149" s="216">
        <f>'verblijf zonder behandeling'!G16</f>
        <v>0</v>
      </c>
      <c r="E149" s="366"/>
      <c r="F149" s="199"/>
      <c r="G149" s="171"/>
      <c r="H149" s="200" t="s">
        <v>1027</v>
      </c>
      <c r="I149" s="203"/>
      <c r="J149" s="213"/>
      <c r="K149" s="216">
        <f>'verblijf zonder behandeling'!G33</f>
        <v>0</v>
      </c>
      <c r="L149" s="366"/>
      <c r="M149" s="355"/>
    </row>
    <row r="150" spans="1:13" ht="11.25">
      <c r="A150" s="311" t="s">
        <v>865</v>
      </c>
      <c r="B150" s="203" t="s">
        <v>1011</v>
      </c>
      <c r="C150" s="213"/>
      <c r="D150" s="216">
        <f>'verblijf zonder behandeling'!G13</f>
        <v>0</v>
      </c>
      <c r="E150" s="366"/>
      <c r="F150" s="199"/>
      <c r="G150" s="171"/>
      <c r="H150" s="200" t="s">
        <v>865</v>
      </c>
      <c r="I150" s="203"/>
      <c r="J150" s="213"/>
      <c r="K150" s="216">
        <f>'verblijf zonder behandeling'!G31</f>
        <v>0</v>
      </c>
      <c r="L150" s="366"/>
      <c r="M150" s="355"/>
    </row>
    <row r="151" spans="1:13" ht="11.25">
      <c r="A151" s="311"/>
      <c r="B151" s="203" t="s">
        <v>1013</v>
      </c>
      <c r="C151" s="213"/>
      <c r="D151" s="216">
        <f>'verblijf zonder behandeling'!G14</f>
        <v>0</v>
      </c>
      <c r="E151" s="366"/>
      <c r="F151" s="199"/>
      <c r="G151" s="171"/>
      <c r="H151" s="474" t="s">
        <v>1028</v>
      </c>
      <c r="I151" s="455"/>
      <c r="J151" s="473"/>
      <c r="K151" s="196"/>
      <c r="L151" s="501">
        <f>'verblijf zonder behandeling'!G30</f>
        <v>0</v>
      </c>
      <c r="M151" s="356"/>
    </row>
    <row r="152" spans="1:13" ht="11.25">
      <c r="A152" s="393" t="s">
        <v>1017</v>
      </c>
      <c r="B152" s="380"/>
      <c r="C152" s="376"/>
      <c r="D152" s="385">
        <f>'verblijf zonder behandeling'!G17</f>
        <v>0</v>
      </c>
      <c r="E152" s="373"/>
      <c r="F152" s="204"/>
      <c r="G152" s="171"/>
      <c r="H152" s="170"/>
      <c r="I152" s="170"/>
      <c r="J152" s="170"/>
      <c r="K152" s="170"/>
      <c r="L152" s="170"/>
      <c r="M152" s="210"/>
    </row>
    <row r="153" spans="1:13" ht="11.25">
      <c r="A153" s="169"/>
      <c r="B153" s="170"/>
      <c r="C153" s="181"/>
      <c r="D153" s="170"/>
      <c r="E153" s="170"/>
      <c r="F153" s="170"/>
      <c r="G153" s="170"/>
      <c r="H153" s="170" t="s">
        <v>1158</v>
      </c>
      <c r="I153" s="170"/>
      <c r="J153" s="170"/>
      <c r="K153" s="170"/>
      <c r="L153" s="170"/>
      <c r="M153" s="210"/>
    </row>
    <row r="154" spans="1:13" ht="11.25">
      <c r="A154" s="391" t="s">
        <v>1012</v>
      </c>
      <c r="B154" s="377"/>
      <c r="C154" s="375"/>
      <c r="D154" s="374">
        <v>11242.03</v>
      </c>
      <c r="E154" s="372">
        <f>F147</f>
        <v>0</v>
      </c>
      <c r="F154" s="198">
        <f>ROUND(D154*$G$5,2)*E154</f>
        <v>0</v>
      </c>
      <c r="G154" s="171"/>
      <c r="H154" s="202" t="s">
        <v>1025</v>
      </c>
      <c r="I154" s="377"/>
      <c r="J154" s="377"/>
      <c r="K154" s="374">
        <v>8557.75</v>
      </c>
      <c r="L154" s="372">
        <f>M147</f>
        <v>0</v>
      </c>
      <c r="M154" s="463">
        <f>ROUND(K154*$G$5,2)*L154</f>
        <v>0</v>
      </c>
    </row>
    <row r="155" spans="1:13" ht="11.25">
      <c r="A155" s="311" t="s">
        <v>1014</v>
      </c>
      <c r="B155" s="203"/>
      <c r="C155" s="213"/>
      <c r="D155" s="368">
        <v>2990.8</v>
      </c>
      <c r="E155" s="367">
        <f>F148</f>
        <v>0</v>
      </c>
      <c r="F155" s="199">
        <f>ROUND(D155*$G$5,2)*E155</f>
        <v>0</v>
      </c>
      <c r="G155" s="171"/>
      <c r="H155" s="200" t="s">
        <v>1029</v>
      </c>
      <c r="I155" s="203"/>
      <c r="J155" s="203"/>
      <c r="K155" s="304">
        <f>ROUND(IF(L151&gt;=0.9,L161,IF(L151&lt;=0.5,K161,L161-ROUNDDOWN((0.9-L151)/0.4*(L161-K161),2))),2)</f>
        <v>50.17</v>
      </c>
      <c r="L155" s="367">
        <f>K150</f>
        <v>0</v>
      </c>
      <c r="M155" s="355">
        <f>ROUND(K155*$G$5,2)*L155</f>
        <v>0</v>
      </c>
    </row>
    <row r="156" spans="1:13" ht="11.25">
      <c r="A156" s="311" t="s">
        <v>1020</v>
      </c>
      <c r="B156" s="203"/>
      <c r="C156" s="213"/>
      <c r="D156" s="368">
        <v>26.27</v>
      </c>
      <c r="E156" s="367">
        <f>D150</f>
        <v>0</v>
      </c>
      <c r="F156" s="199">
        <f>ROUND(D156*$G$5,2)*E156</f>
        <v>0</v>
      </c>
      <c r="G156" s="171"/>
      <c r="H156" s="200" t="s">
        <v>1157</v>
      </c>
      <c r="I156" s="203"/>
      <c r="J156" s="203"/>
      <c r="K156" s="368">
        <v>24893.31</v>
      </c>
      <c r="L156" s="195">
        <f>K148</f>
        <v>0</v>
      </c>
      <c r="M156" s="355">
        <f>ROUND(K156*$G$5,2)*L156</f>
        <v>0</v>
      </c>
    </row>
    <row r="157" spans="1:13" ht="11.25">
      <c r="A157" s="311" t="s">
        <v>1022</v>
      </c>
      <c r="B157" s="203"/>
      <c r="C157" s="213"/>
      <c r="D157" s="368">
        <v>6.14</v>
      </c>
      <c r="E157" s="367">
        <f>D151</f>
        <v>0</v>
      </c>
      <c r="F157" s="199">
        <f>ROUND(D157*$G$5,2)*E157</f>
        <v>0</v>
      </c>
      <c r="G157" s="171"/>
      <c r="H157" s="358" t="s">
        <v>1156</v>
      </c>
      <c r="I157" s="380"/>
      <c r="J157" s="380"/>
      <c r="K157" s="369">
        <v>31116.64</v>
      </c>
      <c r="L157" s="196">
        <f>K149</f>
        <v>0</v>
      </c>
      <c r="M157" s="356">
        <f>ROUND(K157*$G$5,2)*L157</f>
        <v>0</v>
      </c>
    </row>
    <row r="158" spans="1:13" ht="11.25">
      <c r="A158" s="311" t="s">
        <v>1021</v>
      </c>
      <c r="B158" s="203"/>
      <c r="C158" s="213"/>
      <c r="D158" s="368">
        <v>3.25</v>
      </c>
      <c r="E158" s="367">
        <f>D152</f>
        <v>0</v>
      </c>
      <c r="F158" s="199">
        <f>ROUND(D158*$G$5,2)*E158</f>
        <v>0</v>
      </c>
      <c r="G158" s="171"/>
      <c r="H158" s="170"/>
      <c r="I158" s="170"/>
      <c r="J158" s="170"/>
      <c r="K158" s="170"/>
      <c r="L158" s="170"/>
      <c r="M158" s="210"/>
    </row>
    <row r="159" spans="1:13" ht="11.25">
      <c r="A159" s="169"/>
      <c r="B159" s="170"/>
      <c r="C159" s="170"/>
      <c r="D159" s="170"/>
      <c r="E159" s="171"/>
      <c r="F159" s="170"/>
      <c r="G159" s="452"/>
      <c r="H159" s="364" t="s">
        <v>1146</v>
      </c>
      <c r="I159" s="193"/>
      <c r="J159" s="193"/>
      <c r="K159" s="193"/>
      <c r="L159" s="207"/>
      <c r="M159" s="395">
        <f>SUM(M154:M158)</f>
        <v>0</v>
      </c>
    </row>
    <row r="160" spans="1:13" ht="11.25">
      <c r="A160" s="192" t="s">
        <v>1146</v>
      </c>
      <c r="B160" s="193"/>
      <c r="C160" s="193"/>
      <c r="D160" s="193"/>
      <c r="E160" s="412"/>
      <c r="F160" s="206">
        <f>SUM(F154:F158)</f>
        <v>0</v>
      </c>
      <c r="G160" s="171"/>
      <c r="H160" s="171"/>
      <c r="I160" s="170"/>
      <c r="J160" s="170"/>
      <c r="K160" s="170"/>
      <c r="L160" s="181"/>
      <c r="M160" s="172"/>
    </row>
    <row r="161" spans="1:13" ht="11.25">
      <c r="A161" s="169"/>
      <c r="B161" s="170"/>
      <c r="C161" s="170"/>
      <c r="D161" s="170"/>
      <c r="E161" s="170"/>
      <c r="F161" s="170"/>
      <c r="G161" s="170"/>
      <c r="H161" s="364" t="s">
        <v>1155</v>
      </c>
      <c r="I161" s="193"/>
      <c r="J161" s="207"/>
      <c r="K161" s="503">
        <v>50.17</v>
      </c>
      <c r="L161" s="502">
        <v>81.88</v>
      </c>
      <c r="M161" s="517"/>
    </row>
    <row r="162" spans="1:13" ht="11.25">
      <c r="A162" s="169" t="s">
        <v>764</v>
      </c>
      <c r="B162" s="170"/>
      <c r="C162" s="170"/>
      <c r="D162" s="181"/>
      <c r="E162" s="170"/>
      <c r="F162" s="171"/>
      <c r="G162" s="171"/>
      <c r="H162" s="170"/>
      <c r="I162" s="170"/>
      <c r="J162" s="170"/>
      <c r="K162" s="170"/>
      <c r="L162" s="170"/>
      <c r="M162" s="210"/>
    </row>
    <row r="163" spans="1:13" ht="11.25">
      <c r="A163" s="391" t="s">
        <v>1015</v>
      </c>
      <c r="B163" s="377"/>
      <c r="C163" s="375"/>
      <c r="D163" s="374">
        <v>2391.33</v>
      </c>
      <c r="E163" s="194">
        <f>D147+D148</f>
        <v>0</v>
      </c>
      <c r="F163" s="198">
        <f>ROUND(D163*$G$6,2)*E163</f>
        <v>0</v>
      </c>
      <c r="G163" s="171"/>
      <c r="H163" s="170" t="s">
        <v>764</v>
      </c>
      <c r="I163" s="170"/>
      <c r="J163" s="170"/>
      <c r="K163" s="181"/>
      <c r="L163" s="170"/>
      <c r="M163" s="172"/>
    </row>
    <row r="164" spans="1:13" ht="11.25">
      <c r="A164" s="311" t="s">
        <v>1016</v>
      </c>
      <c r="B164" s="203"/>
      <c r="C164" s="213"/>
      <c r="D164" s="368">
        <v>2068.96</v>
      </c>
      <c r="E164" s="367">
        <f>E147+E148</f>
        <v>0</v>
      </c>
      <c r="F164" s="199">
        <f>ROUND(D164*$G$6,2)*E164</f>
        <v>0</v>
      </c>
      <c r="G164" s="171"/>
      <c r="H164" s="202" t="s">
        <v>1015</v>
      </c>
      <c r="I164" s="377"/>
      <c r="J164" s="375"/>
      <c r="K164" s="374">
        <v>3079.62</v>
      </c>
      <c r="L164" s="194">
        <f>K147</f>
        <v>0</v>
      </c>
      <c r="M164" s="463">
        <f>ROUND(K164*$G$6,2)*L164</f>
        <v>0</v>
      </c>
    </row>
    <row r="165" spans="1:13" ht="11.25">
      <c r="A165" s="311" t="s">
        <v>1023</v>
      </c>
      <c r="B165" s="203"/>
      <c r="C165" s="213"/>
      <c r="D165" s="368">
        <v>5.58</v>
      </c>
      <c r="E165" s="367">
        <f>D150+D151</f>
        <v>0</v>
      </c>
      <c r="F165" s="199">
        <f>ROUND(D165*$G$6,2)*E165</f>
        <v>0</v>
      </c>
      <c r="G165" s="171"/>
      <c r="H165" s="200" t="s">
        <v>1016</v>
      </c>
      <c r="I165" s="203"/>
      <c r="J165" s="213"/>
      <c r="K165" s="368">
        <v>2837.19</v>
      </c>
      <c r="L165" s="367">
        <f>L147</f>
        <v>0</v>
      </c>
      <c r="M165" s="355">
        <f>ROUND(K165*$G$6,2)*L165</f>
        <v>0</v>
      </c>
    </row>
    <row r="166" spans="1:13" ht="11.25">
      <c r="A166" s="311" t="s">
        <v>1018</v>
      </c>
      <c r="B166" s="203"/>
      <c r="C166" s="213"/>
      <c r="D166" s="368">
        <v>1638.63</v>
      </c>
      <c r="E166" s="195">
        <f>D149</f>
        <v>0</v>
      </c>
      <c r="F166" s="199">
        <f>ROUND(D166*$G$6,2)*E166</f>
        <v>0</v>
      </c>
      <c r="G166" s="171"/>
      <c r="H166" s="200" t="s">
        <v>1023</v>
      </c>
      <c r="I166" s="203"/>
      <c r="J166" s="213"/>
      <c r="K166" s="368">
        <v>5.64</v>
      </c>
      <c r="L166" s="367">
        <f>K150</f>
        <v>0</v>
      </c>
      <c r="M166" s="355">
        <f>ROUND(K166*$G$6,2)*L166</f>
        <v>0</v>
      </c>
    </row>
    <row r="167" spans="1:13" ht="11.25">
      <c r="A167" s="393" t="s">
        <v>1019</v>
      </c>
      <c r="B167" s="380"/>
      <c r="C167" s="376"/>
      <c r="D167" s="369">
        <v>8.99</v>
      </c>
      <c r="E167" s="370">
        <f>F147+F148</f>
        <v>0</v>
      </c>
      <c r="F167" s="204">
        <f>ROUND(D167*$G$6,2)*E167</f>
        <v>0</v>
      </c>
      <c r="G167" s="171"/>
      <c r="H167" s="358" t="s">
        <v>1019</v>
      </c>
      <c r="I167" s="380"/>
      <c r="J167" s="376"/>
      <c r="K167" s="369">
        <v>8.99</v>
      </c>
      <c r="L167" s="370">
        <f>M147</f>
        <v>0</v>
      </c>
      <c r="M167" s="356">
        <f>ROUND(K167*$G$6,2)*L167</f>
        <v>0</v>
      </c>
    </row>
    <row r="168" spans="1:13" ht="11.25">
      <c r="A168" s="169"/>
      <c r="B168" s="170"/>
      <c r="C168" s="170"/>
      <c r="D168" s="170"/>
      <c r="E168" s="170"/>
      <c r="F168" s="170"/>
      <c r="G168" s="170"/>
      <c r="H168" s="170"/>
      <c r="I168" s="170"/>
      <c r="J168" s="170"/>
      <c r="K168" s="170"/>
      <c r="L168" s="170"/>
      <c r="M168" s="210"/>
    </row>
    <row r="169" spans="1:13" ht="11.25">
      <c r="A169" s="192" t="s">
        <v>1147</v>
      </c>
      <c r="B169" s="193"/>
      <c r="C169" s="193"/>
      <c r="D169" s="361"/>
      <c r="E169" s="193"/>
      <c r="F169" s="206">
        <f>SUM(F163:F167)</f>
        <v>0</v>
      </c>
      <c r="G169" s="171"/>
      <c r="H169" s="364" t="s">
        <v>1147</v>
      </c>
      <c r="I169" s="193"/>
      <c r="J169" s="193"/>
      <c r="K169" s="361"/>
      <c r="L169" s="362"/>
      <c r="M169" s="395">
        <f>SUM(M164:M167)</f>
        <v>0</v>
      </c>
    </row>
    <row r="170" spans="1:13" ht="11.25">
      <c r="A170" s="169"/>
      <c r="B170" s="170"/>
      <c r="C170" s="170"/>
      <c r="D170" s="170"/>
      <c r="E170" s="170"/>
      <c r="F170" s="170"/>
      <c r="G170" s="170"/>
      <c r="H170" s="170"/>
      <c r="I170" s="170"/>
      <c r="J170" s="170"/>
      <c r="K170" s="170"/>
      <c r="L170" s="193"/>
      <c r="M170" s="394"/>
    </row>
    <row r="171" spans="1:13" ht="11.25">
      <c r="A171" s="462" t="s">
        <v>1030</v>
      </c>
      <c r="B171" s="193"/>
      <c r="C171" s="193"/>
      <c r="D171" s="193" t="s">
        <v>1009</v>
      </c>
      <c r="E171" s="361" t="s">
        <v>1010</v>
      </c>
      <c r="F171" s="363" t="s">
        <v>834</v>
      </c>
      <c r="G171" s="171"/>
      <c r="H171" s="360" t="s">
        <v>1031</v>
      </c>
      <c r="I171" s="193"/>
      <c r="J171" s="193"/>
      <c r="K171" s="193" t="s">
        <v>1009</v>
      </c>
      <c r="L171" s="361" t="s">
        <v>1010</v>
      </c>
      <c r="M171" s="394" t="s">
        <v>834</v>
      </c>
    </row>
    <row r="172" spans="1:13" ht="11.25">
      <c r="A172" s="425" t="s">
        <v>976</v>
      </c>
      <c r="B172" s="398"/>
      <c r="C172" s="398"/>
      <c r="D172" s="492">
        <f>'verblijf zonder behandeling'!G42</f>
        <v>0</v>
      </c>
      <c r="E172" s="365">
        <f>'verblijf zonder behandeling'!G44</f>
        <v>0</v>
      </c>
      <c r="F172" s="214">
        <f>D172+E172</f>
        <v>0</v>
      </c>
      <c r="G172" s="171"/>
      <c r="H172" s="202" t="s">
        <v>925</v>
      </c>
      <c r="I172" s="377"/>
      <c r="J172" s="375"/>
      <c r="K172" s="492">
        <f>'verblijf zonder behandeling'!G21</f>
        <v>0</v>
      </c>
      <c r="L172" s="492">
        <f>'verblijf zonder behandeling'!G22</f>
        <v>0</v>
      </c>
      <c r="M172" s="430">
        <f>L172+K172</f>
        <v>0</v>
      </c>
    </row>
    <row r="173" spans="1:13" ht="11.25">
      <c r="A173" s="311" t="s">
        <v>977</v>
      </c>
      <c r="B173" s="203"/>
      <c r="C173" s="203"/>
      <c r="D173" s="216">
        <f>'verblijf zonder behandeling'!G41</f>
        <v>0</v>
      </c>
      <c r="E173" s="216">
        <f>'verblijf zonder behandeling'!G43</f>
        <v>0</v>
      </c>
      <c r="F173" s="201">
        <f>D173+E173</f>
        <v>0</v>
      </c>
      <c r="G173" s="171"/>
      <c r="H173" s="200" t="s">
        <v>1033</v>
      </c>
      <c r="I173" s="203"/>
      <c r="J173" s="213"/>
      <c r="K173" s="216">
        <f>'verblijf zonder behandeling'!G23</f>
        <v>0</v>
      </c>
      <c r="L173" s="366"/>
      <c r="M173" s="355"/>
    </row>
    <row r="174" spans="1:13" ht="11.25">
      <c r="A174" s="311" t="s">
        <v>978</v>
      </c>
      <c r="B174" s="203"/>
      <c r="C174" s="203"/>
      <c r="D174" s="216">
        <f>'verblijf zonder behandeling'!G46</f>
        <v>0</v>
      </c>
      <c r="E174" s="216">
        <f>'verblijf zonder behandeling'!G48</f>
        <v>0</v>
      </c>
      <c r="F174" s="201">
        <f>D174+E174</f>
        <v>0</v>
      </c>
      <c r="G174" s="171"/>
      <c r="H174" s="358" t="s">
        <v>1035</v>
      </c>
      <c r="I174" s="380"/>
      <c r="J174" s="376"/>
      <c r="K174" s="385">
        <f>'verblijf zonder behandeling'!G24</f>
        <v>0</v>
      </c>
      <c r="L174" s="373"/>
      <c r="M174" s="356"/>
    </row>
    <row r="175" spans="1:13" ht="11.25">
      <c r="A175" s="311" t="s">
        <v>979</v>
      </c>
      <c r="B175" s="203"/>
      <c r="C175" s="203"/>
      <c r="D175" s="216">
        <f>'verblijf zonder behandeling'!G45</f>
        <v>0</v>
      </c>
      <c r="E175" s="216">
        <f>'verblijf zonder behandeling'!G47</f>
        <v>0</v>
      </c>
      <c r="F175" s="201">
        <f>D175+E175</f>
        <v>0</v>
      </c>
      <c r="G175" s="171"/>
      <c r="H175" s="171"/>
      <c r="I175" s="170"/>
      <c r="J175" s="170"/>
      <c r="K175" s="170"/>
      <c r="L175" s="181"/>
      <c r="M175" s="172"/>
    </row>
    <row r="176" spans="1:13" ht="11.25">
      <c r="A176" s="311" t="s">
        <v>982</v>
      </c>
      <c r="B176" s="203"/>
      <c r="C176" s="203"/>
      <c r="D176" s="367">
        <f>'verblijf zonder behandeling'!G52</f>
        <v>0</v>
      </c>
      <c r="E176" s="366"/>
      <c r="F176" s="199"/>
      <c r="G176" s="171"/>
      <c r="H176" s="170" t="s">
        <v>1158</v>
      </c>
      <c r="I176" s="170"/>
      <c r="J176" s="170"/>
      <c r="K176" s="170"/>
      <c r="L176" s="170"/>
      <c r="M176" s="210"/>
    </row>
    <row r="177" spans="1:13" ht="11.25">
      <c r="A177" s="311" t="s">
        <v>785</v>
      </c>
      <c r="B177" s="203" t="s">
        <v>1011</v>
      </c>
      <c r="C177" s="203"/>
      <c r="D177" s="216">
        <f>'verblijf zonder behandeling'!G49+'verblijf zonder behandeling'!G50</f>
        <v>0</v>
      </c>
      <c r="E177" s="366"/>
      <c r="F177" s="199"/>
      <c r="G177" s="171"/>
      <c r="H177" s="202" t="s">
        <v>1032</v>
      </c>
      <c r="I177" s="377"/>
      <c r="J177" s="375"/>
      <c r="K177" s="374">
        <v>11242.03</v>
      </c>
      <c r="L177" s="372">
        <f>M172</f>
        <v>0</v>
      </c>
      <c r="M177" s="463">
        <f>ROUND(K177*$G$5,2)*L177</f>
        <v>0</v>
      </c>
    </row>
    <row r="178" spans="1:13" ht="11.25">
      <c r="A178" s="393"/>
      <c r="B178" s="380" t="s">
        <v>1013</v>
      </c>
      <c r="C178" s="380"/>
      <c r="D178" s="385">
        <f>'verblijf zonder behandeling'!G43</f>
        <v>0</v>
      </c>
      <c r="E178" s="196"/>
      <c r="F178" s="204"/>
      <c r="G178" s="170"/>
      <c r="H178" s="200" t="s">
        <v>1029</v>
      </c>
      <c r="I178" s="203"/>
      <c r="J178" s="213"/>
      <c r="K178" s="368">
        <v>26.27</v>
      </c>
      <c r="L178" s="367">
        <f>K173</f>
        <v>0</v>
      </c>
      <c r="M178" s="355">
        <f>ROUND(K178*$G$5,2)*L178</f>
        <v>0</v>
      </c>
    </row>
    <row r="179" spans="1:13" ht="11.25">
      <c r="A179" s="169"/>
      <c r="B179" s="170"/>
      <c r="C179" s="170"/>
      <c r="D179" s="170"/>
      <c r="E179" s="170"/>
      <c r="F179" s="170"/>
      <c r="G179" s="170"/>
      <c r="H179" s="358" t="s">
        <v>1021</v>
      </c>
      <c r="I179" s="380"/>
      <c r="J179" s="376"/>
      <c r="K179" s="369">
        <v>3.25</v>
      </c>
      <c r="L179" s="370">
        <f>K174</f>
        <v>0</v>
      </c>
      <c r="M179" s="356">
        <f>ROUND(K179*$G$5,2)*L179</f>
        <v>0</v>
      </c>
    </row>
    <row r="180" spans="1:13" ht="11.25">
      <c r="A180" s="202" t="s">
        <v>991</v>
      </c>
      <c r="B180" s="377"/>
      <c r="C180" s="375"/>
      <c r="D180" s="374">
        <v>13511.09</v>
      </c>
      <c r="E180" s="372">
        <f>F173+F172</f>
        <v>0</v>
      </c>
      <c r="F180" s="198">
        <f>ROUND(D180*$G$5,2)*E180</f>
        <v>0</v>
      </c>
      <c r="G180" s="171"/>
      <c r="H180" s="170"/>
      <c r="I180" s="170"/>
      <c r="J180" s="170"/>
      <c r="K180" s="170"/>
      <c r="L180" s="170"/>
      <c r="M180" s="210"/>
    </row>
    <row r="181" spans="1:13" ht="11.25">
      <c r="A181" s="200" t="s">
        <v>992</v>
      </c>
      <c r="B181" s="203"/>
      <c r="C181" s="213"/>
      <c r="D181" s="368">
        <v>2990.8</v>
      </c>
      <c r="E181" s="367">
        <f>F175+F174</f>
        <v>0</v>
      </c>
      <c r="F181" s="199">
        <f>ROUND(D181*$G$5,2)*E181</f>
        <v>0</v>
      </c>
      <c r="G181" s="171"/>
      <c r="H181" s="364" t="s">
        <v>1146</v>
      </c>
      <c r="I181" s="193"/>
      <c r="J181" s="193"/>
      <c r="K181" s="193"/>
      <c r="L181" s="412"/>
      <c r="M181" s="395">
        <f>SUM(M177:M179)</f>
        <v>0</v>
      </c>
    </row>
    <row r="182" spans="1:13" ht="11.25">
      <c r="A182" s="200" t="s">
        <v>1020</v>
      </c>
      <c r="B182" s="203"/>
      <c r="C182" s="213"/>
      <c r="D182" s="368">
        <v>26.27</v>
      </c>
      <c r="E182" s="367">
        <f>D177</f>
        <v>0</v>
      </c>
      <c r="F182" s="199">
        <f>ROUND(D182*$G$5,2)*E182</f>
        <v>0</v>
      </c>
      <c r="G182" s="171"/>
      <c r="H182" s="170"/>
      <c r="I182" s="170"/>
      <c r="J182" s="170"/>
      <c r="K182" s="170"/>
      <c r="L182" s="170"/>
      <c r="M182" s="210"/>
    </row>
    <row r="183" spans="1:13" ht="11.25">
      <c r="A183" s="200" t="s">
        <v>784</v>
      </c>
      <c r="B183" s="203"/>
      <c r="C183" s="213"/>
      <c r="D183" s="371">
        <v>6.14</v>
      </c>
      <c r="E183" s="367">
        <f>D178</f>
        <v>0</v>
      </c>
      <c r="F183" s="199">
        <f>ROUND(D183*$G$5,2)*E183</f>
        <v>0</v>
      </c>
      <c r="G183" s="171"/>
      <c r="H183" s="170" t="s">
        <v>764</v>
      </c>
      <c r="I183" s="170"/>
      <c r="J183" s="170"/>
      <c r="K183" s="170"/>
      <c r="L183" s="181"/>
      <c r="M183" s="172"/>
    </row>
    <row r="184" spans="1:13" ht="11.25">
      <c r="A184" s="358" t="s">
        <v>1021</v>
      </c>
      <c r="B184" s="380"/>
      <c r="C184" s="376"/>
      <c r="D184" s="369">
        <v>3.25</v>
      </c>
      <c r="E184" s="370">
        <f>ROUND('verblijf zonder behandeling'!G53,0)</f>
        <v>0</v>
      </c>
      <c r="F184" s="199">
        <f>ROUND(D184*$G$5,2)*E184</f>
        <v>0</v>
      </c>
      <c r="G184" s="171"/>
      <c r="H184" s="202" t="s">
        <v>1034</v>
      </c>
      <c r="I184" s="377"/>
      <c r="J184" s="375"/>
      <c r="K184" s="374">
        <v>2391.33</v>
      </c>
      <c r="L184" s="194">
        <f>K172</f>
        <v>0</v>
      </c>
      <c r="M184" s="463">
        <f>ROUND(K184*$G$6,2)*L184</f>
        <v>0</v>
      </c>
    </row>
    <row r="185" spans="7:13" ht="11.25">
      <c r="G185" s="171"/>
      <c r="H185" s="200" t="s">
        <v>1063</v>
      </c>
      <c r="I185" s="203"/>
      <c r="J185" s="213"/>
      <c r="K185" s="368">
        <v>2043.52</v>
      </c>
      <c r="L185" s="367">
        <f>L172</f>
        <v>0</v>
      </c>
      <c r="M185" s="355">
        <f>ROUND(K185*$G$6,2)*L185</f>
        <v>0</v>
      </c>
    </row>
    <row r="186" spans="1:13" ht="11.25">
      <c r="A186" s="192" t="s">
        <v>1146</v>
      </c>
      <c r="B186" s="193"/>
      <c r="C186" s="193"/>
      <c r="D186" s="207"/>
      <c r="E186" s="193"/>
      <c r="F186" s="206">
        <f>SUM(F180:F184)</f>
        <v>0</v>
      </c>
      <c r="G186" s="170"/>
      <c r="H186" s="200" t="s">
        <v>1023</v>
      </c>
      <c r="I186" s="203"/>
      <c r="J186" s="213"/>
      <c r="K186" s="368">
        <v>5.58</v>
      </c>
      <c r="L186" s="367">
        <f>K173</f>
        <v>0</v>
      </c>
      <c r="M186" s="355">
        <f>ROUND(K186*$G$6,2)*L186</f>
        <v>0</v>
      </c>
    </row>
    <row r="187" spans="7:13" ht="11.25">
      <c r="G187" s="170"/>
      <c r="H187" s="358" t="s">
        <v>1019</v>
      </c>
      <c r="I187" s="380"/>
      <c r="J187" s="376"/>
      <c r="K187" s="369">
        <v>8.99</v>
      </c>
      <c r="L187" s="370">
        <f>M172</f>
        <v>0</v>
      </c>
      <c r="M187" s="356">
        <f>ROUND(K187*$G$6,2)*L187</f>
        <v>0</v>
      </c>
    </row>
    <row r="188" spans="1:13" ht="11.25">
      <c r="A188" s="169" t="s">
        <v>764</v>
      </c>
      <c r="B188" s="170"/>
      <c r="C188" s="170"/>
      <c r="D188" s="181"/>
      <c r="E188" s="171"/>
      <c r="F188" s="170"/>
      <c r="G188" s="171"/>
      <c r="H188" s="170"/>
      <c r="I188" s="170"/>
      <c r="J188" s="170"/>
      <c r="K188" s="170"/>
      <c r="L188" s="170"/>
      <c r="M188" s="210"/>
    </row>
    <row r="189" spans="1:13" ht="11.25">
      <c r="A189" s="391" t="s">
        <v>983</v>
      </c>
      <c r="B189" s="377"/>
      <c r="C189" s="375"/>
      <c r="D189" s="374">
        <v>2949.4</v>
      </c>
      <c r="E189" s="372">
        <f>D172</f>
        <v>0</v>
      </c>
      <c r="F189" s="198">
        <f aca="true" t="shared" si="4" ref="F189:F198">ROUND(D189*$G$6,2)*E189</f>
        <v>0</v>
      </c>
      <c r="G189" s="171"/>
      <c r="H189" s="364" t="s">
        <v>1147</v>
      </c>
      <c r="I189" s="193"/>
      <c r="J189" s="193"/>
      <c r="K189" s="361"/>
      <c r="L189" s="193"/>
      <c r="M189" s="395">
        <f>SUM(M182:M187)</f>
        <v>0</v>
      </c>
    </row>
    <row r="190" spans="1:13" ht="11.25">
      <c r="A190" s="311" t="s">
        <v>984</v>
      </c>
      <c r="B190" s="203"/>
      <c r="C190" s="213"/>
      <c r="D190" s="368">
        <v>2949.4</v>
      </c>
      <c r="E190" s="367">
        <f>D173</f>
        <v>0</v>
      </c>
      <c r="F190" s="199">
        <f t="shared" si="4"/>
        <v>0</v>
      </c>
      <c r="G190" s="171"/>
      <c r="H190" s="170"/>
      <c r="I190" s="170"/>
      <c r="J190" s="170"/>
      <c r="K190" s="170"/>
      <c r="L190" s="181"/>
      <c r="M190" s="172"/>
    </row>
    <row r="191" spans="1:13" ht="11.25">
      <c r="A191" s="311" t="s">
        <v>985</v>
      </c>
      <c r="B191" s="203"/>
      <c r="C191" s="213"/>
      <c r="D191" s="368">
        <v>2675.16</v>
      </c>
      <c r="E191" s="367">
        <f>E172</f>
        <v>0</v>
      </c>
      <c r="F191" s="199">
        <f t="shared" si="4"/>
        <v>0</v>
      </c>
      <c r="G191" s="171"/>
      <c r="H191" s="170"/>
      <c r="I191" s="170"/>
      <c r="J191" s="170"/>
      <c r="K191" s="170"/>
      <c r="L191" s="181"/>
      <c r="M191" s="172"/>
    </row>
    <row r="192" spans="1:13" ht="11.25">
      <c r="A192" s="311" t="s">
        <v>986</v>
      </c>
      <c r="B192" s="203"/>
      <c r="C192" s="213"/>
      <c r="D192" s="368">
        <v>2675.16</v>
      </c>
      <c r="E192" s="367">
        <f>E173</f>
        <v>0</v>
      </c>
      <c r="F192" s="199">
        <f t="shared" si="4"/>
        <v>0</v>
      </c>
      <c r="G192" s="171"/>
      <c r="H192" s="170"/>
      <c r="I192" s="170"/>
      <c r="J192" s="170"/>
      <c r="K192" s="170"/>
      <c r="L192" s="181"/>
      <c r="M192" s="172"/>
    </row>
    <row r="193" spans="1:13" ht="11.25">
      <c r="A193" s="311" t="s">
        <v>987</v>
      </c>
      <c r="B193" s="203"/>
      <c r="C193" s="213"/>
      <c r="D193" s="368">
        <v>2640.94</v>
      </c>
      <c r="E193" s="367">
        <f>D174</f>
        <v>0</v>
      </c>
      <c r="F193" s="199">
        <f t="shared" si="4"/>
        <v>0</v>
      </c>
      <c r="G193" s="171"/>
      <c r="H193" s="170"/>
      <c r="I193" s="170"/>
      <c r="J193" s="170"/>
      <c r="K193" s="170"/>
      <c r="L193" s="181"/>
      <c r="M193" s="172"/>
    </row>
    <row r="194" spans="1:13" ht="11.25">
      <c r="A194" s="311" t="s">
        <v>988</v>
      </c>
      <c r="B194" s="203"/>
      <c r="C194" s="213"/>
      <c r="D194" s="368">
        <v>2640.94</v>
      </c>
      <c r="E194" s="367">
        <f>D175</f>
        <v>0</v>
      </c>
      <c r="F194" s="199">
        <f t="shared" si="4"/>
        <v>0</v>
      </c>
      <c r="G194" s="171"/>
      <c r="H194" s="170"/>
      <c r="I194" s="170"/>
      <c r="J194" s="170"/>
      <c r="K194" s="170"/>
      <c r="L194" s="181"/>
      <c r="M194" s="172"/>
    </row>
    <row r="195" spans="1:13" ht="11.25">
      <c r="A195" s="311" t="s">
        <v>989</v>
      </c>
      <c r="B195" s="203"/>
      <c r="C195" s="213"/>
      <c r="D195" s="368">
        <v>2314.87</v>
      </c>
      <c r="E195" s="367">
        <f>E174</f>
        <v>0</v>
      </c>
      <c r="F195" s="199">
        <f t="shared" si="4"/>
        <v>0</v>
      </c>
      <c r="G195" s="171"/>
      <c r="H195" s="170"/>
      <c r="I195" s="170"/>
      <c r="J195" s="170"/>
      <c r="K195" s="170"/>
      <c r="L195" s="181"/>
      <c r="M195" s="172"/>
    </row>
    <row r="196" spans="1:13" ht="11.25">
      <c r="A196" s="311" t="s">
        <v>990</v>
      </c>
      <c r="B196" s="203"/>
      <c r="C196" s="213"/>
      <c r="D196" s="368">
        <v>2314.87</v>
      </c>
      <c r="E196" s="367">
        <f>E175</f>
        <v>0</v>
      </c>
      <c r="F196" s="199">
        <f t="shared" si="4"/>
        <v>0</v>
      </c>
      <c r="G196" s="171"/>
      <c r="H196" s="360" t="s">
        <v>1067</v>
      </c>
      <c r="I196" s="193"/>
      <c r="J196" s="193"/>
      <c r="K196" s="193"/>
      <c r="L196" s="361"/>
      <c r="M196" s="467"/>
    </row>
    <row r="197" spans="1:13" ht="11.25">
      <c r="A197" s="311" t="s">
        <v>1018</v>
      </c>
      <c r="B197" s="203"/>
      <c r="C197" s="213"/>
      <c r="D197" s="368">
        <v>1638.63</v>
      </c>
      <c r="E197" s="367">
        <f>D176</f>
        <v>0</v>
      </c>
      <c r="F197" s="199">
        <f t="shared" si="4"/>
        <v>0</v>
      </c>
      <c r="G197" s="171"/>
      <c r="H197" s="397" t="s">
        <v>925</v>
      </c>
      <c r="I197" s="398"/>
      <c r="J197" s="388"/>
      <c r="K197" s="492">
        <f>'verblijf zonder behandeling'!G65</f>
        <v>0</v>
      </c>
      <c r="L197" s="492">
        <f>'verblijf zonder behandeling'!G66</f>
        <v>0</v>
      </c>
      <c r="M197" s="430">
        <f>L197+K197</f>
        <v>0</v>
      </c>
    </row>
    <row r="198" spans="1:14" ht="11.25">
      <c r="A198" s="311" t="s">
        <v>1023</v>
      </c>
      <c r="B198" s="203"/>
      <c r="C198" s="213"/>
      <c r="D198" s="368">
        <v>5.69</v>
      </c>
      <c r="E198" s="367">
        <f>D177</f>
        <v>0</v>
      </c>
      <c r="F198" s="199">
        <f t="shared" si="4"/>
        <v>0</v>
      </c>
      <c r="G198" s="171"/>
      <c r="H198" s="200" t="s">
        <v>1068</v>
      </c>
      <c r="I198" s="203"/>
      <c r="J198" s="213"/>
      <c r="K198" s="216">
        <f>'verblijf zonder behandeling'!G32</f>
        <v>0</v>
      </c>
      <c r="L198" s="366"/>
      <c r="M198" s="355"/>
      <c r="N198" s="170"/>
    </row>
    <row r="199" spans="1:13" ht="11.25">
      <c r="A199" s="393" t="s">
        <v>1019</v>
      </c>
      <c r="B199" s="380"/>
      <c r="C199" s="376"/>
      <c r="D199" s="369">
        <v>8.99</v>
      </c>
      <c r="E199" s="370">
        <f>F172+F173+F174+F175</f>
        <v>0</v>
      </c>
      <c r="F199" s="204">
        <f>ROUND(D199*$G$6,2)*E199</f>
        <v>0</v>
      </c>
      <c r="G199" s="171"/>
      <c r="H199" s="200" t="s">
        <v>1070</v>
      </c>
      <c r="I199" s="203"/>
      <c r="J199" s="213"/>
      <c r="K199" s="216">
        <f>'verblijf zonder behandeling'!G33</f>
        <v>0</v>
      </c>
      <c r="L199" s="366"/>
      <c r="M199" s="355"/>
    </row>
    <row r="200" spans="1:13" ht="11.25">
      <c r="A200" s="169"/>
      <c r="B200" s="170"/>
      <c r="C200" s="170"/>
      <c r="D200" s="170"/>
      <c r="E200" s="171"/>
      <c r="F200" s="170"/>
      <c r="G200" s="170"/>
      <c r="H200" s="358" t="s">
        <v>865</v>
      </c>
      <c r="I200" s="380"/>
      <c r="J200" s="376"/>
      <c r="K200" s="385">
        <f>'verblijf zonder behandeling'!G67</f>
        <v>0</v>
      </c>
      <c r="L200" s="373"/>
      <c r="M200" s="356"/>
    </row>
    <row r="201" spans="1:13" ht="11.25">
      <c r="A201" s="192" t="s">
        <v>1147</v>
      </c>
      <c r="B201" s="193"/>
      <c r="C201" s="193"/>
      <c r="D201" s="361"/>
      <c r="E201" s="362"/>
      <c r="F201" s="206">
        <f>SUM(F188:F199)</f>
        <v>0</v>
      </c>
      <c r="G201" s="171"/>
      <c r="H201" s="170"/>
      <c r="I201" s="170"/>
      <c r="J201" s="170"/>
      <c r="K201" s="170"/>
      <c r="L201" s="170"/>
      <c r="M201" s="210"/>
    </row>
    <row r="202" spans="1:13" ht="11.25">
      <c r="A202" s="169"/>
      <c r="B202" s="170"/>
      <c r="C202" s="170"/>
      <c r="D202" s="181"/>
      <c r="E202" s="359"/>
      <c r="F202" s="171"/>
      <c r="G202" s="171"/>
      <c r="H202" s="170" t="s">
        <v>1158</v>
      </c>
      <c r="I202" s="170"/>
      <c r="J202" s="170"/>
      <c r="K202" s="170"/>
      <c r="L202" s="181"/>
      <c r="M202" s="172"/>
    </row>
    <row r="203" spans="1:13" ht="11.25">
      <c r="A203" s="169"/>
      <c r="B203" s="170"/>
      <c r="C203" s="170"/>
      <c r="D203" s="170"/>
      <c r="E203" s="170"/>
      <c r="F203" s="170"/>
      <c r="G203" s="170"/>
      <c r="H203" s="202" t="s">
        <v>1071</v>
      </c>
      <c r="I203" s="377"/>
      <c r="J203" s="377"/>
      <c r="K203" s="374">
        <v>13061.76</v>
      </c>
      <c r="L203" s="372">
        <f>IF(M197&lt;=100,M197,0)</f>
        <v>0</v>
      </c>
      <c r="M203" s="463">
        <f>ROUND(K203*$G$5,2)*L203</f>
        <v>0</v>
      </c>
    </row>
    <row r="204" spans="1:13" ht="11.25">
      <c r="A204" s="462" t="s">
        <v>1064</v>
      </c>
      <c r="B204" s="193"/>
      <c r="C204" s="193"/>
      <c r="D204" s="193" t="s">
        <v>1009</v>
      </c>
      <c r="E204" s="361" t="s">
        <v>1010</v>
      </c>
      <c r="F204" s="363"/>
      <c r="G204" s="171"/>
      <c r="H204" s="200" t="s">
        <v>1069</v>
      </c>
      <c r="I204" s="203"/>
      <c r="J204" s="203"/>
      <c r="K204" s="368">
        <v>4284.73</v>
      </c>
      <c r="L204" s="195">
        <f>IF(M197&gt;=101,M197,0)</f>
        <v>0</v>
      </c>
      <c r="M204" s="355">
        <f>ROUND(K204*$G$5,2)*L204</f>
        <v>0</v>
      </c>
    </row>
    <row r="205" spans="1:13" ht="11.25">
      <c r="A205" s="391" t="s">
        <v>925</v>
      </c>
      <c r="B205" s="377"/>
      <c r="C205" s="375"/>
      <c r="D205" s="365">
        <f>'verblijf zonder behandeling'!G58</f>
        <v>0</v>
      </c>
      <c r="E205" s="365">
        <f>'verblijf zonder behandeling'!G59</f>
        <v>0</v>
      </c>
      <c r="F205" s="214">
        <f>D205+E205</f>
        <v>0</v>
      </c>
      <c r="G205" s="171"/>
      <c r="H205" s="200" t="s">
        <v>1020</v>
      </c>
      <c r="I205" s="203"/>
      <c r="J205" s="203"/>
      <c r="K205" s="368">
        <v>81.88</v>
      </c>
      <c r="L205" s="367">
        <f>K200</f>
        <v>0</v>
      </c>
      <c r="M205" s="355">
        <f>ROUND(K205*$G$5,2)*L205</f>
        <v>0</v>
      </c>
    </row>
    <row r="206" spans="1:13" ht="11.25">
      <c r="A206" s="393" t="s">
        <v>865</v>
      </c>
      <c r="B206" s="380"/>
      <c r="C206" s="376"/>
      <c r="D206" s="385">
        <f>'verblijf zonder behandeling'!G60</f>
        <v>0</v>
      </c>
      <c r="E206" s="373"/>
      <c r="F206" s="204"/>
      <c r="G206" s="171"/>
      <c r="H206" s="200" t="s">
        <v>822</v>
      </c>
      <c r="I206" s="203"/>
      <c r="J206" s="203"/>
      <c r="K206" s="368">
        <v>24893.31</v>
      </c>
      <c r="L206" s="367">
        <f>'verblijf zonder behandeling'!E68</f>
        <v>0</v>
      </c>
      <c r="M206" s="355">
        <f>ROUND(K206*$G$5,2)*L206</f>
        <v>0</v>
      </c>
    </row>
    <row r="207" spans="1:13" ht="11.25">
      <c r="A207" s="169"/>
      <c r="B207" s="170"/>
      <c r="C207" s="170"/>
      <c r="D207" s="170"/>
      <c r="E207" s="170"/>
      <c r="F207" s="170"/>
      <c r="G207" s="170"/>
      <c r="H207" s="358" t="s">
        <v>823</v>
      </c>
      <c r="I207" s="380"/>
      <c r="J207" s="380"/>
      <c r="K207" s="369">
        <v>31116.64</v>
      </c>
      <c r="L207" s="370">
        <f>'verblijf zonder behandeling'!E69</f>
        <v>0</v>
      </c>
      <c r="M207" s="356">
        <f>ROUND(K207*$G$5,2)*L207</f>
        <v>0</v>
      </c>
    </row>
    <row r="208" spans="1:13" ht="11.25">
      <c r="A208" s="391" t="s">
        <v>1025</v>
      </c>
      <c r="B208" s="377"/>
      <c r="C208" s="375"/>
      <c r="D208" s="374">
        <v>13666.47</v>
      </c>
      <c r="E208" s="372">
        <f>F205</f>
        <v>0</v>
      </c>
      <c r="F208" s="198">
        <f>ROUND(D208*$G$5,2)*E208</f>
        <v>0</v>
      </c>
      <c r="G208" s="171"/>
      <c r="H208" s="170"/>
      <c r="I208" s="170"/>
      <c r="J208" s="170"/>
      <c r="K208" s="170"/>
      <c r="L208" s="170"/>
      <c r="M208" s="210"/>
    </row>
    <row r="209" spans="1:13" ht="11.25">
      <c r="A209" s="393" t="s">
        <v>1020</v>
      </c>
      <c r="B209" s="380"/>
      <c r="C209" s="376"/>
      <c r="D209" s="369">
        <v>47.14</v>
      </c>
      <c r="E209" s="370">
        <f>D206</f>
        <v>0</v>
      </c>
      <c r="F209" s="204">
        <f>ROUND(D209*$G$5,2)*E209</f>
        <v>0</v>
      </c>
      <c r="G209" s="171"/>
      <c r="H209" s="364" t="s">
        <v>1146</v>
      </c>
      <c r="I209" s="193"/>
      <c r="J209" s="193"/>
      <c r="K209" s="193"/>
      <c r="L209" s="412"/>
      <c r="M209" s="395">
        <f>SUM(M203:M207)</f>
        <v>0</v>
      </c>
    </row>
    <row r="210" spans="1:13" ht="11.25">
      <c r="A210" s="169"/>
      <c r="B210" s="170"/>
      <c r="C210" s="170"/>
      <c r="D210" s="170"/>
      <c r="E210" s="170"/>
      <c r="F210" s="170"/>
      <c r="G210" s="170"/>
      <c r="H210" s="170"/>
      <c r="I210" s="170"/>
      <c r="J210" s="170"/>
      <c r="K210" s="170"/>
      <c r="L210" s="170"/>
      <c r="M210" s="210"/>
    </row>
    <row r="211" spans="1:13" ht="11.25">
      <c r="A211" s="192" t="s">
        <v>1146</v>
      </c>
      <c r="B211" s="193"/>
      <c r="C211" s="193"/>
      <c r="D211" s="193"/>
      <c r="E211" s="412"/>
      <c r="F211" s="206">
        <f>F208+F209</f>
        <v>0</v>
      </c>
      <c r="G211" s="171"/>
      <c r="H211" s="170" t="s">
        <v>764</v>
      </c>
      <c r="I211" s="170"/>
      <c r="J211" s="170"/>
      <c r="K211" s="181"/>
      <c r="L211" s="170"/>
      <c r="M211" s="172"/>
    </row>
    <row r="212" spans="1:13" ht="11.25">
      <c r="A212" s="169"/>
      <c r="B212" s="170"/>
      <c r="C212" s="170"/>
      <c r="D212" s="170"/>
      <c r="E212" s="170"/>
      <c r="F212" s="170"/>
      <c r="G212" s="170"/>
      <c r="H212" s="202" t="s">
        <v>1072</v>
      </c>
      <c r="I212" s="377"/>
      <c r="J212" s="375"/>
      <c r="K212" s="374">
        <v>2976.51</v>
      </c>
      <c r="L212" s="372">
        <f>IF(M197&gt;100,K197,0)</f>
        <v>0</v>
      </c>
      <c r="M212" s="463">
        <f aca="true" t="shared" si="5" ref="M212:M217">ROUND(K212*$G$6,2)*L212</f>
        <v>0</v>
      </c>
    </row>
    <row r="213" spans="1:13" ht="11.25">
      <c r="A213" s="169" t="s">
        <v>764</v>
      </c>
      <c r="B213" s="170"/>
      <c r="C213" s="170"/>
      <c r="D213" s="181"/>
      <c r="E213" s="170"/>
      <c r="F213" s="171"/>
      <c r="G213" s="171"/>
      <c r="H213" s="200" t="s">
        <v>1073</v>
      </c>
      <c r="I213" s="203"/>
      <c r="J213" s="213"/>
      <c r="K213" s="368">
        <v>1649.65</v>
      </c>
      <c r="L213" s="367">
        <f>IF(M197&gt;100,L197,0)</f>
        <v>0</v>
      </c>
      <c r="M213" s="355">
        <f t="shared" si="5"/>
        <v>0</v>
      </c>
    </row>
    <row r="214" spans="1:13" ht="11.25">
      <c r="A214" s="391" t="s">
        <v>1065</v>
      </c>
      <c r="B214" s="377"/>
      <c r="C214" s="377"/>
      <c r="D214" s="374">
        <v>3369.11</v>
      </c>
      <c r="E214" s="194">
        <f>D205</f>
        <v>0</v>
      </c>
      <c r="F214" s="198">
        <f>ROUND(D214*$G$6,2)*E214</f>
        <v>0</v>
      </c>
      <c r="G214" s="171"/>
      <c r="H214" s="200" t="s">
        <v>1074</v>
      </c>
      <c r="I214" s="203"/>
      <c r="J214" s="213"/>
      <c r="K214" s="368">
        <v>4704.09</v>
      </c>
      <c r="L214" s="367">
        <f>IF(M197&lt;=100,K197,0)</f>
        <v>0</v>
      </c>
      <c r="M214" s="355">
        <f t="shared" si="5"/>
        <v>0</v>
      </c>
    </row>
    <row r="215" spans="1:13" ht="11.25">
      <c r="A215" s="311" t="s">
        <v>1066</v>
      </c>
      <c r="B215" s="203"/>
      <c r="C215" s="203"/>
      <c r="D215" s="368">
        <v>3091.01</v>
      </c>
      <c r="E215" s="367">
        <f>E205</f>
        <v>0</v>
      </c>
      <c r="F215" s="199">
        <f>ROUND(D215*$G$6,2)*E215</f>
        <v>0</v>
      </c>
      <c r="G215" s="171"/>
      <c r="H215" s="200" t="s">
        <v>1075</v>
      </c>
      <c r="I215" s="203"/>
      <c r="J215" s="213"/>
      <c r="K215" s="368">
        <v>3377.24</v>
      </c>
      <c r="L215" s="367">
        <f>IF(M197&lt;=100,L197,0)</f>
        <v>0</v>
      </c>
      <c r="M215" s="355">
        <f t="shared" si="5"/>
        <v>0</v>
      </c>
    </row>
    <row r="216" spans="1:13" ht="11.25">
      <c r="A216" s="311" t="s">
        <v>1023</v>
      </c>
      <c r="B216" s="203"/>
      <c r="C216" s="203"/>
      <c r="D216" s="368">
        <v>4.6</v>
      </c>
      <c r="E216" s="367">
        <f>D206</f>
        <v>0</v>
      </c>
      <c r="F216" s="199">
        <f>ROUND(D216*$G$6,2)*E216</f>
        <v>0</v>
      </c>
      <c r="G216" s="171"/>
      <c r="H216" s="200" t="s">
        <v>1023</v>
      </c>
      <c r="I216" s="203"/>
      <c r="J216" s="213"/>
      <c r="K216" s="368">
        <v>5.64</v>
      </c>
      <c r="L216" s="367">
        <f>K200</f>
        <v>0</v>
      </c>
      <c r="M216" s="355">
        <f t="shared" si="5"/>
        <v>0</v>
      </c>
    </row>
    <row r="217" spans="1:13" ht="11.25">
      <c r="A217" s="393" t="s">
        <v>1019</v>
      </c>
      <c r="B217" s="380"/>
      <c r="C217" s="380"/>
      <c r="D217" s="369">
        <v>8.99</v>
      </c>
      <c r="E217" s="370">
        <f>F205</f>
        <v>0</v>
      </c>
      <c r="F217" s="204">
        <f>ROUND(D217*$G$6,2)*E217</f>
        <v>0</v>
      </c>
      <c r="G217" s="171"/>
      <c r="H217" s="358" t="s">
        <v>1019</v>
      </c>
      <c r="I217" s="380"/>
      <c r="J217" s="376"/>
      <c r="K217" s="369">
        <v>8.99</v>
      </c>
      <c r="L217" s="370">
        <f>M197</f>
        <v>0</v>
      </c>
      <c r="M217" s="356">
        <f t="shared" si="5"/>
        <v>0</v>
      </c>
    </row>
    <row r="218" spans="1:13" ht="11.25">
      <c r="A218" s="169"/>
      <c r="B218" s="170"/>
      <c r="C218" s="170"/>
      <c r="D218" s="170"/>
      <c r="E218" s="170"/>
      <c r="F218" s="170"/>
      <c r="G218" s="170"/>
      <c r="H218" s="170"/>
      <c r="I218" s="170"/>
      <c r="J218" s="170"/>
      <c r="K218" s="170"/>
      <c r="L218" s="170"/>
      <c r="M218" s="210"/>
    </row>
    <row r="219" spans="1:13" ht="12" thickBot="1">
      <c r="A219" s="446" t="s">
        <v>1147</v>
      </c>
      <c r="B219" s="448"/>
      <c r="C219" s="448"/>
      <c r="D219" s="468"/>
      <c r="E219" s="448"/>
      <c r="F219" s="450">
        <f>SUM(F214:F217)</f>
        <v>0</v>
      </c>
      <c r="G219" s="186"/>
      <c r="H219" s="469" t="s">
        <v>1147</v>
      </c>
      <c r="I219" s="448"/>
      <c r="J219" s="448"/>
      <c r="K219" s="468"/>
      <c r="L219" s="448"/>
      <c r="M219" s="449">
        <f>SUM(M212:M217)</f>
        <v>0</v>
      </c>
    </row>
    <row r="220" spans="1:13" ht="11.25">
      <c r="A220" s="167"/>
      <c r="B220" s="170"/>
      <c r="C220" s="170"/>
      <c r="D220" s="170"/>
      <c r="E220" s="170"/>
      <c r="F220" s="170"/>
      <c r="G220" s="170"/>
      <c r="H220" s="170"/>
      <c r="I220" s="170"/>
      <c r="J220" s="170"/>
      <c r="K220" s="170"/>
      <c r="L220" s="170"/>
      <c r="M220" s="167"/>
    </row>
    <row r="221" spans="1:13" ht="11.25">
      <c r="A221" s="170"/>
      <c r="B221" s="170"/>
      <c r="C221" s="170"/>
      <c r="D221" s="170"/>
      <c r="E221" s="170"/>
      <c r="F221" s="170"/>
      <c r="G221" s="170"/>
      <c r="H221" s="170"/>
      <c r="I221" s="170"/>
      <c r="J221" s="170"/>
      <c r="K221" s="170"/>
      <c r="L221" s="170"/>
      <c r="M221" s="170"/>
    </row>
    <row r="222" spans="1:13" ht="11.25">
      <c r="A222" s="170"/>
      <c r="B222" s="170"/>
      <c r="C222" s="170"/>
      <c r="D222" s="170"/>
      <c r="E222" s="170"/>
      <c r="F222" s="170"/>
      <c r="G222" s="170"/>
      <c r="H222" s="170"/>
      <c r="I222" s="170"/>
      <c r="J222" s="170"/>
      <c r="K222" s="170"/>
      <c r="L222" s="170"/>
      <c r="M222" s="170"/>
    </row>
    <row r="223" spans="1:13" ht="11.25">
      <c r="A223" s="170"/>
      <c r="B223" s="170"/>
      <c r="C223" s="170"/>
      <c r="D223" s="170"/>
      <c r="E223" s="170"/>
      <c r="F223" s="170"/>
      <c r="G223" s="170"/>
      <c r="H223" s="170"/>
      <c r="I223" s="170"/>
      <c r="J223" s="170"/>
      <c r="K223" s="170"/>
      <c r="L223" s="170"/>
      <c r="M223" s="170"/>
    </row>
    <row r="224" spans="1:14" ht="12" thickBot="1">
      <c r="A224" s="170" t="s">
        <v>839</v>
      </c>
      <c r="B224" s="170"/>
      <c r="C224" s="170"/>
      <c r="D224" s="170"/>
      <c r="E224" s="170"/>
      <c r="F224" s="170"/>
      <c r="G224" s="170"/>
      <c r="H224" s="170" t="s">
        <v>836</v>
      </c>
      <c r="I224" s="170"/>
      <c r="J224" s="170"/>
      <c r="K224" s="170"/>
      <c r="L224" s="170"/>
      <c r="M224" s="171"/>
      <c r="N224" s="170"/>
    </row>
    <row r="225" spans="1:14" ht="11.25">
      <c r="A225" s="465" t="s">
        <v>1076</v>
      </c>
      <c r="B225" s="415"/>
      <c r="C225" s="470"/>
      <c r="D225" s="167"/>
      <c r="E225" s="167"/>
      <c r="F225" s="182"/>
      <c r="G225" s="182"/>
      <c r="H225" s="182"/>
      <c r="I225" s="471" t="s">
        <v>1165</v>
      </c>
      <c r="J225" s="415"/>
      <c r="K225" s="470"/>
      <c r="L225" s="167"/>
      <c r="M225" s="472"/>
      <c r="N225" s="170"/>
    </row>
    <row r="226" spans="1:14" ht="11.25">
      <c r="A226" s="307" t="s">
        <v>873</v>
      </c>
      <c r="B226" s="194"/>
      <c r="C226" s="214">
        <f>'zg afspraak'!G13</f>
        <v>0</v>
      </c>
      <c r="D226" s="170"/>
      <c r="E226" s="170"/>
      <c r="F226" s="197"/>
      <c r="G226" s="197"/>
      <c r="H226" s="171"/>
      <c r="I226" s="397" t="s">
        <v>1104</v>
      </c>
      <c r="J226" s="398"/>
      <c r="K226" s="419">
        <f>'zg afspraak'!G59</f>
        <v>0</v>
      </c>
      <c r="L226" s="170"/>
      <c r="M226" s="172"/>
      <c r="N226" s="170"/>
    </row>
    <row r="227" spans="1:24" ht="11.25">
      <c r="A227" s="460" t="s">
        <v>874</v>
      </c>
      <c r="B227" s="458"/>
      <c r="C227" s="413">
        <f>ROUND(C226/365,0)</f>
        <v>0</v>
      </c>
      <c r="D227" s="170"/>
      <c r="E227" s="170"/>
      <c r="F227" s="171"/>
      <c r="G227" s="171"/>
      <c r="H227" s="171"/>
      <c r="I227" s="358" t="s">
        <v>874</v>
      </c>
      <c r="J227" s="380"/>
      <c r="K227" s="413">
        <f>ROUND(K226/365,0)</f>
        <v>0</v>
      </c>
      <c r="L227" s="170"/>
      <c r="M227" s="172"/>
      <c r="N227" s="170"/>
      <c r="P227" s="170"/>
      <c r="Q227" s="170"/>
      <c r="R227" s="170"/>
      <c r="S227" s="170"/>
      <c r="T227" s="170"/>
      <c r="U227" s="170"/>
      <c r="V227" s="170"/>
      <c r="W227" s="170"/>
      <c r="X227" s="170"/>
    </row>
    <row r="228" spans="1:24" ht="11.25">
      <c r="A228" s="169"/>
      <c r="B228" s="170"/>
      <c r="C228" s="170"/>
      <c r="D228" s="170"/>
      <c r="E228" s="170"/>
      <c r="F228" s="171"/>
      <c r="G228" s="171"/>
      <c r="H228" s="171"/>
      <c r="I228" s="170"/>
      <c r="J228" s="170"/>
      <c r="K228" s="171"/>
      <c r="L228" s="171"/>
      <c r="M228" s="210"/>
      <c r="N228" s="170"/>
      <c r="P228" s="170"/>
      <c r="Q228" s="170"/>
      <c r="R228" s="170"/>
      <c r="S228" s="170"/>
      <c r="T228" s="304"/>
      <c r="U228" s="181"/>
      <c r="V228" s="171"/>
      <c r="W228" s="170"/>
      <c r="X228" s="170"/>
    </row>
    <row r="229" spans="1:24" ht="11.25">
      <c r="A229" s="169" t="s">
        <v>767</v>
      </c>
      <c r="B229" s="170"/>
      <c r="C229" s="170"/>
      <c r="D229" s="170"/>
      <c r="E229" s="171"/>
      <c r="F229" s="170"/>
      <c r="G229" s="170"/>
      <c r="H229" s="171"/>
      <c r="I229" s="170" t="s">
        <v>1148</v>
      </c>
      <c r="J229" s="170"/>
      <c r="K229" s="170"/>
      <c r="L229" s="171"/>
      <c r="M229" s="210"/>
      <c r="N229" s="170"/>
      <c r="P229" s="170"/>
      <c r="Q229" s="170"/>
      <c r="R229" s="170"/>
      <c r="S229" s="170"/>
      <c r="T229" s="304"/>
      <c r="U229" s="181"/>
      <c r="V229" s="171"/>
      <c r="W229" s="170"/>
      <c r="X229" s="170"/>
    </row>
    <row r="230" spans="1:24" ht="11.25">
      <c r="A230" s="169"/>
      <c r="B230" s="170"/>
      <c r="C230" s="170"/>
      <c r="D230" s="170"/>
      <c r="E230" s="171"/>
      <c r="F230" s="170"/>
      <c r="G230" s="170"/>
      <c r="H230" s="170"/>
      <c r="I230" s="170"/>
      <c r="J230" s="170"/>
      <c r="K230" s="170"/>
      <c r="L230" s="171"/>
      <c r="M230" s="210"/>
      <c r="N230" s="170"/>
      <c r="P230" s="170"/>
      <c r="Q230" s="170"/>
      <c r="R230" s="170"/>
      <c r="S230" s="170"/>
      <c r="T230" s="170"/>
      <c r="U230" s="170"/>
      <c r="V230" s="170"/>
      <c r="W230" s="170"/>
      <c r="X230" s="170"/>
    </row>
    <row r="231" spans="1:24" ht="11.25">
      <c r="A231" s="391" t="s">
        <v>1078</v>
      </c>
      <c r="B231" s="377"/>
      <c r="C231" s="383">
        <v>6.25</v>
      </c>
      <c r="D231" s="365">
        <f>C226</f>
        <v>0</v>
      </c>
      <c r="E231" s="199">
        <f>ROUND(C231*$G$5,2)*D231</f>
        <v>0</v>
      </c>
      <c r="F231" s="170"/>
      <c r="G231" s="170"/>
      <c r="H231" s="171"/>
      <c r="I231" s="349" t="s">
        <v>1106</v>
      </c>
      <c r="J231" s="194"/>
      <c r="K231" s="374">
        <v>1110.26</v>
      </c>
      <c r="L231" s="372">
        <f>K227</f>
        <v>0</v>
      </c>
      <c r="M231" s="403">
        <f>ROUND(K231*G5,2)*K227</f>
        <v>0</v>
      </c>
      <c r="N231" s="170"/>
      <c r="P231" s="170"/>
      <c r="Q231" s="170"/>
      <c r="R231" s="170"/>
      <c r="S231" s="170"/>
      <c r="T231" s="304"/>
      <c r="U231" s="456"/>
      <c r="V231" s="171"/>
      <c r="W231" s="170"/>
      <c r="X231" s="170"/>
    </row>
    <row r="232" spans="1:24" ht="11.25">
      <c r="A232" s="311" t="s">
        <v>1081</v>
      </c>
      <c r="B232" s="203"/>
      <c r="C232" s="368">
        <v>3406.56</v>
      </c>
      <c r="D232" s="367">
        <f>C227</f>
        <v>0</v>
      </c>
      <c r="E232" s="199">
        <f>ROUND(C232*$G$5,2)*D232</f>
        <v>0</v>
      </c>
      <c r="F232" s="170"/>
      <c r="G232" s="170"/>
      <c r="H232" s="171"/>
      <c r="I232" s="350" t="s">
        <v>1107</v>
      </c>
      <c r="J232" s="195"/>
      <c r="K232" s="371">
        <v>0.46</v>
      </c>
      <c r="L232" s="216">
        <f>K226</f>
        <v>0</v>
      </c>
      <c r="M232" s="355">
        <f>ROUND(K232*$G$5,2)*L232</f>
        <v>0</v>
      </c>
      <c r="N232" s="170"/>
      <c r="P232" s="170"/>
      <c r="Q232" s="170"/>
      <c r="R232" s="170"/>
      <c r="S232" s="170"/>
      <c r="T232" s="170"/>
      <c r="U232" s="170"/>
      <c r="V232" s="170"/>
      <c r="W232" s="170"/>
      <c r="X232" s="170"/>
    </row>
    <row r="233" spans="1:24" ht="11.25">
      <c r="A233" s="311" t="s">
        <v>1079</v>
      </c>
      <c r="B233" s="203"/>
      <c r="C233" s="371">
        <v>4.06</v>
      </c>
      <c r="D233" s="216">
        <f>C226</f>
        <v>0</v>
      </c>
      <c r="E233" s="199">
        <f>ROUND(C233*$G$5,2)*D233</f>
        <v>0</v>
      </c>
      <c r="F233" s="170"/>
      <c r="G233" s="170"/>
      <c r="H233" s="171"/>
      <c r="I233" s="350" t="s">
        <v>1108</v>
      </c>
      <c r="J233" s="195"/>
      <c r="K233" s="368">
        <v>3072.03</v>
      </c>
      <c r="L233" s="367">
        <f>K227</f>
        <v>0</v>
      </c>
      <c r="M233" s="355">
        <f>ROUND(K233*$G$5,2)*L233</f>
        <v>0</v>
      </c>
      <c r="N233" s="170"/>
      <c r="P233" s="170"/>
      <c r="Q233" s="170"/>
      <c r="R233" s="170"/>
      <c r="S233" s="170"/>
      <c r="T233" s="170"/>
      <c r="U233" s="170"/>
      <c r="V233" s="170"/>
      <c r="W233" s="170"/>
      <c r="X233" s="170"/>
    </row>
    <row r="234" spans="1:24" ht="11.25">
      <c r="A234" s="311" t="s">
        <v>1083</v>
      </c>
      <c r="B234" s="203"/>
      <c r="C234" s="379"/>
      <c r="D234" s="396"/>
      <c r="E234" s="199"/>
      <c r="F234" s="170"/>
      <c r="G234" s="170"/>
      <c r="H234" s="171"/>
      <c r="I234" s="350" t="s">
        <v>1109</v>
      </c>
      <c r="J234" s="195"/>
      <c r="K234" s="371">
        <v>3.88</v>
      </c>
      <c r="L234" s="216">
        <f>K226</f>
        <v>0</v>
      </c>
      <c r="M234" s="355">
        <f>ROUND(K234*$G$5,2)*L234</f>
        <v>0</v>
      </c>
      <c r="N234" s="170"/>
      <c r="P234" s="170"/>
      <c r="Q234" s="170"/>
      <c r="R234" s="170"/>
      <c r="S234" s="170"/>
      <c r="T234" s="181"/>
      <c r="U234" s="181"/>
      <c r="V234" s="171"/>
      <c r="W234" s="170"/>
      <c r="X234" s="170"/>
    </row>
    <row r="235" spans="1:24" ht="11.25">
      <c r="A235" s="311" t="s">
        <v>1085</v>
      </c>
      <c r="B235" s="203"/>
      <c r="C235" s="368">
        <v>13949.51</v>
      </c>
      <c r="D235" s="367">
        <f>ROUND('zg afspraak'!G21,0)</f>
        <v>0</v>
      </c>
      <c r="E235" s="199">
        <f aca="true" t="shared" si="6" ref="E235:E240">ROUND(C235*$G$5,2)*D235</f>
        <v>0</v>
      </c>
      <c r="F235" s="170"/>
      <c r="G235" s="170"/>
      <c r="H235" s="171"/>
      <c r="I235" s="350" t="s">
        <v>1110</v>
      </c>
      <c r="J235" s="195"/>
      <c r="K235" s="368">
        <v>1221.86</v>
      </c>
      <c r="L235" s="367">
        <f>K227</f>
        <v>0</v>
      </c>
      <c r="M235" s="355">
        <f>ROUND(K235*$G$5,2)*L235</f>
        <v>0</v>
      </c>
      <c r="N235" s="170"/>
      <c r="P235" s="170"/>
      <c r="Q235" s="170"/>
      <c r="R235" s="170"/>
      <c r="S235" s="170"/>
      <c r="T235" s="170"/>
      <c r="U235" s="170"/>
      <c r="V235" s="170"/>
      <c r="W235" s="170"/>
      <c r="X235" s="170"/>
    </row>
    <row r="236" spans="1:24" ht="11.25">
      <c r="A236" s="311" t="s">
        <v>1084</v>
      </c>
      <c r="B236" s="203"/>
      <c r="C236" s="371">
        <v>16.38</v>
      </c>
      <c r="D236" s="216">
        <f>'zg afspraak'!M21</f>
        <v>0</v>
      </c>
      <c r="E236" s="199">
        <f t="shared" si="6"/>
        <v>0</v>
      </c>
      <c r="F236" s="170"/>
      <c r="G236" s="170"/>
      <c r="H236" s="171"/>
      <c r="I236" s="350" t="s">
        <v>753</v>
      </c>
      <c r="J236" s="195"/>
      <c r="K236" s="368">
        <v>8526.49</v>
      </c>
      <c r="L236" s="367">
        <f>K227</f>
        <v>0</v>
      </c>
      <c r="M236" s="355">
        <f>ROUND(K236*$G$5,2)*L236</f>
        <v>0</v>
      </c>
      <c r="N236" s="170"/>
      <c r="P236" s="170"/>
      <c r="Q236" s="170"/>
      <c r="R236" s="170"/>
      <c r="S236" s="170"/>
      <c r="T236" s="170"/>
      <c r="U236" s="170"/>
      <c r="V236" s="170"/>
      <c r="W236" s="170"/>
      <c r="X236" s="170"/>
    </row>
    <row r="237" spans="1:24" ht="11.25">
      <c r="A237" s="311" t="s">
        <v>1087</v>
      </c>
      <c r="B237" s="203"/>
      <c r="C237" s="368">
        <v>17415.25</v>
      </c>
      <c r="D237" s="367">
        <f>ROUND('zg afspraak'!G22,0)</f>
        <v>0</v>
      </c>
      <c r="E237" s="199">
        <f t="shared" si="6"/>
        <v>0</v>
      </c>
      <c r="F237" s="170"/>
      <c r="G237" s="170"/>
      <c r="H237" s="171"/>
      <c r="I237" s="350" t="s">
        <v>1112</v>
      </c>
      <c r="J237" s="203"/>
      <c r="K237" s="203"/>
      <c r="L237" s="203"/>
      <c r="M237" s="355"/>
      <c r="N237" s="170"/>
      <c r="P237" s="170"/>
      <c r="Q237" s="170"/>
      <c r="R237" s="170"/>
      <c r="S237" s="170"/>
      <c r="T237" s="170"/>
      <c r="U237" s="170"/>
      <c r="V237" s="170"/>
      <c r="W237" s="170"/>
      <c r="X237" s="170"/>
    </row>
    <row r="238" spans="1:24" ht="11.25">
      <c r="A238" s="311" t="s">
        <v>1086</v>
      </c>
      <c r="B238" s="203"/>
      <c r="C238" s="371">
        <v>20.44</v>
      </c>
      <c r="D238" s="216">
        <f>'zg afspraak'!M22</f>
        <v>0</v>
      </c>
      <c r="E238" s="199">
        <f t="shared" si="6"/>
        <v>0</v>
      </c>
      <c r="F238" s="170"/>
      <c r="G238" s="170"/>
      <c r="H238" s="171"/>
      <c r="I238" s="350" t="s">
        <v>1113</v>
      </c>
      <c r="J238" s="195"/>
      <c r="K238" s="371">
        <v>56.58</v>
      </c>
      <c r="L238" s="216">
        <f>'zg afspraak'!G64</f>
        <v>0</v>
      </c>
      <c r="M238" s="355">
        <f>ROUND(K238*$G$5,2)*L238</f>
        <v>0</v>
      </c>
      <c r="N238" s="170"/>
      <c r="P238" s="170"/>
      <c r="Q238" s="170"/>
      <c r="R238" s="170"/>
      <c r="S238" s="170"/>
      <c r="T238" s="170"/>
      <c r="U238" s="170"/>
      <c r="V238" s="170"/>
      <c r="W238" s="170"/>
      <c r="X238" s="170"/>
    </row>
    <row r="239" spans="1:24" ht="11.25">
      <c r="A239" s="311" t="s">
        <v>1089</v>
      </c>
      <c r="B239" s="203"/>
      <c r="C239" s="368">
        <f>+C237</f>
        <v>17415.25</v>
      </c>
      <c r="D239" s="367">
        <f>ROUND('zg afspraak'!G23,0)</f>
        <v>0</v>
      </c>
      <c r="E239" s="199">
        <f t="shared" si="6"/>
        <v>0</v>
      </c>
      <c r="F239" s="170"/>
      <c r="G239" s="170"/>
      <c r="H239" s="171"/>
      <c r="I239" s="350" t="s">
        <v>1114</v>
      </c>
      <c r="J239" s="195"/>
      <c r="K239" s="371">
        <v>50.15</v>
      </c>
      <c r="L239" s="216">
        <f>'zg afspraak'!G65</f>
        <v>0</v>
      </c>
      <c r="M239" s="355">
        <f>ROUND(K239*$G$5,2)*L239</f>
        <v>0</v>
      </c>
      <c r="N239" s="170"/>
      <c r="P239" s="170"/>
      <c r="Q239" s="170"/>
      <c r="R239" s="170"/>
      <c r="S239" s="170"/>
      <c r="T239" s="170"/>
      <c r="U239" s="170"/>
      <c r="V239" s="170"/>
      <c r="W239" s="170"/>
      <c r="X239" s="170"/>
    </row>
    <row r="240" spans="1:24" ht="11.25">
      <c r="A240" s="311" t="s">
        <v>1088</v>
      </c>
      <c r="B240" s="203"/>
      <c r="C240" s="371">
        <v>20.44</v>
      </c>
      <c r="D240" s="216">
        <f>'zg afspraak'!M23</f>
        <v>0</v>
      </c>
      <c r="E240" s="199">
        <f t="shared" si="6"/>
        <v>0</v>
      </c>
      <c r="F240" s="170"/>
      <c r="G240" s="170"/>
      <c r="H240" s="171"/>
      <c r="I240" s="200" t="s">
        <v>1150</v>
      </c>
      <c r="J240" s="195"/>
      <c r="K240" s="371">
        <v>70.48</v>
      </c>
      <c r="L240" s="216">
        <f>'zg afspraak'!G66</f>
        <v>0</v>
      </c>
      <c r="M240" s="355">
        <f>ROUND(K240*$G$5,2)*L240</f>
        <v>0</v>
      </c>
      <c r="N240" s="170"/>
      <c r="P240" s="170"/>
      <c r="Q240" s="170"/>
      <c r="R240" s="170"/>
      <c r="S240" s="170"/>
      <c r="T240" s="170"/>
      <c r="U240" s="170"/>
      <c r="V240" s="170"/>
      <c r="W240" s="170"/>
      <c r="X240" s="170"/>
    </row>
    <row r="241" spans="1:24" ht="11.25">
      <c r="A241" s="311" t="s">
        <v>1090</v>
      </c>
      <c r="B241" s="203"/>
      <c r="C241" s="203"/>
      <c r="D241" s="396"/>
      <c r="E241" s="199"/>
      <c r="F241" s="170"/>
      <c r="G241" s="170"/>
      <c r="H241" s="171"/>
      <c r="I241" s="350" t="s">
        <v>1116</v>
      </c>
      <c r="J241" s="387"/>
      <c r="K241" s="203"/>
      <c r="L241" s="203"/>
      <c r="M241" s="355"/>
      <c r="N241" s="170"/>
      <c r="V241" s="170"/>
      <c r="W241" s="170"/>
      <c r="X241" s="170"/>
    </row>
    <row r="242" spans="1:24" ht="11.25">
      <c r="A242" s="311" t="s">
        <v>1092</v>
      </c>
      <c r="B242" s="203"/>
      <c r="C242" s="368">
        <v>10603.06</v>
      </c>
      <c r="D242" s="367">
        <f>ROUND('zg afspraak'!G24,0)</f>
        <v>0</v>
      </c>
      <c r="E242" s="199">
        <f>ROUND(C242*$G$5,2)*D242</f>
        <v>0</v>
      </c>
      <c r="F242" s="170"/>
      <c r="G242" s="170"/>
      <c r="H242" s="171"/>
      <c r="I242" s="350" t="s">
        <v>1113</v>
      </c>
      <c r="J242" s="195"/>
      <c r="K242" s="371">
        <v>39.01</v>
      </c>
      <c r="L242" s="216">
        <f>'zg afspraak'!G72</f>
        <v>0</v>
      </c>
      <c r="M242" s="355">
        <f>ROUND(K242*$G$5,2)*L242</f>
        <v>0</v>
      </c>
      <c r="N242" s="170"/>
      <c r="P242" s="170"/>
      <c r="Q242" s="170"/>
      <c r="R242" s="170"/>
      <c r="S242" s="170"/>
      <c r="T242" s="181"/>
      <c r="U242" s="181"/>
      <c r="V242" s="171"/>
      <c r="W242" s="170"/>
      <c r="X242" s="170"/>
    </row>
    <row r="243" spans="1:24" ht="11.25">
      <c r="A243" s="311" t="s">
        <v>1091</v>
      </c>
      <c r="B243" s="203"/>
      <c r="C243" s="371">
        <v>12.45</v>
      </c>
      <c r="D243" s="216">
        <f>'zg afspraak'!M24</f>
        <v>0</v>
      </c>
      <c r="E243" s="199">
        <f>ROUND(C243*$G$5,2)*D243</f>
        <v>0</v>
      </c>
      <c r="F243" s="170"/>
      <c r="G243" s="170"/>
      <c r="H243" s="171"/>
      <c r="I243" s="350" t="s">
        <v>1114</v>
      </c>
      <c r="J243" s="195"/>
      <c r="K243" s="371">
        <v>33.58</v>
      </c>
      <c r="L243" s="216">
        <f>'zg afspraak'!G73</f>
        <v>0</v>
      </c>
      <c r="M243" s="355">
        <f>ROUND(K243*$G$5,2)*L243</f>
        <v>0</v>
      </c>
      <c r="N243" s="170"/>
      <c r="P243" s="170"/>
      <c r="Q243" s="170"/>
      <c r="R243" s="170"/>
      <c r="S243" s="170"/>
      <c r="T243" s="170"/>
      <c r="U243" s="170"/>
      <c r="V243" s="170"/>
      <c r="W243" s="170"/>
      <c r="X243" s="170"/>
    </row>
    <row r="244" spans="1:24" ht="11.25">
      <c r="A244" s="311" t="s">
        <v>1094</v>
      </c>
      <c r="B244" s="203"/>
      <c r="C244" s="368">
        <v>13230.44</v>
      </c>
      <c r="D244" s="367">
        <f>ROUND('zg afspraak'!G25,0)</f>
        <v>0</v>
      </c>
      <c r="E244" s="199">
        <f>ROUND(C244*$G$5,2)*D244</f>
        <v>0</v>
      </c>
      <c r="F244" s="170"/>
      <c r="G244" s="170"/>
      <c r="H244" s="171"/>
      <c r="I244" s="350" t="s">
        <v>1115</v>
      </c>
      <c r="J244" s="195"/>
      <c r="K244" s="371">
        <v>50.67</v>
      </c>
      <c r="L244" s="216">
        <f>'zg afspraak'!G74</f>
        <v>0</v>
      </c>
      <c r="M244" s="355">
        <f>ROUND(K244*$G$5,2)*L244</f>
        <v>0</v>
      </c>
      <c r="N244" s="170"/>
      <c r="P244" s="170"/>
      <c r="Q244" s="170"/>
      <c r="R244" s="170"/>
      <c r="S244" s="170"/>
      <c r="T244" s="170"/>
      <c r="U244" s="170"/>
      <c r="V244" s="170"/>
      <c r="W244" s="170"/>
      <c r="X244" s="170"/>
    </row>
    <row r="245" spans="1:24" ht="11.25">
      <c r="A245" s="311" t="s">
        <v>1093</v>
      </c>
      <c r="B245" s="203"/>
      <c r="C245" s="371">
        <v>15.53</v>
      </c>
      <c r="D245" s="216">
        <f>'zg afspraak'!M25</f>
        <v>0</v>
      </c>
      <c r="E245" s="199">
        <f>ROUND(C245*$G$5,2)*D245</f>
        <v>0</v>
      </c>
      <c r="F245" s="170"/>
      <c r="G245" s="170"/>
      <c r="H245" s="171"/>
      <c r="I245" s="350" t="s">
        <v>1105</v>
      </c>
      <c r="J245" s="195"/>
      <c r="K245" s="368">
        <v>571.97</v>
      </c>
      <c r="L245" s="518">
        <f>K227</f>
        <v>0</v>
      </c>
      <c r="M245" s="355">
        <f>ROUND(K245*$G$5,2)*L245</f>
        <v>0</v>
      </c>
      <c r="N245" s="170"/>
      <c r="P245" s="170"/>
      <c r="Q245" s="170"/>
      <c r="R245" s="170"/>
      <c r="S245" s="170"/>
      <c r="T245" s="170"/>
      <c r="U245" s="170"/>
      <c r="V245" s="170"/>
      <c r="W245" s="170"/>
      <c r="X245" s="170"/>
    </row>
    <row r="246" spans="1:24" ht="11.25">
      <c r="A246" s="311" t="s">
        <v>1095</v>
      </c>
      <c r="B246" s="203"/>
      <c r="C246" s="203"/>
      <c r="D246" s="396"/>
      <c r="E246" s="199"/>
      <c r="F246" s="170"/>
      <c r="G246" s="170"/>
      <c r="H246" s="171"/>
      <c r="I246" s="351" t="s">
        <v>1115</v>
      </c>
      <c r="J246" s="196"/>
      <c r="K246" s="384">
        <v>3.19</v>
      </c>
      <c r="L246" s="385">
        <f>L240+L244</f>
        <v>0</v>
      </c>
      <c r="M246" s="356">
        <f>ROUND(K246*$G$5,2)*L246</f>
        <v>0</v>
      </c>
      <c r="N246" s="170"/>
      <c r="P246" s="170"/>
      <c r="Q246" s="170"/>
      <c r="R246" s="170"/>
      <c r="S246" s="170"/>
      <c r="T246" s="170"/>
      <c r="U246" s="170"/>
      <c r="V246" s="170"/>
      <c r="W246" s="170"/>
      <c r="X246" s="170"/>
    </row>
    <row r="247" spans="1:24" ht="11.25">
      <c r="A247" s="311" t="s">
        <v>1097</v>
      </c>
      <c r="B247" s="203"/>
      <c r="C247" s="368">
        <v>1313.7</v>
      </c>
      <c r="D247" s="367">
        <f>ROUND('zg afspraak'!G33,0)</f>
        <v>0</v>
      </c>
      <c r="E247" s="199">
        <f aca="true" t="shared" si="7" ref="E247:E252">ROUND(C247*$G$5,2)*D247</f>
        <v>0</v>
      </c>
      <c r="F247" s="170"/>
      <c r="G247" s="170"/>
      <c r="H247" s="171"/>
      <c r="I247" s="170"/>
      <c r="J247" s="170"/>
      <c r="K247" s="170"/>
      <c r="L247" s="181"/>
      <c r="M247" s="493"/>
      <c r="N247" s="170"/>
      <c r="P247" s="170"/>
      <c r="Q247" s="170"/>
      <c r="R247" s="170"/>
      <c r="S247" s="170"/>
      <c r="T247" s="181"/>
      <c r="U247" s="181"/>
      <c r="V247" s="171"/>
      <c r="W247" s="170"/>
      <c r="X247" s="170"/>
    </row>
    <row r="248" spans="1:24" ht="11.25">
      <c r="A248" s="311" t="s">
        <v>1096</v>
      </c>
      <c r="B248" s="203"/>
      <c r="C248" s="371">
        <v>1.54</v>
      </c>
      <c r="D248" s="216">
        <f>'zg afspraak'!M33</f>
        <v>0</v>
      </c>
      <c r="E248" s="199">
        <f t="shared" si="7"/>
        <v>0</v>
      </c>
      <c r="F248" s="170"/>
      <c r="G248" s="170"/>
      <c r="H248" s="171"/>
      <c r="I248" s="364" t="s">
        <v>1146</v>
      </c>
      <c r="J248" s="193"/>
      <c r="K248" s="207"/>
      <c r="L248" s="362"/>
      <c r="M248" s="395">
        <f>SUM(M231:M246)</f>
        <v>0</v>
      </c>
      <c r="N248" s="170"/>
      <c r="P248" s="170"/>
      <c r="Q248" s="170"/>
      <c r="R248" s="170"/>
      <c r="S248" s="170"/>
      <c r="T248" s="170"/>
      <c r="U248" s="170"/>
      <c r="V248" s="170"/>
      <c r="W248" s="170"/>
      <c r="X248" s="170"/>
    </row>
    <row r="249" spans="1:24" ht="11.25">
      <c r="A249" s="311" t="s">
        <v>1099</v>
      </c>
      <c r="B249" s="203"/>
      <c r="C249" s="368">
        <v>1922.14</v>
      </c>
      <c r="D249" s="367">
        <f>ROUND('zg afspraak'!G34,0)</f>
        <v>0</v>
      </c>
      <c r="E249" s="199">
        <f t="shared" si="7"/>
        <v>0</v>
      </c>
      <c r="F249" s="170"/>
      <c r="G249" s="170"/>
      <c r="H249" s="170"/>
      <c r="I249" s="170"/>
      <c r="J249" s="170"/>
      <c r="K249" s="170"/>
      <c r="L249" s="171"/>
      <c r="M249" s="210"/>
      <c r="N249" s="170"/>
      <c r="P249" s="170"/>
      <c r="Q249" s="170"/>
      <c r="R249" s="170"/>
      <c r="S249" s="170"/>
      <c r="T249" s="170"/>
      <c r="U249" s="170"/>
      <c r="V249" s="170"/>
      <c r="W249" s="170"/>
      <c r="X249" s="170"/>
    </row>
    <row r="250" spans="1:24" ht="11.25">
      <c r="A250" s="311" t="s">
        <v>1098</v>
      </c>
      <c r="B250" s="203"/>
      <c r="C250" s="371">
        <v>2.26</v>
      </c>
      <c r="D250" s="216">
        <f>'zg afspraak'!M34</f>
        <v>0</v>
      </c>
      <c r="E250" s="199">
        <f t="shared" si="7"/>
        <v>0</v>
      </c>
      <c r="F250" s="170"/>
      <c r="G250" s="170"/>
      <c r="H250" s="171"/>
      <c r="I250" s="170" t="s">
        <v>764</v>
      </c>
      <c r="J250" s="170"/>
      <c r="K250" s="170"/>
      <c r="L250" s="170"/>
      <c r="M250" s="461"/>
      <c r="N250" s="170"/>
      <c r="P250" s="177"/>
      <c r="Q250" s="170"/>
      <c r="R250" s="170"/>
      <c r="S250" s="170"/>
      <c r="T250" s="170"/>
      <c r="U250" s="170"/>
      <c r="V250" s="170"/>
      <c r="W250" s="170"/>
      <c r="X250" s="170"/>
    </row>
    <row r="251" spans="1:24" ht="11.25">
      <c r="A251" s="311" t="s">
        <v>1094</v>
      </c>
      <c r="B251" s="203"/>
      <c r="C251" s="368">
        <v>2184.88</v>
      </c>
      <c r="D251" s="367">
        <f>ROUND('zg afspraak'!G35,0)</f>
        <v>0</v>
      </c>
      <c r="E251" s="199">
        <f t="shared" si="7"/>
        <v>0</v>
      </c>
      <c r="F251" s="170"/>
      <c r="G251" s="170"/>
      <c r="H251" s="171"/>
      <c r="I251" s="170"/>
      <c r="J251" s="170"/>
      <c r="K251" s="170"/>
      <c r="L251" s="171"/>
      <c r="M251" s="210"/>
      <c r="N251" s="170"/>
      <c r="P251" s="170"/>
      <c r="Q251" s="170"/>
      <c r="R251" s="170"/>
      <c r="S251" s="170"/>
      <c r="T251" s="170"/>
      <c r="U251" s="170"/>
      <c r="V251" s="170"/>
      <c r="W251" s="170"/>
      <c r="X251" s="170"/>
    </row>
    <row r="252" spans="1:24" ht="12" thickBot="1">
      <c r="A252" s="311" t="s">
        <v>1093</v>
      </c>
      <c r="B252" s="203"/>
      <c r="C252" s="371">
        <v>2.56</v>
      </c>
      <c r="D252" s="216">
        <f>'zg afspraak'!M35</f>
        <v>0</v>
      </c>
      <c r="E252" s="199">
        <f t="shared" si="7"/>
        <v>0</v>
      </c>
      <c r="F252" s="170"/>
      <c r="G252" s="170"/>
      <c r="H252" s="171"/>
      <c r="I252" s="349" t="s">
        <v>1117</v>
      </c>
      <c r="J252" s="194"/>
      <c r="K252" s="374">
        <v>1557.27</v>
      </c>
      <c r="L252" s="519">
        <f>K227</f>
        <v>0</v>
      </c>
      <c r="M252" s="463">
        <f>ROUND(K252*$G$6,2)*L252</f>
        <v>0</v>
      </c>
      <c r="N252" s="173"/>
      <c r="P252" s="170"/>
      <c r="Q252" s="170"/>
      <c r="R252" s="170"/>
      <c r="S252" s="170"/>
      <c r="T252" s="181"/>
      <c r="U252" s="181"/>
      <c r="V252" s="171"/>
      <c r="W252" s="170"/>
      <c r="X252" s="170"/>
    </row>
    <row r="253" spans="1:24" ht="11.25">
      <c r="A253" s="311" t="s">
        <v>1101</v>
      </c>
      <c r="B253" s="203"/>
      <c r="C253" s="379"/>
      <c r="D253" s="396"/>
      <c r="E253" s="199"/>
      <c r="F253" s="170"/>
      <c r="G253" s="170"/>
      <c r="H253" s="171"/>
      <c r="I253" s="350" t="s">
        <v>1111</v>
      </c>
      <c r="J253" s="195"/>
      <c r="K253" s="371">
        <v>7.52</v>
      </c>
      <c r="L253" s="518">
        <f>'zg afspraak'!G59</f>
        <v>0</v>
      </c>
      <c r="M253" s="355">
        <f>ROUND(K253*$G$6,2)*L253</f>
        <v>0</v>
      </c>
      <c r="P253" s="170"/>
      <c r="Q253" s="170"/>
      <c r="R253" s="170"/>
      <c r="S253" s="170"/>
      <c r="T253" s="170"/>
      <c r="U253" s="170"/>
      <c r="V253" s="170"/>
      <c r="W253" s="170"/>
      <c r="X253" s="170"/>
    </row>
    <row r="254" spans="1:24" ht="11.25">
      <c r="A254" s="311" t="s">
        <v>1097</v>
      </c>
      <c r="B254" s="203"/>
      <c r="C254" s="368">
        <v>1021.56</v>
      </c>
      <c r="D254" s="367">
        <f>ROUND('zg afspraak'!G33,0)</f>
        <v>0</v>
      </c>
      <c r="E254" s="199">
        <f aca="true" t="shared" si="8" ref="E254:E262">ROUND(C254*$G$5,2)*D254</f>
        <v>0</v>
      </c>
      <c r="F254" s="170"/>
      <c r="G254" s="170"/>
      <c r="H254" s="171"/>
      <c r="I254" s="351" t="s">
        <v>775</v>
      </c>
      <c r="J254" s="196"/>
      <c r="K254" s="369">
        <v>291.12</v>
      </c>
      <c r="L254" s="520">
        <f>K227</f>
        <v>0</v>
      </c>
      <c r="M254" s="356">
        <f>ROUND(K254*$G$6,2)*L254</f>
        <v>0</v>
      </c>
      <c r="P254" s="170"/>
      <c r="Q254" s="170"/>
      <c r="R254" s="170"/>
      <c r="S254" s="170"/>
      <c r="T254" s="181"/>
      <c r="U254" s="181"/>
      <c r="V254" s="171"/>
      <c r="W254" s="170"/>
      <c r="X254" s="170"/>
    </row>
    <row r="255" spans="1:24" ht="11.25">
      <c r="A255" s="311" t="s">
        <v>1096</v>
      </c>
      <c r="B255" s="203"/>
      <c r="C255" s="382">
        <v>1.2</v>
      </c>
      <c r="D255" s="216">
        <f>'zg afspraak'!M42</f>
        <v>0</v>
      </c>
      <c r="E255" s="199">
        <f t="shared" si="8"/>
        <v>0</v>
      </c>
      <c r="F255" s="170"/>
      <c r="G255" s="170"/>
      <c r="H255" s="170"/>
      <c r="I255" s="170"/>
      <c r="J255" s="170"/>
      <c r="K255" s="170"/>
      <c r="L255" s="171"/>
      <c r="M255" s="210"/>
      <c r="P255" s="170"/>
      <c r="Q255" s="170"/>
      <c r="R255" s="170"/>
      <c r="S255" s="170"/>
      <c r="T255" s="170"/>
      <c r="U255" s="170"/>
      <c r="V255" s="170"/>
      <c r="W255" s="170"/>
      <c r="X255" s="170"/>
    </row>
    <row r="256" spans="1:24" ht="11.25">
      <c r="A256" s="311" t="s">
        <v>1099</v>
      </c>
      <c r="B256" s="203"/>
      <c r="C256" s="368">
        <v>1382.84</v>
      </c>
      <c r="D256" s="367">
        <f>ROUND('zg afspraak'!G34,0)</f>
        <v>0</v>
      </c>
      <c r="E256" s="199">
        <f t="shared" si="8"/>
        <v>0</v>
      </c>
      <c r="F256" s="170"/>
      <c r="G256" s="170"/>
      <c r="H256" s="171"/>
      <c r="I256" s="364" t="s">
        <v>1147</v>
      </c>
      <c r="J256" s="193"/>
      <c r="K256" s="361"/>
      <c r="L256" s="193"/>
      <c r="M256" s="395">
        <f>SUM(M252:M254)</f>
        <v>0</v>
      </c>
      <c r="P256" s="170"/>
      <c r="Q256" s="170"/>
      <c r="R256" s="170"/>
      <c r="S256" s="170"/>
      <c r="T256" s="170"/>
      <c r="U256" s="170"/>
      <c r="V256" s="170"/>
      <c r="W256" s="170"/>
      <c r="X256" s="170"/>
    </row>
    <row r="257" spans="1:24" ht="11.25">
      <c r="A257" s="311" t="s">
        <v>1098</v>
      </c>
      <c r="B257" s="203"/>
      <c r="C257" s="371">
        <v>1.62</v>
      </c>
      <c r="D257" s="216">
        <f>'zg afspraak'!M43</f>
        <v>0</v>
      </c>
      <c r="E257" s="199">
        <f t="shared" si="8"/>
        <v>0</v>
      </c>
      <c r="F257" s="170"/>
      <c r="G257" s="170"/>
      <c r="H257" s="171"/>
      <c r="I257" s="170"/>
      <c r="J257" s="170"/>
      <c r="K257" s="170"/>
      <c r="L257" s="181"/>
      <c r="M257" s="464"/>
      <c r="O257" s="170"/>
      <c r="P257" s="170"/>
      <c r="Q257" s="170"/>
      <c r="R257" s="170"/>
      <c r="S257" s="170"/>
      <c r="T257" s="170"/>
      <c r="U257" s="170"/>
      <c r="V257" s="170"/>
      <c r="W257" s="170"/>
      <c r="X257" s="170"/>
    </row>
    <row r="258" spans="1:24" ht="11.25">
      <c r="A258" s="311" t="s">
        <v>1094</v>
      </c>
      <c r="B258" s="203"/>
      <c r="C258" s="368">
        <v>1801.15</v>
      </c>
      <c r="D258" s="367">
        <f>ROUND('zg afspraak'!G35,0)</f>
        <v>0</v>
      </c>
      <c r="E258" s="199">
        <f t="shared" si="8"/>
        <v>0</v>
      </c>
      <c r="F258" s="170"/>
      <c r="G258" s="170"/>
      <c r="H258" s="170"/>
      <c r="I258" s="170"/>
      <c r="J258" s="170"/>
      <c r="K258" s="170"/>
      <c r="L258" s="170"/>
      <c r="M258" s="210"/>
      <c r="O258" s="170"/>
      <c r="P258" s="170"/>
      <c r="Q258" s="170"/>
      <c r="R258" s="170"/>
      <c r="S258" s="170"/>
      <c r="T258" s="170"/>
      <c r="U258" s="170"/>
      <c r="V258" s="170"/>
      <c r="W258" s="170"/>
      <c r="X258" s="170"/>
    </row>
    <row r="259" spans="1:24" ht="11.25">
      <c r="A259" s="311" t="s">
        <v>1093</v>
      </c>
      <c r="B259" s="203"/>
      <c r="C259" s="371">
        <v>2.12</v>
      </c>
      <c r="D259" s="216">
        <f>'zg afspraak'!M44</f>
        <v>0</v>
      </c>
      <c r="E259" s="199">
        <f t="shared" si="8"/>
        <v>0</v>
      </c>
      <c r="F259" s="170"/>
      <c r="G259" s="170"/>
      <c r="H259" s="170"/>
      <c r="I259" s="170"/>
      <c r="J259" s="170"/>
      <c r="K259" s="170"/>
      <c r="L259" s="170"/>
      <c r="M259" s="210"/>
      <c r="O259" s="170"/>
      <c r="P259" s="170"/>
      <c r="Q259" s="170"/>
      <c r="R259" s="170"/>
      <c r="S259" s="170"/>
      <c r="T259" s="170"/>
      <c r="U259" s="170"/>
      <c r="V259" s="170"/>
      <c r="W259" s="170"/>
      <c r="X259" s="170"/>
    </row>
    <row r="260" spans="1:24" ht="11.25">
      <c r="A260" s="311" t="s">
        <v>1077</v>
      </c>
      <c r="B260" s="203"/>
      <c r="C260" s="368">
        <v>852.17</v>
      </c>
      <c r="D260" s="367">
        <f>ROUND('zg afspraak'!G8,0)</f>
        <v>0</v>
      </c>
      <c r="E260" s="199">
        <f t="shared" si="8"/>
        <v>0</v>
      </c>
      <c r="F260" s="170"/>
      <c r="G260" s="170"/>
      <c r="H260" s="171"/>
      <c r="I260" s="170"/>
      <c r="J260" s="170"/>
      <c r="K260" s="170"/>
      <c r="L260" s="181"/>
      <c r="M260" s="172"/>
      <c r="O260" s="170"/>
      <c r="P260" s="170"/>
      <c r="Q260" s="170"/>
      <c r="R260" s="170"/>
      <c r="S260" s="170"/>
      <c r="T260" s="170"/>
      <c r="U260" s="170"/>
      <c r="V260" s="170"/>
      <c r="W260" s="170"/>
      <c r="X260" s="170"/>
    </row>
    <row r="261" spans="1:24" ht="11.25">
      <c r="A261" s="311" t="s">
        <v>1080</v>
      </c>
      <c r="B261" s="203"/>
      <c r="C261" s="382">
        <v>1</v>
      </c>
      <c r="D261" s="216">
        <f>C226</f>
        <v>0</v>
      </c>
      <c r="E261" s="199">
        <f t="shared" si="8"/>
        <v>0</v>
      </c>
      <c r="F261" s="170"/>
      <c r="G261" s="170"/>
      <c r="H261" s="171"/>
      <c r="I261" s="170"/>
      <c r="J261" s="170"/>
      <c r="K261" s="170"/>
      <c r="L261" s="181"/>
      <c r="M261" s="172"/>
      <c r="O261" s="170"/>
      <c r="P261" s="170"/>
      <c r="Q261" s="170"/>
      <c r="R261" s="170"/>
      <c r="S261" s="170"/>
      <c r="T261" s="170"/>
      <c r="U261" s="170"/>
      <c r="V261" s="170"/>
      <c r="W261" s="170"/>
      <c r="X261" s="170"/>
    </row>
    <row r="262" spans="1:24" ht="11.25">
      <c r="A262" s="393" t="s">
        <v>1102</v>
      </c>
      <c r="B262" s="380"/>
      <c r="C262" s="384">
        <v>3.19</v>
      </c>
      <c r="D262" s="385">
        <f>D259</f>
        <v>0</v>
      </c>
      <c r="E262" s="199">
        <f t="shared" si="8"/>
        <v>0</v>
      </c>
      <c r="F262" s="170"/>
      <c r="G262" s="170"/>
      <c r="H262" s="171"/>
      <c r="I262" s="170"/>
      <c r="J262" s="170"/>
      <c r="K262" s="170"/>
      <c r="L262" s="181"/>
      <c r="M262" s="172"/>
      <c r="O262" s="170"/>
      <c r="P262" s="170"/>
      <c r="Q262" s="170"/>
      <c r="R262" s="170"/>
      <c r="S262" s="170"/>
      <c r="T262" s="170"/>
      <c r="U262" s="170"/>
      <c r="V262" s="170"/>
      <c r="W262" s="170"/>
      <c r="X262" s="170"/>
    </row>
    <row r="263" spans="1:24" ht="11.25">
      <c r="A263" s="169"/>
      <c r="B263" s="170"/>
      <c r="C263" s="170"/>
      <c r="D263" s="170"/>
      <c r="E263" s="171"/>
      <c r="F263" s="170"/>
      <c r="G263" s="170"/>
      <c r="H263" s="171"/>
      <c r="I263" s="170"/>
      <c r="J263" s="170"/>
      <c r="K263" s="170"/>
      <c r="L263" s="181"/>
      <c r="M263" s="172"/>
      <c r="O263" s="170"/>
      <c r="P263" s="170"/>
      <c r="Q263" s="170"/>
      <c r="R263" s="170"/>
      <c r="S263" s="170"/>
      <c r="T263" s="170"/>
      <c r="U263" s="170"/>
      <c r="V263" s="170"/>
      <c r="W263" s="170"/>
      <c r="X263" s="170"/>
    </row>
    <row r="264" spans="1:24" ht="11.25">
      <c r="A264" s="192" t="s">
        <v>1146</v>
      </c>
      <c r="B264" s="193"/>
      <c r="C264" s="193"/>
      <c r="D264" s="362"/>
      <c r="E264" s="206">
        <f>SUM(E231:E262)</f>
        <v>0</v>
      </c>
      <c r="F264" s="170"/>
      <c r="G264" s="170"/>
      <c r="H264" s="171"/>
      <c r="I264" s="170"/>
      <c r="J264" s="170"/>
      <c r="K264" s="170"/>
      <c r="L264" s="181"/>
      <c r="M264" s="172"/>
      <c r="O264" s="170"/>
      <c r="P264" s="170"/>
      <c r="Q264" s="170"/>
      <c r="R264" s="170"/>
      <c r="S264" s="170"/>
      <c r="T264" s="170"/>
      <c r="U264" s="170"/>
      <c r="V264" s="170"/>
      <c r="W264" s="170"/>
      <c r="X264" s="170"/>
    </row>
    <row r="265" spans="1:24" ht="11.25">
      <c r="A265" s="169"/>
      <c r="B265" s="170"/>
      <c r="C265" s="170"/>
      <c r="D265" s="170"/>
      <c r="E265" s="171"/>
      <c r="F265" s="170"/>
      <c r="G265" s="170"/>
      <c r="H265" s="171"/>
      <c r="I265" s="170"/>
      <c r="J265" s="170"/>
      <c r="K265" s="170"/>
      <c r="L265" s="181"/>
      <c r="M265" s="172"/>
      <c r="P265" s="170"/>
      <c r="Q265" s="170"/>
      <c r="R265" s="170"/>
      <c r="S265" s="170"/>
      <c r="T265" s="170"/>
      <c r="U265" s="170"/>
      <c r="V265" s="171"/>
      <c r="W265" s="170"/>
      <c r="X265" s="170"/>
    </row>
    <row r="266" spans="1:24" ht="11.25">
      <c r="A266" s="169" t="s">
        <v>764</v>
      </c>
      <c r="B266" s="170"/>
      <c r="C266" s="170"/>
      <c r="D266" s="170"/>
      <c r="E266" s="171"/>
      <c r="F266" s="170"/>
      <c r="G266" s="170"/>
      <c r="H266" s="170"/>
      <c r="I266" s="170"/>
      <c r="J266" s="170"/>
      <c r="K266" s="170"/>
      <c r="L266" s="170"/>
      <c r="M266" s="210"/>
      <c r="P266" s="170"/>
      <c r="Q266" s="170"/>
      <c r="R266" s="170"/>
      <c r="S266" s="170"/>
      <c r="T266" s="170"/>
      <c r="U266" s="171"/>
      <c r="V266" s="170"/>
      <c r="W266" s="170"/>
      <c r="X266" s="170"/>
    </row>
    <row r="267" spans="1:24" ht="11.25">
      <c r="A267" s="169"/>
      <c r="B267" s="170"/>
      <c r="C267" s="170"/>
      <c r="D267" s="170"/>
      <c r="E267" s="171"/>
      <c r="F267" s="170"/>
      <c r="G267" s="170"/>
      <c r="H267" s="170"/>
      <c r="I267" s="170"/>
      <c r="J267" s="170"/>
      <c r="K267" s="170"/>
      <c r="L267" s="171"/>
      <c r="M267" s="210"/>
      <c r="N267" s="164"/>
      <c r="P267" s="170"/>
      <c r="Q267" s="170"/>
      <c r="R267" s="170"/>
      <c r="S267" s="170"/>
      <c r="T267" s="170"/>
      <c r="U267" s="170"/>
      <c r="V267" s="171"/>
      <c r="W267" s="170"/>
      <c r="X267" s="170"/>
    </row>
    <row r="268" spans="1:24" ht="11.25">
      <c r="A268" s="391" t="s">
        <v>1103</v>
      </c>
      <c r="B268" s="377"/>
      <c r="C268" s="374">
        <v>4322.5</v>
      </c>
      <c r="D268" s="447">
        <f>C227</f>
        <v>0</v>
      </c>
      <c r="E268" s="199">
        <f>ROUND(C268*$G$6,2)*D268</f>
        <v>0</v>
      </c>
      <c r="F268" s="170"/>
      <c r="G268" s="170"/>
      <c r="H268" s="170"/>
      <c r="I268" s="170"/>
      <c r="J268" s="170"/>
      <c r="K268" s="170"/>
      <c r="L268" s="171"/>
      <c r="M268" s="210"/>
      <c r="N268" s="164"/>
      <c r="P268" s="170"/>
      <c r="Q268" s="170"/>
      <c r="R268" s="170"/>
      <c r="S268" s="170"/>
      <c r="T268" s="170"/>
      <c r="U268" s="170"/>
      <c r="V268" s="170"/>
      <c r="W268" s="170"/>
      <c r="X268" s="170"/>
    </row>
    <row r="269" spans="1:24" ht="11.25">
      <c r="A269" s="311" t="s">
        <v>1082</v>
      </c>
      <c r="B269" s="203"/>
      <c r="C269" s="371">
        <v>9.18</v>
      </c>
      <c r="D269" s="381">
        <f>C226</f>
        <v>0</v>
      </c>
      <c r="E269" s="199">
        <f>ROUND(C269*$G$6,2)*D269</f>
        <v>0</v>
      </c>
      <c r="F269" s="170"/>
      <c r="G269" s="170"/>
      <c r="H269" s="171"/>
      <c r="I269" s="170"/>
      <c r="J269" s="170"/>
      <c r="K269" s="170"/>
      <c r="L269" s="181"/>
      <c r="M269" s="172"/>
      <c r="N269" s="392"/>
      <c r="P269" s="170"/>
      <c r="Q269" s="170"/>
      <c r="R269" s="170"/>
      <c r="S269" s="170"/>
      <c r="T269" s="170"/>
      <c r="U269" s="170"/>
      <c r="V269" s="170"/>
      <c r="W269" s="170"/>
      <c r="X269" s="170"/>
    </row>
    <row r="270" spans="1:24" ht="11.25">
      <c r="A270" s="393" t="s">
        <v>775</v>
      </c>
      <c r="B270" s="380"/>
      <c r="C270" s="369">
        <v>291.12</v>
      </c>
      <c r="D270" s="373">
        <f>C227</f>
        <v>0</v>
      </c>
      <c r="E270" s="199">
        <f>ROUND(C270*$G$6,2)*D270</f>
        <v>0</v>
      </c>
      <c r="F270" s="170"/>
      <c r="G270" s="170"/>
      <c r="H270" s="171"/>
      <c r="I270" s="170"/>
      <c r="J270" s="170"/>
      <c r="K270" s="170"/>
      <c r="L270" s="181"/>
      <c r="M270" s="172"/>
      <c r="N270" s="392"/>
      <c r="P270" s="170"/>
      <c r="Q270" s="170"/>
      <c r="R270" s="170"/>
      <c r="S270" s="170"/>
      <c r="T270" s="170"/>
      <c r="U270" s="170"/>
      <c r="V270" s="170"/>
      <c r="W270" s="170"/>
      <c r="X270" s="170"/>
    </row>
    <row r="271" spans="1:24" ht="11.25">
      <c r="A271" s="169"/>
      <c r="B271" s="170"/>
      <c r="C271" s="170"/>
      <c r="D271" s="170"/>
      <c r="E271" s="171"/>
      <c r="F271" s="170"/>
      <c r="G271" s="170"/>
      <c r="H271" s="171"/>
      <c r="I271" s="170"/>
      <c r="J271" s="170"/>
      <c r="K271" s="170"/>
      <c r="L271" s="181"/>
      <c r="M271" s="172"/>
      <c r="O271" s="170"/>
      <c r="P271" s="170"/>
      <c r="Q271" s="170"/>
      <c r="R271" s="170"/>
      <c r="S271" s="304"/>
      <c r="T271" s="185"/>
      <c r="U271" s="171"/>
      <c r="V271" s="170"/>
      <c r="W271" s="170"/>
      <c r="X271" s="170"/>
    </row>
    <row r="272" spans="1:24" ht="11.25">
      <c r="A272" s="192" t="s">
        <v>1147</v>
      </c>
      <c r="B272" s="193"/>
      <c r="C272" s="193"/>
      <c r="D272" s="193"/>
      <c r="E272" s="206">
        <f>SUM(E268:E270)</f>
        <v>0</v>
      </c>
      <c r="F272" s="170"/>
      <c r="G272" s="170"/>
      <c r="H272" s="171"/>
      <c r="I272" s="170"/>
      <c r="J272" s="170"/>
      <c r="K272" s="170"/>
      <c r="L272" s="181"/>
      <c r="M272" s="172"/>
      <c r="O272" s="170"/>
      <c r="P272" s="170"/>
      <c r="Q272" s="170"/>
      <c r="R272" s="170"/>
      <c r="S272" s="181"/>
      <c r="T272" s="170"/>
      <c r="U272" s="170"/>
      <c r="V272" s="170"/>
      <c r="W272" s="170"/>
      <c r="X272" s="170"/>
    </row>
    <row r="273" spans="1:24" ht="11.25">
      <c r="A273" s="169"/>
      <c r="B273" s="170"/>
      <c r="C273" s="170"/>
      <c r="D273" s="170"/>
      <c r="E273" s="171"/>
      <c r="F273" s="170"/>
      <c r="G273" s="170"/>
      <c r="H273" s="171"/>
      <c r="I273" s="170"/>
      <c r="J273" s="170"/>
      <c r="K273" s="170"/>
      <c r="L273" s="181"/>
      <c r="M273" s="172"/>
      <c r="P273" s="170"/>
      <c r="Q273" s="170"/>
      <c r="R273" s="170"/>
      <c r="S273" s="170"/>
      <c r="T273" s="170"/>
      <c r="U273" s="170"/>
      <c r="V273" s="170"/>
      <c r="W273" s="170"/>
      <c r="X273" s="170"/>
    </row>
    <row r="274" spans="1:24" ht="11.25">
      <c r="A274" s="391" t="s">
        <v>1159</v>
      </c>
      <c r="B274" s="377"/>
      <c r="C274" s="377"/>
      <c r="D274" s="377"/>
      <c r="E274" s="198">
        <f>E264</f>
        <v>0</v>
      </c>
      <c r="F274" s="170"/>
      <c r="G274" s="170"/>
      <c r="H274" s="171"/>
      <c r="I274" s="202" t="s">
        <v>1163</v>
      </c>
      <c r="J274" s="377"/>
      <c r="K274" s="377"/>
      <c r="L274" s="375"/>
      <c r="M274" s="463">
        <f>M248</f>
        <v>0</v>
      </c>
      <c r="O274" s="170"/>
      <c r="P274" s="170"/>
      <c r="Q274" s="170"/>
      <c r="R274" s="170"/>
      <c r="S274" s="304"/>
      <c r="T274" s="185"/>
      <c r="U274" s="171"/>
      <c r="V274" s="170"/>
      <c r="W274" s="170"/>
      <c r="X274" s="170"/>
    </row>
    <row r="275" spans="1:21" ht="11.25">
      <c r="A275" s="311" t="s">
        <v>1160</v>
      </c>
      <c r="B275" s="203"/>
      <c r="C275" s="203"/>
      <c r="D275" s="203"/>
      <c r="E275" s="199">
        <f>E272</f>
        <v>0</v>
      </c>
      <c r="F275" s="170"/>
      <c r="G275" s="170"/>
      <c r="H275" s="171"/>
      <c r="I275" s="200" t="s">
        <v>1162</v>
      </c>
      <c r="J275" s="203"/>
      <c r="K275" s="203"/>
      <c r="L275" s="213"/>
      <c r="M275" s="355">
        <f>M256</f>
        <v>0</v>
      </c>
      <c r="N275" s="459"/>
      <c r="O275" s="170"/>
      <c r="P275" s="170"/>
      <c r="Q275" s="170"/>
      <c r="R275" s="170"/>
      <c r="S275" s="304"/>
      <c r="T275" s="185"/>
      <c r="U275" s="171"/>
    </row>
    <row r="276" spans="1:21" ht="11.25">
      <c r="A276" s="393" t="s">
        <v>1161</v>
      </c>
      <c r="B276" s="380"/>
      <c r="C276" s="380"/>
      <c r="D276" s="380"/>
      <c r="E276" s="204">
        <f>E274+E275</f>
        <v>0</v>
      </c>
      <c r="F276" s="170"/>
      <c r="G276" s="170"/>
      <c r="H276" s="171"/>
      <c r="I276" s="358" t="s">
        <v>1164</v>
      </c>
      <c r="J276" s="380"/>
      <c r="K276" s="380"/>
      <c r="L276" s="376"/>
      <c r="M276" s="356">
        <f>M274+M275</f>
        <v>0</v>
      </c>
      <c r="N276" s="164"/>
      <c r="O276" s="170"/>
      <c r="P276" s="170"/>
      <c r="Q276" s="170"/>
      <c r="R276" s="170"/>
      <c r="S276" s="170"/>
      <c r="T276" s="170"/>
      <c r="U276" s="170"/>
    </row>
    <row r="277" spans="1:21" ht="12" thickBot="1">
      <c r="A277" s="428"/>
      <c r="B277" s="173"/>
      <c r="C277" s="173"/>
      <c r="D277" s="173"/>
      <c r="E277" s="186"/>
      <c r="F277" s="173"/>
      <c r="G277" s="173"/>
      <c r="H277" s="186"/>
      <c r="I277" s="173"/>
      <c r="J277" s="173"/>
      <c r="K277" s="173"/>
      <c r="L277" s="184"/>
      <c r="M277" s="174"/>
      <c r="N277" s="164"/>
      <c r="O277" s="170"/>
      <c r="P277" s="170"/>
      <c r="Q277" s="170"/>
      <c r="R277" s="170"/>
      <c r="S277" s="170"/>
      <c r="T277" s="170"/>
      <c r="U277" s="170"/>
    </row>
    <row r="278" spans="14:21" ht="11.25">
      <c r="N278" s="164"/>
      <c r="O278" s="170"/>
      <c r="P278" s="170"/>
      <c r="Q278" s="170"/>
      <c r="R278" s="170"/>
      <c r="S278" s="170"/>
      <c r="T278" s="170"/>
      <c r="U278" s="170"/>
    </row>
    <row r="279" spans="8:21" ht="11.25">
      <c r="H279" s="171"/>
      <c r="I279" s="170"/>
      <c r="J279" s="170"/>
      <c r="K279" s="170"/>
      <c r="L279" s="181"/>
      <c r="M279" s="171"/>
      <c r="N279" s="171"/>
      <c r="O279" s="170"/>
      <c r="P279" s="170"/>
      <c r="Q279" s="170"/>
      <c r="R279" s="170"/>
      <c r="S279" s="181"/>
      <c r="T279" s="171"/>
      <c r="U279" s="171"/>
    </row>
    <row r="280" spans="8:21" ht="11.25">
      <c r="H280" s="171"/>
      <c r="I280" s="170"/>
      <c r="J280" s="170"/>
      <c r="K280" s="170"/>
      <c r="L280" s="181"/>
      <c r="M280" s="171"/>
      <c r="N280" s="171"/>
      <c r="O280" s="170"/>
      <c r="P280" s="170"/>
      <c r="Q280" s="170"/>
      <c r="R280" s="170"/>
      <c r="S280" s="170"/>
      <c r="T280" s="170"/>
      <c r="U280" s="170"/>
    </row>
    <row r="281" spans="8:15" ht="11.25">
      <c r="H281" s="171"/>
      <c r="I281" s="170"/>
      <c r="J281" s="170"/>
      <c r="K281" s="170"/>
      <c r="L281" s="181"/>
      <c r="M281" s="171"/>
      <c r="N281" s="171"/>
      <c r="O281" s="170"/>
    </row>
    <row r="282" spans="8:15" ht="11.25">
      <c r="H282" s="171"/>
      <c r="I282" s="170"/>
      <c r="J282" s="170"/>
      <c r="K282" s="170"/>
      <c r="L282" s="181"/>
      <c r="M282" s="171"/>
      <c r="N282" s="171"/>
      <c r="O282" s="170"/>
    </row>
    <row r="283" spans="8:15" ht="11.25">
      <c r="H283" s="170"/>
      <c r="I283" s="414"/>
      <c r="J283" s="170"/>
      <c r="K283" s="170"/>
      <c r="L283" s="170"/>
      <c r="M283" s="171"/>
      <c r="N283" s="171"/>
      <c r="O283" s="170"/>
    </row>
    <row r="284" spans="8:15" ht="11.25">
      <c r="H284" s="171"/>
      <c r="I284" s="170"/>
      <c r="J284" s="170"/>
      <c r="K284" s="170"/>
      <c r="L284" s="181"/>
      <c r="M284" s="171"/>
      <c r="N284" s="171"/>
      <c r="O284" s="170"/>
    </row>
    <row r="285" spans="8:15" ht="11.25">
      <c r="H285" s="171"/>
      <c r="I285" s="170"/>
      <c r="J285" s="170"/>
      <c r="K285" s="170"/>
      <c r="L285" s="181"/>
      <c r="M285" s="171"/>
      <c r="N285" s="185"/>
      <c r="O285" s="170"/>
    </row>
    <row r="286" spans="8:15" ht="11.25">
      <c r="H286" s="171"/>
      <c r="I286" s="170"/>
      <c r="J286" s="170"/>
      <c r="K286" s="170"/>
      <c r="L286" s="181"/>
      <c r="M286" s="171"/>
      <c r="N286" s="171"/>
      <c r="O286" s="170"/>
    </row>
    <row r="287" spans="8:15" ht="11.25">
      <c r="H287" s="171"/>
      <c r="I287" s="170"/>
      <c r="J287" s="170"/>
      <c r="K287" s="170"/>
      <c r="L287" s="181"/>
      <c r="M287" s="171"/>
      <c r="N287" s="171"/>
      <c r="O287" s="170"/>
    </row>
    <row r="288" spans="8:15" ht="11.25">
      <c r="H288" s="171"/>
      <c r="I288" s="170"/>
      <c r="J288" s="170"/>
      <c r="K288" s="170"/>
      <c r="L288" s="181"/>
      <c r="M288" s="171"/>
      <c r="N288" s="171"/>
      <c r="O288" s="170"/>
    </row>
    <row r="289" spans="8:15" ht="11.25">
      <c r="H289" s="170"/>
      <c r="I289" s="170"/>
      <c r="J289" s="170"/>
      <c r="K289" s="170"/>
      <c r="L289" s="170"/>
      <c r="M289" s="171"/>
      <c r="N289" s="171"/>
      <c r="O289" s="170"/>
    </row>
    <row r="290" spans="8:15" ht="11.25">
      <c r="H290" s="170"/>
      <c r="I290" s="170"/>
      <c r="J290" s="170"/>
      <c r="K290" s="170"/>
      <c r="L290" s="170"/>
      <c r="M290" s="171"/>
      <c r="N290" s="171"/>
      <c r="O290" s="170"/>
    </row>
    <row r="291" spans="8:15" ht="11.25">
      <c r="H291" s="170"/>
      <c r="I291" s="170"/>
      <c r="J291" s="170"/>
      <c r="K291" s="170"/>
      <c r="L291" s="170"/>
      <c r="M291" s="170"/>
      <c r="N291" s="171"/>
      <c r="O291" s="170"/>
    </row>
    <row r="292" spans="8:15" ht="11.25">
      <c r="H292" s="170"/>
      <c r="I292" s="170"/>
      <c r="J292" s="170"/>
      <c r="K292" s="170"/>
      <c r="L292" s="170"/>
      <c r="M292" s="170"/>
      <c r="N292" s="171"/>
      <c r="O292" s="170"/>
    </row>
    <row r="293" spans="8:15" ht="11.25">
      <c r="H293" s="170"/>
      <c r="I293" s="170"/>
      <c r="J293" s="170"/>
      <c r="K293" s="170"/>
      <c r="L293" s="170"/>
      <c r="M293" s="170"/>
      <c r="N293" s="171"/>
      <c r="O293" s="170"/>
    </row>
    <row r="294" spans="8:15" ht="11.25">
      <c r="H294" s="170"/>
      <c r="I294" s="170"/>
      <c r="J294" s="170"/>
      <c r="K294" s="170"/>
      <c r="L294" s="170"/>
      <c r="M294" s="170"/>
      <c r="N294" s="171"/>
      <c r="O294" s="170"/>
    </row>
    <row r="295" spans="8:15" ht="11.25">
      <c r="H295" s="170"/>
      <c r="I295" s="170"/>
      <c r="J295" s="170"/>
      <c r="K295" s="170"/>
      <c r="L295" s="170"/>
      <c r="M295" s="170"/>
      <c r="N295" s="171"/>
      <c r="O295" s="170"/>
    </row>
    <row r="296" spans="8:15" ht="11.25">
      <c r="H296" s="170"/>
      <c r="I296" s="170"/>
      <c r="J296" s="170"/>
      <c r="K296" s="170"/>
      <c r="L296" s="170"/>
      <c r="M296" s="170"/>
      <c r="N296" s="171"/>
      <c r="O296" s="170"/>
    </row>
    <row r="297" spans="8:14" ht="11.25">
      <c r="H297" s="163"/>
      <c r="L297" s="163"/>
      <c r="M297" s="163"/>
      <c r="N297" s="164"/>
    </row>
    <row r="298" spans="8:14" ht="11.25">
      <c r="H298" s="163"/>
      <c r="L298" s="163"/>
      <c r="M298" s="163"/>
      <c r="N298" s="164"/>
    </row>
    <row r="299" spans="8:14" ht="11.25">
      <c r="H299" s="163"/>
      <c r="L299" s="163"/>
      <c r="M299" s="163"/>
      <c r="N299" s="164"/>
    </row>
    <row r="300" spans="8:14" ht="11.25">
      <c r="H300" s="163"/>
      <c r="L300" s="163"/>
      <c r="M300" s="163"/>
      <c r="N300" s="164"/>
    </row>
    <row r="301" spans="8:14" ht="11.25">
      <c r="H301" s="163"/>
      <c r="L301" s="163"/>
      <c r="M301" s="163"/>
      <c r="N301" s="164"/>
    </row>
    <row r="302" spans="8:14" ht="11.25">
      <c r="H302" s="163"/>
      <c r="L302" s="163"/>
      <c r="M302" s="163"/>
      <c r="N302" s="164"/>
    </row>
    <row r="303" spans="8:14" ht="11.25">
      <c r="H303" s="163"/>
      <c r="L303" s="163"/>
      <c r="M303" s="163"/>
      <c r="N303" s="164"/>
    </row>
    <row r="304" spans="8:14" ht="11.25">
      <c r="H304" s="163"/>
      <c r="L304" s="163"/>
      <c r="M304" s="163"/>
      <c r="N304" s="164"/>
    </row>
    <row r="305" spans="5:14" ht="11.25">
      <c r="E305" s="163"/>
      <c r="H305" s="163"/>
      <c r="L305" s="163"/>
      <c r="M305" s="163"/>
      <c r="N305" s="164"/>
    </row>
    <row r="306" spans="5:14" ht="11.25">
      <c r="E306" s="163"/>
      <c r="H306" s="163"/>
      <c r="L306" s="163"/>
      <c r="M306" s="163"/>
      <c r="N306" s="164"/>
    </row>
    <row r="307" spans="5:14" ht="11.25">
      <c r="E307" s="163"/>
      <c r="H307" s="163"/>
      <c r="L307" s="163"/>
      <c r="M307" s="163"/>
      <c r="N307" s="164"/>
    </row>
    <row r="308" spans="5:14" ht="11.25">
      <c r="E308" s="163"/>
      <c r="H308" s="163"/>
      <c r="L308" s="163"/>
      <c r="M308" s="163"/>
      <c r="N308" s="164"/>
    </row>
    <row r="309" spans="5:14" ht="11.25">
      <c r="E309" s="163"/>
      <c r="H309" s="163"/>
      <c r="L309" s="163"/>
      <c r="M309" s="163"/>
      <c r="N309" s="164"/>
    </row>
    <row r="310" spans="5:14" ht="11.25">
      <c r="E310" s="163"/>
      <c r="H310" s="163"/>
      <c r="L310" s="163"/>
      <c r="M310" s="163"/>
      <c r="N310" s="164"/>
    </row>
    <row r="311" spans="5:14" ht="11.25">
      <c r="E311" s="163"/>
      <c r="H311" s="163"/>
      <c r="L311" s="163"/>
      <c r="M311" s="163"/>
      <c r="N311" s="164"/>
    </row>
    <row r="312" spans="5:14" ht="11.25">
      <c r="E312" s="163"/>
      <c r="H312" s="163"/>
      <c r="L312" s="163"/>
      <c r="M312" s="163"/>
      <c r="N312" s="164"/>
    </row>
    <row r="313" spans="5:14" ht="11.25">
      <c r="E313" s="163"/>
      <c r="H313" s="163"/>
      <c r="L313" s="163"/>
      <c r="M313" s="163"/>
      <c r="N313" s="164"/>
    </row>
    <row r="314" spans="5:14" ht="11.25">
      <c r="E314" s="163"/>
      <c r="H314" s="163"/>
      <c r="L314" s="163"/>
      <c r="M314" s="163"/>
      <c r="N314" s="164"/>
    </row>
    <row r="315" spans="5:14" ht="11.25">
      <c r="E315" s="163"/>
      <c r="H315" s="163"/>
      <c r="L315" s="163"/>
      <c r="M315" s="163"/>
      <c r="N315" s="164"/>
    </row>
    <row r="316" spans="5:13" ht="11.25">
      <c r="E316" s="163"/>
      <c r="H316" s="163"/>
      <c r="L316" s="163"/>
      <c r="M316" s="163"/>
    </row>
    <row r="317" spans="5:13" ht="11.25">
      <c r="E317" s="163"/>
      <c r="H317" s="163"/>
      <c r="L317" s="163"/>
      <c r="M317" s="163"/>
    </row>
    <row r="318" spans="5:13" ht="11.25">
      <c r="E318" s="163"/>
      <c r="H318" s="163"/>
      <c r="L318" s="163"/>
      <c r="M318" s="163"/>
    </row>
    <row r="319" spans="5:13" ht="11.25">
      <c r="E319" s="163"/>
      <c r="H319" s="163"/>
      <c r="L319" s="163"/>
      <c r="M319" s="163"/>
    </row>
    <row r="320" spans="5:13" ht="11.25">
      <c r="E320" s="163"/>
      <c r="H320" s="163"/>
      <c r="L320" s="163"/>
      <c r="M320" s="163"/>
    </row>
  </sheetData>
  <sheetProtection password="CD36" sheet="1" objects="1" scenarios="1"/>
  <printOptions horizontalCentered="1"/>
  <pageMargins left="0.3937007874015748" right="0.3937007874015748" top="0.1968503937007874" bottom="0.1968503937007874" header="0.5118110236220472" footer="0.5118110236220472"/>
  <pageSetup horizontalDpi="600" verticalDpi="600" orientation="portrait" paperSize="9" scale="69" r:id="rId1"/>
  <headerFooter alignWithMargins="0">
    <oddFooter>&amp;R&amp;A&amp;   pagina &amp;P</oddFooter>
  </headerFooter>
  <rowBreaks count="3" manualBreakCount="3">
    <brk id="82" max="12" man="1"/>
    <brk id="142" max="12" man="1"/>
    <brk id="221" max="12" man="1"/>
  </rowBreaks>
</worksheet>
</file>

<file path=xl/worksheets/sheet14.xml><?xml version="1.0" encoding="utf-8"?>
<worksheet xmlns="http://schemas.openxmlformats.org/spreadsheetml/2006/main" xmlns:r="http://schemas.openxmlformats.org/officeDocument/2006/relationships">
  <sheetPr codeName="Blad7"/>
  <dimension ref="A1:V47"/>
  <sheetViews>
    <sheetView showGridLines="0" view="pageBreakPreview" zoomScaleSheetLayoutView="100" workbookViewId="0" topLeftCell="A22">
      <selection activeCell="G47" sqref="G47"/>
    </sheetView>
  </sheetViews>
  <sheetFormatPr defaultColWidth="9.140625" defaultRowHeight="12.75"/>
  <cols>
    <col min="1" max="1" width="8.00390625" style="1051" customWidth="1"/>
    <col min="2" max="2" width="48.421875" style="875" customWidth="1"/>
    <col min="3" max="3" width="8.8515625" style="875" customWidth="1"/>
    <col min="4" max="4" width="10.421875" style="875" customWidth="1"/>
    <col min="5" max="5" width="11.28125" style="872" customWidth="1"/>
    <col min="6" max="6" width="11.28125" style="875" customWidth="1"/>
    <col min="7" max="7" width="14.8515625" style="873" customWidth="1"/>
    <col min="8" max="8" width="12.7109375" style="875" customWidth="1"/>
    <col min="9" max="16384" width="9.140625" style="875" customWidth="1"/>
  </cols>
  <sheetData>
    <row r="1" spans="1:8" ht="15.75" customHeight="1">
      <c r="A1" s="1041"/>
      <c r="B1" s="872"/>
      <c r="C1" s="872"/>
      <c r="D1" s="872"/>
      <c r="F1" s="872"/>
      <c r="H1" s="874"/>
    </row>
    <row r="2" spans="1:7" s="880" customFormat="1" ht="15.75" customHeight="1">
      <c r="A2" s="1042"/>
      <c r="B2" s="876"/>
      <c r="C2" s="877"/>
      <c r="D2" s="876"/>
      <c r="E2" s="878"/>
      <c r="F2" s="878"/>
      <c r="G2" s="879"/>
    </row>
    <row r="3" spans="1:8" ht="12.75" customHeight="1">
      <c r="A3" s="1043"/>
      <c r="B3" s="881"/>
      <c r="C3" s="881"/>
      <c r="D3" s="881"/>
      <c r="E3" s="881"/>
      <c r="F3" s="881"/>
      <c r="G3" s="882"/>
      <c r="H3" s="874"/>
    </row>
    <row r="4" spans="1:7" ht="12.75" customHeight="1">
      <c r="A4" s="1044"/>
      <c r="B4" s="883" t="s">
        <v>31</v>
      </c>
      <c r="C4" s="884"/>
      <c r="D4" s="884"/>
      <c r="E4" s="885"/>
      <c r="F4" s="884"/>
      <c r="G4" s="882"/>
    </row>
    <row r="5" spans="1:7" s="891" customFormat="1" ht="12.75" customHeight="1">
      <c r="A5" s="886"/>
      <c r="B5" s="887"/>
      <c r="C5" s="888"/>
      <c r="D5" s="889"/>
      <c r="E5" s="889"/>
      <c r="F5" s="889"/>
      <c r="G5" s="890"/>
    </row>
    <row r="6" spans="1:7" ht="12.75" customHeight="1">
      <c r="A6" s="1045"/>
      <c r="B6" s="883" t="s">
        <v>32</v>
      </c>
      <c r="C6" s="892"/>
      <c r="D6" s="892"/>
      <c r="E6" s="892"/>
      <c r="F6" s="892"/>
      <c r="G6" s="893"/>
    </row>
    <row r="7" spans="1:13" s="900" customFormat="1" ht="21" customHeight="1">
      <c r="A7" s="1046"/>
      <c r="B7" s="894"/>
      <c r="C7" s="894"/>
      <c r="D7" s="895"/>
      <c r="E7" s="896"/>
      <c r="F7" s="897"/>
      <c r="G7" s="898"/>
      <c r="H7" s="899"/>
      <c r="I7" s="899"/>
      <c r="J7" s="899"/>
      <c r="K7" s="899"/>
      <c r="L7" s="899"/>
      <c r="M7" s="899"/>
    </row>
    <row r="8" spans="1:13" s="900" customFormat="1" ht="21" customHeight="1">
      <c r="A8" s="1047"/>
      <c r="B8" s="901"/>
      <c r="C8" s="902"/>
      <c r="D8" s="903" t="s">
        <v>207</v>
      </c>
      <c r="E8" s="903" t="s">
        <v>208</v>
      </c>
      <c r="F8" s="904"/>
      <c r="G8" s="898"/>
      <c r="H8" s="899"/>
      <c r="I8" s="899"/>
      <c r="J8" s="899"/>
      <c r="K8" s="899"/>
      <c r="L8" s="899"/>
      <c r="M8" s="899"/>
    </row>
    <row r="9" spans="1:13" s="900" customFormat="1" ht="21" customHeight="1">
      <c r="A9" s="1047"/>
      <c r="B9" s="1332"/>
      <c r="C9" s="1332"/>
      <c r="D9" s="905" t="s">
        <v>209</v>
      </c>
      <c r="E9" s="905" t="s">
        <v>210</v>
      </c>
      <c r="F9" s="904"/>
      <c r="G9" s="898"/>
      <c r="H9" s="899"/>
      <c r="I9" s="899"/>
      <c r="J9" s="899"/>
      <c r="K9" s="899"/>
      <c r="L9" s="899"/>
      <c r="M9" s="899"/>
    </row>
    <row r="10" spans="1:13" s="900" customFormat="1" ht="21" customHeight="1">
      <c r="A10" s="1047"/>
      <c r="B10" s="1332"/>
      <c r="C10" s="1332"/>
      <c r="D10" s="906" t="s">
        <v>211</v>
      </c>
      <c r="E10" s="907" t="s">
        <v>212</v>
      </c>
      <c r="F10" s="908" t="s">
        <v>213</v>
      </c>
      <c r="G10" s="898"/>
      <c r="H10" s="899"/>
      <c r="I10" s="899"/>
      <c r="J10" s="899"/>
      <c r="K10" s="899"/>
      <c r="L10" s="899"/>
      <c r="M10" s="899"/>
    </row>
    <row r="11" spans="1:13" s="900" customFormat="1" ht="21" customHeight="1">
      <c r="A11" s="1048"/>
      <c r="B11" s="1333" t="s">
        <v>27</v>
      </c>
      <c r="C11" s="1333"/>
      <c r="D11" s="909">
        <f>'Invulblad KW'!E24</f>
        <v>0</v>
      </c>
      <c r="E11" s="910">
        <v>1762.7047531283106</v>
      </c>
      <c r="F11" s="911">
        <f>+D11*E11</f>
        <v>0</v>
      </c>
      <c r="G11" s="873"/>
      <c r="H11" s="899"/>
      <c r="I11" s="912"/>
      <c r="J11" s="899"/>
      <c r="K11" s="899"/>
      <c r="L11" s="899"/>
      <c r="M11" s="899"/>
    </row>
    <row r="12" spans="1:13" s="900" customFormat="1" ht="21" customHeight="1">
      <c r="A12" s="1048"/>
      <c r="B12" s="1333" t="s">
        <v>28</v>
      </c>
      <c r="C12" s="1333"/>
      <c r="D12" s="909">
        <f>'Invulblad KW'!E27</f>
        <v>0</v>
      </c>
      <c r="E12" s="910">
        <v>2566.7478105734162</v>
      </c>
      <c r="F12" s="911">
        <f>+D12*E12</f>
        <v>0</v>
      </c>
      <c r="G12" s="873"/>
      <c r="H12" s="899"/>
      <c r="I12" s="912"/>
      <c r="J12" s="899"/>
      <c r="K12" s="899"/>
      <c r="L12" s="899"/>
      <c r="M12" s="899"/>
    </row>
    <row r="13" spans="1:13" s="900" customFormat="1" ht="21" customHeight="1">
      <c r="A13" s="1048"/>
      <c r="B13" s="1330" t="s">
        <v>29</v>
      </c>
      <c r="C13" s="1331"/>
      <c r="D13" s="909">
        <f>'Invulblad KW'!E30</f>
        <v>0</v>
      </c>
      <c r="E13" s="910">
        <v>2145.974757298784</v>
      </c>
      <c r="F13" s="911">
        <f>+D13*E13</f>
        <v>0</v>
      </c>
      <c r="G13" s="873"/>
      <c r="H13" s="899"/>
      <c r="I13" s="912"/>
      <c r="J13" s="899"/>
      <c r="K13" s="899"/>
      <c r="L13" s="899"/>
      <c r="M13" s="899"/>
    </row>
    <row r="14" spans="1:13" s="900" customFormat="1" ht="21" customHeight="1">
      <c r="A14" s="1048"/>
      <c r="B14" s="1330" t="s">
        <v>30</v>
      </c>
      <c r="C14" s="1331"/>
      <c r="D14" s="909">
        <f>'Invulblad KW'!E33</f>
        <v>0</v>
      </c>
      <c r="E14" s="910">
        <v>2818.0100468735664</v>
      </c>
      <c r="F14" s="911">
        <f>+D14*E14</f>
        <v>0</v>
      </c>
      <c r="G14" s="873"/>
      <c r="H14" s="899"/>
      <c r="I14" s="912"/>
      <c r="J14" s="899"/>
      <c r="K14" s="899"/>
      <c r="L14" s="899"/>
      <c r="M14" s="899"/>
    </row>
    <row r="15" spans="1:13" s="900" customFormat="1" ht="21" customHeight="1">
      <c r="A15" s="1048"/>
      <c r="B15" s="1334" t="s">
        <v>33</v>
      </c>
      <c r="C15" s="1335"/>
      <c r="D15" s="1336"/>
      <c r="E15" s="1337"/>
      <c r="F15" s="911">
        <f>SUM(F11:F14)</f>
        <v>0</v>
      </c>
      <c r="G15" s="913">
        <f>+F15</f>
        <v>0</v>
      </c>
      <c r="H15" s="899"/>
      <c r="I15" s="899"/>
      <c r="J15" s="899"/>
      <c r="K15" s="899"/>
      <c r="L15" s="899"/>
      <c r="M15" s="899"/>
    </row>
    <row r="16" spans="1:13" s="900" customFormat="1" ht="21" customHeight="1">
      <c r="A16" s="1046"/>
      <c r="B16" s="894"/>
      <c r="C16" s="894"/>
      <c r="D16" s="895"/>
      <c r="E16" s="896"/>
      <c r="F16" s="896"/>
      <c r="G16" s="898"/>
      <c r="H16" s="899"/>
      <c r="I16" s="899"/>
      <c r="J16" s="899"/>
      <c r="K16" s="899"/>
      <c r="L16" s="899"/>
      <c r="M16" s="899"/>
    </row>
    <row r="17" spans="1:13" s="900" customFormat="1" ht="21" customHeight="1">
      <c r="A17" s="1046"/>
      <c r="B17" s="914" t="s">
        <v>214</v>
      </c>
      <c r="C17" s="894"/>
      <c r="D17" s="895"/>
      <c r="E17" s="896"/>
      <c r="F17" s="896"/>
      <c r="G17" s="898"/>
      <c r="H17" s="899"/>
      <c r="I17" s="899"/>
      <c r="J17" s="899"/>
      <c r="K17" s="899"/>
      <c r="L17" s="899"/>
      <c r="M17" s="899"/>
    </row>
    <row r="18" spans="1:13" s="900" customFormat="1" ht="21" customHeight="1">
      <c r="A18" s="1047"/>
      <c r="B18" s="901"/>
      <c r="C18" s="902"/>
      <c r="D18" s="903" t="s">
        <v>207</v>
      </c>
      <c r="E18" s="903" t="s">
        <v>208</v>
      </c>
      <c r="F18" s="904"/>
      <c r="G18" s="898"/>
      <c r="H18" s="899"/>
      <c r="I18" s="899"/>
      <c r="J18" s="902"/>
      <c r="K18" s="902"/>
      <c r="L18" s="902"/>
      <c r="M18" s="902"/>
    </row>
    <row r="19" spans="1:13" s="900" customFormat="1" ht="21" customHeight="1">
      <c r="A19" s="1047"/>
      <c r="B19" s="1332"/>
      <c r="C19" s="1332"/>
      <c r="D19" s="905" t="s">
        <v>209</v>
      </c>
      <c r="E19" s="905" t="s">
        <v>210</v>
      </c>
      <c r="F19" s="904"/>
      <c r="G19" s="898"/>
      <c r="H19" s="899"/>
      <c r="I19" s="899"/>
      <c r="J19" s="902"/>
      <c r="K19" s="915"/>
      <c r="L19" s="915"/>
      <c r="M19" s="902"/>
    </row>
    <row r="20" spans="1:13" s="900" customFormat="1" ht="21" customHeight="1">
      <c r="A20" s="1047"/>
      <c r="B20" s="1332"/>
      <c r="C20" s="1332"/>
      <c r="D20" s="907" t="s">
        <v>215</v>
      </c>
      <c r="E20" s="907" t="s">
        <v>216</v>
      </c>
      <c r="F20" s="908" t="s">
        <v>217</v>
      </c>
      <c r="G20" s="898"/>
      <c r="H20" s="899"/>
      <c r="I20" s="899"/>
      <c r="J20" s="902"/>
      <c r="K20" s="916"/>
      <c r="L20" s="902"/>
      <c r="M20" s="902"/>
    </row>
    <row r="21" spans="1:10" s="900" customFormat="1" ht="21" customHeight="1">
      <c r="A21" s="1048"/>
      <c r="B21" s="1333" t="s">
        <v>27</v>
      </c>
      <c r="C21" s="1333"/>
      <c r="D21" s="909">
        <f>'Invulblad KW'!E24</f>
        <v>0</v>
      </c>
      <c r="E21" s="917"/>
      <c r="F21" s="917"/>
      <c r="G21" s="918"/>
      <c r="H21" s="899"/>
      <c r="I21" s="899"/>
      <c r="J21" s="899"/>
    </row>
    <row r="22" spans="1:22" s="900" customFormat="1" ht="21" customHeight="1">
      <c r="A22" s="1048"/>
      <c r="B22" s="1330" t="s">
        <v>34</v>
      </c>
      <c r="C22" s="1331"/>
      <c r="D22" s="909">
        <f>'Invulblad KW'!E25</f>
        <v>0</v>
      </c>
      <c r="E22" s="919">
        <v>31.388623853271344</v>
      </c>
      <c r="F22" s="911">
        <f>+D22*E22</f>
        <v>0</v>
      </c>
      <c r="G22" s="918"/>
      <c r="H22" s="899"/>
      <c r="I22" s="899"/>
      <c r="K22" s="920"/>
      <c r="L22" s="921"/>
      <c r="M22" s="920"/>
      <c r="N22" s="922"/>
      <c r="O22" s="923"/>
      <c r="P22" s="924"/>
      <c r="Q22" s="924"/>
      <c r="R22" s="924"/>
      <c r="S22" s="924"/>
      <c r="T22" s="924"/>
      <c r="U22" s="924"/>
      <c r="V22" s="924"/>
    </row>
    <row r="23" spans="1:22" s="900" customFormat="1" ht="21" customHeight="1">
      <c r="A23" s="1048"/>
      <c r="B23" s="1330" t="s">
        <v>35</v>
      </c>
      <c r="C23" s="1331"/>
      <c r="D23" s="909">
        <f>'Invulblad KW'!E26</f>
        <v>0</v>
      </c>
      <c r="E23" s="919">
        <v>16.67579212395045</v>
      </c>
      <c r="F23" s="911">
        <f>+D23*E23</f>
        <v>0</v>
      </c>
      <c r="G23" s="918"/>
      <c r="H23" s="899"/>
      <c r="I23" s="899"/>
      <c r="K23" s="920"/>
      <c r="L23" s="921"/>
      <c r="M23" s="920"/>
      <c r="N23" s="922"/>
      <c r="O23" s="923"/>
      <c r="P23" s="924"/>
      <c r="Q23" s="924"/>
      <c r="R23" s="924"/>
      <c r="S23" s="924"/>
      <c r="T23" s="924"/>
      <c r="U23" s="924"/>
      <c r="V23" s="924"/>
    </row>
    <row r="24" spans="1:22" s="900" customFormat="1" ht="21" customHeight="1">
      <c r="A24" s="1048"/>
      <c r="B24" s="1330" t="s">
        <v>28</v>
      </c>
      <c r="C24" s="1331"/>
      <c r="D24" s="909">
        <f>'Invulblad KW'!E27</f>
        <v>0</v>
      </c>
      <c r="E24" s="925"/>
      <c r="F24" s="917"/>
      <c r="G24" s="918"/>
      <c r="H24" s="899"/>
      <c r="I24" s="899"/>
      <c r="J24" s="899"/>
      <c r="K24" s="899"/>
      <c r="M24" s="921"/>
      <c r="N24" s="921"/>
      <c r="O24" s="921"/>
      <c r="P24" s="921"/>
      <c r="Q24" s="921"/>
      <c r="R24" s="921"/>
      <c r="S24" s="921"/>
      <c r="T24" s="921"/>
      <c r="U24" s="921"/>
      <c r="V24" s="924"/>
    </row>
    <row r="25" spans="1:22" s="900" customFormat="1" ht="21" customHeight="1">
      <c r="A25" s="1048"/>
      <c r="B25" s="1330" t="s">
        <v>34</v>
      </c>
      <c r="C25" s="1331"/>
      <c r="D25" s="909">
        <f>'Invulblad KW'!E28</f>
        <v>0</v>
      </c>
      <c r="E25" s="919">
        <v>67.60905410121647</v>
      </c>
      <c r="F25" s="911">
        <f>+D25*E25</f>
        <v>0</v>
      </c>
      <c r="G25" s="918"/>
      <c r="H25" s="899"/>
      <c r="I25" s="899"/>
      <c r="J25" s="899"/>
      <c r="K25" s="899"/>
      <c r="M25" s="926"/>
      <c r="N25" s="926"/>
      <c r="O25" s="927"/>
      <c r="P25" s="927"/>
      <c r="Q25" s="927"/>
      <c r="R25" s="927"/>
      <c r="S25" s="927"/>
      <c r="T25" s="927"/>
      <c r="U25" s="927"/>
      <c r="V25" s="927"/>
    </row>
    <row r="26" spans="1:12" s="900" customFormat="1" ht="21" customHeight="1">
      <c r="A26" s="1048"/>
      <c r="B26" s="1330" t="s">
        <v>35</v>
      </c>
      <c r="C26" s="1331"/>
      <c r="D26" s="909">
        <f>'Invulblad KW'!E29</f>
        <v>0</v>
      </c>
      <c r="E26" s="919">
        <v>30.175361890709077</v>
      </c>
      <c r="F26" s="911">
        <f>+D26*E26</f>
        <v>0</v>
      </c>
      <c r="G26" s="918"/>
      <c r="H26" s="899"/>
      <c r="I26" s="899"/>
      <c r="J26" s="899"/>
      <c r="K26" s="899"/>
      <c r="L26" s="899"/>
    </row>
    <row r="27" spans="1:22" s="900" customFormat="1" ht="21" customHeight="1">
      <c r="A27" s="1048"/>
      <c r="B27" s="1330" t="s">
        <v>29</v>
      </c>
      <c r="C27" s="1331"/>
      <c r="D27" s="909">
        <f>'Invulblad KW'!E30</f>
        <v>0</v>
      </c>
      <c r="E27" s="925"/>
      <c r="F27" s="928"/>
      <c r="G27" s="918"/>
      <c r="H27" s="899"/>
      <c r="I27" s="899"/>
      <c r="J27" s="899"/>
      <c r="K27" s="899"/>
      <c r="L27" s="899"/>
      <c r="M27" s="929"/>
      <c r="N27" s="930"/>
      <c r="O27" s="930"/>
      <c r="P27" s="930"/>
      <c r="Q27" s="930"/>
      <c r="R27" s="930"/>
      <c r="S27" s="930"/>
      <c r="T27" s="930"/>
      <c r="U27" s="930"/>
      <c r="V27" s="930"/>
    </row>
    <row r="28" spans="1:22" s="900" customFormat="1" ht="21" customHeight="1">
      <c r="A28" s="1048"/>
      <c r="B28" s="1330" t="s">
        <v>34</v>
      </c>
      <c r="C28" s="1331"/>
      <c r="D28" s="909">
        <f>'Invulblad KW'!E31</f>
        <v>0</v>
      </c>
      <c r="E28" s="919">
        <v>67.60905410121647</v>
      </c>
      <c r="F28" s="911">
        <f>+D28*E28</f>
        <v>0</v>
      </c>
      <c r="G28" s="918"/>
      <c r="H28" s="899"/>
      <c r="I28" s="899"/>
      <c r="J28" s="899"/>
      <c r="K28" s="899"/>
      <c r="L28" s="899"/>
      <c r="M28" s="921"/>
      <c r="N28" s="899"/>
      <c r="O28" s="899"/>
      <c r="V28" s="924"/>
    </row>
    <row r="29" spans="1:22" s="900" customFormat="1" ht="21" customHeight="1">
      <c r="A29" s="1048"/>
      <c r="B29" s="1330" t="s">
        <v>35</v>
      </c>
      <c r="C29" s="1331"/>
      <c r="D29" s="909">
        <f>'Invulblad KW'!E32</f>
        <v>0</v>
      </c>
      <c r="E29" s="919">
        <v>30.175361890709077</v>
      </c>
      <c r="F29" s="911">
        <f>+D29*E29</f>
        <v>0</v>
      </c>
      <c r="G29" s="918"/>
      <c r="H29" s="899"/>
      <c r="I29" s="899"/>
      <c r="J29" s="899"/>
      <c r="K29" s="899"/>
      <c r="L29" s="899"/>
      <c r="M29" s="921"/>
      <c r="N29" s="921"/>
      <c r="O29" s="921"/>
      <c r="P29" s="921"/>
      <c r="Q29" s="921"/>
      <c r="R29" s="921"/>
      <c r="S29" s="921"/>
      <c r="T29" s="921"/>
      <c r="U29" s="921"/>
      <c r="V29" s="924"/>
    </row>
    <row r="30" spans="1:22" s="900" customFormat="1" ht="21" customHeight="1">
      <c r="A30" s="1048"/>
      <c r="B30" s="1330" t="s">
        <v>30</v>
      </c>
      <c r="C30" s="1331"/>
      <c r="D30" s="909">
        <f>'Invulblad KW'!E33</f>
        <v>0</v>
      </c>
      <c r="E30" s="925"/>
      <c r="F30" s="917"/>
      <c r="G30" s="918"/>
      <c r="H30" s="899"/>
      <c r="I30" s="899"/>
      <c r="J30" s="899"/>
      <c r="K30" s="899"/>
      <c r="L30" s="899"/>
      <c r="M30" s="921"/>
      <c r="N30" s="921"/>
      <c r="O30" s="921"/>
      <c r="P30" s="921"/>
      <c r="Q30" s="921"/>
      <c r="R30" s="921"/>
      <c r="S30" s="921"/>
      <c r="T30" s="921"/>
      <c r="U30" s="921"/>
      <c r="V30" s="924"/>
    </row>
    <row r="31" spans="1:13" s="900" customFormat="1" ht="21" customHeight="1">
      <c r="A31" s="1048"/>
      <c r="B31" s="1330" t="s">
        <v>34</v>
      </c>
      <c r="C31" s="1331"/>
      <c r="D31" s="909">
        <f>'Invulblad KW'!E34</f>
        <v>0</v>
      </c>
      <c r="E31" s="919">
        <v>67.60905410121647</v>
      </c>
      <c r="F31" s="911">
        <f>+D31*E31</f>
        <v>0</v>
      </c>
      <c r="G31" s="918"/>
      <c r="H31" s="899"/>
      <c r="I31" s="899"/>
      <c r="J31" s="899"/>
      <c r="K31" s="899"/>
      <c r="L31" s="899"/>
      <c r="M31" s="899"/>
    </row>
    <row r="32" spans="1:13" s="900" customFormat="1" ht="21" customHeight="1">
      <c r="A32" s="1048"/>
      <c r="B32" s="1330" t="s">
        <v>35</v>
      </c>
      <c r="C32" s="1331"/>
      <c r="D32" s="909">
        <f>'Invulblad KW'!E35</f>
        <v>0</v>
      </c>
      <c r="E32" s="919">
        <v>30.175361890709077</v>
      </c>
      <c r="F32" s="911">
        <f>+D32*E32</f>
        <v>0</v>
      </c>
      <c r="G32" s="918"/>
      <c r="H32" s="899"/>
      <c r="I32" s="899"/>
      <c r="J32" s="899"/>
      <c r="K32" s="899"/>
      <c r="L32" s="899"/>
      <c r="M32" s="899"/>
    </row>
    <row r="33" spans="1:13" s="900" customFormat="1" ht="21" customHeight="1">
      <c r="A33" s="1048"/>
      <c r="B33" s="1334" t="s">
        <v>218</v>
      </c>
      <c r="C33" s="1335"/>
      <c r="D33" s="1336"/>
      <c r="E33" s="1337"/>
      <c r="F33" s="911">
        <f>SUM(F22:F32)</f>
        <v>0</v>
      </c>
      <c r="G33" s="913">
        <f>+F33</f>
        <v>0</v>
      </c>
      <c r="H33" s="899"/>
      <c r="I33" s="899"/>
      <c r="J33" s="899"/>
      <c r="K33" s="899"/>
      <c r="L33" s="899"/>
      <c r="M33" s="899"/>
    </row>
    <row r="34" spans="1:13" s="900" customFormat="1" ht="21" customHeight="1">
      <c r="A34" s="1047"/>
      <c r="B34" s="931"/>
      <c r="C34" s="931"/>
      <c r="D34" s="932"/>
      <c r="E34" s="932"/>
      <c r="F34" s="933"/>
      <c r="G34" s="918"/>
      <c r="H34" s="899"/>
      <c r="I34" s="899"/>
      <c r="J34" s="899"/>
      <c r="K34" s="899"/>
      <c r="L34" s="899"/>
      <c r="M34" s="899"/>
    </row>
    <row r="35" spans="1:13" s="900" customFormat="1" ht="21" customHeight="1">
      <c r="A35" s="1047"/>
      <c r="B35" s="931"/>
      <c r="C35" s="931"/>
      <c r="D35" s="932"/>
      <c r="E35" s="932"/>
      <c r="F35" s="933"/>
      <c r="G35" s="918"/>
      <c r="H35" s="899"/>
      <c r="I35" s="899"/>
      <c r="J35" s="899"/>
      <c r="K35" s="899"/>
      <c r="L35" s="899"/>
      <c r="M35" s="899"/>
    </row>
    <row r="36" spans="1:13" s="900" customFormat="1" ht="21" customHeight="1">
      <c r="A36" s="1046"/>
      <c r="B36" s="914" t="s">
        <v>219</v>
      </c>
      <c r="C36" s="872"/>
      <c r="D36" s="934"/>
      <c r="E36" s="872"/>
      <c r="G36" s="873"/>
      <c r="H36" s="875"/>
      <c r="I36" s="875"/>
      <c r="J36" s="875"/>
      <c r="K36" s="875"/>
      <c r="L36" s="875"/>
      <c r="M36" s="875"/>
    </row>
    <row r="37" spans="1:13" s="900" customFormat="1" ht="21" customHeight="1">
      <c r="A37" s="1046"/>
      <c r="B37" s="894"/>
      <c r="C37" s="894"/>
      <c r="D37" s="895"/>
      <c r="E37" s="896"/>
      <c r="F37" s="896"/>
      <c r="G37" s="873"/>
      <c r="H37" s="899"/>
      <c r="I37" s="899"/>
      <c r="J37" s="899"/>
      <c r="K37" s="899"/>
      <c r="L37" s="899"/>
      <c r="M37" s="899"/>
    </row>
    <row r="38" spans="1:13" s="900" customFormat="1" ht="21" customHeight="1">
      <c r="A38" s="1047"/>
      <c r="B38" s="901"/>
      <c r="C38" s="902"/>
      <c r="D38" s="903" t="s">
        <v>207</v>
      </c>
      <c r="E38" s="903" t="s">
        <v>208</v>
      </c>
      <c r="F38" s="904"/>
      <c r="G38" s="873"/>
      <c r="H38" s="899"/>
      <c r="I38" s="899"/>
      <c r="J38" s="899"/>
      <c r="K38" s="899"/>
      <c r="L38" s="899"/>
      <c r="M38" s="899"/>
    </row>
    <row r="39" spans="1:13" s="900" customFormat="1" ht="21" customHeight="1">
      <c r="A39" s="1047"/>
      <c r="B39" s="1332"/>
      <c r="C39" s="1332"/>
      <c r="D39" s="905" t="s">
        <v>209</v>
      </c>
      <c r="E39" s="905" t="s">
        <v>210</v>
      </c>
      <c r="F39" s="904"/>
      <c r="G39" s="873"/>
      <c r="H39" s="899"/>
      <c r="I39" s="899"/>
      <c r="J39" s="899"/>
      <c r="K39" s="899"/>
      <c r="L39" s="899"/>
      <c r="M39" s="899"/>
    </row>
    <row r="40" spans="1:13" s="900" customFormat="1" ht="21" customHeight="1">
      <c r="A40" s="1047"/>
      <c r="B40" s="1332"/>
      <c r="C40" s="1332"/>
      <c r="D40" s="935" t="s">
        <v>220</v>
      </c>
      <c r="E40" s="936" t="s">
        <v>221</v>
      </c>
      <c r="F40" s="936" t="s">
        <v>222</v>
      </c>
      <c r="G40" s="873"/>
      <c r="H40" s="899"/>
      <c r="I40" s="899"/>
      <c r="J40" s="899"/>
      <c r="K40" s="899"/>
      <c r="L40" s="899"/>
      <c r="M40" s="899"/>
    </row>
    <row r="41" spans="1:13" s="900" customFormat="1" ht="21" customHeight="1">
      <c r="A41" s="1049"/>
      <c r="B41" s="1334" t="s">
        <v>27</v>
      </c>
      <c r="C41" s="1338"/>
      <c r="D41" s="909">
        <f>+D21</f>
        <v>0</v>
      </c>
      <c r="E41" s="910">
        <v>529.0548666297971</v>
      </c>
      <c r="F41" s="911">
        <f>+D41*E41</f>
        <v>0</v>
      </c>
      <c r="G41" s="873"/>
      <c r="H41" s="899"/>
      <c r="I41" s="899"/>
      <c r="J41" s="899"/>
      <c r="K41" s="899"/>
      <c r="L41" s="899"/>
      <c r="M41" s="899"/>
    </row>
    <row r="42" spans="1:17" s="900" customFormat="1" ht="21" customHeight="1">
      <c r="A42" s="1049"/>
      <c r="B42" s="1330" t="s">
        <v>29</v>
      </c>
      <c r="C42" s="1331"/>
      <c r="D42" s="909">
        <f>+D27</f>
        <v>0</v>
      </c>
      <c r="E42" s="910">
        <v>529.0548666297971</v>
      </c>
      <c r="F42" s="911">
        <f>+D42*E42</f>
        <v>0</v>
      </c>
      <c r="G42" s="873"/>
      <c r="H42" s="899"/>
      <c r="I42" s="899"/>
      <c r="J42" s="899"/>
      <c r="K42" s="899"/>
      <c r="L42" s="899"/>
      <c r="M42" s="899"/>
      <c r="O42" s="937"/>
      <c r="P42" s="938"/>
      <c r="Q42" s="937"/>
    </row>
    <row r="43" spans="1:17" s="900" customFormat="1" ht="21" customHeight="1">
      <c r="A43" s="1049"/>
      <c r="B43" s="1330" t="s">
        <v>28</v>
      </c>
      <c r="C43" s="1331"/>
      <c r="D43" s="909">
        <f>+D24</f>
        <v>0</v>
      </c>
      <c r="E43" s="910">
        <v>854.4697581352214</v>
      </c>
      <c r="F43" s="911">
        <f>+D43*E43</f>
        <v>0</v>
      </c>
      <c r="G43" s="873"/>
      <c r="H43" s="899"/>
      <c r="I43" s="899"/>
      <c r="J43" s="899"/>
      <c r="K43" s="899"/>
      <c r="L43" s="899"/>
      <c r="M43" s="899"/>
      <c r="O43" s="937"/>
      <c r="P43" s="937"/>
      <c r="Q43" s="937"/>
    </row>
    <row r="44" spans="1:17" s="900" customFormat="1" ht="21" customHeight="1">
      <c r="A44" s="1049"/>
      <c r="B44" s="1330" t="s">
        <v>30</v>
      </c>
      <c r="C44" s="1331"/>
      <c r="D44" s="909">
        <f>+D30</f>
        <v>0</v>
      </c>
      <c r="E44" s="910">
        <v>854.4697581352214</v>
      </c>
      <c r="F44" s="911">
        <f>+D44*E44</f>
        <v>0</v>
      </c>
      <c r="G44" s="873"/>
      <c r="H44" s="899"/>
      <c r="I44" s="899"/>
      <c r="J44" s="899"/>
      <c r="K44" s="899"/>
      <c r="L44" s="899"/>
      <c r="M44" s="899"/>
      <c r="O44" s="937"/>
      <c r="P44" s="937"/>
      <c r="Q44" s="937"/>
    </row>
    <row r="45" spans="1:13" s="900" customFormat="1" ht="21" customHeight="1">
      <c r="A45" s="1049"/>
      <c r="B45" s="1334" t="s">
        <v>223</v>
      </c>
      <c r="C45" s="1335"/>
      <c r="D45" s="1336"/>
      <c r="E45" s="1337"/>
      <c r="F45" s="911">
        <f>SUM(F41:F44)</f>
        <v>0</v>
      </c>
      <c r="G45" s="939">
        <f>+F45</f>
        <v>0</v>
      </c>
      <c r="H45" s="940"/>
      <c r="I45" s="940"/>
      <c r="J45" s="940"/>
      <c r="K45" s="940"/>
      <c r="L45" s="940"/>
      <c r="M45" s="940"/>
    </row>
    <row r="46" spans="1:13" s="900" customFormat="1" ht="21" customHeight="1">
      <c r="A46" s="1047"/>
      <c r="B46" s="902"/>
      <c r="C46" s="902"/>
      <c r="D46" s="941"/>
      <c r="E46" s="902"/>
      <c r="F46" s="902"/>
      <c r="G46" s="873"/>
      <c r="H46" s="899"/>
      <c r="I46" s="899"/>
      <c r="J46" s="899"/>
      <c r="K46" s="899"/>
      <c r="L46" s="899"/>
      <c r="M46" s="899"/>
    </row>
    <row r="47" spans="1:11" ht="19.5" customHeight="1">
      <c r="A47" s="1050"/>
      <c r="B47" s="942" t="s">
        <v>224</v>
      </c>
      <c r="C47" s="942"/>
      <c r="D47" s="942"/>
      <c r="E47" s="942"/>
      <c r="F47" s="942"/>
      <c r="G47" s="943">
        <f>+G45+G33+G15</f>
        <v>0</v>
      </c>
      <c r="I47" s="944">
        <f>+I45+I33+I22</f>
        <v>0</v>
      </c>
      <c r="J47" s="872"/>
      <c r="K47" s="872"/>
    </row>
  </sheetData>
  <sheetProtection password="CD36" sheet="1" objects="1" scenarios="1"/>
  <mergeCells count="29">
    <mergeCell ref="B32:C32"/>
    <mergeCell ref="B39:C39"/>
    <mergeCell ref="B31:C31"/>
    <mergeCell ref="B44:C44"/>
    <mergeCell ref="B41:C41"/>
    <mergeCell ref="B42:C42"/>
    <mergeCell ref="B40:C40"/>
    <mergeCell ref="B43:C43"/>
    <mergeCell ref="B45:E45"/>
    <mergeCell ref="B9:C9"/>
    <mergeCell ref="B22:C22"/>
    <mergeCell ref="B25:C25"/>
    <mergeCell ref="B10:C10"/>
    <mergeCell ref="B11:C11"/>
    <mergeCell ref="B12:C12"/>
    <mergeCell ref="B13:C13"/>
    <mergeCell ref="B33:E33"/>
    <mergeCell ref="B28:C28"/>
    <mergeCell ref="B14:C14"/>
    <mergeCell ref="B19:C19"/>
    <mergeCell ref="B20:C20"/>
    <mergeCell ref="B21:C21"/>
    <mergeCell ref="B15:E15"/>
    <mergeCell ref="B23:C23"/>
    <mergeCell ref="B24:C24"/>
    <mergeCell ref="B26:C26"/>
    <mergeCell ref="B30:C30"/>
    <mergeCell ref="B27:C27"/>
    <mergeCell ref="B29:C29"/>
  </mergeCells>
  <printOptions/>
  <pageMargins left="0.3937007874015748" right="0.3937007874015748" top="0.3937007874015748" bottom="0.3937007874015748" header="0.5118110236220472" footer="0.5118110236220472"/>
  <pageSetup horizontalDpi="300" verticalDpi="300" orientation="portrait" paperSize="9" scale="83" r:id="rId4"/>
  <drawing r:id="rId3"/>
  <legacyDrawing r:id="rId2"/>
</worksheet>
</file>

<file path=xl/worksheets/sheet15.xml><?xml version="1.0" encoding="utf-8"?>
<worksheet xmlns="http://schemas.openxmlformats.org/spreadsheetml/2006/main" xmlns:r="http://schemas.openxmlformats.org/officeDocument/2006/relationships">
  <sheetPr codeName="Blad9">
    <pageSetUpPr fitToPage="1"/>
  </sheetPr>
  <dimension ref="A1:O46"/>
  <sheetViews>
    <sheetView showGridLines="0" zoomScale="75" zoomScaleNormal="75" workbookViewId="0" topLeftCell="A1">
      <selection activeCell="C6" sqref="C6"/>
    </sheetView>
  </sheetViews>
  <sheetFormatPr defaultColWidth="9.140625" defaultRowHeight="12.75" zeroHeight="1"/>
  <cols>
    <col min="1" max="1" width="9.8515625" style="1064" customWidth="1"/>
    <col min="2" max="2" width="28.57421875" style="949" customWidth="1"/>
    <col min="3" max="3" width="14.7109375" style="949" customWidth="1"/>
    <col min="4" max="4" width="12.140625" style="949" customWidth="1"/>
    <col min="5" max="5" width="10.421875" style="949" bestFit="1" customWidth="1"/>
    <col min="6" max="6" width="8.8515625" style="949" customWidth="1"/>
    <col min="7" max="7" width="10.57421875" style="949" customWidth="1"/>
    <col min="8" max="8" width="16.140625" style="949" customWidth="1"/>
    <col min="9" max="9" width="14.140625" style="949" customWidth="1"/>
    <col min="10" max="10" width="6.28125" style="946" hidden="1" customWidth="1"/>
    <col min="11" max="11" width="13.7109375" style="946" hidden="1" customWidth="1"/>
    <col min="12" max="12" width="14.140625" style="949" hidden="1" customWidth="1"/>
    <col min="13" max="13" width="8.7109375" style="949" hidden="1" customWidth="1"/>
    <col min="14" max="14" width="12.7109375" style="949" hidden="1" customWidth="1"/>
    <col min="15" max="16384" width="0" style="949" hidden="1" customWidth="1"/>
  </cols>
  <sheetData>
    <row r="1" spans="1:14" ht="15.75" customHeight="1">
      <c r="A1" s="1052"/>
      <c r="B1" s="946"/>
      <c r="C1" s="946"/>
      <c r="D1" s="946"/>
      <c r="E1" s="947"/>
      <c r="F1" s="947"/>
      <c r="G1" s="945"/>
      <c r="H1" s="945"/>
      <c r="I1" s="946"/>
      <c r="K1" s="948"/>
      <c r="L1" s="948"/>
      <c r="N1" s="950"/>
    </row>
    <row r="2" spans="1:14" s="955" customFormat="1" ht="15.75" customHeight="1">
      <c r="A2" s="1053"/>
      <c r="B2" s="951"/>
      <c r="C2" s="952"/>
      <c r="D2" s="952"/>
      <c r="E2" s="953"/>
      <c r="F2" s="953"/>
      <c r="G2" s="952"/>
      <c r="H2" s="952"/>
      <c r="I2" s="954"/>
      <c r="K2" s="956"/>
      <c r="L2" s="956"/>
      <c r="N2" s="957"/>
    </row>
    <row r="3" spans="1:14" ht="12.75" customHeight="1">
      <c r="A3" s="1054"/>
      <c r="B3" s="959"/>
      <c r="C3" s="959"/>
      <c r="D3" s="959"/>
      <c r="E3" s="960"/>
      <c r="F3" s="960"/>
      <c r="G3" s="958"/>
      <c r="H3" s="958"/>
      <c r="I3" s="959"/>
      <c r="J3" s="959"/>
      <c r="K3" s="961"/>
      <c r="L3" s="961"/>
      <c r="M3" s="962"/>
      <c r="N3" s="950"/>
    </row>
    <row r="4" spans="1:12" s="966" customFormat="1" ht="16.5" customHeight="1">
      <c r="A4" s="1055"/>
      <c r="B4" s="963"/>
      <c r="C4" s="964"/>
      <c r="D4" s="964"/>
      <c r="E4" s="965"/>
      <c r="F4" s="965"/>
      <c r="G4" s="965"/>
      <c r="H4" s="965"/>
      <c r="K4" s="967"/>
      <c r="L4" s="967"/>
    </row>
    <row r="5" spans="1:12" s="969" customFormat="1" ht="18.75" customHeight="1">
      <c r="A5" s="1056"/>
      <c r="B5" s="1339" t="s">
        <v>225</v>
      </c>
      <c r="C5" s="1339"/>
      <c r="D5" s="1339"/>
      <c r="E5" s="1339"/>
      <c r="F5" s="1339"/>
      <c r="G5" s="1339"/>
      <c r="H5" s="1339"/>
      <c r="K5" s="970"/>
      <c r="L5" s="970"/>
    </row>
    <row r="6" spans="1:8" s="969" customFormat="1" ht="18.75" customHeight="1">
      <c r="A6" s="1057"/>
      <c r="B6" s="968"/>
      <c r="C6" s="968"/>
      <c r="D6" s="968"/>
      <c r="E6" s="968"/>
      <c r="F6" s="968"/>
      <c r="G6" s="968"/>
      <c r="H6" s="968"/>
    </row>
    <row r="7" spans="1:8" s="969" customFormat="1" ht="18.75" customHeight="1">
      <c r="A7" s="1058"/>
      <c r="B7" s="972" t="s">
        <v>226</v>
      </c>
      <c r="C7" s="973"/>
      <c r="D7" s="973"/>
      <c r="E7" s="973"/>
      <c r="F7" s="974"/>
      <c r="G7" s="974"/>
      <c r="H7" s="974"/>
    </row>
    <row r="8" spans="1:8" s="969" customFormat="1" ht="18.75" customHeight="1">
      <c r="A8" s="1058"/>
      <c r="B8" s="973"/>
      <c r="C8" s="973"/>
      <c r="D8" s="973"/>
      <c r="E8" s="973"/>
      <c r="F8" s="974"/>
      <c r="G8" s="974"/>
      <c r="H8" s="974"/>
    </row>
    <row r="9" spans="1:13" s="969" customFormat="1" ht="18.75" customHeight="1">
      <c r="A9" s="1059"/>
      <c r="B9" s="975"/>
      <c r="C9" s="970"/>
      <c r="D9" s="970"/>
      <c r="E9" s="970"/>
      <c r="F9" s="976" t="s">
        <v>207</v>
      </c>
      <c r="G9" s="976" t="s">
        <v>1002</v>
      </c>
      <c r="H9" s="970"/>
      <c r="M9" s="977"/>
    </row>
    <row r="10" spans="1:13" s="969" customFormat="1" ht="18.75" customHeight="1">
      <c r="A10" s="1014"/>
      <c r="B10" s="978" t="s">
        <v>227</v>
      </c>
      <c r="C10" s="979"/>
      <c r="D10" s="979"/>
      <c r="E10" s="979"/>
      <c r="F10" s="980">
        <f>'Invulblad KW'!E14</f>
        <v>0</v>
      </c>
      <c r="G10" s="981">
        <v>900</v>
      </c>
      <c r="H10" s="982">
        <f>+F10*G10</f>
        <v>0</v>
      </c>
      <c r="M10" s="977"/>
    </row>
    <row r="11" spans="1:8" s="969" customFormat="1" ht="18.75" customHeight="1">
      <c r="A11" s="1014"/>
      <c r="B11" s="978" t="s">
        <v>763</v>
      </c>
      <c r="C11" s="979"/>
      <c r="D11" s="979"/>
      <c r="E11" s="979"/>
      <c r="F11" s="983"/>
      <c r="G11" s="984"/>
      <c r="H11" s="985"/>
    </row>
    <row r="12" spans="1:15" s="969" customFormat="1" ht="18.75" customHeight="1">
      <c r="A12" s="1014"/>
      <c r="B12" s="980" t="s">
        <v>228</v>
      </c>
      <c r="C12" s="986"/>
      <c r="D12" s="986"/>
      <c r="E12" s="987"/>
      <c r="F12" s="983">
        <f>'Invulblad KW'!K24</f>
        <v>0</v>
      </c>
      <c r="G12" s="988">
        <v>1782.98</v>
      </c>
      <c r="H12" s="982">
        <f>+F12*G12</f>
        <v>0</v>
      </c>
      <c r="K12" s="989"/>
      <c r="M12" s="989"/>
      <c r="N12" s="989"/>
      <c r="O12" s="989"/>
    </row>
    <row r="13" spans="1:15" s="969" customFormat="1" ht="18.75" customHeight="1">
      <c r="A13" s="1060"/>
      <c r="B13" s="980"/>
      <c r="C13" s="983"/>
      <c r="D13" s="983"/>
      <c r="E13" s="990" t="s">
        <v>229</v>
      </c>
      <c r="F13" s="983">
        <f>+F12</f>
        <v>0</v>
      </c>
      <c r="G13" s="988">
        <v>922.9</v>
      </c>
      <c r="H13" s="982">
        <f>+F13*G13</f>
        <v>0</v>
      </c>
      <c r="K13" s="989"/>
      <c r="M13" s="989"/>
      <c r="N13" s="989"/>
      <c r="O13" s="989"/>
    </row>
    <row r="14" spans="1:13" s="969" customFormat="1" ht="18.75" customHeight="1">
      <c r="A14" s="1060"/>
      <c r="B14" s="980" t="s">
        <v>230</v>
      </c>
      <c r="C14" s="983"/>
      <c r="D14" s="983"/>
      <c r="E14" s="991"/>
      <c r="F14" s="983">
        <f>'Invulblad KW'!K26</f>
        <v>0</v>
      </c>
      <c r="G14" s="988">
        <f>365*4.72</f>
        <v>1722.8</v>
      </c>
      <c r="H14" s="982">
        <f>+F14*G14</f>
        <v>0</v>
      </c>
      <c r="K14" s="989"/>
      <c r="M14" s="989"/>
    </row>
    <row r="15" spans="1:13" s="969" customFormat="1" ht="18.75" customHeight="1">
      <c r="A15" s="1060"/>
      <c r="B15" s="980"/>
      <c r="C15" s="983"/>
      <c r="D15" s="983"/>
      <c r="E15" s="990" t="s">
        <v>229</v>
      </c>
      <c r="F15" s="983">
        <f>+F14</f>
        <v>0</v>
      </c>
      <c r="G15" s="988">
        <v>932.72</v>
      </c>
      <c r="H15" s="982">
        <f>+F15*G15</f>
        <v>0</v>
      </c>
      <c r="K15" s="989"/>
      <c r="M15" s="989"/>
    </row>
    <row r="16" spans="1:13" s="969" customFormat="1" ht="18.75" customHeight="1">
      <c r="A16" s="1060"/>
      <c r="B16" s="980" t="s">
        <v>231</v>
      </c>
      <c r="C16" s="986"/>
      <c r="D16" s="986"/>
      <c r="E16" s="987"/>
      <c r="F16" s="986">
        <f>'Invulblad KW'!K28</f>
        <v>0</v>
      </c>
      <c r="G16" s="984"/>
      <c r="H16" s="985"/>
      <c r="M16" s="989"/>
    </row>
    <row r="17" spans="1:13" s="969" customFormat="1" ht="18.75" customHeight="1">
      <c r="A17" s="1060"/>
      <c r="B17" s="980" t="s">
        <v>232</v>
      </c>
      <c r="C17" s="986"/>
      <c r="D17" s="986"/>
      <c r="E17" s="987"/>
      <c r="F17" s="986">
        <f>'Invulblad KW'!K30</f>
        <v>0</v>
      </c>
      <c r="G17" s="988">
        <v>1218.2514882959997</v>
      </c>
      <c r="H17" s="982">
        <f>+F17*G17</f>
        <v>0</v>
      </c>
      <c r="K17" s="989"/>
      <c r="M17" s="989"/>
    </row>
    <row r="18" spans="1:13" s="969" customFormat="1" ht="18.75" customHeight="1">
      <c r="A18" s="1060"/>
      <c r="B18" s="980"/>
      <c r="C18" s="986"/>
      <c r="D18" s="986"/>
      <c r="E18" s="990" t="s">
        <v>229</v>
      </c>
      <c r="F18" s="986">
        <f>+F17</f>
        <v>0</v>
      </c>
      <c r="G18" s="988">
        <v>574.12</v>
      </c>
      <c r="H18" s="982">
        <f>+F18*G18</f>
        <v>0</v>
      </c>
      <c r="K18" s="989"/>
      <c r="M18" s="989"/>
    </row>
    <row r="19" spans="1:13" s="969" customFormat="1" ht="18.75" customHeight="1">
      <c r="A19" s="1060"/>
      <c r="B19" s="980" t="s">
        <v>233</v>
      </c>
      <c r="C19" s="986"/>
      <c r="D19" s="986"/>
      <c r="E19" s="987"/>
      <c r="F19" s="986">
        <f>'Invulblad KW'!K29</f>
        <v>0</v>
      </c>
      <c r="G19" s="988">
        <v>1335</v>
      </c>
      <c r="H19" s="982">
        <f>+F19*G19</f>
        <v>0</v>
      </c>
      <c r="M19" s="989"/>
    </row>
    <row r="20" spans="1:13" s="969" customFormat="1" ht="18.75" customHeight="1">
      <c r="A20" s="1060"/>
      <c r="B20" s="980" t="s">
        <v>234</v>
      </c>
      <c r="C20" s="986"/>
      <c r="D20" s="986"/>
      <c r="E20" s="987"/>
      <c r="F20" s="986">
        <f>'Invulblad KW'!K31</f>
        <v>0</v>
      </c>
      <c r="G20" s="988">
        <v>2052.56</v>
      </c>
      <c r="H20" s="982">
        <f>+F20*G20</f>
        <v>0</v>
      </c>
      <c r="K20" s="989"/>
      <c r="M20" s="989"/>
    </row>
    <row r="21" spans="1:13" s="969" customFormat="1" ht="18.75" customHeight="1">
      <c r="A21" s="1060"/>
      <c r="B21" s="980"/>
      <c r="C21" s="986"/>
      <c r="D21" s="986"/>
      <c r="E21" s="990" t="s">
        <v>229</v>
      </c>
      <c r="F21" s="992">
        <f>+F20</f>
        <v>0</v>
      </c>
      <c r="G21" s="988">
        <v>974.86</v>
      </c>
      <c r="H21" s="982">
        <f>+F21*G21</f>
        <v>0</v>
      </c>
      <c r="K21" s="989"/>
      <c r="M21" s="989"/>
    </row>
    <row r="22" spans="1:13" s="998" customFormat="1" ht="18.75" customHeight="1">
      <c r="A22" s="1061"/>
      <c r="B22" s="993" t="s">
        <v>880</v>
      </c>
      <c r="C22" s="994"/>
      <c r="D22" s="994"/>
      <c r="E22" s="994"/>
      <c r="F22" s="994"/>
      <c r="G22" s="995"/>
      <c r="H22" s="996">
        <f>SUM(H10:H21)</f>
        <v>0</v>
      </c>
      <c r="I22" s="997">
        <f>+H22</f>
        <v>0</v>
      </c>
      <c r="M22" s="989"/>
    </row>
    <row r="23" spans="1:8" s="969" customFormat="1" ht="18.75" customHeight="1">
      <c r="A23" s="1059"/>
      <c r="C23" s="999"/>
      <c r="D23" s="999"/>
      <c r="E23" s="999"/>
      <c r="F23" s="999"/>
      <c r="G23" s="999"/>
      <c r="H23" s="999"/>
    </row>
    <row r="24" spans="1:8" s="969" customFormat="1" ht="18.75" customHeight="1">
      <c r="A24" s="1058"/>
      <c r="B24" s="972" t="s">
        <v>235</v>
      </c>
      <c r="C24" s="973"/>
      <c r="D24" s="973"/>
      <c r="E24" s="973"/>
      <c r="F24" s="974"/>
      <c r="G24" s="974"/>
      <c r="H24" s="974"/>
    </row>
    <row r="25" spans="1:8" s="969" customFormat="1" ht="18.75" customHeight="1">
      <c r="A25" s="1058"/>
      <c r="B25" s="973"/>
      <c r="C25" s="973"/>
      <c r="D25" s="973"/>
      <c r="E25" s="973"/>
      <c r="F25" s="974"/>
      <c r="G25" s="974"/>
      <c r="H25" s="974"/>
    </row>
    <row r="26" spans="1:8" s="969" customFormat="1" ht="18.75" customHeight="1">
      <c r="A26" s="1059"/>
      <c r="B26" s="1340"/>
      <c r="C26" s="1340"/>
      <c r="D26" s="1340"/>
      <c r="E26" s="1000"/>
      <c r="F26" s="976" t="s">
        <v>207</v>
      </c>
      <c r="G26" s="976" t="s">
        <v>1002</v>
      </c>
      <c r="H26" s="1001"/>
    </row>
    <row r="27" spans="1:8" s="969" customFormat="1" ht="18.75" customHeight="1">
      <c r="A27" s="1059"/>
      <c r="B27" s="1340"/>
      <c r="C27" s="1340"/>
      <c r="D27" s="1340"/>
      <c r="E27" s="1000"/>
      <c r="F27" s="1002" t="s">
        <v>215</v>
      </c>
      <c r="G27" s="1002" t="s">
        <v>216</v>
      </c>
      <c r="H27" s="1003" t="s">
        <v>217</v>
      </c>
    </row>
    <row r="28" spans="1:13" s="969" customFormat="1" ht="18.75" customHeight="1">
      <c r="A28" s="1060"/>
      <c r="B28" s="1341" t="s">
        <v>27</v>
      </c>
      <c r="C28" s="1341"/>
      <c r="D28" s="1341"/>
      <c r="E28" s="1342"/>
      <c r="F28" s="983">
        <f>+F12</f>
        <v>0</v>
      </c>
      <c r="G28" s="1004">
        <v>85.491</v>
      </c>
      <c r="H28" s="982">
        <f>+F28*G28</f>
        <v>0</v>
      </c>
      <c r="M28" s="971"/>
    </row>
    <row r="29" spans="1:8" s="969" customFormat="1" ht="18.75" customHeight="1">
      <c r="A29" s="1060"/>
      <c r="B29" s="1341" t="s">
        <v>36</v>
      </c>
      <c r="C29" s="1341"/>
      <c r="D29" s="1341"/>
      <c r="E29" s="1342"/>
      <c r="F29" s="983">
        <f>+F14</f>
        <v>0</v>
      </c>
      <c r="G29" s="1004">
        <v>85.491</v>
      </c>
      <c r="H29" s="982">
        <f>+F29*G29</f>
        <v>0</v>
      </c>
    </row>
    <row r="30" spans="1:8" s="969" customFormat="1" ht="18.75" customHeight="1">
      <c r="A30" s="1060"/>
      <c r="B30" s="1341" t="s">
        <v>29</v>
      </c>
      <c r="C30" s="1341"/>
      <c r="D30" s="1341"/>
      <c r="E30" s="1342"/>
      <c r="F30" s="983">
        <f>+F16</f>
        <v>0</v>
      </c>
      <c r="G30" s="1004">
        <v>85.491</v>
      </c>
      <c r="H30" s="982">
        <f>+F30*G30</f>
        <v>0</v>
      </c>
    </row>
    <row r="31" spans="1:8" s="969" customFormat="1" ht="18.75" customHeight="1">
      <c r="A31" s="1060"/>
      <c r="B31" s="1341" t="s">
        <v>30</v>
      </c>
      <c r="C31" s="1341"/>
      <c r="D31" s="1341"/>
      <c r="E31" s="1342"/>
      <c r="F31" s="983">
        <f>+F20</f>
        <v>0</v>
      </c>
      <c r="G31" s="1004">
        <v>89.503</v>
      </c>
      <c r="H31" s="982">
        <f>+F31*G31</f>
        <v>0</v>
      </c>
    </row>
    <row r="32" spans="1:9" s="969" customFormat="1" ht="18.75" customHeight="1">
      <c r="A32" s="1061"/>
      <c r="B32" s="994" t="s">
        <v>218</v>
      </c>
      <c r="C32" s="994"/>
      <c r="D32" s="994"/>
      <c r="E32" s="994"/>
      <c r="F32" s="1005"/>
      <c r="G32" s="1006"/>
      <c r="H32" s="1007">
        <f>SUM(H28:H31)</f>
        <v>0</v>
      </c>
      <c r="I32" s="1008">
        <f>+H32</f>
        <v>0</v>
      </c>
    </row>
    <row r="33" spans="1:8" s="969" customFormat="1" ht="18" customHeight="1">
      <c r="A33" s="1057"/>
      <c r="H33" s="1009"/>
    </row>
    <row r="34" spans="1:8" s="969" customFormat="1" ht="18.75" customHeight="1">
      <c r="A34" s="1058"/>
      <c r="B34" s="972" t="s">
        <v>236</v>
      </c>
      <c r="C34" s="973"/>
      <c r="D34" s="973"/>
      <c r="E34" s="973"/>
      <c r="F34" s="974"/>
      <c r="G34" s="974"/>
      <c r="H34" s="974"/>
    </row>
    <row r="35" spans="1:8" s="969" customFormat="1" ht="18.75" customHeight="1">
      <c r="A35" s="1058"/>
      <c r="B35" s="973"/>
      <c r="C35" s="973"/>
      <c r="D35" s="973"/>
      <c r="E35" s="973"/>
      <c r="F35" s="974"/>
      <c r="G35" s="974"/>
      <c r="H35" s="974"/>
    </row>
    <row r="36" spans="1:8" s="969" customFormat="1" ht="18.75" customHeight="1">
      <c r="A36" s="1059"/>
      <c r="B36" s="1340"/>
      <c r="C36" s="1340"/>
      <c r="D36" s="1340"/>
      <c r="E36" s="1000"/>
      <c r="F36" s="1010" t="str">
        <f>+F26</f>
        <v>Aantal</v>
      </c>
      <c r="G36" s="1011" t="str">
        <f>+G26</f>
        <v>bedrag</v>
      </c>
      <c r="H36" s="1012"/>
    </row>
    <row r="37" spans="1:8" s="969" customFormat="1" ht="18.75" customHeight="1">
      <c r="A37" s="1059"/>
      <c r="B37" s="1340"/>
      <c r="C37" s="1340"/>
      <c r="D37" s="1340"/>
      <c r="E37" s="1000"/>
      <c r="F37" s="1013" t="s">
        <v>220</v>
      </c>
      <c r="G37" s="936" t="s">
        <v>221</v>
      </c>
      <c r="H37" s="1002" t="s">
        <v>222</v>
      </c>
    </row>
    <row r="38" spans="1:12" s="969" customFormat="1" ht="18.75" customHeight="1">
      <c r="A38" s="1060"/>
      <c r="B38" s="1341" t="s">
        <v>27</v>
      </c>
      <c r="C38" s="1341"/>
      <c r="D38" s="1341"/>
      <c r="E38" s="1342"/>
      <c r="F38" s="983">
        <f>+F28</f>
        <v>0</v>
      </c>
      <c r="G38" s="1004">
        <v>111.951</v>
      </c>
      <c r="H38" s="982">
        <f aca="true" t="shared" si="0" ref="H38:H43">+F38*G38</f>
        <v>0</v>
      </c>
      <c r="L38" s="989"/>
    </row>
    <row r="39" spans="1:12" s="969" customFormat="1" ht="18.75" customHeight="1">
      <c r="A39" s="1060"/>
      <c r="B39" s="1348" t="str">
        <f>+B29</f>
        <v>Aantal plaatsen JLVG-sector</v>
      </c>
      <c r="C39" s="1348"/>
      <c r="D39" s="1348"/>
      <c r="E39" s="1349"/>
      <c r="F39" s="983">
        <f>+F29</f>
        <v>0</v>
      </c>
      <c r="G39" s="1004">
        <v>81.27</v>
      </c>
      <c r="H39" s="982">
        <f t="shared" si="0"/>
        <v>0</v>
      </c>
      <c r="L39" s="989"/>
    </row>
    <row r="40" spans="1:12" s="969" customFormat="1" ht="18.75" customHeight="1">
      <c r="A40" s="1060"/>
      <c r="B40" s="1343" t="s">
        <v>29</v>
      </c>
      <c r="C40" s="1346"/>
      <c r="D40" s="1346"/>
      <c r="E40" s="1347"/>
      <c r="F40" s="983">
        <f>+F30</f>
        <v>0</v>
      </c>
      <c r="G40" s="1015"/>
      <c r="H40" s="1016">
        <f t="shared" si="0"/>
        <v>0</v>
      </c>
      <c r="L40" s="989"/>
    </row>
    <row r="41" spans="1:8" s="969" customFormat="1" ht="18.75" customHeight="1">
      <c r="A41" s="1060"/>
      <c r="B41" s="1343" t="s">
        <v>237</v>
      </c>
      <c r="C41" s="1344"/>
      <c r="D41" s="1344"/>
      <c r="E41" s="1345"/>
      <c r="F41" s="983">
        <f>+F17</f>
        <v>0</v>
      </c>
      <c r="G41" s="1004">
        <v>175.89600000000002</v>
      </c>
      <c r="H41" s="982">
        <f t="shared" si="0"/>
        <v>0</v>
      </c>
    </row>
    <row r="42" spans="1:8" s="969" customFormat="1" ht="18.75" customHeight="1">
      <c r="A42" s="1060"/>
      <c r="B42" s="1343" t="s">
        <v>238</v>
      </c>
      <c r="C42" s="1346"/>
      <c r="D42" s="1346"/>
      <c r="E42" s="1347"/>
      <c r="F42" s="983">
        <f>+F40-F41</f>
        <v>0</v>
      </c>
      <c r="G42" s="1004">
        <v>144.648</v>
      </c>
      <c r="H42" s="982">
        <f t="shared" si="0"/>
        <v>0</v>
      </c>
    </row>
    <row r="43" spans="1:8" s="969" customFormat="1" ht="18.75" customHeight="1">
      <c r="A43" s="1060"/>
      <c r="B43" s="1347" t="s">
        <v>30</v>
      </c>
      <c r="C43" s="1341"/>
      <c r="D43" s="1341"/>
      <c r="E43" s="1342"/>
      <c r="F43" s="983">
        <f>+F31</f>
        <v>0</v>
      </c>
      <c r="G43" s="1004">
        <v>76.46400000000001</v>
      </c>
      <c r="H43" s="982">
        <f t="shared" si="0"/>
        <v>0</v>
      </c>
    </row>
    <row r="44" spans="1:9" s="969" customFormat="1" ht="18.75" customHeight="1">
      <c r="A44" s="1061"/>
      <c r="B44" s="994" t="s">
        <v>239</v>
      </c>
      <c r="C44" s="994"/>
      <c r="D44" s="994"/>
      <c r="E44" s="994"/>
      <c r="F44" s="1005"/>
      <c r="G44" s="1006"/>
      <c r="H44" s="1007">
        <f>SUM(H38:H43)</f>
        <v>0</v>
      </c>
      <c r="I44" s="1008">
        <f>+H44</f>
        <v>0</v>
      </c>
    </row>
    <row r="45" s="969" customFormat="1" ht="18" customHeight="1" thickBot="1">
      <c r="A45" s="1062"/>
    </row>
    <row r="46" spans="1:11" s="1021" customFormat="1" ht="15.75" thickBot="1">
      <c r="A46" s="1063"/>
      <c r="B46" s="1017" t="s">
        <v>240</v>
      </c>
      <c r="C46" s="1018"/>
      <c r="D46" s="1018"/>
      <c r="E46" s="1018"/>
      <c r="F46" s="1018"/>
      <c r="G46" s="1018"/>
      <c r="H46" s="1018"/>
      <c r="I46" s="1019">
        <f>+I44+I32+I22</f>
        <v>0</v>
      </c>
      <c r="J46" s="1020"/>
      <c r="K46" s="1020"/>
    </row>
    <row r="47" ht="12"/>
    <row r="48" ht="12"/>
    <row r="49" ht="12"/>
  </sheetData>
  <sheetProtection password="C8AF" sheet="1" objects="1" scenarios="1"/>
  <mergeCells count="15">
    <mergeCell ref="B41:E41"/>
    <mergeCell ref="B42:E42"/>
    <mergeCell ref="B43:E43"/>
    <mergeCell ref="B37:D37"/>
    <mergeCell ref="B38:E38"/>
    <mergeCell ref="B39:E39"/>
    <mergeCell ref="B40:E40"/>
    <mergeCell ref="B29:E29"/>
    <mergeCell ref="B30:E30"/>
    <mergeCell ref="B31:E31"/>
    <mergeCell ref="B36:D36"/>
    <mergeCell ref="B5:H5"/>
    <mergeCell ref="B26:D26"/>
    <mergeCell ref="B27:D27"/>
    <mergeCell ref="B28:E28"/>
  </mergeCells>
  <printOptions/>
  <pageMargins left="0.3937007874015748" right="0.3937007874015748" top="0.3937007874015748" bottom="0.3937007874015748" header="0.5118110236220472" footer="0.5118110236220472"/>
  <pageSetup fitToHeight="1" fitToWidth="1" horizontalDpi="300" verticalDpi="300" orientation="portrait" paperSize="9" r:id="rId4"/>
  <drawing r:id="rId3"/>
  <legacyDrawing r:id="rId2"/>
</worksheet>
</file>

<file path=xl/worksheets/sheet16.xml><?xml version="1.0" encoding="utf-8"?>
<worksheet xmlns="http://schemas.openxmlformats.org/spreadsheetml/2006/main" xmlns:r="http://schemas.openxmlformats.org/officeDocument/2006/relationships">
  <dimension ref="A2:X142"/>
  <sheetViews>
    <sheetView showGridLines="0" showZeros="0" zoomScale="75" zoomScaleNormal="75" zoomScaleSheetLayoutView="75" workbookViewId="0" topLeftCell="A1">
      <selection activeCell="A50" sqref="A50"/>
    </sheetView>
  </sheetViews>
  <sheetFormatPr defaultColWidth="9.140625" defaultRowHeight="12.75"/>
  <cols>
    <col min="1" max="1" width="7.8515625" style="658" customWidth="1"/>
    <col min="2" max="2" width="10.7109375" style="659" customWidth="1"/>
    <col min="3" max="3" width="7.8515625" style="659" customWidth="1"/>
    <col min="4" max="4" width="9.140625" style="659" customWidth="1"/>
    <col min="5" max="5" width="18.00390625" style="659" customWidth="1"/>
    <col min="6" max="6" width="15.421875" style="659" customWidth="1"/>
    <col min="7" max="7" width="19.28125" style="659" customWidth="1"/>
    <col min="8" max="8" width="21.421875" style="659" customWidth="1"/>
    <col min="9" max="10" width="7.00390625" style="659" customWidth="1"/>
    <col min="11" max="12" width="7.8515625" style="659" customWidth="1"/>
    <col min="13" max="13" width="12.57421875" style="659" customWidth="1"/>
    <col min="14" max="16384" width="7.8515625" style="659" customWidth="1"/>
  </cols>
  <sheetData>
    <row r="1" ht="18" customHeight="1"/>
    <row r="2" spans="1:6" ht="18" customHeight="1">
      <c r="A2" s="1358"/>
      <c r="B2" s="1358"/>
      <c r="C2" s="1358"/>
      <c r="D2" s="1359"/>
      <c r="E2" s="1360"/>
      <c r="F2" s="1360"/>
    </row>
    <row r="3" ht="18" customHeight="1"/>
    <row r="4" ht="18" customHeight="1"/>
    <row r="5" spans="1:10" ht="21" customHeight="1">
      <c r="A5" s="660"/>
      <c r="B5" s="1361" t="s">
        <v>49</v>
      </c>
      <c r="C5" s="1361"/>
      <c r="D5" s="1361"/>
      <c r="E5" s="1361"/>
      <c r="F5" s="1361"/>
      <c r="G5" s="1361"/>
      <c r="H5" s="662"/>
      <c r="I5" s="662"/>
      <c r="J5" s="662"/>
    </row>
    <row r="6" spans="1:10" ht="21" customHeight="1">
      <c r="A6" s="660"/>
      <c r="B6" s="662"/>
      <c r="C6" s="662"/>
      <c r="D6" s="662"/>
      <c r="E6" s="662"/>
      <c r="F6" s="662"/>
      <c r="G6" s="662"/>
      <c r="H6" s="662"/>
      <c r="I6" s="662"/>
      <c r="J6" s="662"/>
    </row>
    <row r="7" spans="1:10" s="793" customFormat="1" ht="21" customHeight="1">
      <c r="A7" s="635"/>
      <c r="B7" s="791" t="s">
        <v>189</v>
      </c>
      <c r="C7" s="789"/>
      <c r="D7" s="789"/>
      <c r="E7" s="681"/>
      <c r="F7" s="792"/>
      <c r="I7" s="662"/>
      <c r="J7" s="662"/>
    </row>
    <row r="8" spans="1:10" s="793" customFormat="1" ht="21" customHeight="1">
      <c r="A8" s="637"/>
      <c r="B8" s="638" t="s">
        <v>186</v>
      </c>
      <c r="C8" s="789"/>
      <c r="D8" s="789"/>
      <c r="E8" s="681"/>
      <c r="F8" s="638">
        <f>385*'Invulblad KW'!F11</f>
        <v>0</v>
      </c>
      <c r="I8" s="662"/>
      <c r="J8" s="662"/>
    </row>
    <row r="9" spans="1:10" s="793" customFormat="1" ht="21" customHeight="1">
      <c r="A9" s="637"/>
      <c r="B9" s="722" t="s">
        <v>187</v>
      </c>
      <c r="D9" s="662"/>
      <c r="F9" s="638">
        <f>385*'Invulblad KW'!F12</f>
        <v>0</v>
      </c>
      <c r="I9" s="662"/>
      <c r="J9" s="662"/>
    </row>
    <row r="10" spans="1:10" s="793" customFormat="1" ht="21" customHeight="1">
      <c r="A10" s="637"/>
      <c r="B10" s="638" t="s">
        <v>188</v>
      </c>
      <c r="C10" s="789"/>
      <c r="D10" s="789"/>
      <c r="E10" s="681"/>
      <c r="F10" s="638">
        <f>583*'Invulblad KW'!F13</f>
        <v>0</v>
      </c>
      <c r="I10" s="662"/>
      <c r="J10" s="662"/>
    </row>
    <row r="11" spans="1:10" s="793" customFormat="1" ht="21" customHeight="1">
      <c r="A11" s="745"/>
      <c r="B11" s="794" t="s">
        <v>48</v>
      </c>
      <c r="C11" s="789"/>
      <c r="D11" s="789"/>
      <c r="E11" s="681"/>
      <c r="F11" s="790">
        <f>SUM(F8:F10)</f>
        <v>0</v>
      </c>
      <c r="I11" s="662"/>
      <c r="J11" s="662" t="s">
        <v>205</v>
      </c>
    </row>
    <row r="12" spans="1:10" ht="21" customHeight="1">
      <c r="A12" s="660"/>
      <c r="B12" s="662"/>
      <c r="C12" s="662"/>
      <c r="D12" s="662"/>
      <c r="E12" s="662"/>
      <c r="F12" s="662"/>
      <c r="G12" s="662"/>
      <c r="H12" s="662"/>
      <c r="I12" s="662"/>
      <c r="J12" s="662"/>
    </row>
    <row r="13" spans="1:10" ht="21" customHeight="1" hidden="1">
      <c r="A13" s="660"/>
      <c r="B13" s="662"/>
      <c r="C13" s="662"/>
      <c r="D13" s="662"/>
      <c r="E13" s="662"/>
      <c r="F13" s="662"/>
      <c r="G13" s="662"/>
      <c r="H13" s="662"/>
      <c r="I13" s="662"/>
      <c r="J13" s="662"/>
    </row>
    <row r="14" spans="1:10" ht="21" customHeight="1" hidden="1">
      <c r="A14" s="660"/>
      <c r="B14" s="662"/>
      <c r="C14" s="662"/>
      <c r="D14" s="662"/>
      <c r="E14" s="662"/>
      <c r="F14" s="662"/>
      <c r="G14" s="662"/>
      <c r="H14" s="662"/>
      <c r="I14" s="662"/>
      <c r="J14" s="662"/>
    </row>
    <row r="15" spans="1:10" ht="21" customHeight="1" hidden="1">
      <c r="A15" s="660"/>
      <c r="B15" s="662"/>
      <c r="C15" s="662"/>
      <c r="D15" s="662"/>
      <c r="E15" s="662"/>
      <c r="F15" s="662"/>
      <c r="G15" s="662"/>
      <c r="H15" s="662"/>
      <c r="I15" s="662"/>
      <c r="J15" s="662"/>
    </row>
    <row r="16" spans="1:10" ht="21" customHeight="1" hidden="1">
      <c r="A16" s="660"/>
      <c r="B16" s="662"/>
      <c r="C16" s="662"/>
      <c r="D16" s="662"/>
      <c r="E16" s="662"/>
      <c r="F16" s="662"/>
      <c r="G16" s="662"/>
      <c r="H16" s="662"/>
      <c r="I16" s="662"/>
      <c r="J16" s="662"/>
    </row>
    <row r="17" spans="1:10" ht="21" customHeight="1" hidden="1">
      <c r="A17" s="663"/>
      <c r="B17" s="663" t="s">
        <v>32</v>
      </c>
      <c r="C17" s="664"/>
      <c r="D17" s="664"/>
      <c r="E17" s="664"/>
      <c r="F17" s="665"/>
      <c r="G17" s="665"/>
      <c r="H17" s="665"/>
      <c r="I17" s="665"/>
      <c r="J17" s="665"/>
    </row>
    <row r="18" spans="1:10" ht="21" customHeight="1" hidden="1">
      <c r="A18" s="663"/>
      <c r="B18" s="664"/>
      <c r="C18" s="664"/>
      <c r="D18" s="664"/>
      <c r="E18" s="664"/>
      <c r="F18" s="665"/>
      <c r="G18" s="665"/>
      <c r="H18" s="665"/>
      <c r="I18" s="665"/>
      <c r="J18" s="665"/>
    </row>
    <row r="19" spans="1:10" ht="21" customHeight="1" hidden="1">
      <c r="A19" s="666"/>
      <c r="B19" s="666"/>
      <c r="C19" s="667"/>
      <c r="D19" s="667"/>
      <c r="E19" s="668"/>
      <c r="F19" s="669" t="s">
        <v>37</v>
      </c>
      <c r="G19" s="670" t="s">
        <v>51</v>
      </c>
      <c r="H19" s="671"/>
      <c r="I19" s="671"/>
      <c r="J19" s="671"/>
    </row>
    <row r="20" spans="1:12" ht="21" customHeight="1" hidden="1">
      <c r="A20" s="666"/>
      <c r="B20" s="1351"/>
      <c r="C20" s="1351"/>
      <c r="D20" s="1351"/>
      <c r="E20" s="672"/>
      <c r="F20" s="673" t="s">
        <v>159</v>
      </c>
      <c r="G20" s="674" t="s">
        <v>158</v>
      </c>
      <c r="H20" s="671"/>
      <c r="I20" s="671"/>
      <c r="J20" s="671"/>
      <c r="K20" s="675"/>
      <c r="L20" s="675"/>
    </row>
    <row r="21" spans="1:12" ht="21" customHeight="1" hidden="1">
      <c r="A21" s="666"/>
      <c r="B21" s="1351"/>
      <c r="C21" s="1351"/>
      <c r="D21" s="1351"/>
      <c r="E21" s="672"/>
      <c r="F21" s="676" t="s">
        <v>53</v>
      </c>
      <c r="G21" s="677" t="s">
        <v>54</v>
      </c>
      <c r="H21" s="678" t="s">
        <v>55</v>
      </c>
      <c r="I21" s="668"/>
      <c r="J21" s="668"/>
      <c r="K21" s="675"/>
      <c r="L21" s="675"/>
    </row>
    <row r="22" spans="1:14" ht="21" customHeight="1" hidden="1">
      <c r="A22" s="679"/>
      <c r="B22" s="1352" t="s">
        <v>56</v>
      </c>
      <c r="C22" s="1352"/>
      <c r="D22" s="1352"/>
      <c r="E22" s="1353"/>
      <c r="F22" s="681">
        <f>'Invulblad KW'!K24+'Invulblad KW'!E24</f>
        <v>0</v>
      </c>
      <c r="G22" s="682">
        <v>1762.7</v>
      </c>
      <c r="H22" s="683">
        <f>(G22*doorrekening!$G$6)*F22</f>
        <v>0</v>
      </c>
      <c r="I22" s="684"/>
      <c r="J22" s="684"/>
      <c r="K22" s="675"/>
      <c r="L22" s="675"/>
      <c r="N22" s="659">
        <v>0</v>
      </c>
    </row>
    <row r="23" spans="1:14" ht="21" customHeight="1" hidden="1">
      <c r="A23" s="679"/>
      <c r="B23" s="1352" t="s">
        <v>28</v>
      </c>
      <c r="C23" s="1352"/>
      <c r="D23" s="1352"/>
      <c r="E23" s="1353"/>
      <c r="F23" s="681">
        <f>'Invulblad KW'!E27</f>
        <v>0</v>
      </c>
      <c r="G23" s="682">
        <v>2566.75</v>
      </c>
      <c r="H23" s="683">
        <f>(G23*doorrekening!$G$6)*F23</f>
        <v>0</v>
      </c>
      <c r="I23" s="684"/>
      <c r="J23" s="684"/>
      <c r="K23" s="675"/>
      <c r="L23" s="675"/>
      <c r="N23" s="659">
        <v>0</v>
      </c>
    </row>
    <row r="24" spans="1:14" ht="21" customHeight="1" hidden="1">
      <c r="A24" s="679"/>
      <c r="B24" s="1352" t="s">
        <v>29</v>
      </c>
      <c r="C24" s="1352"/>
      <c r="D24" s="1352"/>
      <c r="E24" s="1353"/>
      <c r="F24" s="681">
        <f>'Invulblad KW'!E30+'Invulblad KW'!K28</f>
        <v>0</v>
      </c>
      <c r="G24" s="682">
        <v>2145.98</v>
      </c>
      <c r="H24" s="683">
        <f>(G24*doorrekening!$G$6)*F24</f>
        <v>0</v>
      </c>
      <c r="I24" s="684"/>
      <c r="J24" s="684"/>
      <c r="N24" s="659">
        <v>0</v>
      </c>
    </row>
    <row r="25" spans="1:14" s="685" customFormat="1" ht="21" customHeight="1" hidden="1">
      <c r="A25" s="679"/>
      <c r="B25" s="1352" t="s">
        <v>30</v>
      </c>
      <c r="C25" s="1352"/>
      <c r="D25" s="1352"/>
      <c r="E25" s="1353"/>
      <c r="F25" s="681">
        <f>'Invulblad KW'!E33+'Invulblad KW'!K31</f>
        <v>0</v>
      </c>
      <c r="G25" s="682">
        <v>2818.01</v>
      </c>
      <c r="H25" s="683">
        <f>(G25*doorrekening!$G$6)*F25</f>
        <v>0</v>
      </c>
      <c r="I25" s="684"/>
      <c r="J25" s="684"/>
      <c r="N25" s="659">
        <v>0</v>
      </c>
    </row>
    <row r="26" spans="1:10" ht="21" customHeight="1" hidden="1">
      <c r="A26" s="686"/>
      <c r="B26" s="687" t="s">
        <v>33</v>
      </c>
      <c r="C26" s="687"/>
      <c r="D26" s="687"/>
      <c r="E26" s="687"/>
      <c r="F26" s="688"/>
      <c r="G26" s="689"/>
      <c r="H26" s="690">
        <f>SUM(H22:H25)</f>
        <v>0</v>
      </c>
      <c r="I26" s="691"/>
      <c r="J26" s="691"/>
    </row>
    <row r="27" spans="1:10" ht="21" customHeight="1" hidden="1">
      <c r="A27" s="671"/>
      <c r="B27" s="692"/>
      <c r="C27" s="692"/>
      <c r="D27" s="692"/>
      <c r="E27" s="692"/>
      <c r="F27" s="693"/>
      <c r="G27" s="694"/>
      <c r="H27" s="695"/>
      <c r="I27" s="691"/>
      <c r="J27" s="691"/>
    </row>
    <row r="28" spans="1:10" ht="21" customHeight="1" hidden="1">
      <c r="A28" s="663"/>
      <c r="B28" s="663" t="s">
        <v>57</v>
      </c>
      <c r="C28" s="664"/>
      <c r="D28" s="664"/>
      <c r="E28" s="664"/>
      <c r="F28" s="665"/>
      <c r="G28" s="694"/>
      <c r="H28" s="695"/>
      <c r="I28" s="691"/>
      <c r="J28" s="691"/>
    </row>
    <row r="29" spans="1:10" ht="21" customHeight="1" hidden="1">
      <c r="A29" s="659"/>
      <c r="G29" s="665"/>
      <c r="H29" s="695"/>
      <c r="I29" s="691"/>
      <c r="J29" s="691"/>
    </row>
    <row r="30" spans="1:10" ht="21" customHeight="1" hidden="1">
      <c r="A30" s="671"/>
      <c r="B30" s="692"/>
      <c r="C30" s="692"/>
      <c r="D30" s="692"/>
      <c r="E30" s="692"/>
      <c r="F30" s="669" t="s">
        <v>50</v>
      </c>
      <c r="G30" s="696" t="str">
        <f>+G19</f>
        <v> Beleidsregelbedrag</v>
      </c>
      <c r="H30" s="671"/>
      <c r="I30" s="691"/>
      <c r="J30" s="691"/>
    </row>
    <row r="31" spans="1:10" ht="21" customHeight="1" hidden="1">
      <c r="A31" s="663"/>
      <c r="B31" s="664"/>
      <c r="C31" s="664"/>
      <c r="D31" s="664"/>
      <c r="E31" s="664"/>
      <c r="F31" s="673" t="s">
        <v>52</v>
      </c>
      <c r="G31" s="674" t="s">
        <v>158</v>
      </c>
      <c r="H31" s="671"/>
      <c r="I31" s="665"/>
      <c r="J31" s="665"/>
    </row>
    <row r="32" spans="1:10" ht="21" customHeight="1" hidden="1">
      <c r="A32" s="663"/>
      <c r="B32" s="664"/>
      <c r="C32" s="664"/>
      <c r="D32" s="664"/>
      <c r="E32" s="664"/>
      <c r="F32" s="676" t="s">
        <v>58</v>
      </c>
      <c r="G32" s="697" t="s">
        <v>59</v>
      </c>
      <c r="H32" s="678" t="s">
        <v>60</v>
      </c>
      <c r="I32" s="668"/>
      <c r="J32" s="668"/>
    </row>
    <row r="33" spans="1:10" ht="21" customHeight="1" hidden="1">
      <c r="A33" s="698"/>
      <c r="B33" s="698" t="s">
        <v>61</v>
      </c>
      <c r="C33" s="680"/>
      <c r="D33" s="680"/>
      <c r="E33" s="680"/>
      <c r="F33" s="699">
        <f>SUM(F22:F25)</f>
        <v>0</v>
      </c>
      <c r="G33" s="682">
        <v>1473.75</v>
      </c>
      <c r="H33" s="683">
        <f>(G33*doorrekening!$G$6)*F33</f>
        <v>0</v>
      </c>
      <c r="I33" s="700"/>
      <c r="J33" s="700"/>
    </row>
    <row r="34" spans="1:9" ht="21" customHeight="1" hidden="1">
      <c r="A34" s="698"/>
      <c r="B34" s="701" t="s">
        <v>62</v>
      </c>
      <c r="C34" s="702"/>
      <c r="D34" s="702"/>
      <c r="E34" s="702"/>
      <c r="F34" s="699">
        <f>+F33</f>
        <v>0</v>
      </c>
      <c r="G34" s="682">
        <v>853.54</v>
      </c>
      <c r="H34" s="683">
        <f>G34*F34</f>
        <v>0</v>
      </c>
      <c r="I34" s="700"/>
    </row>
    <row r="35" s="658" customFormat="1" ht="21" customHeight="1" hidden="1">
      <c r="A35" s="660"/>
    </row>
    <row r="36" spans="1:8" s="658" customFormat="1" ht="21" customHeight="1" hidden="1">
      <c r="A36" s="762"/>
      <c r="B36" s="762" t="s">
        <v>64</v>
      </c>
      <c r="C36" s="763"/>
      <c r="D36" s="763"/>
      <c r="E36" s="763"/>
      <c r="F36" s="764"/>
      <c r="G36" s="765"/>
      <c r="H36" s="765"/>
    </row>
    <row r="37" spans="1:9" ht="21" customHeight="1" hidden="1">
      <c r="A37" s="766"/>
      <c r="B37" s="767"/>
      <c r="C37" s="767"/>
      <c r="D37" s="768"/>
      <c r="E37" s="767"/>
      <c r="F37" s="767"/>
      <c r="G37" s="767"/>
      <c r="H37" s="767"/>
      <c r="I37" s="705"/>
    </row>
    <row r="38" spans="1:9" ht="21" customHeight="1" hidden="1">
      <c r="A38" s="769"/>
      <c r="B38" s="770" t="s">
        <v>65</v>
      </c>
      <c r="C38" s="770"/>
      <c r="D38" s="770"/>
      <c r="E38" s="770"/>
      <c r="F38" s="771">
        <v>3601</v>
      </c>
      <c r="G38" s="767"/>
      <c r="H38" s="767"/>
      <c r="I38" s="705"/>
    </row>
    <row r="39" spans="1:9" ht="21" customHeight="1" hidden="1">
      <c r="A39" s="769"/>
      <c r="B39" s="1362" t="s">
        <v>68</v>
      </c>
      <c r="C39" s="1363"/>
      <c r="D39" s="1363"/>
      <c r="E39" s="1364"/>
      <c r="F39" s="772">
        <f>IF(F38&lt;1,0,VLOOKUP(F38,O59:S140,3))</f>
        <v>0.06</v>
      </c>
      <c r="G39" s="767"/>
      <c r="H39" s="767"/>
      <c r="I39" s="705"/>
    </row>
    <row r="40" spans="1:9" ht="21" customHeight="1" hidden="1">
      <c r="A40" s="769"/>
      <c r="B40" s="1362" t="s">
        <v>72</v>
      </c>
      <c r="C40" s="1363"/>
      <c r="D40" s="1363"/>
      <c r="E40" s="1364"/>
      <c r="F40" s="770">
        <f>+F39*5</f>
        <v>0.3</v>
      </c>
      <c r="G40" s="767"/>
      <c r="H40" s="767"/>
      <c r="I40" s="705"/>
    </row>
    <row r="41" spans="1:9" ht="21" customHeight="1" hidden="1">
      <c r="A41" s="766"/>
      <c r="B41" s="767"/>
      <c r="C41" s="767"/>
      <c r="D41" s="767"/>
      <c r="E41" s="767"/>
      <c r="F41" s="767"/>
      <c r="G41" s="767"/>
      <c r="H41" s="767"/>
      <c r="I41" s="705"/>
    </row>
    <row r="42" spans="1:9" ht="21" customHeight="1" hidden="1">
      <c r="A42" s="766"/>
      <c r="B42" s="767"/>
      <c r="C42" s="767"/>
      <c r="D42" s="767"/>
      <c r="E42" s="767"/>
      <c r="F42" s="773" t="s">
        <v>50</v>
      </c>
      <c r="G42" s="774" t="str">
        <f>+G30</f>
        <v> Beleidsregelbedrag</v>
      </c>
      <c r="H42" s="775"/>
      <c r="I42" s="705"/>
    </row>
    <row r="43" spans="1:8" ht="21" customHeight="1" hidden="1">
      <c r="A43" s="795" t="e">
        <f>G30+3</f>
        <v>#VALUE!</v>
      </c>
      <c r="B43" s="768"/>
      <c r="C43" s="768"/>
      <c r="D43" s="768"/>
      <c r="E43" s="768"/>
      <c r="F43" s="776" t="s">
        <v>52</v>
      </c>
      <c r="G43" s="777" t="s">
        <v>158</v>
      </c>
      <c r="H43" s="775"/>
    </row>
    <row r="44" spans="1:9" ht="21" customHeight="1" hidden="1">
      <c r="A44" s="766"/>
      <c r="B44" s="767"/>
      <c r="C44" s="767"/>
      <c r="D44" s="767"/>
      <c r="E44" s="767"/>
      <c r="F44" s="778" t="s">
        <v>73</v>
      </c>
      <c r="G44" s="779" t="s">
        <v>74</v>
      </c>
      <c r="H44" s="780" t="s">
        <v>75</v>
      </c>
      <c r="I44" s="705"/>
    </row>
    <row r="45" spans="1:9" ht="21" customHeight="1" hidden="1">
      <c r="A45" s="769"/>
      <c r="B45" s="770" t="s">
        <v>77</v>
      </c>
      <c r="C45" s="769"/>
      <c r="D45" s="769"/>
      <c r="E45" s="769"/>
      <c r="F45" s="781">
        <f>+F22</f>
        <v>0</v>
      </c>
      <c r="G45" s="782">
        <f>(VLOOKUP(F45,J60:L66,2)*(1+$F$40)+VLOOKUP(F45,J60:L66,3)*(1+$F$39))*1.0325</f>
        <v>0</v>
      </c>
      <c r="H45" s="783">
        <f>+F45*G45</f>
        <v>0</v>
      </c>
      <c r="I45" s="684"/>
    </row>
    <row r="46" spans="1:9" ht="21" customHeight="1" hidden="1">
      <c r="A46" s="769"/>
      <c r="B46" s="770" t="s">
        <v>79</v>
      </c>
      <c r="C46" s="770"/>
      <c r="D46" s="770"/>
      <c r="E46" s="770"/>
      <c r="F46" s="781">
        <f>+F23</f>
        <v>0</v>
      </c>
      <c r="G46" s="782">
        <f>(VLOOKUP(F46,J68:L74,2)*(1+$F$40)+VLOOKUP(F46,J68:L74,3)*(1+$F$39))*1.0325</f>
        <v>0</v>
      </c>
      <c r="H46" s="783">
        <f>+F46*G46</f>
        <v>0</v>
      </c>
      <c r="I46" s="684"/>
    </row>
    <row r="47" spans="1:9" ht="21" customHeight="1" hidden="1">
      <c r="A47" s="769"/>
      <c r="B47" s="770" t="s">
        <v>81</v>
      </c>
      <c r="C47" s="770"/>
      <c r="D47" s="770"/>
      <c r="E47" s="770"/>
      <c r="F47" s="781">
        <f>+F24</f>
        <v>0</v>
      </c>
      <c r="G47" s="782">
        <f>(VLOOKUP(F47,J76:L82,2)*(1+$F$40)+VLOOKUP(F47,J76:L82,3)*(1+$F$39))*1.0325</f>
        <v>0</v>
      </c>
      <c r="H47" s="783">
        <f>+F47*G47</f>
        <v>0</v>
      </c>
      <c r="I47" s="684"/>
    </row>
    <row r="48" spans="1:9" ht="21" customHeight="1" hidden="1">
      <c r="A48" s="769"/>
      <c r="B48" s="770" t="s">
        <v>83</v>
      </c>
      <c r="C48" s="770"/>
      <c r="D48" s="770"/>
      <c r="E48" s="770"/>
      <c r="F48" s="781">
        <f>+F25</f>
        <v>0</v>
      </c>
      <c r="G48" s="784">
        <f>VLOOKUP(F48,J85:L91,2)*(1+$F$40)+VLOOKUP(F48,J85:L91,3)*(1+$F$39)</f>
        <v>0</v>
      </c>
      <c r="H48" s="785">
        <f>+F48*G48</f>
        <v>0</v>
      </c>
      <c r="I48" s="684"/>
    </row>
    <row r="49" spans="1:10" ht="21" customHeight="1">
      <c r="A49" s="710"/>
      <c r="B49" s="701" t="s">
        <v>85</v>
      </c>
      <c r="C49" s="701"/>
      <c r="D49" s="701"/>
      <c r="E49" s="701"/>
      <c r="F49" s="711"/>
      <c r="G49" s="711"/>
      <c r="H49" s="712">
        <f>'Invulblad KW'!BD53</f>
        <v>0</v>
      </c>
      <c r="I49" s="705"/>
      <c r="J49" s="659" t="s">
        <v>203</v>
      </c>
    </row>
    <row r="50" spans="1:23" ht="21" customHeight="1">
      <c r="A50" s="660"/>
      <c r="B50" s="660"/>
      <c r="C50" s="705"/>
      <c r="D50" s="705"/>
      <c r="E50" s="705"/>
      <c r="F50" s="705"/>
      <c r="G50" s="705"/>
      <c r="H50" s="705"/>
      <c r="I50" s="705"/>
      <c r="J50" s="700"/>
      <c r="O50" s="703" t="s">
        <v>63</v>
      </c>
      <c r="P50" s="704"/>
      <c r="Q50" s="704"/>
      <c r="R50" s="704"/>
      <c r="S50" s="704"/>
      <c r="T50" s="704"/>
      <c r="U50" s="704"/>
      <c r="V50" s="704"/>
      <c r="W50" s="704"/>
    </row>
    <row r="51" spans="1:24" ht="21" customHeight="1">
      <c r="A51" s="660"/>
      <c r="B51" s="705"/>
      <c r="C51" s="705"/>
      <c r="D51" s="705"/>
      <c r="E51" s="705"/>
      <c r="F51" s="705"/>
      <c r="G51" s="705"/>
      <c r="H51" s="705"/>
      <c r="I51" s="705"/>
      <c r="J51" s="658"/>
      <c r="K51" s="658"/>
      <c r="L51" s="658"/>
      <c r="M51" s="658"/>
      <c r="N51" s="658"/>
      <c r="O51" s="704"/>
      <c r="P51" s="704"/>
      <c r="Q51" s="704"/>
      <c r="R51" s="704"/>
      <c r="S51" s="704"/>
      <c r="T51" s="704"/>
      <c r="U51" s="704"/>
      <c r="V51" s="704"/>
      <c r="W51" s="704"/>
      <c r="X51" s="658"/>
    </row>
    <row r="52" spans="1:24" ht="21" customHeight="1">
      <c r="A52" s="660"/>
      <c r="B52" s="713" t="s">
        <v>204</v>
      </c>
      <c r="C52" s="711"/>
      <c r="D52" s="711"/>
      <c r="E52" s="711"/>
      <c r="F52" s="711"/>
      <c r="G52" s="711"/>
      <c r="H52" s="712">
        <f>+H49+F11</f>
        <v>0</v>
      </c>
      <c r="I52" s="705"/>
      <c r="J52" s="658"/>
      <c r="K52" s="658"/>
      <c r="L52" s="658"/>
      <c r="M52" s="658"/>
      <c r="N52" s="658"/>
      <c r="O52" s="704"/>
      <c r="P52" s="704"/>
      <c r="Q52" s="704"/>
      <c r="R52" s="704"/>
      <c r="S52" s="704"/>
      <c r="T52" s="704"/>
      <c r="U52" s="704"/>
      <c r="V52" s="704"/>
      <c r="W52" s="704"/>
      <c r="X52" s="658"/>
    </row>
    <row r="53" spans="1:23" ht="21" customHeight="1">
      <c r="A53" s="660"/>
      <c r="B53" s="705"/>
      <c r="C53" s="705"/>
      <c r="D53" s="705"/>
      <c r="E53" s="705"/>
      <c r="F53" s="705"/>
      <c r="G53" s="705"/>
      <c r="H53" s="705"/>
      <c r="I53" s="705"/>
      <c r="J53" s="705"/>
      <c r="O53" s="704"/>
      <c r="P53" s="704"/>
      <c r="Q53" s="704"/>
      <c r="R53" s="704"/>
      <c r="S53" s="704"/>
      <c r="T53" s="704"/>
      <c r="U53" s="704"/>
      <c r="V53" s="704"/>
      <c r="W53" s="704"/>
    </row>
    <row r="54" spans="1:23" ht="21" customHeight="1">
      <c r="A54" s="660"/>
      <c r="I54" s="705"/>
      <c r="J54" s="705"/>
      <c r="O54" s="1350" t="s">
        <v>66</v>
      </c>
      <c r="P54" s="1350"/>
      <c r="Q54" s="704" t="s">
        <v>67</v>
      </c>
      <c r="R54" s="704"/>
      <c r="S54" s="704"/>
      <c r="T54" s="704"/>
      <c r="U54" s="704"/>
      <c r="V54" s="704"/>
      <c r="W54" s="704"/>
    </row>
    <row r="55" spans="1:24" s="685" customFormat="1" ht="21" customHeight="1">
      <c r="A55" s="661"/>
      <c r="B55" s="661"/>
      <c r="C55" s="661"/>
      <c r="D55" s="661"/>
      <c r="E55" s="661"/>
      <c r="F55" s="661"/>
      <c r="G55" s="661"/>
      <c r="H55" s="661"/>
      <c r="I55" s="661"/>
      <c r="J55" s="705"/>
      <c r="K55" s="659"/>
      <c r="L55" s="659"/>
      <c r="M55" s="659"/>
      <c r="N55" s="659"/>
      <c r="O55" s="704" t="s">
        <v>758</v>
      </c>
      <c r="P55" s="704" t="s">
        <v>69</v>
      </c>
      <c r="Q55" s="706" t="s">
        <v>70</v>
      </c>
      <c r="R55" s="704" t="s">
        <v>71</v>
      </c>
      <c r="S55" s="704"/>
      <c r="T55" s="704"/>
      <c r="U55" s="704"/>
      <c r="V55" s="704"/>
      <c r="W55" s="704"/>
      <c r="X55" s="659"/>
    </row>
    <row r="56" spans="1:23" ht="21" customHeight="1">
      <c r="A56" s="660"/>
      <c r="B56" s="705"/>
      <c r="C56" s="705"/>
      <c r="D56" s="705"/>
      <c r="E56" s="705"/>
      <c r="F56" s="705"/>
      <c r="G56" s="705"/>
      <c r="H56" s="705"/>
      <c r="I56" s="705"/>
      <c r="J56" s="705"/>
      <c r="O56" s="706"/>
      <c r="P56" s="706"/>
      <c r="Q56" s="707"/>
      <c r="R56" s="704"/>
      <c r="S56" s="704"/>
      <c r="T56" s="704"/>
      <c r="U56" s="704"/>
      <c r="V56" s="704"/>
      <c r="W56" s="704"/>
    </row>
    <row r="57" spans="1:23" ht="21" customHeight="1">
      <c r="A57" s="660"/>
      <c r="B57" s="705"/>
      <c r="C57" s="705"/>
      <c r="D57" s="705"/>
      <c r="E57" s="705"/>
      <c r="F57" s="705"/>
      <c r="G57" s="705"/>
      <c r="H57" s="705"/>
      <c r="I57" s="705"/>
      <c r="J57" s="705"/>
      <c r="O57" s="706"/>
      <c r="P57" s="706"/>
      <c r="Q57" s="707"/>
      <c r="R57" s="704"/>
      <c r="S57" s="704"/>
      <c r="T57" s="704"/>
      <c r="U57" s="704"/>
      <c r="V57" s="704"/>
      <c r="W57" s="704"/>
    </row>
    <row r="58" spans="1:23" ht="21" customHeight="1">
      <c r="A58" s="660"/>
      <c r="C58" s="660"/>
      <c r="D58" s="660"/>
      <c r="E58" s="660"/>
      <c r="F58" s="660"/>
      <c r="G58" s="705"/>
      <c r="H58" s="705"/>
      <c r="I58" s="705"/>
      <c r="J58" s="705"/>
      <c r="O58" s="706"/>
      <c r="P58" s="706"/>
      <c r="Q58" s="707"/>
      <c r="R58" s="704"/>
      <c r="S58" s="704"/>
      <c r="T58" s="704"/>
      <c r="U58" s="704"/>
      <c r="V58" s="704"/>
      <c r="W58" s="704"/>
    </row>
    <row r="59" spans="1:23" ht="21" customHeight="1">
      <c r="A59" s="660"/>
      <c r="B59" s="660"/>
      <c r="C59" s="660"/>
      <c r="D59" s="660"/>
      <c r="E59" s="660"/>
      <c r="F59" s="660"/>
      <c r="G59" s="705"/>
      <c r="H59" s="705"/>
      <c r="I59" s="705"/>
      <c r="M59" s="659">
        <f>VLOOKUP(F38,O59:S140,3)</f>
        <v>0.06</v>
      </c>
      <c r="O59" s="706">
        <v>1000</v>
      </c>
      <c r="P59" s="706">
        <v>1099</v>
      </c>
      <c r="Q59" s="707">
        <v>0.08</v>
      </c>
      <c r="R59" s="704" t="s">
        <v>795</v>
      </c>
      <c r="S59" s="704"/>
      <c r="T59" s="704"/>
      <c r="U59" s="704"/>
      <c r="V59" s="704"/>
      <c r="W59" s="704"/>
    </row>
    <row r="60" spans="1:23" ht="17.25" customHeight="1">
      <c r="A60" s="660"/>
      <c r="B60" s="660"/>
      <c r="C60" s="660"/>
      <c r="D60" s="660"/>
      <c r="E60" s="660"/>
      <c r="F60" s="660"/>
      <c r="G60" s="705"/>
      <c r="H60" s="705"/>
      <c r="I60" s="705"/>
      <c r="J60" s="705">
        <v>0</v>
      </c>
      <c r="K60" s="659">
        <v>0</v>
      </c>
      <c r="L60" s="659">
        <v>0</v>
      </c>
      <c r="O60" s="706">
        <v>1100</v>
      </c>
      <c r="P60" s="706">
        <v>1199</v>
      </c>
      <c r="Q60" s="707">
        <v>0.06</v>
      </c>
      <c r="R60" s="704" t="s">
        <v>76</v>
      </c>
      <c r="S60" s="704"/>
      <c r="T60" s="704"/>
      <c r="U60" s="704"/>
      <c r="V60" s="704"/>
      <c r="W60" s="704"/>
    </row>
    <row r="61" spans="1:23" ht="16.5" customHeight="1">
      <c r="A61" s="714"/>
      <c r="B61" s="660"/>
      <c r="C61" s="660"/>
      <c r="D61" s="660"/>
      <c r="E61" s="660"/>
      <c r="F61" s="660"/>
      <c r="G61" s="705"/>
      <c r="H61" s="705"/>
      <c r="I61" s="705"/>
      <c r="J61" s="684">
        <v>1</v>
      </c>
      <c r="K61" s="708">
        <v>1008</v>
      </c>
      <c r="L61" s="708">
        <v>7543</v>
      </c>
      <c r="M61" s="709">
        <f aca="true" t="shared" si="0" ref="M61:M66">+K61+L61</f>
        <v>8551</v>
      </c>
      <c r="O61" s="706">
        <v>1200</v>
      </c>
      <c r="P61" s="706">
        <v>1249</v>
      </c>
      <c r="Q61" s="707">
        <v>0.06</v>
      </c>
      <c r="R61" s="704" t="s">
        <v>78</v>
      </c>
      <c r="S61" s="704"/>
      <c r="T61" s="704"/>
      <c r="U61" s="704"/>
      <c r="V61" s="704"/>
      <c r="W61" s="704"/>
    </row>
    <row r="62" spans="1:23" ht="17.25" customHeight="1">
      <c r="A62" s="660"/>
      <c r="B62" s="705"/>
      <c r="C62" s="705"/>
      <c r="D62" s="705"/>
      <c r="E62" s="705"/>
      <c r="F62" s="705"/>
      <c r="G62" s="705"/>
      <c r="H62" s="705"/>
      <c r="I62" s="705"/>
      <c r="J62" s="684">
        <v>2</v>
      </c>
      <c r="K62" s="709">
        <v>819</v>
      </c>
      <c r="L62" s="709">
        <v>6124</v>
      </c>
      <c r="M62" s="709">
        <f t="shared" si="0"/>
        <v>6943</v>
      </c>
      <c r="O62" s="706">
        <v>1250</v>
      </c>
      <c r="P62" s="706">
        <v>1299</v>
      </c>
      <c r="Q62" s="707">
        <v>0.06</v>
      </c>
      <c r="R62" s="704" t="s">
        <v>80</v>
      </c>
      <c r="S62" s="704"/>
      <c r="T62" s="704"/>
      <c r="U62" s="704"/>
      <c r="V62" s="704"/>
      <c r="W62" s="704"/>
    </row>
    <row r="63" spans="1:23" ht="17.25" customHeight="1">
      <c r="A63" s="666"/>
      <c r="B63" s="715"/>
      <c r="C63" s="715"/>
      <c r="D63" s="715"/>
      <c r="E63" s="715"/>
      <c r="F63" s="715"/>
      <c r="G63" s="715"/>
      <c r="H63" s="715"/>
      <c r="I63" s="715"/>
      <c r="J63" s="684">
        <f>+J62+1</f>
        <v>3</v>
      </c>
      <c r="K63" s="709">
        <v>750</v>
      </c>
      <c r="L63" s="709">
        <v>5609</v>
      </c>
      <c r="M63" s="709">
        <f t="shared" si="0"/>
        <v>6359</v>
      </c>
      <c r="O63" s="706">
        <v>1300</v>
      </c>
      <c r="P63" s="706">
        <v>1360</v>
      </c>
      <c r="Q63" s="707">
        <v>0.04</v>
      </c>
      <c r="R63" s="704" t="s">
        <v>82</v>
      </c>
      <c r="S63" s="704"/>
      <c r="T63" s="704"/>
      <c r="U63" s="704"/>
      <c r="V63" s="704"/>
      <c r="W63" s="704"/>
    </row>
    <row r="64" spans="2:23" ht="17.25" customHeight="1">
      <c r="B64" s="716"/>
      <c r="C64" s="716"/>
      <c r="D64" s="716"/>
      <c r="E64" s="716"/>
      <c r="F64" s="716"/>
      <c r="G64" s="716"/>
      <c r="H64" s="716"/>
      <c r="I64" s="716"/>
      <c r="J64" s="684">
        <f>+J63+1</f>
        <v>4</v>
      </c>
      <c r="K64" s="709">
        <f aca="true" t="shared" si="1" ref="K64:L66">+K63</f>
        <v>750</v>
      </c>
      <c r="L64" s="709">
        <f t="shared" si="1"/>
        <v>5609</v>
      </c>
      <c r="M64" s="709">
        <f t="shared" si="0"/>
        <v>6359</v>
      </c>
      <c r="O64" s="706">
        <v>1361</v>
      </c>
      <c r="P64" s="706">
        <v>1399</v>
      </c>
      <c r="Q64" s="707">
        <v>0.06</v>
      </c>
      <c r="R64" s="704" t="s">
        <v>84</v>
      </c>
      <c r="S64" s="704"/>
      <c r="T64" s="704"/>
      <c r="U64" s="704"/>
      <c r="V64" s="704"/>
      <c r="W64" s="704"/>
    </row>
    <row r="65" spans="2:23" ht="17.25" customHeight="1">
      <c r="B65" s="716"/>
      <c r="C65" s="716"/>
      <c r="D65" s="716"/>
      <c r="E65" s="716"/>
      <c r="F65" s="716"/>
      <c r="G65" s="716"/>
      <c r="H65" s="716"/>
      <c r="I65" s="716"/>
      <c r="J65" s="684">
        <f>+J64+1</f>
        <v>5</v>
      </c>
      <c r="K65" s="709">
        <f t="shared" si="1"/>
        <v>750</v>
      </c>
      <c r="L65" s="709">
        <f t="shared" si="1"/>
        <v>5609</v>
      </c>
      <c r="M65" s="709">
        <f t="shared" si="0"/>
        <v>6359</v>
      </c>
      <c r="O65" s="706">
        <v>1400</v>
      </c>
      <c r="P65" s="706">
        <v>1499</v>
      </c>
      <c r="Q65" s="707">
        <v>0.06</v>
      </c>
      <c r="R65" s="704" t="s">
        <v>86</v>
      </c>
      <c r="S65" s="704"/>
      <c r="T65" s="704"/>
      <c r="U65" s="704"/>
      <c r="V65" s="704"/>
      <c r="W65" s="704"/>
    </row>
    <row r="66" spans="2:23" ht="17.25" customHeight="1">
      <c r="B66" s="716"/>
      <c r="C66" s="716"/>
      <c r="D66" s="716"/>
      <c r="E66" s="716"/>
      <c r="F66" s="716"/>
      <c r="G66" s="716"/>
      <c r="H66" s="716"/>
      <c r="I66" s="716"/>
      <c r="J66" s="684">
        <f>+J65+1</f>
        <v>6</v>
      </c>
      <c r="K66" s="709">
        <f t="shared" si="1"/>
        <v>750</v>
      </c>
      <c r="L66" s="709">
        <f t="shared" si="1"/>
        <v>5609</v>
      </c>
      <c r="M66" s="709">
        <f t="shared" si="0"/>
        <v>6359</v>
      </c>
      <c r="O66" s="706">
        <v>1500</v>
      </c>
      <c r="P66" s="706">
        <v>1599</v>
      </c>
      <c r="Q66" s="707">
        <v>0.06</v>
      </c>
      <c r="R66" s="704" t="s">
        <v>87</v>
      </c>
      <c r="S66" s="704"/>
      <c r="T66" s="704"/>
      <c r="U66" s="704"/>
      <c r="V66" s="704"/>
      <c r="W66" s="704"/>
    </row>
    <row r="67" spans="2:23" ht="17.25" customHeight="1">
      <c r="B67" s="716"/>
      <c r="C67" s="716"/>
      <c r="D67" s="716"/>
      <c r="E67" s="716"/>
      <c r="F67" s="716"/>
      <c r="G67" s="716"/>
      <c r="H67" s="716"/>
      <c r="I67" s="716"/>
      <c r="O67" s="706">
        <v>1600</v>
      </c>
      <c r="P67" s="706">
        <v>1699</v>
      </c>
      <c r="Q67" s="707">
        <v>0.04</v>
      </c>
      <c r="R67" s="704" t="s">
        <v>88</v>
      </c>
      <c r="S67" s="704"/>
      <c r="T67" s="704"/>
      <c r="U67" s="704"/>
      <c r="V67" s="704"/>
      <c r="W67" s="704"/>
    </row>
    <row r="68" spans="2:23" ht="17.25" customHeight="1">
      <c r="B68" s="716"/>
      <c r="C68" s="716"/>
      <c r="D68" s="716"/>
      <c r="E68" s="716"/>
      <c r="F68" s="716"/>
      <c r="G68" s="716"/>
      <c r="H68" s="716"/>
      <c r="I68" s="716"/>
      <c r="J68" s="705">
        <v>0</v>
      </c>
      <c r="K68" s="659">
        <v>0</v>
      </c>
      <c r="L68" s="659">
        <v>0</v>
      </c>
      <c r="O68" s="706">
        <v>1700</v>
      </c>
      <c r="P68" s="706">
        <v>1799</v>
      </c>
      <c r="Q68" s="707">
        <v>0.04</v>
      </c>
      <c r="R68" s="704" t="s">
        <v>89</v>
      </c>
      <c r="S68" s="704"/>
      <c r="T68" s="704"/>
      <c r="U68" s="704"/>
      <c r="V68" s="704"/>
      <c r="W68" s="704"/>
    </row>
    <row r="69" spans="10:23" ht="17.25" customHeight="1">
      <c r="J69" s="684">
        <v>1</v>
      </c>
      <c r="K69" s="708">
        <v>1081</v>
      </c>
      <c r="L69" s="708">
        <v>8084</v>
      </c>
      <c r="M69" s="709">
        <f aca="true" t="shared" si="2" ref="M69:M74">+K69+L69</f>
        <v>9165</v>
      </c>
      <c r="O69" s="706">
        <v>1800</v>
      </c>
      <c r="P69" s="706">
        <v>1999</v>
      </c>
      <c r="Q69" s="707">
        <v>0.04</v>
      </c>
      <c r="R69" s="704" t="s">
        <v>90</v>
      </c>
      <c r="S69" s="704"/>
      <c r="T69" s="704"/>
      <c r="U69" s="704"/>
      <c r="V69" s="704"/>
      <c r="W69" s="704"/>
    </row>
    <row r="70" spans="1:24" s="685" customFormat="1" ht="17.25" customHeight="1">
      <c r="A70" s="671"/>
      <c r="B70" s="1355"/>
      <c r="C70" s="1355"/>
      <c r="D70" s="1355"/>
      <c r="E70" s="1355"/>
      <c r="F70" s="1355"/>
      <c r="G70" s="1355"/>
      <c r="H70" s="1355"/>
      <c r="I70" s="671"/>
      <c r="J70" s="684">
        <v>2</v>
      </c>
      <c r="K70" s="709">
        <v>891</v>
      </c>
      <c r="L70" s="709">
        <v>6666</v>
      </c>
      <c r="M70" s="709">
        <f t="shared" si="2"/>
        <v>7557</v>
      </c>
      <c r="N70" s="659"/>
      <c r="O70" s="706">
        <v>2000</v>
      </c>
      <c r="P70" s="706">
        <v>2039</v>
      </c>
      <c r="Q70" s="707">
        <v>0.06</v>
      </c>
      <c r="R70" s="704" t="s">
        <v>91</v>
      </c>
      <c r="S70" s="704"/>
      <c r="T70" s="704"/>
      <c r="U70" s="704"/>
      <c r="V70" s="704"/>
      <c r="W70" s="704"/>
      <c r="X70" s="659"/>
    </row>
    <row r="71" spans="1:24" ht="17.25" customHeight="1">
      <c r="A71" s="666"/>
      <c r="B71" s="667"/>
      <c r="C71" s="667"/>
      <c r="D71" s="667"/>
      <c r="E71" s="667"/>
      <c r="F71" s="667"/>
      <c r="G71" s="667"/>
      <c r="H71" s="667"/>
      <c r="I71" s="667"/>
      <c r="J71" s="684">
        <v>3</v>
      </c>
      <c r="K71" s="709">
        <v>822</v>
      </c>
      <c r="L71" s="709">
        <v>6150</v>
      </c>
      <c r="M71" s="709">
        <f t="shared" si="2"/>
        <v>6972</v>
      </c>
      <c r="N71" s="685"/>
      <c r="O71" s="706">
        <v>2040</v>
      </c>
      <c r="P71" s="706">
        <v>2499</v>
      </c>
      <c r="Q71" s="707">
        <v>0.06</v>
      </c>
      <c r="R71" s="704" t="s">
        <v>92</v>
      </c>
      <c r="S71" s="704"/>
      <c r="T71" s="704"/>
      <c r="U71" s="704"/>
      <c r="V71" s="704"/>
      <c r="W71" s="704"/>
      <c r="X71" s="685"/>
    </row>
    <row r="72" spans="1:23" ht="17.25" customHeight="1">
      <c r="A72" s="666"/>
      <c r="B72" s="667"/>
      <c r="C72" s="667"/>
      <c r="D72" s="667"/>
      <c r="E72" s="667"/>
      <c r="F72" s="667"/>
      <c r="G72" s="667"/>
      <c r="H72" s="667"/>
      <c r="I72" s="667"/>
      <c r="J72" s="684">
        <f>+J71+1</f>
        <v>4</v>
      </c>
      <c r="K72" s="709">
        <f aca="true" t="shared" si="3" ref="K72:L74">+K71</f>
        <v>822</v>
      </c>
      <c r="L72" s="709">
        <f t="shared" si="3"/>
        <v>6150</v>
      </c>
      <c r="M72" s="709">
        <f t="shared" si="2"/>
        <v>6972</v>
      </c>
      <c r="O72" s="706">
        <v>2499</v>
      </c>
      <c r="P72" s="706">
        <v>2499</v>
      </c>
      <c r="Q72" s="707">
        <v>0.06</v>
      </c>
      <c r="R72" s="704" t="s">
        <v>93</v>
      </c>
      <c r="S72" s="704"/>
      <c r="T72" s="704"/>
      <c r="U72" s="704"/>
      <c r="V72" s="704"/>
      <c r="W72" s="704"/>
    </row>
    <row r="73" spans="1:23" ht="17.25" customHeight="1">
      <c r="A73" s="717"/>
      <c r="B73" s="1356"/>
      <c r="C73" s="1351"/>
      <c r="D73" s="1351"/>
      <c r="E73" s="1351"/>
      <c r="F73" s="718"/>
      <c r="G73" s="718"/>
      <c r="H73" s="719"/>
      <c r="I73" s="719"/>
      <c r="J73" s="684">
        <f>+J72+1</f>
        <v>5</v>
      </c>
      <c r="K73" s="709">
        <f t="shared" si="3"/>
        <v>822</v>
      </c>
      <c r="L73" s="709">
        <f t="shared" si="3"/>
        <v>6150</v>
      </c>
      <c r="M73" s="709">
        <f t="shared" si="2"/>
        <v>6972</v>
      </c>
      <c r="O73" s="706">
        <v>2499</v>
      </c>
      <c r="P73" s="706">
        <v>2499</v>
      </c>
      <c r="Q73" s="707">
        <v>0.06</v>
      </c>
      <c r="R73" s="704" t="s">
        <v>94</v>
      </c>
      <c r="S73" s="704"/>
      <c r="T73" s="704"/>
      <c r="U73" s="704"/>
      <c r="V73" s="704"/>
      <c r="W73" s="704"/>
    </row>
    <row r="74" spans="1:23" ht="16.5" customHeight="1">
      <c r="A74" s="717"/>
      <c r="B74" s="1356"/>
      <c r="C74" s="1351"/>
      <c r="D74" s="1351"/>
      <c r="E74" s="1351"/>
      <c r="F74" s="718"/>
      <c r="G74" s="718"/>
      <c r="H74" s="720"/>
      <c r="I74" s="720"/>
      <c r="J74" s="684">
        <f>+J73+1</f>
        <v>6</v>
      </c>
      <c r="K74" s="709">
        <f t="shared" si="3"/>
        <v>822</v>
      </c>
      <c r="L74" s="709">
        <f t="shared" si="3"/>
        <v>6150</v>
      </c>
      <c r="M74" s="709">
        <f t="shared" si="2"/>
        <v>6972</v>
      </c>
      <c r="O74" s="706">
        <v>2500</v>
      </c>
      <c r="P74" s="706">
        <v>2599</v>
      </c>
      <c r="Q74" s="707">
        <v>0.08</v>
      </c>
      <c r="R74" s="704" t="s">
        <v>95</v>
      </c>
      <c r="S74" s="704"/>
      <c r="T74" s="704"/>
      <c r="U74" s="704"/>
      <c r="V74" s="704"/>
      <c r="W74" s="704"/>
    </row>
    <row r="75" spans="1:23" ht="17.25" customHeight="1">
      <c r="A75" s="717"/>
      <c r="B75" s="1356"/>
      <c r="C75" s="1351"/>
      <c r="D75" s="1351"/>
      <c r="E75" s="1351"/>
      <c r="F75" s="718"/>
      <c r="G75" s="718"/>
      <c r="H75" s="720"/>
      <c r="I75" s="720"/>
      <c r="O75" s="706">
        <v>2600</v>
      </c>
      <c r="P75" s="706">
        <v>2739</v>
      </c>
      <c r="Q75" s="707">
        <v>0.06</v>
      </c>
      <c r="R75" s="704" t="s">
        <v>96</v>
      </c>
      <c r="S75" s="704"/>
      <c r="T75" s="704"/>
      <c r="U75" s="704"/>
      <c r="V75" s="704"/>
      <c r="W75" s="704"/>
    </row>
    <row r="76" spans="1:23" ht="17.25" customHeight="1">
      <c r="A76" s="717"/>
      <c r="B76" s="1356"/>
      <c r="C76" s="1351"/>
      <c r="D76" s="1351"/>
      <c r="E76" s="1351"/>
      <c r="F76" s="718"/>
      <c r="G76" s="718"/>
      <c r="H76" s="720"/>
      <c r="I76" s="720"/>
      <c r="J76" s="705">
        <v>0</v>
      </c>
      <c r="K76" s="659">
        <v>0</v>
      </c>
      <c r="L76" s="659">
        <v>0</v>
      </c>
      <c r="O76" s="706">
        <v>2740</v>
      </c>
      <c r="P76" s="706">
        <v>2799</v>
      </c>
      <c r="Q76" s="707">
        <v>0.06</v>
      </c>
      <c r="R76" s="704" t="s">
        <v>97</v>
      </c>
      <c r="S76" s="704"/>
      <c r="T76" s="704"/>
      <c r="U76" s="704"/>
      <c r="V76" s="704"/>
      <c r="W76" s="704"/>
    </row>
    <row r="77" spans="1:23" ht="17.25" customHeight="1">
      <c r="A77" s="717"/>
      <c r="B77" s="1356"/>
      <c r="C77" s="1351"/>
      <c r="D77" s="1351"/>
      <c r="E77" s="1351"/>
      <c r="F77" s="718"/>
      <c r="G77" s="718"/>
      <c r="H77" s="720"/>
      <c r="I77" s="720"/>
      <c r="J77" s="684">
        <v>1</v>
      </c>
      <c r="K77" s="708">
        <v>1103</v>
      </c>
      <c r="L77" s="708">
        <v>8252</v>
      </c>
      <c r="M77" s="709">
        <f aca="true" t="shared" si="4" ref="M77:M82">+K77+L77</f>
        <v>9355</v>
      </c>
      <c r="O77" s="706">
        <v>2800</v>
      </c>
      <c r="P77" s="706">
        <v>2899</v>
      </c>
      <c r="Q77" s="707">
        <v>0.06</v>
      </c>
      <c r="R77" s="704" t="s">
        <v>98</v>
      </c>
      <c r="S77" s="704"/>
      <c r="T77" s="704"/>
      <c r="U77" s="704"/>
      <c r="V77" s="704"/>
      <c r="W77" s="704"/>
    </row>
    <row r="78" spans="1:23" ht="17.25" customHeight="1">
      <c r="A78" s="717"/>
      <c r="B78" s="1356"/>
      <c r="C78" s="1351"/>
      <c r="D78" s="1351"/>
      <c r="E78" s="1351"/>
      <c r="F78" s="718"/>
      <c r="G78" s="718"/>
      <c r="H78" s="720"/>
      <c r="I78" s="720"/>
      <c r="J78" s="684">
        <v>2</v>
      </c>
      <c r="K78" s="709">
        <v>965</v>
      </c>
      <c r="L78" s="709">
        <v>7220</v>
      </c>
      <c r="M78" s="709">
        <f t="shared" si="4"/>
        <v>8185</v>
      </c>
      <c r="O78" s="706">
        <v>2900</v>
      </c>
      <c r="P78" s="706">
        <v>2949</v>
      </c>
      <c r="Q78" s="707">
        <v>0.06</v>
      </c>
      <c r="R78" s="704" t="s">
        <v>99</v>
      </c>
      <c r="S78" s="704"/>
      <c r="T78" s="704"/>
      <c r="U78" s="704"/>
      <c r="V78" s="704"/>
      <c r="W78" s="704"/>
    </row>
    <row r="79" spans="1:23" ht="17.25" customHeight="1">
      <c r="A79" s="717"/>
      <c r="B79" s="721"/>
      <c r="C79" s="721"/>
      <c r="D79" s="721"/>
      <c r="E79" s="721"/>
      <c r="F79" s="718"/>
      <c r="G79" s="718"/>
      <c r="H79" s="720"/>
      <c r="I79" s="720"/>
      <c r="J79" s="684">
        <v>3</v>
      </c>
      <c r="K79" s="709">
        <v>896</v>
      </c>
      <c r="L79" s="709">
        <v>6705</v>
      </c>
      <c r="M79" s="709">
        <f t="shared" si="4"/>
        <v>7601</v>
      </c>
      <c r="O79" s="706">
        <v>2950</v>
      </c>
      <c r="P79" s="706">
        <v>2999</v>
      </c>
      <c r="Q79" s="707">
        <v>0.04</v>
      </c>
      <c r="R79" s="704" t="s">
        <v>100</v>
      </c>
      <c r="S79" s="704"/>
      <c r="T79" s="704"/>
      <c r="U79" s="704"/>
      <c r="V79" s="704"/>
      <c r="W79" s="704"/>
    </row>
    <row r="80" spans="1:23" ht="17.25" customHeight="1">
      <c r="A80" s="717"/>
      <c r="B80" s="1354"/>
      <c r="C80" s="1357"/>
      <c r="D80" s="1357"/>
      <c r="E80" s="1357"/>
      <c r="F80" s="1357"/>
      <c r="G80" s="1357"/>
      <c r="H80" s="720"/>
      <c r="I80" s="720"/>
      <c r="J80" s="684">
        <f>+J79+1</f>
        <v>4</v>
      </c>
      <c r="K80" s="709">
        <f aca="true" t="shared" si="5" ref="K80:L82">+K79</f>
        <v>896</v>
      </c>
      <c r="L80" s="709">
        <f t="shared" si="5"/>
        <v>6705</v>
      </c>
      <c r="M80" s="709">
        <f t="shared" si="4"/>
        <v>7601</v>
      </c>
      <c r="O80" s="706">
        <v>3000</v>
      </c>
      <c r="P80" s="706">
        <v>3099</v>
      </c>
      <c r="Q80" s="707">
        <v>0.08</v>
      </c>
      <c r="R80" s="704" t="s">
        <v>956</v>
      </c>
      <c r="S80" s="704"/>
      <c r="T80" s="704"/>
      <c r="U80" s="704"/>
      <c r="V80" s="704"/>
      <c r="W80" s="704"/>
    </row>
    <row r="81" spans="1:23" ht="17.25" customHeight="1">
      <c r="A81" s="666"/>
      <c r="B81" s="667"/>
      <c r="C81" s="667"/>
      <c r="D81" s="667"/>
      <c r="E81" s="667"/>
      <c r="F81" s="667"/>
      <c r="G81" s="667"/>
      <c r="H81" s="667"/>
      <c r="I81" s="667"/>
      <c r="J81" s="684">
        <f>+J80+1</f>
        <v>5</v>
      </c>
      <c r="K81" s="709">
        <f t="shared" si="5"/>
        <v>896</v>
      </c>
      <c r="L81" s="709">
        <f t="shared" si="5"/>
        <v>6705</v>
      </c>
      <c r="M81" s="709">
        <f t="shared" si="4"/>
        <v>7601</v>
      </c>
      <c r="O81" s="706">
        <v>3100</v>
      </c>
      <c r="P81" s="706">
        <v>3239</v>
      </c>
      <c r="Q81" s="707">
        <v>0.06</v>
      </c>
      <c r="R81" s="704" t="s">
        <v>101</v>
      </c>
      <c r="S81" s="704"/>
      <c r="T81" s="704"/>
      <c r="U81" s="704"/>
      <c r="V81" s="704"/>
      <c r="W81" s="704"/>
    </row>
    <row r="82" spans="1:23" ht="17.25" customHeight="1">
      <c r="A82" s="666"/>
      <c r="B82" s="667"/>
      <c r="C82" s="667"/>
      <c r="D82" s="667"/>
      <c r="E82" s="667"/>
      <c r="F82" s="667"/>
      <c r="G82" s="667"/>
      <c r="H82" s="667"/>
      <c r="I82" s="667"/>
      <c r="J82" s="684">
        <f>+J81+1</f>
        <v>6</v>
      </c>
      <c r="K82" s="709">
        <f t="shared" si="5"/>
        <v>896</v>
      </c>
      <c r="L82" s="709">
        <f t="shared" si="5"/>
        <v>6705</v>
      </c>
      <c r="M82" s="709">
        <f t="shared" si="4"/>
        <v>7601</v>
      </c>
      <c r="O82" s="706">
        <v>3240</v>
      </c>
      <c r="P82" s="706">
        <v>3259</v>
      </c>
      <c r="Q82" s="707">
        <v>0.04</v>
      </c>
      <c r="R82" s="704" t="s">
        <v>102</v>
      </c>
      <c r="S82" s="704"/>
      <c r="T82" s="704"/>
      <c r="U82" s="704"/>
      <c r="V82" s="704"/>
      <c r="W82" s="704"/>
    </row>
    <row r="83" spans="1:23" ht="17.25" customHeight="1">
      <c r="A83" s="666"/>
      <c r="B83" s="667"/>
      <c r="C83" s="667"/>
      <c r="D83" s="667"/>
      <c r="E83" s="667"/>
      <c r="F83" s="667"/>
      <c r="G83" s="667"/>
      <c r="H83" s="667"/>
      <c r="I83" s="667"/>
      <c r="O83" s="706">
        <v>3260</v>
      </c>
      <c r="P83" s="706">
        <v>3399</v>
      </c>
      <c r="Q83" s="707">
        <v>0.06</v>
      </c>
      <c r="R83" s="704" t="s">
        <v>103</v>
      </c>
      <c r="S83" s="704"/>
      <c r="T83" s="704"/>
      <c r="U83" s="704"/>
      <c r="V83" s="704"/>
      <c r="W83" s="704"/>
    </row>
    <row r="84" spans="1:24" s="685" customFormat="1" ht="17.25" customHeight="1">
      <c r="A84" s="671"/>
      <c r="B84" s="1355"/>
      <c r="C84" s="1355"/>
      <c r="D84" s="1355"/>
      <c r="E84" s="1355"/>
      <c r="F84" s="1355"/>
      <c r="G84" s="1355"/>
      <c r="H84" s="1355"/>
      <c r="I84" s="671"/>
      <c r="J84" s="659"/>
      <c r="K84" s="659"/>
      <c r="L84" s="659"/>
      <c r="M84" s="659"/>
      <c r="N84" s="659"/>
      <c r="O84" s="706">
        <v>3400</v>
      </c>
      <c r="P84" s="706">
        <v>3499</v>
      </c>
      <c r="Q84" s="707">
        <v>0.06</v>
      </c>
      <c r="R84" s="704" t="s">
        <v>104</v>
      </c>
      <c r="S84" s="704"/>
      <c r="T84" s="704"/>
      <c r="U84" s="704"/>
      <c r="V84" s="704"/>
      <c r="W84" s="704"/>
      <c r="X84" s="659"/>
    </row>
    <row r="85" spans="1:23" ht="17.25" customHeight="1">
      <c r="A85" s="666"/>
      <c r="B85" s="667"/>
      <c r="C85" s="667"/>
      <c r="D85" s="667"/>
      <c r="E85" s="667"/>
      <c r="F85" s="667"/>
      <c r="G85" s="667"/>
      <c r="H85" s="667"/>
      <c r="I85" s="667"/>
      <c r="J85" s="705">
        <v>0</v>
      </c>
      <c r="K85" s="659">
        <v>0</v>
      </c>
      <c r="L85" s="659">
        <v>0</v>
      </c>
      <c r="O85" s="706">
        <v>3500</v>
      </c>
      <c r="P85" s="706">
        <v>3599</v>
      </c>
      <c r="Q85" s="707">
        <v>0.08</v>
      </c>
      <c r="R85" s="704" t="s">
        <v>793</v>
      </c>
      <c r="S85" s="704"/>
      <c r="T85" s="704"/>
      <c r="U85" s="704"/>
      <c r="V85" s="704"/>
      <c r="W85" s="704"/>
    </row>
    <row r="86" spans="1:24" ht="17.25" customHeight="1">
      <c r="A86" s="666"/>
      <c r="B86" s="667"/>
      <c r="C86" s="667"/>
      <c r="D86" s="667"/>
      <c r="E86" s="667"/>
      <c r="F86" s="667"/>
      <c r="G86" s="667"/>
      <c r="H86" s="662"/>
      <c r="I86" s="662"/>
      <c r="J86" s="684">
        <v>1</v>
      </c>
      <c r="K86" s="708">
        <v>1769</v>
      </c>
      <c r="L86" s="708">
        <v>9928</v>
      </c>
      <c r="M86" s="709">
        <f aca="true" t="shared" si="6" ref="M86:M91">+K86+L86</f>
        <v>11697</v>
      </c>
      <c r="N86" s="685"/>
      <c r="O86" s="706">
        <v>3600</v>
      </c>
      <c r="P86" s="706">
        <v>3699</v>
      </c>
      <c r="Q86" s="707">
        <v>0.06</v>
      </c>
      <c r="R86" s="704" t="s">
        <v>105</v>
      </c>
      <c r="S86" s="704"/>
      <c r="T86" s="704"/>
      <c r="U86" s="704"/>
      <c r="V86" s="704"/>
      <c r="W86" s="704"/>
      <c r="X86" s="685"/>
    </row>
    <row r="87" spans="1:23" ht="17.25" customHeight="1">
      <c r="A87" s="666"/>
      <c r="B87" s="1351"/>
      <c r="C87" s="1351"/>
      <c r="D87" s="1351"/>
      <c r="E87" s="1351"/>
      <c r="F87" s="1351"/>
      <c r="G87" s="1351"/>
      <c r="H87" s="684"/>
      <c r="I87" s="684"/>
      <c r="J87" s="684">
        <v>2</v>
      </c>
      <c r="K87" s="709">
        <v>1654</v>
      </c>
      <c r="L87" s="709">
        <v>9283</v>
      </c>
      <c r="M87" s="709">
        <f t="shared" si="6"/>
        <v>10937</v>
      </c>
      <c r="O87" s="706">
        <v>3700</v>
      </c>
      <c r="P87" s="706">
        <v>3769</v>
      </c>
      <c r="Q87" s="707">
        <v>0.06</v>
      </c>
      <c r="R87" s="704" t="s">
        <v>106</v>
      </c>
      <c r="S87" s="704"/>
      <c r="T87" s="704"/>
      <c r="U87" s="704"/>
      <c r="V87" s="704"/>
      <c r="W87" s="704"/>
    </row>
    <row r="88" spans="1:23" ht="17.25" customHeight="1">
      <c r="A88" s="717"/>
      <c r="B88" s="1354"/>
      <c r="C88" s="1354"/>
      <c r="D88" s="1354"/>
      <c r="E88" s="1354"/>
      <c r="F88" s="1354"/>
      <c r="G88" s="1354"/>
      <c r="H88" s="684"/>
      <c r="I88" s="684"/>
      <c r="J88" s="684">
        <v>3</v>
      </c>
      <c r="K88" s="709">
        <f aca="true" t="shared" si="7" ref="K88:L91">+K87</f>
        <v>1654</v>
      </c>
      <c r="L88" s="709">
        <f t="shared" si="7"/>
        <v>9283</v>
      </c>
      <c r="M88" s="709">
        <f t="shared" si="6"/>
        <v>10937</v>
      </c>
      <c r="O88" s="706">
        <v>3770</v>
      </c>
      <c r="P88" s="706">
        <v>3799</v>
      </c>
      <c r="Q88" s="707">
        <v>0.04</v>
      </c>
      <c r="R88" s="704" t="s">
        <v>107</v>
      </c>
      <c r="S88" s="704"/>
      <c r="T88" s="704"/>
      <c r="U88" s="704"/>
      <c r="V88" s="704"/>
      <c r="W88" s="704"/>
    </row>
    <row r="89" spans="1:23" ht="17.25" customHeight="1">
      <c r="A89" s="717"/>
      <c r="B89" s="1356"/>
      <c r="C89" s="1356"/>
      <c r="D89" s="1356"/>
      <c r="E89" s="1356"/>
      <c r="F89" s="1356"/>
      <c r="G89" s="1356"/>
      <c r="H89" s="684"/>
      <c r="I89" s="684"/>
      <c r="J89" s="684">
        <f>+J88+1</f>
        <v>4</v>
      </c>
      <c r="K89" s="709">
        <f t="shared" si="7"/>
        <v>1654</v>
      </c>
      <c r="L89" s="709">
        <f t="shared" si="7"/>
        <v>9283</v>
      </c>
      <c r="M89" s="709">
        <f t="shared" si="6"/>
        <v>10937</v>
      </c>
      <c r="O89" s="706">
        <v>3800</v>
      </c>
      <c r="P89" s="706">
        <v>3839</v>
      </c>
      <c r="Q89" s="707">
        <v>0.06</v>
      </c>
      <c r="R89" s="704" t="s">
        <v>108</v>
      </c>
      <c r="S89" s="704"/>
      <c r="T89" s="704"/>
      <c r="U89" s="704"/>
      <c r="V89" s="704"/>
      <c r="W89" s="704"/>
    </row>
    <row r="90" spans="1:23" ht="17.25" customHeight="1">
      <c r="A90" s="666"/>
      <c r="B90" s="667"/>
      <c r="C90" s="667"/>
      <c r="D90" s="667"/>
      <c r="E90" s="667"/>
      <c r="F90" s="667"/>
      <c r="G90" s="667"/>
      <c r="H90" s="662"/>
      <c r="I90" s="662"/>
      <c r="J90" s="684">
        <f>+J89+1</f>
        <v>5</v>
      </c>
      <c r="K90" s="709">
        <f t="shared" si="7"/>
        <v>1654</v>
      </c>
      <c r="L90" s="709">
        <f t="shared" si="7"/>
        <v>9283</v>
      </c>
      <c r="M90" s="709">
        <f t="shared" si="6"/>
        <v>10937</v>
      </c>
      <c r="O90" s="706">
        <v>3840</v>
      </c>
      <c r="P90" s="706">
        <v>3899</v>
      </c>
      <c r="Q90" s="707">
        <v>0.04</v>
      </c>
      <c r="R90" s="704" t="s">
        <v>109</v>
      </c>
      <c r="S90" s="704"/>
      <c r="T90" s="704"/>
      <c r="U90" s="704"/>
      <c r="V90" s="704"/>
      <c r="W90" s="704"/>
    </row>
    <row r="91" spans="1:23" ht="17.25" customHeight="1">
      <c r="A91" s="666"/>
      <c r="B91" s="667"/>
      <c r="C91" s="667"/>
      <c r="D91" s="667"/>
      <c r="E91" s="667"/>
      <c r="F91" s="667"/>
      <c r="G91" s="667"/>
      <c r="H91" s="662"/>
      <c r="I91" s="662"/>
      <c r="J91" s="684">
        <f>+J90+1</f>
        <v>6</v>
      </c>
      <c r="K91" s="709">
        <f t="shared" si="7"/>
        <v>1654</v>
      </c>
      <c r="L91" s="709">
        <f t="shared" si="7"/>
        <v>9283</v>
      </c>
      <c r="M91" s="709">
        <f t="shared" si="6"/>
        <v>10937</v>
      </c>
      <c r="O91" s="706">
        <v>3900</v>
      </c>
      <c r="P91" s="706">
        <v>3989</v>
      </c>
      <c r="Q91" s="707">
        <v>0.04</v>
      </c>
      <c r="R91" s="704" t="s">
        <v>110</v>
      </c>
      <c r="S91" s="704"/>
      <c r="T91" s="704"/>
      <c r="U91" s="704"/>
      <c r="V91" s="704"/>
      <c r="W91" s="704"/>
    </row>
    <row r="92" spans="1:24" s="685" customFormat="1" ht="17.25" customHeight="1">
      <c r="A92" s="671"/>
      <c r="B92" s="1355"/>
      <c r="C92" s="1355"/>
      <c r="D92" s="1355"/>
      <c r="E92" s="1355"/>
      <c r="F92" s="1355"/>
      <c r="G92" s="1355"/>
      <c r="H92" s="693"/>
      <c r="I92" s="693"/>
      <c r="J92" s="720"/>
      <c r="K92" s="659" t="s">
        <v>111</v>
      </c>
      <c r="L92" s="659"/>
      <c r="M92" s="659"/>
      <c r="N92" s="659"/>
      <c r="O92" s="706">
        <v>3990</v>
      </c>
      <c r="P92" s="706">
        <v>3999</v>
      </c>
      <c r="Q92" s="707">
        <v>0.06</v>
      </c>
      <c r="R92" s="704" t="s">
        <v>112</v>
      </c>
      <c r="S92" s="704"/>
      <c r="T92" s="704"/>
      <c r="U92" s="704"/>
      <c r="V92" s="704"/>
      <c r="W92" s="704"/>
      <c r="X92" s="659"/>
    </row>
    <row r="93" spans="1:24" s="685" customFormat="1" ht="17.25" customHeight="1">
      <c r="A93" s="671"/>
      <c r="B93" s="671"/>
      <c r="C93" s="671"/>
      <c r="D93" s="671"/>
      <c r="E93" s="671"/>
      <c r="F93" s="671"/>
      <c r="G93" s="671"/>
      <c r="H93" s="693"/>
      <c r="I93" s="693"/>
      <c r="J93" s="720"/>
      <c r="K93" s="659" t="s">
        <v>113</v>
      </c>
      <c r="L93" s="659" t="s">
        <v>70</v>
      </c>
      <c r="M93" s="659"/>
      <c r="N93" s="659"/>
      <c r="O93" s="706">
        <v>4000</v>
      </c>
      <c r="P93" s="706">
        <v>4119</v>
      </c>
      <c r="Q93" s="707">
        <v>0.04</v>
      </c>
      <c r="R93" s="704" t="s">
        <v>114</v>
      </c>
      <c r="S93" s="704"/>
      <c r="T93" s="704"/>
      <c r="U93" s="704"/>
      <c r="V93" s="704"/>
      <c r="W93" s="704"/>
      <c r="X93" s="659"/>
    </row>
    <row r="94" spans="1:23" ht="17.25" customHeight="1">
      <c r="A94" s="666"/>
      <c r="B94" s="667"/>
      <c r="C94" s="667"/>
      <c r="D94" s="667"/>
      <c r="E94" s="667"/>
      <c r="F94" s="667"/>
      <c r="G94" s="667"/>
      <c r="H94" s="662"/>
      <c r="I94" s="662"/>
      <c r="J94" s="720"/>
      <c r="O94" s="706">
        <v>4120</v>
      </c>
      <c r="P94" s="706">
        <v>4199</v>
      </c>
      <c r="Q94" s="707">
        <v>0.04</v>
      </c>
      <c r="R94" s="704" t="s">
        <v>115</v>
      </c>
      <c r="S94" s="704"/>
      <c r="T94" s="704"/>
      <c r="U94" s="704"/>
      <c r="V94" s="704"/>
      <c r="W94" s="704"/>
    </row>
    <row r="95" spans="1:23" ht="17.25" customHeight="1">
      <c r="A95" s="666"/>
      <c r="B95" s="667"/>
      <c r="C95" s="667"/>
      <c r="D95" s="667"/>
      <c r="E95" s="667"/>
      <c r="F95" s="667"/>
      <c r="G95" s="667"/>
      <c r="H95" s="684"/>
      <c r="I95" s="684"/>
      <c r="J95" s="720"/>
      <c r="O95" s="706">
        <v>4200</v>
      </c>
      <c r="P95" s="706">
        <v>4300</v>
      </c>
      <c r="Q95" s="707">
        <v>0.04</v>
      </c>
      <c r="R95" s="704" t="s">
        <v>116</v>
      </c>
      <c r="S95" s="704"/>
      <c r="T95" s="704"/>
      <c r="U95" s="704"/>
      <c r="V95" s="704"/>
      <c r="W95" s="704"/>
    </row>
    <row r="96" spans="1:23" ht="17.25" customHeight="1">
      <c r="A96" s="666"/>
      <c r="B96" s="1351"/>
      <c r="C96" s="1351"/>
      <c r="D96" s="1351"/>
      <c r="E96" s="1351"/>
      <c r="F96" s="1351"/>
      <c r="G96" s="1351"/>
      <c r="H96" s="684"/>
      <c r="I96" s="684"/>
      <c r="J96" s="720"/>
      <c r="O96" s="706">
        <v>4301</v>
      </c>
      <c r="P96" s="706">
        <v>4329</v>
      </c>
      <c r="Q96" s="707">
        <v>0.02</v>
      </c>
      <c r="R96" s="704" t="s">
        <v>117</v>
      </c>
      <c r="S96" s="704"/>
      <c r="T96" s="704"/>
      <c r="U96" s="704"/>
      <c r="V96" s="704"/>
      <c r="W96" s="704"/>
    </row>
    <row r="97" spans="1:23" ht="17.25" customHeight="1">
      <c r="A97" s="666"/>
      <c r="B97" s="667"/>
      <c r="C97" s="667"/>
      <c r="D97" s="667"/>
      <c r="E97" s="667"/>
      <c r="F97" s="667"/>
      <c r="G97" s="667"/>
      <c r="H97" s="684"/>
      <c r="I97" s="684"/>
      <c r="J97" s="667"/>
      <c r="O97" s="706">
        <v>4330</v>
      </c>
      <c r="P97" s="706">
        <v>4399</v>
      </c>
      <c r="Q97" s="707">
        <v>0.04</v>
      </c>
      <c r="R97" s="704" t="s">
        <v>118</v>
      </c>
      <c r="S97" s="704"/>
      <c r="T97" s="704"/>
      <c r="U97" s="704"/>
      <c r="V97" s="704"/>
      <c r="W97" s="704"/>
    </row>
    <row r="98" spans="1:23" ht="17.25" customHeight="1">
      <c r="A98" s="666"/>
      <c r="B98" s="667"/>
      <c r="C98" s="667"/>
      <c r="D98" s="667"/>
      <c r="E98" s="667"/>
      <c r="F98" s="667"/>
      <c r="G98" s="667"/>
      <c r="H98" s="684"/>
      <c r="I98" s="684"/>
      <c r="J98" s="667"/>
      <c r="O98" s="706">
        <v>4400</v>
      </c>
      <c r="P98" s="706">
        <v>4499</v>
      </c>
      <c r="Q98" s="707">
        <v>0.02</v>
      </c>
      <c r="R98" s="704" t="s">
        <v>119</v>
      </c>
      <c r="S98" s="704"/>
      <c r="T98" s="704"/>
      <c r="U98" s="704"/>
      <c r="V98" s="704"/>
      <c r="W98" s="704"/>
    </row>
    <row r="99" spans="1:23" ht="17.25" customHeight="1">
      <c r="A99" s="666"/>
      <c r="B99" s="667"/>
      <c r="C99" s="667"/>
      <c r="D99" s="667"/>
      <c r="E99" s="667"/>
      <c r="F99" s="667"/>
      <c r="G99" s="667"/>
      <c r="H99" s="684"/>
      <c r="I99" s="684"/>
      <c r="J99" s="667"/>
      <c r="O99" s="706">
        <v>4500</v>
      </c>
      <c r="P99" s="706">
        <v>4599</v>
      </c>
      <c r="Q99" s="707">
        <v>0.02</v>
      </c>
      <c r="R99" s="704" t="s">
        <v>120</v>
      </c>
      <c r="S99" s="704"/>
      <c r="T99" s="704"/>
      <c r="U99" s="704"/>
      <c r="V99" s="704"/>
      <c r="W99" s="704"/>
    </row>
    <row r="100" spans="1:23" s="685" customFormat="1" ht="17.25" customHeight="1">
      <c r="A100" s="671"/>
      <c r="B100" s="1355"/>
      <c r="C100" s="1355"/>
      <c r="D100" s="1355"/>
      <c r="E100" s="1355"/>
      <c r="F100" s="1355"/>
      <c r="G100" s="1355"/>
      <c r="H100" s="691"/>
      <c r="I100" s="691"/>
      <c r="J100" s="671"/>
      <c r="O100" s="706">
        <v>4600</v>
      </c>
      <c r="P100" s="706">
        <v>4799</v>
      </c>
      <c r="Q100" s="707">
        <v>0.04</v>
      </c>
      <c r="R100" s="704" t="s">
        <v>121</v>
      </c>
      <c r="S100" s="704"/>
      <c r="T100" s="704"/>
      <c r="U100" s="704"/>
      <c r="V100" s="704"/>
      <c r="W100" s="704"/>
    </row>
    <row r="101" spans="1:23" ht="17.25" customHeight="1">
      <c r="A101" s="666"/>
      <c r="B101" s="667"/>
      <c r="C101" s="667"/>
      <c r="D101" s="667"/>
      <c r="E101" s="667"/>
      <c r="F101" s="667"/>
      <c r="G101" s="667"/>
      <c r="H101" s="684"/>
      <c r="I101" s="684"/>
      <c r="J101" s="667"/>
      <c r="O101" s="706">
        <v>4800</v>
      </c>
      <c r="P101" s="706">
        <v>4839</v>
      </c>
      <c r="Q101" s="707">
        <v>0.06</v>
      </c>
      <c r="R101" s="704" t="s">
        <v>122</v>
      </c>
      <c r="S101" s="704"/>
      <c r="T101" s="704"/>
      <c r="U101" s="704"/>
      <c r="V101" s="704"/>
      <c r="W101" s="704"/>
    </row>
    <row r="102" spans="1:23" ht="17.25" customHeight="1">
      <c r="A102" s="666"/>
      <c r="B102" s="1351"/>
      <c r="C102" s="1351"/>
      <c r="D102" s="1351"/>
      <c r="E102" s="1351"/>
      <c r="F102" s="1351"/>
      <c r="G102" s="1351"/>
      <c r="H102" s="684"/>
      <c r="I102" s="684"/>
      <c r="J102" s="662"/>
      <c r="O102" s="706">
        <v>4840</v>
      </c>
      <c r="P102" s="706">
        <v>4999</v>
      </c>
      <c r="Q102" s="707">
        <v>0.04</v>
      </c>
      <c r="R102" s="704" t="s">
        <v>123</v>
      </c>
      <c r="S102" s="704"/>
      <c r="T102" s="704"/>
      <c r="U102" s="704"/>
      <c r="V102" s="704"/>
      <c r="W102" s="704"/>
    </row>
    <row r="103" spans="1:23" ht="17.25" customHeight="1">
      <c r="A103" s="666"/>
      <c r="B103" s="1351"/>
      <c r="C103" s="1351"/>
      <c r="D103" s="1351"/>
      <c r="E103" s="1351"/>
      <c r="F103" s="1351"/>
      <c r="G103" s="1351"/>
      <c r="H103" s="684"/>
      <c r="I103" s="684"/>
      <c r="J103" s="684"/>
      <c r="O103" s="706">
        <v>5000</v>
      </c>
      <c r="P103" s="706">
        <v>5059</v>
      </c>
      <c r="Q103" s="707">
        <v>0.06</v>
      </c>
      <c r="R103" s="704" t="s">
        <v>124</v>
      </c>
      <c r="S103" s="704"/>
      <c r="T103" s="704"/>
      <c r="U103" s="704"/>
      <c r="V103" s="704"/>
      <c r="W103" s="704"/>
    </row>
    <row r="104" spans="1:23" ht="17.25" customHeight="1">
      <c r="A104" s="666"/>
      <c r="B104" s="1351"/>
      <c r="C104" s="1351"/>
      <c r="D104" s="1351"/>
      <c r="E104" s="1351"/>
      <c r="F104" s="1351"/>
      <c r="G104" s="1351"/>
      <c r="H104" s="684"/>
      <c r="I104" s="684"/>
      <c r="J104" s="684"/>
      <c r="O104" s="706">
        <v>5060</v>
      </c>
      <c r="P104" s="706">
        <v>5199</v>
      </c>
      <c r="Q104" s="707">
        <v>0.04</v>
      </c>
      <c r="R104" s="704" t="s">
        <v>125</v>
      </c>
      <c r="S104" s="704"/>
      <c r="T104" s="704"/>
      <c r="U104" s="704"/>
      <c r="V104" s="704"/>
      <c r="W104" s="704"/>
    </row>
    <row r="105" spans="1:23" ht="17.25" customHeight="1">
      <c r="A105" s="666"/>
      <c r="B105" s="1351"/>
      <c r="C105" s="1351"/>
      <c r="D105" s="1351"/>
      <c r="E105" s="1351"/>
      <c r="F105" s="1351"/>
      <c r="G105" s="1351"/>
      <c r="H105" s="684"/>
      <c r="I105" s="684"/>
      <c r="J105" s="684"/>
      <c r="O105" s="706">
        <v>5200</v>
      </c>
      <c r="P105" s="706">
        <v>5239</v>
      </c>
      <c r="Q105" s="707">
        <v>0.06</v>
      </c>
      <c r="R105" s="704" t="s">
        <v>126</v>
      </c>
      <c r="S105" s="704"/>
      <c r="T105" s="704"/>
      <c r="U105" s="704"/>
      <c r="V105" s="704"/>
      <c r="W105" s="704"/>
    </row>
    <row r="106" spans="1:23" ht="17.25" customHeight="1">
      <c r="A106" s="666"/>
      <c r="B106" s="667"/>
      <c r="C106" s="667"/>
      <c r="D106" s="667"/>
      <c r="E106" s="667"/>
      <c r="F106" s="667"/>
      <c r="G106" s="667"/>
      <c r="H106" s="684"/>
      <c r="I106" s="684"/>
      <c r="J106" s="662"/>
      <c r="O106" s="706">
        <v>5240</v>
      </c>
      <c r="P106" s="706">
        <v>5599</v>
      </c>
      <c r="Q106" s="707">
        <v>0.04</v>
      </c>
      <c r="R106" s="704" t="s">
        <v>126</v>
      </c>
      <c r="S106" s="704"/>
      <c r="T106" s="704"/>
      <c r="U106" s="704"/>
      <c r="V106" s="704"/>
      <c r="W106" s="704"/>
    </row>
    <row r="107" spans="10:23" ht="17.25" customHeight="1">
      <c r="J107" s="662"/>
      <c r="O107" s="706">
        <v>5600</v>
      </c>
      <c r="P107" s="706">
        <v>5659</v>
      </c>
      <c r="Q107" s="707">
        <v>0.06</v>
      </c>
      <c r="R107" s="704" t="s">
        <v>127</v>
      </c>
      <c r="S107" s="704"/>
      <c r="T107" s="704"/>
      <c r="U107" s="704"/>
      <c r="V107" s="704"/>
      <c r="W107" s="704"/>
    </row>
    <row r="108" spans="10:24" ht="17.25" customHeight="1">
      <c r="J108" s="693"/>
      <c r="K108" s="685"/>
      <c r="L108" s="685"/>
      <c r="M108" s="685"/>
      <c r="N108" s="685"/>
      <c r="O108" s="706">
        <v>5660</v>
      </c>
      <c r="P108" s="706">
        <v>5799</v>
      </c>
      <c r="Q108" s="707">
        <v>0.04</v>
      </c>
      <c r="R108" s="704" t="s">
        <v>128</v>
      </c>
      <c r="S108" s="704"/>
      <c r="T108" s="704"/>
      <c r="U108" s="704"/>
      <c r="V108" s="704"/>
      <c r="W108" s="704"/>
      <c r="X108" s="685"/>
    </row>
    <row r="109" spans="10:24" ht="17.25" customHeight="1">
      <c r="J109" s="693"/>
      <c r="K109" s="685"/>
      <c r="L109" s="685"/>
      <c r="M109" s="685"/>
      <c r="N109" s="685"/>
      <c r="O109" s="706">
        <v>5800</v>
      </c>
      <c r="P109" s="706">
        <v>5899</v>
      </c>
      <c r="Q109" s="707">
        <v>0.02</v>
      </c>
      <c r="R109" s="704" t="s">
        <v>129</v>
      </c>
      <c r="S109" s="704"/>
      <c r="T109" s="704"/>
      <c r="U109" s="704"/>
      <c r="V109" s="704"/>
      <c r="W109" s="704"/>
      <c r="X109" s="685"/>
    </row>
    <row r="110" spans="10:23" ht="17.25" customHeight="1">
      <c r="J110" s="662"/>
      <c r="O110" s="706">
        <v>5900</v>
      </c>
      <c r="P110" s="706">
        <v>5929</v>
      </c>
      <c r="Q110" s="707">
        <v>0.04</v>
      </c>
      <c r="R110" s="704" t="s">
        <v>130</v>
      </c>
      <c r="S110" s="704"/>
      <c r="T110" s="704"/>
      <c r="U110" s="704"/>
      <c r="V110" s="704"/>
      <c r="W110" s="704"/>
    </row>
    <row r="111" spans="10:23" ht="17.25" customHeight="1">
      <c r="J111" s="684"/>
      <c r="O111" s="706">
        <v>5930</v>
      </c>
      <c r="P111" s="706">
        <v>6039</v>
      </c>
      <c r="Q111" s="707">
        <v>0.02</v>
      </c>
      <c r="R111" s="704" t="s">
        <v>131</v>
      </c>
      <c r="S111" s="704"/>
      <c r="T111" s="704"/>
      <c r="U111" s="704"/>
      <c r="V111" s="704"/>
      <c r="W111" s="704"/>
    </row>
    <row r="112" spans="10:23" ht="17.25" customHeight="1">
      <c r="J112" s="684"/>
      <c r="O112" s="706">
        <v>6040</v>
      </c>
      <c r="P112" s="706">
        <v>6049</v>
      </c>
      <c r="Q112" s="707">
        <v>0.02</v>
      </c>
      <c r="R112" s="704" t="s">
        <v>132</v>
      </c>
      <c r="S112" s="704"/>
      <c r="T112" s="704"/>
      <c r="U112" s="704"/>
      <c r="V112" s="704"/>
      <c r="W112" s="704"/>
    </row>
    <row r="113" spans="10:23" ht="17.25" customHeight="1">
      <c r="J113" s="684"/>
      <c r="O113" s="706">
        <v>6050</v>
      </c>
      <c r="P113" s="706">
        <v>6199</v>
      </c>
      <c r="Q113" s="707">
        <v>0</v>
      </c>
      <c r="R113" s="704" t="s">
        <v>133</v>
      </c>
      <c r="S113" s="704"/>
      <c r="T113" s="704"/>
      <c r="U113" s="704"/>
      <c r="V113" s="704"/>
      <c r="W113" s="704"/>
    </row>
    <row r="114" spans="10:23" ht="17.25" customHeight="1">
      <c r="J114" s="684"/>
      <c r="O114" s="706">
        <v>6200</v>
      </c>
      <c r="P114" s="706">
        <v>6229</v>
      </c>
      <c r="Q114" s="707">
        <v>0.06</v>
      </c>
      <c r="R114" s="704" t="s">
        <v>134</v>
      </c>
      <c r="S114" s="704"/>
      <c r="T114" s="704"/>
      <c r="U114" s="704"/>
      <c r="V114" s="704"/>
      <c r="W114" s="704"/>
    </row>
    <row r="115" spans="10:23" ht="17.25" customHeight="1">
      <c r="J115" s="684"/>
      <c r="O115" s="706">
        <v>6230</v>
      </c>
      <c r="P115" s="706">
        <v>6439</v>
      </c>
      <c r="Q115" s="707">
        <v>0.04</v>
      </c>
      <c r="R115" s="704" t="s">
        <v>135</v>
      </c>
      <c r="S115" s="704"/>
      <c r="T115" s="704"/>
      <c r="U115" s="704"/>
      <c r="V115" s="704"/>
      <c r="W115" s="704"/>
    </row>
    <row r="116" spans="10:24" ht="17.25" customHeight="1">
      <c r="J116" s="691"/>
      <c r="K116" s="685"/>
      <c r="L116" s="685"/>
      <c r="M116" s="685"/>
      <c r="N116" s="685"/>
      <c r="O116" s="706">
        <v>6440</v>
      </c>
      <c r="P116" s="706">
        <v>6499</v>
      </c>
      <c r="Q116" s="707">
        <v>0.02</v>
      </c>
      <c r="R116" s="704" t="s">
        <v>136</v>
      </c>
      <c r="S116" s="704"/>
      <c r="T116" s="704"/>
      <c r="U116" s="704"/>
      <c r="V116" s="704"/>
      <c r="W116" s="704"/>
      <c r="X116" s="685"/>
    </row>
    <row r="117" spans="10:23" ht="17.25" customHeight="1">
      <c r="J117" s="684"/>
      <c r="O117" s="706">
        <v>6500</v>
      </c>
      <c r="P117" s="706">
        <v>6559</v>
      </c>
      <c r="Q117" s="707">
        <v>0.06</v>
      </c>
      <c r="R117" s="704" t="s">
        <v>813</v>
      </c>
      <c r="S117" s="704"/>
      <c r="T117" s="704"/>
      <c r="U117" s="704"/>
      <c r="V117" s="704"/>
      <c r="W117" s="704"/>
    </row>
    <row r="118" spans="10:23" ht="17.25" customHeight="1">
      <c r="J118" s="684"/>
      <c r="O118" s="706">
        <v>6560</v>
      </c>
      <c r="P118" s="706">
        <v>6799</v>
      </c>
      <c r="Q118" s="707">
        <v>0.04</v>
      </c>
      <c r="R118" s="704" t="s">
        <v>137</v>
      </c>
      <c r="S118" s="704"/>
      <c r="T118" s="704"/>
      <c r="U118" s="704"/>
      <c r="V118" s="704"/>
      <c r="W118" s="704"/>
    </row>
    <row r="119" spans="10:23" ht="17.25" customHeight="1">
      <c r="J119" s="684"/>
      <c r="O119" s="706">
        <v>6800</v>
      </c>
      <c r="P119" s="706">
        <v>6859</v>
      </c>
      <c r="Q119" s="707">
        <v>0.06</v>
      </c>
      <c r="R119" s="704" t="s">
        <v>812</v>
      </c>
      <c r="S119" s="704"/>
      <c r="T119" s="704"/>
      <c r="U119" s="704"/>
      <c r="V119" s="704"/>
      <c r="W119" s="704"/>
    </row>
    <row r="120" spans="10:23" ht="17.25" customHeight="1">
      <c r="J120" s="684"/>
      <c r="O120" s="706">
        <v>6860</v>
      </c>
      <c r="P120" s="706">
        <v>6899</v>
      </c>
      <c r="Q120" s="707">
        <v>0.04</v>
      </c>
      <c r="R120" s="704" t="s">
        <v>138</v>
      </c>
      <c r="S120" s="704"/>
      <c r="T120" s="704"/>
      <c r="U120" s="704"/>
      <c r="V120" s="704"/>
      <c r="W120" s="704"/>
    </row>
    <row r="121" spans="10:23" ht="17.25" customHeight="1">
      <c r="J121" s="684"/>
      <c r="O121" s="706">
        <v>6900</v>
      </c>
      <c r="P121" s="706">
        <v>7299</v>
      </c>
      <c r="Q121" s="707">
        <v>0.02</v>
      </c>
      <c r="R121" s="704" t="s">
        <v>139</v>
      </c>
      <c r="S121" s="704"/>
      <c r="T121" s="704"/>
      <c r="U121" s="704"/>
      <c r="V121" s="704"/>
      <c r="W121" s="704"/>
    </row>
    <row r="122" spans="10:23" ht="17.25" customHeight="1">
      <c r="J122" s="684"/>
      <c r="O122" s="706">
        <v>7300</v>
      </c>
      <c r="P122" s="706">
        <v>7339</v>
      </c>
      <c r="Q122" s="707">
        <v>0.04</v>
      </c>
      <c r="R122" s="704" t="s">
        <v>140</v>
      </c>
      <c r="S122" s="704"/>
      <c r="T122" s="704"/>
      <c r="U122" s="704"/>
      <c r="V122" s="704"/>
      <c r="W122" s="704"/>
    </row>
    <row r="123" spans="15:23" ht="17.25" customHeight="1">
      <c r="O123" s="706">
        <v>7340</v>
      </c>
      <c r="P123" s="706">
        <v>7399</v>
      </c>
      <c r="Q123" s="707">
        <v>0.02</v>
      </c>
      <c r="R123" s="704" t="s">
        <v>140</v>
      </c>
      <c r="S123" s="704"/>
      <c r="T123" s="704"/>
      <c r="U123" s="704"/>
      <c r="V123" s="704"/>
      <c r="W123" s="704"/>
    </row>
    <row r="124" spans="15:23" ht="17.25" customHeight="1">
      <c r="O124" s="706">
        <v>7400</v>
      </c>
      <c r="P124" s="706">
        <v>7439</v>
      </c>
      <c r="Q124" s="707">
        <v>0.04</v>
      </c>
      <c r="R124" s="704" t="s">
        <v>141</v>
      </c>
      <c r="S124" s="704"/>
      <c r="T124" s="704"/>
      <c r="U124" s="704"/>
      <c r="V124" s="704"/>
      <c r="W124" s="704"/>
    </row>
    <row r="125" spans="15:23" ht="17.25" customHeight="1">
      <c r="O125" s="706">
        <v>7440</v>
      </c>
      <c r="P125" s="706">
        <v>7499</v>
      </c>
      <c r="Q125" s="707">
        <v>0.02</v>
      </c>
      <c r="R125" s="704" t="s">
        <v>142</v>
      </c>
      <c r="S125" s="704"/>
      <c r="T125" s="704"/>
      <c r="U125" s="704"/>
      <c r="V125" s="704"/>
      <c r="W125" s="704"/>
    </row>
    <row r="126" spans="15:23" ht="15">
      <c r="O126" s="706">
        <v>7500</v>
      </c>
      <c r="P126" s="706">
        <v>7619</v>
      </c>
      <c r="Q126" s="707">
        <v>0.04</v>
      </c>
      <c r="R126" s="704" t="s">
        <v>143</v>
      </c>
      <c r="S126" s="704"/>
      <c r="T126" s="704"/>
      <c r="U126" s="704"/>
      <c r="V126" s="704"/>
      <c r="W126" s="704"/>
    </row>
    <row r="127" spans="15:23" ht="15">
      <c r="O127" s="706">
        <v>7620</v>
      </c>
      <c r="P127" s="706">
        <v>7799</v>
      </c>
      <c r="Q127" s="707">
        <v>0.02</v>
      </c>
      <c r="R127" s="704" t="s">
        <v>144</v>
      </c>
      <c r="S127" s="704"/>
      <c r="T127" s="704"/>
      <c r="U127" s="704"/>
      <c r="V127" s="704"/>
      <c r="W127" s="704"/>
    </row>
    <row r="128" spans="15:23" ht="15">
      <c r="O128" s="706">
        <v>7800</v>
      </c>
      <c r="P128" s="706">
        <v>7879</v>
      </c>
      <c r="Q128" s="707">
        <v>0.02</v>
      </c>
      <c r="R128" s="704" t="s">
        <v>145</v>
      </c>
      <c r="S128" s="704"/>
      <c r="T128" s="704"/>
      <c r="U128" s="704"/>
      <c r="V128" s="704"/>
      <c r="W128" s="704"/>
    </row>
    <row r="129" spans="15:23" ht="15">
      <c r="O129" s="706">
        <v>7880</v>
      </c>
      <c r="P129" s="706">
        <v>7999</v>
      </c>
      <c r="Q129" s="707">
        <v>0</v>
      </c>
      <c r="R129" s="704" t="s">
        <v>146</v>
      </c>
      <c r="S129" s="704"/>
      <c r="T129" s="704"/>
      <c r="U129" s="704"/>
      <c r="V129" s="704"/>
      <c r="W129" s="704"/>
    </row>
    <row r="130" spans="15:23" ht="15">
      <c r="O130" s="706">
        <v>8000</v>
      </c>
      <c r="P130" s="706">
        <v>8069</v>
      </c>
      <c r="Q130" s="707">
        <v>0.04</v>
      </c>
      <c r="R130" s="704" t="s">
        <v>810</v>
      </c>
      <c r="S130" s="704"/>
      <c r="T130" s="704"/>
      <c r="U130" s="704"/>
      <c r="V130" s="704"/>
      <c r="W130" s="704"/>
    </row>
    <row r="131" spans="15:23" ht="15">
      <c r="O131" s="706">
        <v>8070</v>
      </c>
      <c r="P131" s="706">
        <v>8199</v>
      </c>
      <c r="Q131" s="707">
        <v>0.02</v>
      </c>
      <c r="R131" s="704" t="s">
        <v>147</v>
      </c>
      <c r="S131" s="704"/>
      <c r="T131" s="704"/>
      <c r="U131" s="704"/>
      <c r="V131" s="704"/>
      <c r="W131" s="704"/>
    </row>
    <row r="132" spans="15:23" ht="15">
      <c r="O132" s="706">
        <v>8200</v>
      </c>
      <c r="P132" s="706">
        <v>8249</v>
      </c>
      <c r="Q132" s="707">
        <v>0.02</v>
      </c>
      <c r="R132" s="704" t="s">
        <v>148</v>
      </c>
      <c r="S132" s="704"/>
      <c r="T132" s="704"/>
      <c r="U132" s="704"/>
      <c r="V132" s="704"/>
      <c r="W132" s="704"/>
    </row>
    <row r="133" spans="15:23" ht="15">
      <c r="O133" s="706">
        <v>8250</v>
      </c>
      <c r="P133" s="706">
        <v>8899</v>
      </c>
      <c r="Q133" s="707">
        <v>0</v>
      </c>
      <c r="R133" s="704" t="s">
        <v>149</v>
      </c>
      <c r="S133" s="704"/>
      <c r="T133" s="704"/>
      <c r="U133" s="704"/>
      <c r="V133" s="704"/>
      <c r="W133" s="704"/>
    </row>
    <row r="134" spans="15:23" ht="15">
      <c r="O134" s="706">
        <v>8899</v>
      </c>
      <c r="P134" s="706">
        <v>8899</v>
      </c>
      <c r="Q134" s="707">
        <v>0</v>
      </c>
      <c r="R134" s="704" t="s">
        <v>150</v>
      </c>
      <c r="S134" s="704"/>
      <c r="T134" s="704"/>
      <c r="U134" s="704"/>
      <c r="V134" s="704"/>
      <c r="W134" s="704"/>
    </row>
    <row r="135" spans="15:23" ht="15">
      <c r="O135" s="706">
        <v>8900</v>
      </c>
      <c r="P135" s="706">
        <v>8999</v>
      </c>
      <c r="Q135" s="707">
        <v>0.02</v>
      </c>
      <c r="R135" s="704" t="s">
        <v>151</v>
      </c>
      <c r="S135" s="704"/>
      <c r="T135" s="704"/>
      <c r="U135" s="704"/>
      <c r="V135" s="704"/>
      <c r="W135" s="704"/>
    </row>
    <row r="136" spans="15:23" ht="15">
      <c r="O136" s="706">
        <v>9000</v>
      </c>
      <c r="P136" s="706">
        <v>9299</v>
      </c>
      <c r="Q136" s="707">
        <v>0</v>
      </c>
      <c r="R136" s="704" t="s">
        <v>152</v>
      </c>
      <c r="S136" s="704"/>
      <c r="T136" s="704"/>
      <c r="U136" s="704"/>
      <c r="V136" s="704"/>
      <c r="W136" s="704"/>
    </row>
    <row r="137" spans="15:23" ht="15">
      <c r="O137" s="706">
        <v>9300</v>
      </c>
      <c r="P137" s="706">
        <v>9409</v>
      </c>
      <c r="Q137" s="707">
        <v>0.02</v>
      </c>
      <c r="R137" s="704" t="s">
        <v>153</v>
      </c>
      <c r="S137" s="704"/>
      <c r="T137" s="704"/>
      <c r="U137" s="704"/>
      <c r="V137" s="704"/>
      <c r="W137" s="704"/>
    </row>
    <row r="138" spans="15:23" ht="15">
      <c r="O138" s="706">
        <v>9410</v>
      </c>
      <c r="P138" s="706">
        <v>9699</v>
      </c>
      <c r="Q138" s="707">
        <v>0</v>
      </c>
      <c r="R138" s="704" t="s">
        <v>154</v>
      </c>
      <c r="S138" s="704"/>
      <c r="T138" s="704"/>
      <c r="U138" s="704"/>
      <c r="V138" s="704"/>
      <c r="W138" s="704"/>
    </row>
    <row r="139" spans="15:23" ht="15">
      <c r="O139" s="706">
        <v>9700</v>
      </c>
      <c r="P139" s="706">
        <v>9799</v>
      </c>
      <c r="Q139" s="707">
        <v>0.04</v>
      </c>
      <c r="R139" s="704" t="s">
        <v>807</v>
      </c>
      <c r="S139" s="704"/>
      <c r="T139" s="704"/>
      <c r="U139" s="704"/>
      <c r="V139" s="704"/>
      <c r="W139" s="704"/>
    </row>
    <row r="140" spans="15:23" ht="15">
      <c r="O140" s="706">
        <v>9800</v>
      </c>
      <c r="P140" s="706">
        <v>9999</v>
      </c>
      <c r="Q140" s="707">
        <v>0</v>
      </c>
      <c r="R140" s="704" t="s">
        <v>155</v>
      </c>
      <c r="S140" s="704"/>
      <c r="T140" s="704"/>
      <c r="U140" s="704"/>
      <c r="V140" s="704"/>
      <c r="W140" s="704"/>
    </row>
    <row r="141" spans="15:23" ht="15">
      <c r="O141" s="704"/>
      <c r="P141" s="704"/>
      <c r="Q141" s="704"/>
      <c r="R141" s="704"/>
      <c r="S141" s="704"/>
      <c r="T141" s="704"/>
      <c r="U141" s="704"/>
      <c r="V141" s="704"/>
      <c r="W141" s="704"/>
    </row>
    <row r="142" spans="15:23" ht="15">
      <c r="O142" s="704"/>
      <c r="P142" s="704"/>
      <c r="Q142" s="704"/>
      <c r="R142" s="704"/>
      <c r="S142" s="704"/>
      <c r="T142" s="704"/>
      <c r="U142" s="704"/>
      <c r="V142" s="704"/>
      <c r="W142" s="704"/>
    </row>
  </sheetData>
  <sheetProtection password="CB6F" sheet="1" objects="1" scenarios="1"/>
  <mergeCells count="30">
    <mergeCell ref="A2:F2"/>
    <mergeCell ref="B73:E73"/>
    <mergeCell ref="B77:E77"/>
    <mergeCell ref="B70:H70"/>
    <mergeCell ref="B5:G5"/>
    <mergeCell ref="B39:E39"/>
    <mergeCell ref="B40:E40"/>
    <mergeCell ref="B87:G87"/>
    <mergeCell ref="B74:E74"/>
    <mergeCell ref="B75:E75"/>
    <mergeCell ref="B76:E76"/>
    <mergeCell ref="B84:H84"/>
    <mergeCell ref="B78:E78"/>
    <mergeCell ref="B80:G80"/>
    <mergeCell ref="B88:G88"/>
    <mergeCell ref="B103:G103"/>
    <mergeCell ref="B104:G104"/>
    <mergeCell ref="B105:G105"/>
    <mergeCell ref="B102:G102"/>
    <mergeCell ref="B92:G92"/>
    <mergeCell ref="B100:G100"/>
    <mergeCell ref="B89:G89"/>
    <mergeCell ref="B96:G96"/>
    <mergeCell ref="O54:P54"/>
    <mergeCell ref="B20:D20"/>
    <mergeCell ref="B21:D21"/>
    <mergeCell ref="B22:E22"/>
    <mergeCell ref="B23:E23"/>
    <mergeCell ref="B24:E24"/>
    <mergeCell ref="B25:E25"/>
  </mergeCells>
  <conditionalFormatting sqref="F8:F11">
    <cfRule type="expression" priority="1" dxfId="7" stopIfTrue="1">
      <formula>$F$2=TRUE</formula>
    </cfRule>
  </conditionalFormatting>
  <printOptions/>
  <pageMargins left="0.75" right="0.53" top="0.18" bottom="1" header="0.18" footer="0.5"/>
  <pageSetup horizontalDpi="600" verticalDpi="600" orientation="portrait" paperSize="9" scale="80" r:id="rId2"/>
  <rowBreaks count="1" manualBreakCount="1">
    <brk id="64" max="7" man="1"/>
  </rowBreaks>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dimension ref="A1:X44"/>
  <sheetViews>
    <sheetView showGridLines="0" view="pageBreakPreview" zoomScale="86" zoomScaleNormal="86" zoomScaleSheetLayoutView="86" workbookViewId="0" topLeftCell="A1">
      <selection activeCell="A1" sqref="A1"/>
    </sheetView>
  </sheetViews>
  <sheetFormatPr defaultColWidth="9.140625" defaultRowHeight="12.75"/>
  <cols>
    <col min="1" max="1" width="54.8515625" style="14" customWidth="1"/>
    <col min="2" max="2" width="27.8515625" style="14" customWidth="1"/>
    <col min="3" max="7" width="9.140625" style="14" customWidth="1"/>
    <col min="8" max="8" width="11.8515625" style="95" customWidth="1"/>
    <col min="9" max="9" width="9.140625" style="14" customWidth="1"/>
    <col min="10" max="10" width="0" style="14" hidden="1" customWidth="1"/>
    <col min="11" max="11" width="10.140625" style="14" hidden="1" customWidth="1"/>
    <col min="12" max="13" width="0" style="14" hidden="1" customWidth="1"/>
    <col min="14" max="14" width="15.8515625" style="14" hidden="1" customWidth="1"/>
    <col min="15" max="16384" width="0" style="14" hidden="1" customWidth="1"/>
  </cols>
  <sheetData>
    <row r="1" spans="1:17" ht="15" customHeight="1">
      <c r="A1" s="7"/>
      <c r="B1" s="7"/>
      <c r="C1" s="7"/>
      <c r="D1" s="7"/>
      <c r="E1" s="23"/>
      <c r="F1" s="23"/>
      <c r="G1" s="7"/>
      <c r="H1" s="94"/>
      <c r="I1" s="7"/>
      <c r="J1" s="7"/>
      <c r="K1" s="7"/>
      <c r="L1" s="7"/>
      <c r="M1" s="7"/>
      <c r="N1" s="7"/>
      <c r="O1" s="7"/>
      <c r="P1" s="7"/>
      <c r="Q1" s="7"/>
    </row>
    <row r="2" spans="5:22" s="3" customFormat="1" ht="14.25" customHeight="1">
      <c r="E2" s="138" t="b">
        <f>voorblad!E14</f>
        <v>1</v>
      </c>
      <c r="O2" s="114"/>
      <c r="P2" s="114"/>
      <c r="Q2" s="115"/>
      <c r="R2" s="115"/>
      <c r="S2" s="114"/>
      <c r="T2" s="114"/>
      <c r="U2" s="116"/>
      <c r="V2" s="117"/>
    </row>
    <row r="3" spans="1:18" s="91" customFormat="1" ht="13.5" customHeight="1">
      <c r="A3" s="92" t="str">
        <f>voorblad!A20</f>
        <v>Mutatieformulier capaciteitswijziging gehandicaptenzorg 2006 - inclusief ZZP's 2009</v>
      </c>
      <c r="B3" s="1"/>
      <c r="C3" s="118"/>
      <c r="D3" s="106"/>
      <c r="E3" s="119" t="str">
        <f>"versie: "&amp;TEXT(voorblad!$L$26,"dd-mm-jjjj")</f>
        <v>versie: 30-06-2009</v>
      </c>
      <c r="F3" s="120"/>
      <c r="G3" s="109"/>
      <c r="H3" s="122">
        <v>1</v>
      </c>
      <c r="J3" s="122"/>
      <c r="K3" s="123"/>
      <c r="L3" s="123"/>
      <c r="M3" s="122"/>
      <c r="N3" s="122"/>
      <c r="O3" s="124"/>
      <c r="P3" s="125"/>
      <c r="Q3" s="2"/>
      <c r="R3" s="2"/>
    </row>
    <row r="4" spans="2:24" s="91" customFormat="1" ht="13.5" customHeight="1">
      <c r="B4" s="126"/>
      <c r="C4" s="126"/>
      <c r="D4" s="126"/>
      <c r="E4" s="126"/>
      <c r="F4" s="126"/>
      <c r="G4" s="126"/>
      <c r="H4" s="126"/>
      <c r="I4" s="126"/>
      <c r="J4" s="3"/>
      <c r="K4" s="127"/>
      <c r="L4" s="128"/>
      <c r="M4" s="129"/>
      <c r="O4" s="122"/>
      <c r="P4" s="122"/>
      <c r="Q4" s="123"/>
      <c r="R4" s="123"/>
      <c r="S4" s="122"/>
      <c r="T4" s="122"/>
      <c r="U4" s="124"/>
      <c r="V4" s="125"/>
      <c r="W4" s="2"/>
      <c r="X4" s="2"/>
    </row>
    <row r="5" spans="1:24" s="91" customFormat="1" ht="18" customHeight="1">
      <c r="A5" s="288" t="s">
        <v>0</v>
      </c>
      <c r="B5" s="126"/>
      <c r="C5" s="126"/>
      <c r="D5" s="126"/>
      <c r="E5" s="126"/>
      <c r="F5" s="126"/>
      <c r="G5" s="126"/>
      <c r="H5" s="126"/>
      <c r="I5" s="126"/>
      <c r="J5" s="3"/>
      <c r="K5" s="127"/>
      <c r="L5" s="128"/>
      <c r="M5" s="129"/>
      <c r="O5" s="122"/>
      <c r="P5" s="122"/>
      <c r="Q5" s="123"/>
      <c r="R5" s="123"/>
      <c r="S5" s="122"/>
      <c r="T5" s="122"/>
      <c r="U5" s="124"/>
      <c r="V5" s="125"/>
      <c r="W5" s="2"/>
      <c r="X5" s="2"/>
    </row>
    <row r="6" spans="2:24" s="91" customFormat="1" ht="13.5" customHeight="1">
      <c r="B6" s="126"/>
      <c r="C6" s="126"/>
      <c r="D6" s="126"/>
      <c r="E6" s="126"/>
      <c r="F6" s="126"/>
      <c r="G6" s="126"/>
      <c r="H6" s="126"/>
      <c r="I6" s="126"/>
      <c r="J6" s="3"/>
      <c r="K6" s="127"/>
      <c r="L6" s="128"/>
      <c r="M6" s="129"/>
      <c r="O6" s="122"/>
      <c r="P6" s="122"/>
      <c r="Q6" s="123"/>
      <c r="R6" s="123"/>
      <c r="S6" s="122"/>
      <c r="T6" s="122"/>
      <c r="U6" s="124"/>
      <c r="V6" s="125"/>
      <c r="W6" s="2"/>
      <c r="X6" s="2"/>
    </row>
    <row r="7" spans="1:17" ht="15" customHeight="1">
      <c r="A7" s="152"/>
      <c r="B7" s="7"/>
      <c r="C7" s="7"/>
      <c r="D7" s="7"/>
      <c r="E7" s="23"/>
      <c r="F7" s="23"/>
      <c r="G7" s="7"/>
      <c r="H7" s="94"/>
      <c r="I7" s="7"/>
      <c r="J7" s="7"/>
      <c r="K7" s="7"/>
      <c r="L7" s="7"/>
      <c r="M7" s="7"/>
      <c r="N7" s="7"/>
      <c r="O7" s="7"/>
      <c r="P7" s="7"/>
      <c r="Q7" s="7"/>
    </row>
    <row r="8" spans="1:17" ht="15" customHeight="1">
      <c r="A8" s="7"/>
      <c r="B8" s="7"/>
      <c r="C8" s="7"/>
      <c r="D8" s="7"/>
      <c r="E8" s="23"/>
      <c r="F8" s="23"/>
      <c r="G8" s="7"/>
      <c r="H8" s="94"/>
      <c r="I8" s="7"/>
      <c r="J8" s="7"/>
      <c r="K8" s="7"/>
      <c r="L8" s="7"/>
      <c r="M8" s="7"/>
      <c r="N8" s="7"/>
      <c r="O8" s="7"/>
      <c r="P8" s="7"/>
      <c r="Q8" s="7"/>
    </row>
    <row r="9" spans="1:17" ht="15" customHeight="1">
      <c r="A9" s="7"/>
      <c r="B9" s="7"/>
      <c r="C9" s="7"/>
      <c r="D9" s="7"/>
      <c r="E9" s="23"/>
      <c r="F9" s="23"/>
      <c r="G9" s="7"/>
      <c r="H9" s="94"/>
      <c r="I9" s="7"/>
      <c r="J9" s="7"/>
      <c r="K9" s="7"/>
      <c r="L9" s="7"/>
      <c r="M9" s="7"/>
      <c r="N9" s="7"/>
      <c r="O9" s="7"/>
      <c r="P9" s="7"/>
      <c r="Q9" s="7"/>
    </row>
    <row r="10" spans="1:17" ht="15" customHeight="1">
      <c r="A10" s="7"/>
      <c r="B10" s="7"/>
      <c r="C10" s="220"/>
      <c r="D10" s="7"/>
      <c r="E10" s="23"/>
      <c r="F10" s="23"/>
      <c r="G10" s="7"/>
      <c r="H10" s="94"/>
      <c r="I10" s="7"/>
      <c r="J10" s="7"/>
      <c r="K10" s="7"/>
      <c r="L10" s="7"/>
      <c r="M10" s="7"/>
      <c r="N10" s="7"/>
      <c r="O10" s="7"/>
      <c r="P10" s="7"/>
      <c r="Q10" s="7"/>
    </row>
    <row r="11" spans="1:17" ht="15" customHeight="1">
      <c r="A11" s="9"/>
      <c r="B11" s="7"/>
      <c r="C11" s="278"/>
      <c r="D11" s="7"/>
      <c r="E11" s="23"/>
      <c r="F11" s="23"/>
      <c r="G11" s="7"/>
      <c r="H11" s="94"/>
      <c r="I11" s="7"/>
      <c r="J11" s="7"/>
      <c r="K11" s="7"/>
      <c r="L11" s="7"/>
      <c r="M11" s="7"/>
      <c r="N11" s="7"/>
      <c r="O11" s="7"/>
      <c r="P11" s="7"/>
      <c r="Q11" s="7"/>
    </row>
    <row r="12" spans="1:17" ht="15" customHeight="1">
      <c r="A12" s="9"/>
      <c r="B12" s="9"/>
      <c r="C12" s="278"/>
      <c r="D12" s="7"/>
      <c r="E12" s="23"/>
      <c r="F12" s="23"/>
      <c r="G12" s="7"/>
      <c r="H12" s="94"/>
      <c r="I12" s="7"/>
      <c r="J12" s="7"/>
      <c r="K12" s="7"/>
      <c r="L12" s="7"/>
      <c r="M12" s="7"/>
      <c r="N12" s="7"/>
      <c r="O12" s="7"/>
      <c r="P12" s="7"/>
      <c r="Q12" s="7"/>
    </row>
    <row r="13" spans="1:17" ht="15" customHeight="1">
      <c r="A13" s="9"/>
      <c r="B13" s="9"/>
      <c r="C13" s="279"/>
      <c r="D13" s="7"/>
      <c r="E13" s="23"/>
      <c r="F13" s="23"/>
      <c r="G13" s="7"/>
      <c r="H13" s="94"/>
      <c r="I13" s="7"/>
      <c r="J13" s="7"/>
      <c r="K13" s="7"/>
      <c r="L13" s="7"/>
      <c r="M13" s="7"/>
      <c r="N13" s="7"/>
      <c r="O13" s="7"/>
      <c r="P13" s="7"/>
      <c r="Q13" s="7"/>
    </row>
    <row r="14" spans="1:17" ht="15" customHeight="1">
      <c r="A14" s="9"/>
      <c r="B14" s="9"/>
      <c r="C14" s="279"/>
      <c r="D14" s="7"/>
      <c r="E14" s="23"/>
      <c r="F14" s="23"/>
      <c r="G14" s="7"/>
      <c r="H14" s="94"/>
      <c r="I14" s="7"/>
      <c r="J14" s="7"/>
      <c r="K14" s="7"/>
      <c r="L14" s="7"/>
      <c r="M14" s="7"/>
      <c r="N14" s="7"/>
      <c r="O14" s="7"/>
      <c r="P14" s="7"/>
      <c r="Q14" s="7"/>
    </row>
    <row r="15" ht="12.75">
      <c r="C15" s="280"/>
    </row>
    <row r="16" spans="1:3" ht="12.75">
      <c r="A16" s="9"/>
      <c r="B16" s="9"/>
      <c r="C16" s="281"/>
    </row>
    <row r="17" spans="1:3" ht="12.75">
      <c r="A17" s="9"/>
      <c r="B17" s="9"/>
      <c r="C17" s="280"/>
    </row>
    <row r="18" spans="1:3" ht="12.75">
      <c r="A18" s="9"/>
      <c r="B18" s="9"/>
      <c r="C18" s="280"/>
    </row>
    <row r="19" spans="1:3" ht="12.75">
      <c r="A19" s="9"/>
      <c r="B19" s="9"/>
      <c r="C19" s="280"/>
    </row>
    <row r="20" spans="1:3" ht="12.75">
      <c r="A20" s="9"/>
      <c r="B20" s="9"/>
      <c r="C20" s="280"/>
    </row>
    <row r="21" ht="12.75">
      <c r="C21" s="280"/>
    </row>
    <row r="22" ht="12.75">
      <c r="C22" s="280"/>
    </row>
    <row r="23" ht="12.75">
      <c r="C23" s="280"/>
    </row>
    <row r="24" ht="12.75">
      <c r="C24" s="280"/>
    </row>
    <row r="25" ht="12.75">
      <c r="C25" s="280"/>
    </row>
    <row r="26" ht="12.75">
      <c r="C26" s="280"/>
    </row>
    <row r="27" ht="12.75">
      <c r="C27" s="280"/>
    </row>
    <row r="41" spans="1:22" s="3" customFormat="1" ht="14.25" customHeight="1">
      <c r="A41" s="14"/>
      <c r="E41" s="138">
        <f>voorblad!E53</f>
        <v>0</v>
      </c>
      <c r="O41" s="114"/>
      <c r="P41" s="114"/>
      <c r="Q41" s="115"/>
      <c r="R41" s="115"/>
      <c r="S41" s="114"/>
      <c r="T41" s="114"/>
      <c r="U41" s="116"/>
      <c r="V41" s="117"/>
    </row>
    <row r="42" spans="1:18" s="91" customFormat="1" ht="13.5" customHeight="1">
      <c r="A42" s="92" t="str">
        <f>voorblad!A20</f>
        <v>Mutatieformulier capaciteitswijziging gehandicaptenzorg 2006 - inclusief ZZP's 2009</v>
      </c>
      <c r="B42" s="1"/>
      <c r="C42" s="118"/>
      <c r="D42" s="106"/>
      <c r="E42" s="119" t="str">
        <f>"versie: "&amp;TEXT(voorblad!$L$26,"dd-mm-jjjj")</f>
        <v>versie: 30-06-2009</v>
      </c>
      <c r="F42" s="120"/>
      <c r="G42" s="109"/>
      <c r="H42" s="122">
        <v>2</v>
      </c>
      <c r="J42" s="122"/>
      <c r="K42" s="123"/>
      <c r="L42" s="123"/>
      <c r="M42" s="122"/>
      <c r="N42" s="122"/>
      <c r="O42" s="124"/>
      <c r="P42" s="125"/>
      <c r="Q42" s="2"/>
      <c r="R42" s="2"/>
    </row>
    <row r="43" spans="2:24" s="91" customFormat="1" ht="13.5" customHeight="1">
      <c r="B43" s="126"/>
      <c r="C43" s="126"/>
      <c r="D43" s="126"/>
      <c r="E43" s="126"/>
      <c r="F43" s="126"/>
      <c r="G43" s="126"/>
      <c r="H43" s="126"/>
      <c r="I43" s="126"/>
      <c r="J43" s="3"/>
      <c r="K43" s="127"/>
      <c r="L43" s="128"/>
      <c r="M43" s="129"/>
      <c r="O43" s="122"/>
      <c r="P43" s="122"/>
      <c r="Q43" s="123"/>
      <c r="R43" s="123"/>
      <c r="S43" s="122"/>
      <c r="T43" s="122"/>
      <c r="U43" s="124"/>
      <c r="V43" s="125"/>
      <c r="W43" s="2"/>
      <c r="X43" s="2"/>
    </row>
    <row r="44" ht="12.75">
      <c r="A44" s="91"/>
    </row>
    <row r="92" ht="12.75" hidden="1"/>
    <row r="93" ht="12.75" hidden="1"/>
  </sheetData>
  <sheetProtection password="CD36" sheet="1" objects="1" scenarios="1"/>
  <printOptions horizontalCentered="1"/>
  <pageMargins left="0.3937007874015748" right="0.3937007874015748" top="0.1968503937007874" bottom="0.1968503937007874" header="0.5118110236220472" footer="0.5118110236220472"/>
  <pageSetup horizontalDpi="600" verticalDpi="600" orientation="landscape" paperSize="9" scale="85" r:id="rId2"/>
  <headerFooter alignWithMargins="0">
    <oddFooter>&amp;C&amp;A</oddFooter>
  </headerFooter>
  <rowBreaks count="1" manualBreakCount="1">
    <brk id="39" max="8" man="1"/>
  </rowBreaks>
  <drawing r:id="rId1"/>
</worksheet>
</file>

<file path=xl/worksheets/sheet3.xml><?xml version="1.0" encoding="utf-8"?>
<worksheet xmlns="http://schemas.openxmlformats.org/spreadsheetml/2006/main" xmlns:r="http://schemas.openxmlformats.org/officeDocument/2006/relationships">
  <dimension ref="A1:X21"/>
  <sheetViews>
    <sheetView showGridLines="0" zoomScale="86" zoomScaleNormal="86" zoomScaleSheetLayoutView="86" workbookViewId="0" topLeftCell="A1">
      <selection activeCell="A14" sqref="A14"/>
    </sheetView>
  </sheetViews>
  <sheetFormatPr defaultColWidth="9.140625" defaultRowHeight="12.75" zeroHeight="1"/>
  <cols>
    <col min="1" max="1" width="54.8515625" style="14" customWidth="1"/>
    <col min="2" max="2" width="27.8515625" style="14" customWidth="1"/>
    <col min="3" max="7" width="9.140625" style="14" customWidth="1"/>
    <col min="8" max="8" width="11.8515625" style="95" customWidth="1"/>
    <col min="9" max="10" width="0" style="14" hidden="1" customWidth="1"/>
    <col min="11" max="11" width="10.140625" style="14" hidden="1" customWidth="1"/>
    <col min="12" max="13" width="0" style="14" hidden="1" customWidth="1"/>
    <col min="14" max="14" width="15.8515625" style="14" hidden="1" customWidth="1"/>
    <col min="15" max="16384" width="0" style="14" hidden="1" customWidth="1"/>
  </cols>
  <sheetData>
    <row r="1" spans="1:17" ht="15" customHeight="1">
      <c r="A1" s="7"/>
      <c r="B1" s="7"/>
      <c r="C1" s="7"/>
      <c r="D1" s="7"/>
      <c r="E1" s="23"/>
      <c r="F1" s="23"/>
      <c r="G1" s="7"/>
      <c r="H1" s="94"/>
      <c r="I1" s="7"/>
      <c r="J1" s="7"/>
      <c r="K1" s="7"/>
      <c r="L1" s="7"/>
      <c r="M1" s="7"/>
      <c r="N1" s="7"/>
      <c r="O1" s="7"/>
      <c r="P1" s="7"/>
      <c r="Q1" s="7"/>
    </row>
    <row r="2" spans="5:22" s="3" customFormat="1" ht="14.25" customHeight="1">
      <c r="E2" s="138" t="b">
        <f>voorblad!E14</f>
        <v>1</v>
      </c>
      <c r="O2" s="114"/>
      <c r="P2" s="114"/>
      <c r="Q2" s="115"/>
      <c r="R2" s="115"/>
      <c r="S2" s="114"/>
      <c r="T2" s="114"/>
      <c r="U2" s="116"/>
      <c r="V2" s="117"/>
    </row>
    <row r="3" spans="1:18" s="91" customFormat="1" ht="13.5" customHeight="1">
      <c r="A3" s="92" t="str">
        <f>voorblad!A20</f>
        <v>Mutatieformulier capaciteitswijziging gehandicaptenzorg 2006 - inclusief ZZP's 2009</v>
      </c>
      <c r="B3" s="1"/>
      <c r="C3" s="118"/>
      <c r="D3" s="106"/>
      <c r="E3" s="119" t="str">
        <f>"versie: "&amp;TEXT(voorblad!$L$26,"dd-mm-jjjj")</f>
        <v>versie: 30-06-2009</v>
      </c>
      <c r="F3" s="120"/>
      <c r="G3" s="109"/>
      <c r="H3" s="122">
        <f>toelichting!$H$3+2</f>
        <v>3</v>
      </c>
      <c r="J3" s="122"/>
      <c r="K3" s="123"/>
      <c r="L3" s="123"/>
      <c r="M3" s="122"/>
      <c r="N3" s="122"/>
      <c r="O3" s="124"/>
      <c r="P3" s="125"/>
      <c r="Q3" s="2"/>
      <c r="R3" s="2"/>
    </row>
    <row r="4" spans="2:24" s="91" customFormat="1" ht="13.5" customHeight="1">
      <c r="B4" s="126"/>
      <c r="C4" s="126"/>
      <c r="D4" s="126"/>
      <c r="E4" s="126"/>
      <c r="F4" s="126"/>
      <c r="G4" s="126"/>
      <c r="H4" s="126"/>
      <c r="I4" s="126"/>
      <c r="J4" s="3"/>
      <c r="K4" s="127"/>
      <c r="L4" s="128"/>
      <c r="M4" s="129"/>
      <c r="O4" s="122"/>
      <c r="P4" s="122"/>
      <c r="Q4" s="123"/>
      <c r="R4" s="123"/>
      <c r="S4" s="122"/>
      <c r="T4" s="122"/>
      <c r="U4" s="124"/>
      <c r="V4" s="125"/>
      <c r="W4" s="2"/>
      <c r="X4" s="2"/>
    </row>
    <row r="5" spans="1:17" ht="15" customHeight="1">
      <c r="A5" s="152" t="s">
        <v>12</v>
      </c>
      <c r="B5" s="7"/>
      <c r="C5" s="7"/>
      <c r="D5" s="7"/>
      <c r="E5" s="23"/>
      <c r="F5" s="23"/>
      <c r="G5" s="7"/>
      <c r="H5" s="94"/>
      <c r="I5" s="7"/>
      <c r="J5" s="7"/>
      <c r="K5" s="7"/>
      <c r="L5" s="7"/>
      <c r="M5" s="7"/>
      <c r="N5" s="7"/>
      <c r="O5" s="7"/>
      <c r="P5" s="7"/>
      <c r="Q5" s="7"/>
    </row>
    <row r="6" spans="1:17" ht="15" customHeight="1">
      <c r="A6" s="7"/>
      <c r="B6" s="7"/>
      <c r="C6" s="7"/>
      <c r="D6" s="7"/>
      <c r="E6" s="23"/>
      <c r="F6" s="23"/>
      <c r="G6" s="7"/>
      <c r="H6" s="94"/>
      <c r="I6" s="7"/>
      <c r="J6" s="7"/>
      <c r="K6" s="7"/>
      <c r="L6" s="7"/>
      <c r="M6" s="7"/>
      <c r="N6" s="7"/>
      <c r="O6" s="7"/>
      <c r="P6" s="7"/>
      <c r="Q6" s="7"/>
    </row>
    <row r="7" spans="1:17" ht="15" customHeight="1">
      <c r="A7" s="7" t="s">
        <v>1301</v>
      </c>
      <c r="B7" s="7" t="s">
        <v>993</v>
      </c>
      <c r="C7" s="7" t="s">
        <v>998</v>
      </c>
      <c r="D7" s="7"/>
      <c r="E7" s="23"/>
      <c r="F7" s="23"/>
      <c r="G7" s="7"/>
      <c r="H7" s="94"/>
      <c r="I7" s="7"/>
      <c r="J7" s="7"/>
      <c r="K7" s="7"/>
      <c r="L7" s="7"/>
      <c r="M7" s="7"/>
      <c r="N7" s="7"/>
      <c r="O7" s="7"/>
      <c r="P7" s="7"/>
      <c r="Q7" s="7"/>
    </row>
    <row r="8" spans="1:17" ht="15" customHeight="1">
      <c r="A8" s="9" t="s">
        <v>1298</v>
      </c>
      <c r="B8" s="7" t="s">
        <v>994</v>
      </c>
      <c r="C8" s="278" t="s">
        <v>3</v>
      </c>
      <c r="D8" s="7"/>
      <c r="E8" s="23"/>
      <c r="F8" s="23"/>
      <c r="G8" s="7"/>
      <c r="H8" s="94"/>
      <c r="I8" s="7"/>
      <c r="J8" s="7"/>
      <c r="K8" s="7"/>
      <c r="L8" s="7"/>
      <c r="M8" s="7"/>
      <c r="N8" s="7"/>
      <c r="O8" s="7"/>
      <c r="P8" s="7"/>
      <c r="Q8" s="7"/>
    </row>
    <row r="9" spans="1:17" ht="15" customHeight="1">
      <c r="A9" s="9" t="s">
        <v>1299</v>
      </c>
      <c r="B9" s="9" t="s">
        <v>995</v>
      </c>
      <c r="C9" s="278" t="s">
        <v>4</v>
      </c>
      <c r="D9" s="7"/>
      <c r="E9" s="23"/>
      <c r="F9" s="23"/>
      <c r="G9" s="7"/>
      <c r="H9" s="94"/>
      <c r="I9" s="7"/>
      <c r="J9" s="7"/>
      <c r="K9" s="7"/>
      <c r="L9" s="7"/>
      <c r="M9" s="7"/>
      <c r="N9" s="7"/>
      <c r="O9" s="7"/>
      <c r="P9" s="7"/>
      <c r="Q9" s="7"/>
    </row>
    <row r="10" spans="1:17" ht="15" customHeight="1">
      <c r="A10" s="9" t="s">
        <v>1300</v>
      </c>
      <c r="B10" s="9" t="s">
        <v>837</v>
      </c>
      <c r="C10" s="285" t="s">
        <v>940</v>
      </c>
      <c r="D10" s="7"/>
      <c r="E10" s="23"/>
      <c r="F10" s="23"/>
      <c r="G10" s="7"/>
      <c r="H10" s="94"/>
      <c r="I10" s="7"/>
      <c r="J10" s="7"/>
      <c r="K10" s="7"/>
      <c r="L10" s="7"/>
      <c r="M10" s="7"/>
      <c r="N10" s="7"/>
      <c r="O10" s="7"/>
      <c r="P10" s="7"/>
      <c r="Q10" s="7"/>
    </row>
    <row r="11" ht="12.75">
      <c r="C11" s="280"/>
    </row>
    <row r="12" spans="1:3" ht="12.75">
      <c r="A12" s="9" t="s">
        <v>946</v>
      </c>
      <c r="B12" s="9" t="s">
        <v>996</v>
      </c>
      <c r="C12" s="280">
        <v>11</v>
      </c>
    </row>
    <row r="13" spans="1:3" ht="12.75">
      <c r="A13" s="9" t="s">
        <v>947</v>
      </c>
      <c r="B13" s="9" t="s">
        <v>997</v>
      </c>
      <c r="C13" s="280">
        <v>12</v>
      </c>
    </row>
    <row r="14" ht="12.75"/>
    <row r="15" spans="1:3" ht="12.75">
      <c r="A15" s="14" t="s">
        <v>44</v>
      </c>
      <c r="B15" s="14" t="s">
        <v>293</v>
      </c>
      <c r="C15" s="280">
        <v>13</v>
      </c>
    </row>
    <row r="16" spans="1:3" ht="12.75">
      <c r="A16" s="14" t="s">
        <v>15</v>
      </c>
      <c r="B16" s="14" t="s">
        <v>292</v>
      </c>
      <c r="C16" s="280" t="s">
        <v>294</v>
      </c>
    </row>
    <row r="17" spans="1:3" ht="12.75">
      <c r="A17" s="14" t="s">
        <v>1297</v>
      </c>
      <c r="B17" s="14" t="s">
        <v>1006</v>
      </c>
      <c r="C17" s="280">
        <v>16</v>
      </c>
    </row>
    <row r="18" spans="1:3" ht="12.75">
      <c r="A18" s="14" t="s">
        <v>948</v>
      </c>
      <c r="B18" s="14" t="s">
        <v>949</v>
      </c>
      <c r="C18" s="280" t="s">
        <v>1169</v>
      </c>
    </row>
    <row r="19" spans="1:3" ht="12.75">
      <c r="A19" s="14" t="s">
        <v>31</v>
      </c>
      <c r="B19" s="14" t="s">
        <v>298</v>
      </c>
      <c r="C19" s="280" t="s">
        <v>1169</v>
      </c>
    </row>
    <row r="20" spans="1:3" ht="12.75">
      <c r="A20" s="14" t="s">
        <v>45</v>
      </c>
      <c r="B20" s="14" t="s">
        <v>297</v>
      </c>
      <c r="C20" s="280" t="s">
        <v>1169</v>
      </c>
    </row>
    <row r="21" spans="1:3" ht="12.75">
      <c r="A21" s="14" t="s">
        <v>295</v>
      </c>
      <c r="B21" s="14" t="s">
        <v>296</v>
      </c>
      <c r="C21" s="280" t="s">
        <v>1169</v>
      </c>
    </row>
    <row r="22" ht="12.75"/>
    <row r="23" ht="12.75"/>
    <row r="24" ht="12.75"/>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sheetData>
  <sheetProtection password="CFED" sheet="1" objects="1" scenarios="1"/>
  <printOptions horizontalCentered="1"/>
  <pageMargins left="0.3937007874015748" right="0.3937007874015748" top="0.1968503937007874" bottom="0.1968503937007874" header="0.5118110236220472" footer="0.5118110236220472"/>
  <pageSetup horizontalDpi="600" verticalDpi="600" orientation="landscape" paperSize="9" scale="85"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dimension ref="A1:Y116"/>
  <sheetViews>
    <sheetView showGridLines="0" zoomScale="90" zoomScaleNormal="90" zoomScaleSheetLayoutView="75" workbookViewId="0" topLeftCell="A1">
      <selection activeCell="F6" sqref="F6"/>
    </sheetView>
  </sheetViews>
  <sheetFormatPr defaultColWidth="9.140625" defaultRowHeight="0" customHeight="1" zeroHeight="1"/>
  <cols>
    <col min="1" max="1" width="5.8515625" style="36" customWidth="1"/>
    <col min="2" max="2" width="9.421875" style="8" customWidth="1"/>
    <col min="3" max="3" width="9.28125" style="8" customWidth="1"/>
    <col min="4" max="4" width="13.28125" style="8" customWidth="1"/>
    <col min="5" max="5" width="14.140625" style="8" customWidth="1"/>
    <col min="6" max="9" width="10.8515625" style="8" customWidth="1"/>
    <col min="10" max="10" width="11.140625" style="8" customWidth="1"/>
    <col min="11" max="11" width="2.7109375" style="8" customWidth="1"/>
    <col min="12" max="13" width="11.140625" style="8" customWidth="1"/>
    <col min="14" max="14" width="9.421875" style="8" customWidth="1"/>
    <col min="15" max="16384" width="9.421875" style="8" hidden="1" customWidth="1"/>
  </cols>
  <sheetData>
    <row r="1" spans="1:23" s="3" customFormat="1" ht="14.25" customHeight="1">
      <c r="A1" s="147"/>
      <c r="P1" s="114"/>
      <c r="Q1" s="114"/>
      <c r="R1" s="115"/>
      <c r="S1" s="115"/>
      <c r="T1" s="114"/>
      <c r="U1" s="114"/>
      <c r="V1" s="116"/>
      <c r="W1" s="117"/>
    </row>
    <row r="2" spans="1:25" s="91" customFormat="1" ht="13.5" customHeight="1">
      <c r="A2" s="148" t="str">
        <f>voorblad!A20</f>
        <v>Mutatieformulier capaciteitswijziging gehandicaptenzorg 2006 - inclusief ZZP's 2009</v>
      </c>
      <c r="B2" s="1"/>
      <c r="C2" s="1"/>
      <c r="D2" s="106"/>
      <c r="E2" s="106"/>
      <c r="F2" s="132" t="b">
        <f>voorblad!E14</f>
        <v>1</v>
      </c>
      <c r="G2" s="106"/>
      <c r="H2" s="106"/>
      <c r="I2" s="119"/>
      <c r="J2" s="119" t="str">
        <f>"versie: "&amp;TEXT(voorblad!$L$26,"dd-mm-jjjj")</f>
        <v>versie: 30-06-2009</v>
      </c>
      <c r="K2" s="2"/>
      <c r="L2" s="2"/>
      <c r="M2" s="122">
        <f>inhoudsopgave!H3+1</f>
        <v>4</v>
      </c>
      <c r="O2" s="121"/>
      <c r="P2" s="122">
        <v>1</v>
      </c>
      <c r="Q2" s="122"/>
      <c r="R2" s="123"/>
      <c r="S2" s="123"/>
      <c r="T2" s="122"/>
      <c r="U2" s="122"/>
      <c r="V2" s="124"/>
      <c r="W2" s="125"/>
      <c r="X2" s="2"/>
      <c r="Y2" s="2"/>
    </row>
    <row r="3" spans="1:17" s="3" customFormat="1" ht="19.5" customHeight="1">
      <c r="A3" s="108"/>
      <c r="B3" s="110"/>
      <c r="C3" s="108" t="s">
        <v>944</v>
      </c>
      <c r="D3" s="108" t="s">
        <v>944</v>
      </c>
      <c r="E3" s="111"/>
      <c r="F3" s="111"/>
      <c r="G3" s="2"/>
      <c r="H3" s="112"/>
      <c r="I3" s="112"/>
      <c r="J3" s="2"/>
      <c r="K3" s="2"/>
      <c r="L3" s="6"/>
      <c r="M3" s="2"/>
      <c r="N3" s="107"/>
      <c r="O3" s="107"/>
      <c r="P3" s="2"/>
      <c r="Q3" s="2"/>
    </row>
    <row r="4" spans="1:11" ht="15" customHeight="1">
      <c r="A4" s="153" t="s">
        <v>5</v>
      </c>
      <c r="B4" s="12"/>
      <c r="C4" s="12"/>
      <c r="D4" s="12"/>
      <c r="E4" s="12"/>
      <c r="H4" s="12"/>
      <c r="I4" s="12"/>
      <c r="J4" s="12"/>
      <c r="K4" s="12"/>
    </row>
    <row r="5" spans="1:11" ht="15" customHeight="1" thickBot="1">
      <c r="A5" s="153"/>
      <c r="B5" s="12"/>
      <c r="C5" s="12"/>
      <c r="D5" s="12"/>
      <c r="E5" s="12"/>
      <c r="H5" s="12"/>
      <c r="I5" s="12"/>
      <c r="J5" s="12"/>
      <c r="K5" s="12"/>
    </row>
    <row r="6" spans="1:11" ht="15" customHeight="1" thickBot="1">
      <c r="A6" s="179"/>
      <c r="B6" s="26" t="s">
        <v>719</v>
      </c>
      <c r="C6" s="13"/>
      <c r="D6" s="180"/>
      <c r="E6" s="175"/>
      <c r="F6" s="191" t="s">
        <v>797</v>
      </c>
      <c r="H6" s="12"/>
      <c r="I6" s="12"/>
      <c r="J6" s="12"/>
      <c r="K6" s="12"/>
    </row>
    <row r="7" spans="1:10" ht="15" customHeight="1">
      <c r="A7" s="24" t="s">
        <v>1168</v>
      </c>
      <c r="B7" s="12"/>
      <c r="C7" s="24"/>
      <c r="D7" s="178"/>
      <c r="E7" s="19"/>
      <c r="G7" s="12"/>
      <c r="H7" s="12"/>
      <c r="I7" s="12"/>
      <c r="J7" s="12"/>
    </row>
    <row r="8" spans="1:11" ht="15" customHeight="1">
      <c r="A8" s="24"/>
      <c r="B8" s="12"/>
      <c r="C8" s="12"/>
      <c r="D8" s="12"/>
      <c r="E8" s="12"/>
      <c r="H8" s="12"/>
      <c r="I8" s="12"/>
      <c r="J8" s="12"/>
      <c r="K8" s="12"/>
    </row>
    <row r="9" spans="1:12" ht="15" customHeight="1">
      <c r="A9" s="24"/>
      <c r="C9" s="24"/>
      <c r="D9" s="24"/>
      <c r="E9" s="24"/>
      <c r="G9" s="72" t="s">
        <v>922</v>
      </c>
      <c r="H9" s="19"/>
      <c r="I9" s="19"/>
      <c r="J9" s="19"/>
      <c r="K9" s="19"/>
      <c r="L9" s="21"/>
    </row>
    <row r="10" spans="1:12" ht="15" customHeight="1">
      <c r="A10" s="8"/>
      <c r="B10" s="178" t="s">
        <v>769</v>
      </c>
      <c r="E10" s="24"/>
      <c r="G10" s="102" t="s">
        <v>786</v>
      </c>
      <c r="H10" s="102" t="s">
        <v>886</v>
      </c>
      <c r="I10" s="102" t="s">
        <v>833</v>
      </c>
      <c r="J10" s="102" t="s">
        <v>835</v>
      </c>
      <c r="K10" s="295"/>
      <c r="L10" s="295"/>
    </row>
    <row r="11" spans="1:12" ht="15" customHeight="1">
      <c r="A11" s="25"/>
      <c r="B11" s="178" t="s">
        <v>797</v>
      </c>
      <c r="D11" s="24"/>
      <c r="E11" s="24"/>
      <c r="G11" s="103" t="s">
        <v>921</v>
      </c>
      <c r="H11" s="103" t="s">
        <v>799</v>
      </c>
      <c r="I11" s="103" t="s">
        <v>799</v>
      </c>
      <c r="J11" s="103" t="s">
        <v>799</v>
      </c>
      <c r="K11" s="295"/>
      <c r="L11" s="295"/>
    </row>
    <row r="12" spans="1:12" ht="15" customHeight="1">
      <c r="A12" s="41">
        <f>M2*100+1</f>
        <v>401</v>
      </c>
      <c r="B12" s="76" t="s">
        <v>999</v>
      </c>
      <c r="C12" s="13"/>
      <c r="D12" s="32"/>
      <c r="E12" s="32"/>
      <c r="F12" s="32"/>
      <c r="G12" s="145"/>
      <c r="H12" s="54"/>
      <c r="I12" s="54"/>
      <c r="J12" s="54">
        <f>I12-H12</f>
        <v>0</v>
      </c>
      <c r="K12" s="28"/>
      <c r="L12" s="541" t="s">
        <v>1176</v>
      </c>
    </row>
    <row r="13" spans="1:12" ht="15" customHeight="1">
      <c r="A13" s="25"/>
      <c r="B13" s="24" t="s">
        <v>848</v>
      </c>
      <c r="C13" s="24"/>
      <c r="D13" s="24"/>
      <c r="E13" s="24"/>
      <c r="F13" s="32"/>
      <c r="H13" s="28"/>
      <c r="I13" s="28"/>
      <c r="J13" s="314"/>
      <c r="K13" s="28"/>
      <c r="L13" s="28"/>
    </row>
    <row r="14" spans="1:12" ht="15" customHeight="1">
      <c r="A14" s="41">
        <f>A12+1</f>
        <v>402</v>
      </c>
      <c r="B14" s="42" t="s">
        <v>884</v>
      </c>
      <c r="C14" s="13"/>
      <c r="D14" s="13"/>
      <c r="E14" s="13"/>
      <c r="F14" s="32"/>
      <c r="G14" s="145"/>
      <c r="H14" s="54"/>
      <c r="I14" s="54"/>
      <c r="J14" s="54">
        <f>I14-H14</f>
        <v>0</v>
      </c>
      <c r="K14" s="28"/>
      <c r="L14" s="541" t="s">
        <v>1267</v>
      </c>
    </row>
    <row r="15" spans="1:12" ht="15" customHeight="1">
      <c r="A15" s="41">
        <f>A14+1</f>
        <v>403</v>
      </c>
      <c r="B15" s="50" t="s">
        <v>896</v>
      </c>
      <c r="C15" s="24"/>
      <c r="D15" s="24"/>
      <c r="E15" s="24"/>
      <c r="F15" s="32"/>
      <c r="G15" s="145"/>
      <c r="H15" s="54"/>
      <c r="I15" s="54"/>
      <c r="J15" s="54">
        <f>I15-H15</f>
        <v>0</v>
      </c>
      <c r="K15" s="28"/>
      <c r="L15" s="541" t="s">
        <v>1177</v>
      </c>
    </row>
    <row r="16" spans="1:12" ht="15" customHeight="1">
      <c r="A16" s="41">
        <f>A15+1</f>
        <v>404</v>
      </c>
      <c r="B16" s="42" t="s">
        <v>900</v>
      </c>
      <c r="C16" s="13"/>
      <c r="D16" s="13"/>
      <c r="E16" s="13"/>
      <c r="F16" s="32"/>
      <c r="G16" s="145"/>
      <c r="H16" s="54"/>
      <c r="I16" s="54"/>
      <c r="J16" s="54">
        <f>I16-H16</f>
        <v>0</v>
      </c>
      <c r="K16" s="28"/>
      <c r="L16" s="541" t="s">
        <v>1178</v>
      </c>
    </row>
    <row r="17" spans="1:12" ht="15" customHeight="1">
      <c r="A17" s="41">
        <f>A16+1</f>
        <v>405</v>
      </c>
      <c r="B17" s="42" t="s">
        <v>901</v>
      </c>
      <c r="C17" s="13"/>
      <c r="D17" s="13"/>
      <c r="E17" s="13"/>
      <c r="F17" s="32"/>
      <c r="G17" s="145"/>
      <c r="H17" s="54"/>
      <c r="I17" s="54"/>
      <c r="J17" s="54">
        <f>I17-H17</f>
        <v>0</v>
      </c>
      <c r="K17" s="28"/>
      <c r="L17" s="541" t="s">
        <v>1179</v>
      </c>
    </row>
    <row r="18" spans="1:12" ht="15" customHeight="1">
      <c r="A18" s="41">
        <f>A17+1</f>
        <v>406</v>
      </c>
      <c r="B18" s="57" t="s">
        <v>902</v>
      </c>
      <c r="C18" s="58"/>
      <c r="D18" s="58"/>
      <c r="E18" s="58"/>
      <c r="F18" s="32"/>
      <c r="G18" s="145"/>
      <c r="H18" s="54"/>
      <c r="I18" s="54"/>
      <c r="J18" s="54">
        <f>I18-H18</f>
        <v>0</v>
      </c>
      <c r="K18" s="28"/>
      <c r="L18" s="541" t="s">
        <v>1180</v>
      </c>
    </row>
    <row r="19" spans="1:12" ht="15" customHeight="1">
      <c r="A19" s="25"/>
      <c r="B19" s="24" t="s">
        <v>937</v>
      </c>
      <c r="C19" s="24"/>
      <c r="D19" s="24"/>
      <c r="E19" s="24"/>
      <c r="F19" s="32"/>
      <c r="H19" s="28"/>
      <c r="I19" s="28"/>
      <c r="J19" s="314"/>
      <c r="K19" s="28"/>
      <c r="L19" s="28"/>
    </row>
    <row r="20" spans="1:12" ht="15" customHeight="1">
      <c r="A20" s="41">
        <f>A18+1</f>
        <v>407</v>
      </c>
      <c r="B20" s="53" t="s">
        <v>888</v>
      </c>
      <c r="C20" s="56"/>
      <c r="D20" s="56"/>
      <c r="E20" s="56"/>
      <c r="F20" s="32"/>
      <c r="G20" s="145"/>
      <c r="H20" s="54"/>
      <c r="I20" s="54"/>
      <c r="J20" s="54">
        <f>I20-H20</f>
        <v>0</v>
      </c>
      <c r="K20" s="28"/>
      <c r="L20" s="541" t="s">
        <v>1181</v>
      </c>
    </row>
    <row r="21" spans="1:12" ht="15" customHeight="1">
      <c r="A21" s="41">
        <f>A20+1</f>
        <v>408</v>
      </c>
      <c r="B21" s="42" t="s">
        <v>889</v>
      </c>
      <c r="C21" s="13"/>
      <c r="D21" s="13"/>
      <c r="E21" s="13"/>
      <c r="F21" s="32"/>
      <c r="G21" s="145"/>
      <c r="H21" s="54"/>
      <c r="I21" s="54"/>
      <c r="J21" s="54">
        <f>I21-H21</f>
        <v>0</v>
      </c>
      <c r="K21" s="28"/>
      <c r="L21" s="541" t="s">
        <v>1182</v>
      </c>
    </row>
    <row r="22" spans="1:12" ht="15" customHeight="1">
      <c r="A22" s="41">
        <f>A21+1</f>
        <v>409</v>
      </c>
      <c r="B22" s="42" t="s">
        <v>847</v>
      </c>
      <c r="C22" s="13"/>
      <c r="D22" s="13"/>
      <c r="E22" s="13"/>
      <c r="F22" s="32"/>
      <c r="G22" s="145"/>
      <c r="H22" s="54"/>
      <c r="I22" s="54"/>
      <c r="J22" s="54">
        <f>I22-H22</f>
        <v>0</v>
      </c>
      <c r="K22" s="28"/>
      <c r="L22" s="541" t="s">
        <v>1183</v>
      </c>
    </row>
    <row r="23" spans="1:12" ht="15" customHeight="1">
      <c r="A23" s="25"/>
      <c r="B23" s="24"/>
      <c r="C23" s="12"/>
      <c r="D23" s="12"/>
      <c r="E23" s="12"/>
      <c r="F23" s="32"/>
      <c r="H23" s="28"/>
      <c r="I23" s="28"/>
      <c r="J23" s="314"/>
      <c r="K23" s="28"/>
      <c r="L23" s="28"/>
    </row>
    <row r="24" spans="1:12" ht="15" customHeight="1">
      <c r="A24" s="41">
        <f>A22+1</f>
        <v>410</v>
      </c>
      <c r="B24" s="76" t="s">
        <v>1000</v>
      </c>
      <c r="C24" s="18"/>
      <c r="D24" s="18"/>
      <c r="E24" s="18"/>
      <c r="F24" s="32"/>
      <c r="G24" s="145"/>
      <c r="H24" s="146"/>
      <c r="I24" s="146"/>
      <c r="J24" s="54">
        <f>I24-H24</f>
        <v>0</v>
      </c>
      <c r="K24" s="28"/>
      <c r="L24" s="28"/>
    </row>
    <row r="25" spans="1:12" ht="15" customHeight="1">
      <c r="A25" s="25"/>
      <c r="B25" s="24" t="s">
        <v>848</v>
      </c>
      <c r="C25" s="24"/>
      <c r="D25" s="24"/>
      <c r="E25" s="24"/>
      <c r="F25" s="32"/>
      <c r="H25" s="28"/>
      <c r="I25" s="28"/>
      <c r="J25" s="314"/>
      <c r="K25" s="28"/>
      <c r="L25" s="28"/>
    </row>
    <row r="26" spans="1:12" ht="15" customHeight="1">
      <c r="A26" s="41">
        <f>A24+1</f>
        <v>411</v>
      </c>
      <c r="B26" s="53" t="s">
        <v>872</v>
      </c>
      <c r="C26" s="45"/>
      <c r="D26" s="45"/>
      <c r="E26" s="45"/>
      <c r="F26" s="49"/>
      <c r="G26" s="145"/>
      <c r="H26" s="54"/>
      <c r="I26" s="54"/>
      <c r="J26" s="54">
        <f>I26-H26</f>
        <v>0</v>
      </c>
      <c r="K26" s="28"/>
      <c r="L26" s="541" t="s">
        <v>1184</v>
      </c>
    </row>
    <row r="27" spans="1:12" ht="15" customHeight="1">
      <c r="A27" s="76">
        <f>A26+1</f>
        <v>412</v>
      </c>
      <c r="B27" s="42" t="s">
        <v>800</v>
      </c>
      <c r="C27" s="13"/>
      <c r="D27" s="18"/>
      <c r="E27" s="18"/>
      <c r="F27" s="139"/>
      <c r="G27" s="344"/>
      <c r="H27" s="54"/>
      <c r="I27" s="54"/>
      <c r="J27" s="54">
        <f>I27-H27</f>
        <v>0</v>
      </c>
      <c r="K27" s="28"/>
      <c r="L27" s="541" t="s">
        <v>1185</v>
      </c>
    </row>
    <row r="28" spans="1:12" ht="15" customHeight="1">
      <c r="A28" s="41">
        <f>A27+1</f>
        <v>413</v>
      </c>
      <c r="B28" s="57" t="s">
        <v>1124</v>
      </c>
      <c r="C28" s="77"/>
      <c r="D28" s="77"/>
      <c r="E28" s="77"/>
      <c r="F28" s="48"/>
      <c r="G28" s="38">
        <f>G24-G26</f>
        <v>0</v>
      </c>
      <c r="H28" s="38">
        <f>H24-H26</f>
        <v>0</v>
      </c>
      <c r="I28" s="38">
        <f>I24-I26</f>
        <v>0</v>
      </c>
      <c r="J28" s="54">
        <f>I28-H28</f>
        <v>0</v>
      </c>
      <c r="K28" s="28"/>
      <c r="L28" s="541" t="s">
        <v>1186</v>
      </c>
    </row>
    <row r="29" spans="1:12" ht="15" customHeight="1">
      <c r="A29" s="25"/>
      <c r="B29" s="12"/>
      <c r="C29" s="21"/>
      <c r="D29" s="21"/>
      <c r="E29" s="21"/>
      <c r="F29" s="32"/>
      <c r="H29" s="28"/>
      <c r="I29" s="28"/>
      <c r="K29" s="28"/>
      <c r="L29" s="28"/>
    </row>
    <row r="30" spans="1:12" ht="15" customHeight="1">
      <c r="A30" s="41">
        <f>A28+1</f>
        <v>414</v>
      </c>
      <c r="B30" s="74" t="s">
        <v>1001</v>
      </c>
      <c r="C30" s="31"/>
      <c r="D30" s="31"/>
      <c r="E30" s="31"/>
      <c r="F30" s="32"/>
      <c r="G30" s="145"/>
      <c r="H30" s="54"/>
      <c r="I30" s="54"/>
      <c r="J30" s="54">
        <f>I30-H30</f>
        <v>0</v>
      </c>
      <c r="K30" s="28"/>
      <c r="L30" s="542" t="s">
        <v>1187</v>
      </c>
    </row>
    <row r="31" spans="1:12" ht="15.75" customHeight="1">
      <c r="A31" s="25"/>
      <c r="B31" s="24" t="s">
        <v>848</v>
      </c>
      <c r="C31" s="12"/>
      <c r="D31" s="12"/>
      <c r="E31" s="12"/>
      <c r="F31" s="32"/>
      <c r="H31" s="28"/>
      <c r="I31" s="28"/>
      <c r="J31" s="314"/>
      <c r="K31" s="28"/>
      <c r="L31" s="28"/>
    </row>
    <row r="32" spans="1:12" ht="15.75" customHeight="1">
      <c r="A32" s="41">
        <f>A30+1</f>
        <v>415</v>
      </c>
      <c r="B32" s="26" t="s">
        <v>890</v>
      </c>
      <c r="C32" s="18"/>
      <c r="D32" s="18"/>
      <c r="E32" s="18"/>
      <c r="F32" s="32"/>
      <c r="G32" s="145"/>
      <c r="H32" s="54"/>
      <c r="I32" s="54"/>
      <c r="J32" s="54">
        <f>I32-H32</f>
        <v>0</v>
      </c>
      <c r="K32" s="28"/>
      <c r="L32" s="541" t="s">
        <v>1188</v>
      </c>
    </row>
    <row r="33" spans="1:12" ht="15" customHeight="1">
      <c r="A33" s="41">
        <f>A32+1</f>
        <v>416</v>
      </c>
      <c r="B33" s="42" t="s">
        <v>891</v>
      </c>
      <c r="C33" s="18"/>
      <c r="D33" s="18"/>
      <c r="E33" s="18"/>
      <c r="F33" s="32"/>
      <c r="G33" s="145"/>
      <c r="H33" s="54"/>
      <c r="I33" s="54"/>
      <c r="J33" s="54">
        <f>I33-H33</f>
        <v>0</v>
      </c>
      <c r="K33" s="28"/>
      <c r="L33" s="541" t="s">
        <v>1189</v>
      </c>
    </row>
    <row r="34" spans="1:11" ht="15" customHeight="1">
      <c r="A34" s="25"/>
      <c r="B34" s="25"/>
      <c r="C34" s="12"/>
      <c r="D34" s="12"/>
      <c r="E34" s="12"/>
      <c r="G34" s="28"/>
      <c r="H34" s="28"/>
      <c r="I34" s="28"/>
      <c r="J34" s="19"/>
      <c r="K34" s="19"/>
    </row>
    <row r="35" spans="1:23" s="3" customFormat="1" ht="14.25" customHeight="1">
      <c r="A35" s="147"/>
      <c r="P35" s="114"/>
      <c r="Q35" s="114"/>
      <c r="R35" s="115"/>
      <c r="S35" s="115"/>
      <c r="T35" s="114"/>
      <c r="U35" s="114"/>
      <c r="V35" s="116"/>
      <c r="W35" s="117"/>
    </row>
    <row r="36" spans="1:25" s="91" customFormat="1" ht="13.5" customHeight="1">
      <c r="A36" s="148" t="str">
        <f>voorblad!A20</f>
        <v>Mutatieformulier capaciteitswijziging gehandicaptenzorg 2006 - inclusief ZZP's 2009</v>
      </c>
      <c r="B36" s="1"/>
      <c r="C36" s="1"/>
      <c r="D36" s="106"/>
      <c r="E36" s="106"/>
      <c r="F36" s="1"/>
      <c r="G36" s="106"/>
      <c r="H36" s="106"/>
      <c r="I36" s="119"/>
      <c r="J36" s="119" t="str">
        <f>"versie: "&amp;TEXT(voorblad!$L$26,"dd-mm-jjjj")</f>
        <v>versie: 30-06-2009</v>
      </c>
      <c r="K36" s="2"/>
      <c r="L36" s="2"/>
      <c r="M36" s="122">
        <f>M2+1</f>
        <v>5</v>
      </c>
      <c r="O36" s="121"/>
      <c r="P36" s="122">
        <v>1</v>
      </c>
      <c r="Q36" s="122"/>
      <c r="R36" s="123"/>
      <c r="S36" s="123"/>
      <c r="T36" s="122"/>
      <c r="U36" s="122"/>
      <c r="V36" s="124"/>
      <c r="W36" s="125"/>
      <c r="X36" s="2"/>
      <c r="Y36" s="2"/>
    </row>
    <row r="37" spans="1:17" s="3" customFormat="1" ht="19.5" customHeight="1">
      <c r="A37" s="108"/>
      <c r="B37" s="110"/>
      <c r="C37" s="108" t="s">
        <v>944</v>
      </c>
      <c r="D37" s="108" t="s">
        <v>944</v>
      </c>
      <c r="E37" s="111"/>
      <c r="F37" s="111"/>
      <c r="G37" s="2"/>
      <c r="H37" s="112"/>
      <c r="I37" s="112"/>
      <c r="J37" s="2"/>
      <c r="K37" s="2"/>
      <c r="L37" s="6"/>
      <c r="M37" s="2"/>
      <c r="N37" s="107"/>
      <c r="O37" s="107"/>
      <c r="P37" s="2"/>
      <c r="Q37" s="2"/>
    </row>
    <row r="38" spans="1:11" ht="15" customHeight="1">
      <c r="A38" s="25" t="str">
        <f>A4</f>
        <v>Capaciteitswijziging functie verblijf met behandeling</v>
      </c>
      <c r="B38" s="25"/>
      <c r="C38" s="12"/>
      <c r="D38" s="12"/>
      <c r="E38" s="12"/>
      <c r="G38" s="28"/>
      <c r="H38" s="28"/>
      <c r="I38" s="28"/>
      <c r="J38" s="19"/>
      <c r="K38" s="19"/>
    </row>
    <row r="39" spans="1:11" ht="15" customHeight="1">
      <c r="A39" s="29" t="s">
        <v>893</v>
      </c>
      <c r="B39" s="25"/>
      <c r="C39" s="12"/>
      <c r="D39" s="12"/>
      <c r="E39" s="12"/>
      <c r="G39" s="28"/>
      <c r="H39" s="28"/>
      <c r="I39" s="28"/>
      <c r="J39" s="19"/>
      <c r="K39" s="19"/>
    </row>
    <row r="40" spans="1:12" ht="15" customHeight="1">
      <c r="A40" s="25"/>
      <c r="B40" s="25"/>
      <c r="C40" s="12"/>
      <c r="D40" s="12"/>
      <c r="E40" s="12"/>
      <c r="H40" s="29" t="s">
        <v>923</v>
      </c>
      <c r="J40" s="19"/>
      <c r="K40" s="19"/>
      <c r="L40" s="21"/>
    </row>
    <row r="41" spans="1:13" ht="15" customHeight="1">
      <c r="A41" s="25"/>
      <c r="B41" s="25"/>
      <c r="C41" s="12"/>
      <c r="D41" s="12"/>
      <c r="E41" s="12"/>
      <c r="F41" s="12"/>
      <c r="H41" s="102" t="s">
        <v>886</v>
      </c>
      <c r="I41" s="102" t="s">
        <v>833</v>
      </c>
      <c r="J41" s="102" t="s">
        <v>835</v>
      </c>
      <c r="K41" s="295"/>
      <c r="L41" s="295"/>
      <c r="M41" s="295"/>
    </row>
    <row r="42" spans="1:13" ht="15" customHeight="1">
      <c r="A42" s="25"/>
      <c r="B42" s="25"/>
      <c r="C42" s="12"/>
      <c r="D42" s="12"/>
      <c r="E42" s="12"/>
      <c r="F42" s="12"/>
      <c r="H42" s="103" t="s">
        <v>799</v>
      </c>
      <c r="I42" s="103" t="s">
        <v>799</v>
      </c>
      <c r="J42" s="103" t="s">
        <v>799</v>
      </c>
      <c r="K42" s="295"/>
      <c r="L42" s="295"/>
      <c r="M42" s="295"/>
    </row>
    <row r="43" spans="1:13" ht="15" customHeight="1">
      <c r="A43" s="73">
        <f>M36*100+1</f>
        <v>501</v>
      </c>
      <c r="B43" s="74" t="s">
        <v>718</v>
      </c>
      <c r="C43" s="13"/>
      <c r="D43" s="13"/>
      <c r="E43" s="13"/>
      <c r="F43" s="13"/>
      <c r="G43" s="139"/>
      <c r="H43" s="275"/>
      <c r="I43" s="54"/>
      <c r="J43" s="55">
        <f>I43-H43</f>
        <v>0</v>
      </c>
      <c r="K43" s="19"/>
      <c r="M43" s="28"/>
    </row>
    <row r="44" spans="1:11" ht="15" customHeight="1">
      <c r="A44" s="75"/>
      <c r="B44" s="24" t="s">
        <v>848</v>
      </c>
      <c r="C44" s="24"/>
      <c r="D44" s="24"/>
      <c r="E44" s="24"/>
      <c r="F44" s="24"/>
      <c r="G44" s="32"/>
      <c r="H44" s="35"/>
      <c r="I44" s="28"/>
      <c r="J44" s="28"/>
      <c r="K44" s="19"/>
    </row>
    <row r="45" spans="1:13" ht="15" customHeight="1">
      <c r="A45" s="41">
        <f>A43+1</f>
        <v>502</v>
      </c>
      <c r="B45" s="53" t="s">
        <v>898</v>
      </c>
      <c r="C45" s="56"/>
      <c r="D45" s="56"/>
      <c r="E45" s="56"/>
      <c r="F45" s="56"/>
      <c r="G45" s="139"/>
      <c r="H45" s="275"/>
      <c r="I45" s="54"/>
      <c r="J45" s="55">
        <f>I45-H45</f>
        <v>0</v>
      </c>
      <c r="K45" s="19"/>
      <c r="L45" s="541" t="s">
        <v>1268</v>
      </c>
      <c r="M45" s="28"/>
    </row>
    <row r="46" spans="1:13" ht="15" customHeight="1">
      <c r="A46" s="41">
        <f>A45+1</f>
        <v>503</v>
      </c>
      <c r="B46" s="42" t="s">
        <v>884</v>
      </c>
      <c r="C46" s="13"/>
      <c r="D46" s="13"/>
      <c r="E46" s="13"/>
      <c r="F46" s="13"/>
      <c r="G46" s="139"/>
      <c r="H46" s="275"/>
      <c r="I46" s="54"/>
      <c r="J46" s="55">
        <f>I46-H46</f>
        <v>0</v>
      </c>
      <c r="K46" s="19"/>
      <c r="L46" s="541" t="s">
        <v>1269</v>
      </c>
      <c r="M46" s="28"/>
    </row>
    <row r="47" spans="1:12" ht="15" customHeight="1">
      <c r="A47" s="25"/>
      <c r="B47" s="24" t="s">
        <v>1123</v>
      </c>
      <c r="C47" s="24"/>
      <c r="D47" s="24"/>
      <c r="E47" s="24"/>
      <c r="F47" s="24"/>
      <c r="G47" s="32"/>
      <c r="H47" s="35"/>
      <c r="I47" s="28"/>
      <c r="J47" s="28"/>
      <c r="K47" s="19"/>
      <c r="L47" s="28"/>
    </row>
    <row r="48" spans="1:13" ht="15" customHeight="1">
      <c r="A48" s="41">
        <f>A46+1</f>
        <v>504</v>
      </c>
      <c r="B48" s="53" t="s">
        <v>888</v>
      </c>
      <c r="C48" s="56"/>
      <c r="D48" s="56"/>
      <c r="E48" s="56"/>
      <c r="F48" s="56"/>
      <c r="G48" s="139"/>
      <c r="H48" s="275"/>
      <c r="I48" s="54"/>
      <c r="J48" s="55">
        <f aca="true" t="shared" si="0" ref="J48:J54">I48-H48</f>
        <v>0</v>
      </c>
      <c r="K48" s="19"/>
      <c r="L48" s="541" t="s">
        <v>1190</v>
      </c>
      <c r="M48" s="28"/>
    </row>
    <row r="49" spans="1:13" ht="15" customHeight="1">
      <c r="A49" s="41">
        <f aca="true" t="shared" si="1" ref="A49:A54">A48+1</f>
        <v>505</v>
      </c>
      <c r="B49" s="42" t="s">
        <v>889</v>
      </c>
      <c r="C49" s="13"/>
      <c r="D49" s="13"/>
      <c r="E49" s="13"/>
      <c r="F49" s="13"/>
      <c r="G49" s="139"/>
      <c r="H49" s="275"/>
      <c r="I49" s="54"/>
      <c r="J49" s="55">
        <f t="shared" si="0"/>
        <v>0</v>
      </c>
      <c r="K49" s="19"/>
      <c r="L49" s="541" t="s">
        <v>1191</v>
      </c>
      <c r="M49" s="28"/>
    </row>
    <row r="50" spans="1:13" ht="15" customHeight="1">
      <c r="A50" s="41">
        <f t="shared" si="1"/>
        <v>506</v>
      </c>
      <c r="B50" s="50" t="s">
        <v>847</v>
      </c>
      <c r="C50" s="24"/>
      <c r="D50" s="24"/>
      <c r="E50" s="24"/>
      <c r="F50" s="24"/>
      <c r="G50" s="139"/>
      <c r="H50" s="275"/>
      <c r="I50" s="54"/>
      <c r="J50" s="55">
        <f t="shared" si="0"/>
        <v>0</v>
      </c>
      <c r="K50" s="19"/>
      <c r="L50" s="541" t="s">
        <v>1192</v>
      </c>
      <c r="M50" s="28"/>
    </row>
    <row r="51" spans="1:13" ht="15" customHeight="1">
      <c r="A51" s="41">
        <f t="shared" si="1"/>
        <v>507</v>
      </c>
      <c r="B51" s="42" t="s">
        <v>897</v>
      </c>
      <c r="C51" s="13"/>
      <c r="D51" s="13"/>
      <c r="E51" s="13"/>
      <c r="F51" s="13"/>
      <c r="G51" s="139"/>
      <c r="H51" s="275"/>
      <c r="I51" s="54"/>
      <c r="J51" s="55">
        <f t="shared" si="0"/>
        <v>0</v>
      </c>
      <c r="K51" s="19"/>
      <c r="L51" s="541" t="s">
        <v>1193</v>
      </c>
      <c r="M51" s="28"/>
    </row>
    <row r="52" spans="1:13" ht="15" customHeight="1">
      <c r="A52" s="41">
        <f t="shared" si="1"/>
        <v>508</v>
      </c>
      <c r="B52" s="50" t="s">
        <v>899</v>
      </c>
      <c r="C52" s="24"/>
      <c r="D52" s="24"/>
      <c r="E52" s="24"/>
      <c r="F52" s="24"/>
      <c r="G52" s="139"/>
      <c r="H52" s="275"/>
      <c r="I52" s="54"/>
      <c r="J52" s="55">
        <f t="shared" si="0"/>
        <v>0</v>
      </c>
      <c r="K52" s="19"/>
      <c r="L52" s="541" t="s">
        <v>1194</v>
      </c>
      <c r="M52" s="28"/>
    </row>
    <row r="53" spans="1:13" ht="15" customHeight="1">
      <c r="A53" s="41">
        <f t="shared" si="1"/>
        <v>509</v>
      </c>
      <c r="B53" s="42" t="s">
        <v>945</v>
      </c>
      <c r="C53" s="13"/>
      <c r="D53" s="13"/>
      <c r="E53" s="13"/>
      <c r="F53" s="13"/>
      <c r="G53" s="139"/>
      <c r="H53" s="316">
        <f>H43-H46</f>
        <v>0</v>
      </c>
      <c r="I53" s="55">
        <f>I43-I46</f>
        <v>0</v>
      </c>
      <c r="J53" s="55">
        <f t="shared" si="0"/>
        <v>0</v>
      </c>
      <c r="K53" s="19"/>
      <c r="L53" s="28"/>
      <c r="M53" s="28"/>
    </row>
    <row r="54" spans="1:13" ht="15" customHeight="1">
      <c r="A54" s="41">
        <f t="shared" si="1"/>
        <v>510</v>
      </c>
      <c r="B54" s="13" t="s">
        <v>938</v>
      </c>
      <c r="C54" s="13"/>
      <c r="D54" s="13"/>
      <c r="E54" s="13"/>
      <c r="F54" s="13"/>
      <c r="G54" s="139"/>
      <c r="H54" s="316">
        <f>H53-H107</f>
        <v>0</v>
      </c>
      <c r="I54" s="316">
        <f>I53-I107</f>
        <v>0</v>
      </c>
      <c r="J54" s="55">
        <f t="shared" si="0"/>
        <v>0</v>
      </c>
      <c r="K54" s="19"/>
      <c r="L54" s="28"/>
      <c r="M54" s="28"/>
    </row>
    <row r="55" spans="1:12" ht="15" customHeight="1">
      <c r="A55" s="25"/>
      <c r="B55" s="24"/>
      <c r="C55" s="12"/>
      <c r="D55" s="12"/>
      <c r="E55" s="12"/>
      <c r="F55" s="12"/>
      <c r="G55" s="32"/>
      <c r="H55" s="35"/>
      <c r="I55" s="28"/>
      <c r="J55" s="28"/>
      <c r="K55" s="19"/>
      <c r="L55" s="28"/>
    </row>
    <row r="56" spans="1:13" ht="15" customHeight="1">
      <c r="A56" s="41">
        <f>A54+1</f>
        <v>511</v>
      </c>
      <c r="B56" s="76" t="s">
        <v>894</v>
      </c>
      <c r="C56" s="18"/>
      <c r="D56" s="18"/>
      <c r="E56" s="18"/>
      <c r="F56" s="18"/>
      <c r="G56" s="139"/>
      <c r="H56" s="275"/>
      <c r="I56" s="54"/>
      <c r="J56" s="55">
        <f aca="true" t="shared" si="2" ref="J56:J63">I56-H56</f>
        <v>0</v>
      </c>
      <c r="K56" s="19"/>
      <c r="L56" s="543"/>
      <c r="M56" s="28"/>
    </row>
    <row r="57" spans="1:12" ht="15" customHeight="1">
      <c r="A57" s="25"/>
      <c r="B57" s="24" t="s">
        <v>848</v>
      </c>
      <c r="C57" s="24"/>
      <c r="D57" s="24"/>
      <c r="E57" s="24"/>
      <c r="F57" s="24"/>
      <c r="G57" s="32"/>
      <c r="H57" s="35"/>
      <c r="I57" s="28"/>
      <c r="J57" s="28"/>
      <c r="K57" s="19"/>
      <c r="L57" s="28"/>
    </row>
    <row r="58" spans="1:13" ht="15" customHeight="1">
      <c r="A58" s="76">
        <f>A56+1</f>
        <v>512</v>
      </c>
      <c r="B58" s="42" t="s">
        <v>1121</v>
      </c>
      <c r="C58" s="18"/>
      <c r="D58" s="18"/>
      <c r="E58" s="18"/>
      <c r="F58" s="18"/>
      <c r="G58" s="139"/>
      <c r="H58" s="275"/>
      <c r="I58" s="54"/>
      <c r="J58" s="55">
        <f t="shared" si="2"/>
        <v>0</v>
      </c>
      <c r="K58" s="19"/>
      <c r="L58" s="541" t="s">
        <v>1195</v>
      </c>
      <c r="M58" s="28"/>
    </row>
    <row r="59" spans="1:13" ht="15" customHeight="1">
      <c r="A59" s="76">
        <f>A58+1</f>
        <v>513</v>
      </c>
      <c r="B59" s="42" t="s">
        <v>1004</v>
      </c>
      <c r="C59" s="18"/>
      <c r="D59" s="18"/>
      <c r="E59" s="18"/>
      <c r="F59" s="18"/>
      <c r="G59" s="139"/>
      <c r="H59" s="275"/>
      <c r="I59" s="54"/>
      <c r="J59" s="55">
        <f t="shared" si="2"/>
        <v>0</v>
      </c>
      <c r="K59" s="19"/>
      <c r="L59" s="541" t="s">
        <v>1196</v>
      </c>
      <c r="M59" s="28"/>
    </row>
    <row r="60" spans="1:13" ht="15" customHeight="1">
      <c r="A60" s="76">
        <f>A59+1</f>
        <v>514</v>
      </c>
      <c r="B60" s="42" t="s">
        <v>1120</v>
      </c>
      <c r="C60" s="18"/>
      <c r="D60" s="18"/>
      <c r="E60" s="18"/>
      <c r="F60" s="18"/>
      <c r="G60" s="139"/>
      <c r="H60" s="275"/>
      <c r="I60" s="54"/>
      <c r="J60" s="55">
        <f t="shared" si="2"/>
        <v>0</v>
      </c>
      <c r="K60" s="19"/>
      <c r="L60" s="541" t="s">
        <v>1197</v>
      </c>
      <c r="M60" s="28"/>
    </row>
    <row r="61" spans="1:13" ht="15" customHeight="1">
      <c r="A61" s="76">
        <f>A60+1</f>
        <v>515</v>
      </c>
      <c r="B61" s="57" t="s">
        <v>1122</v>
      </c>
      <c r="C61" s="77"/>
      <c r="D61" s="77"/>
      <c r="E61" s="77"/>
      <c r="F61" s="77"/>
      <c r="G61" s="139"/>
      <c r="H61" s="55">
        <f>H56-H58-H60</f>
        <v>0</v>
      </c>
      <c r="I61" s="55">
        <f>I56-I58-I60</f>
        <v>0</v>
      </c>
      <c r="J61" s="55">
        <f t="shared" si="2"/>
        <v>0</v>
      </c>
      <c r="K61" s="19"/>
      <c r="L61" s="541" t="s">
        <v>1198</v>
      </c>
      <c r="M61" s="28"/>
    </row>
    <row r="62" spans="1:13" ht="15" customHeight="1">
      <c r="A62" s="76">
        <f>A61+1</f>
        <v>516</v>
      </c>
      <c r="B62" s="42" t="s">
        <v>1003</v>
      </c>
      <c r="C62" s="18"/>
      <c r="D62" s="18"/>
      <c r="E62" s="18"/>
      <c r="F62" s="18"/>
      <c r="G62" s="139"/>
      <c r="H62" s="275"/>
      <c r="I62" s="54"/>
      <c r="J62" s="55">
        <f t="shared" si="2"/>
        <v>0</v>
      </c>
      <c r="K62" s="19"/>
      <c r="L62" s="541" t="s">
        <v>1199</v>
      </c>
      <c r="M62" s="28"/>
    </row>
    <row r="63" spans="1:13" ht="15" customHeight="1">
      <c r="A63" s="76">
        <f>A62+1</f>
        <v>517</v>
      </c>
      <c r="B63" s="42" t="s">
        <v>899</v>
      </c>
      <c r="C63" s="18"/>
      <c r="D63" s="18"/>
      <c r="E63" s="18"/>
      <c r="F63" s="18"/>
      <c r="G63" s="139"/>
      <c r="H63" s="275"/>
      <c r="I63" s="275"/>
      <c r="J63" s="55">
        <f t="shared" si="2"/>
        <v>0</v>
      </c>
      <c r="K63" s="19"/>
      <c r="L63" s="541" t="s">
        <v>1200</v>
      </c>
      <c r="M63" s="28"/>
    </row>
    <row r="64" spans="1:13" ht="15" customHeight="1">
      <c r="A64" s="25"/>
      <c r="B64" s="24"/>
      <c r="C64" s="12"/>
      <c r="D64" s="12"/>
      <c r="E64" s="12"/>
      <c r="F64" s="12"/>
      <c r="G64" s="32"/>
      <c r="H64" s="35" t="s">
        <v>716</v>
      </c>
      <c r="I64" s="28" t="s">
        <v>716</v>
      </c>
      <c r="J64" s="28"/>
      <c r="K64" s="19"/>
      <c r="L64" s="28"/>
      <c r="M64" s="28"/>
    </row>
    <row r="65" spans="1:13" ht="15" customHeight="1">
      <c r="A65" s="41">
        <f>A62+1</f>
        <v>517</v>
      </c>
      <c r="B65" s="42" t="s">
        <v>781</v>
      </c>
      <c r="C65" s="18"/>
      <c r="D65" s="18"/>
      <c r="E65" s="18"/>
      <c r="F65" s="18"/>
      <c r="G65" s="139"/>
      <c r="H65" s="317"/>
      <c r="I65" s="529"/>
      <c r="J65" s="55">
        <f>H65</f>
        <v>0</v>
      </c>
      <c r="K65" s="19"/>
      <c r="L65" s="545"/>
      <c r="M65" s="28"/>
    </row>
    <row r="66" spans="1:12" ht="15" customHeight="1">
      <c r="A66" s="25"/>
      <c r="B66" s="12"/>
      <c r="C66" s="21"/>
      <c r="D66" s="21"/>
      <c r="E66" s="21"/>
      <c r="F66" s="21"/>
      <c r="G66" s="32"/>
      <c r="H66" s="35"/>
      <c r="I66" s="28"/>
      <c r="J66" s="28"/>
      <c r="K66" s="19"/>
      <c r="L66" s="28"/>
    </row>
    <row r="67" spans="1:13" ht="15" customHeight="1">
      <c r="A67" s="41">
        <f>A65+1</f>
        <v>518</v>
      </c>
      <c r="B67" s="74" t="s">
        <v>895</v>
      </c>
      <c r="C67" s="31"/>
      <c r="D67" s="31"/>
      <c r="E67" s="31"/>
      <c r="F67" s="31"/>
      <c r="G67" s="139"/>
      <c r="H67" s="275"/>
      <c r="I67" s="54"/>
      <c r="J67" s="55">
        <f>I67-H67</f>
        <v>0</v>
      </c>
      <c r="K67" s="19"/>
      <c r="L67" s="541" t="s">
        <v>1202</v>
      </c>
      <c r="M67" s="28"/>
    </row>
    <row r="68" spans="1:13" ht="15" customHeight="1">
      <c r="A68" s="76">
        <f>A67+1</f>
        <v>519</v>
      </c>
      <c r="B68" s="42" t="s">
        <v>899</v>
      </c>
      <c r="C68" s="18"/>
      <c r="D68" s="18"/>
      <c r="E68" s="18"/>
      <c r="F68" s="18"/>
      <c r="G68" s="139"/>
      <c r="H68" s="275"/>
      <c r="I68" s="54"/>
      <c r="J68" s="55">
        <f>I68-H68</f>
        <v>0</v>
      </c>
      <c r="K68" s="19"/>
      <c r="L68" s="544" t="s">
        <v>1201</v>
      </c>
      <c r="M68" s="28"/>
    </row>
    <row r="69" spans="1:12" ht="15" customHeight="1">
      <c r="A69" s="25"/>
      <c r="B69" s="25"/>
      <c r="C69" s="12"/>
      <c r="D69" s="12"/>
      <c r="E69" s="12"/>
      <c r="F69" s="12"/>
      <c r="G69" s="32"/>
      <c r="H69" s="35"/>
      <c r="I69" s="28"/>
      <c r="J69" s="28"/>
      <c r="K69" s="19"/>
      <c r="L69" s="19"/>
    </row>
    <row r="70" spans="1:11" ht="15" customHeight="1">
      <c r="A70" s="41"/>
      <c r="B70" s="76" t="s">
        <v>907</v>
      </c>
      <c r="C70" s="18"/>
      <c r="D70" s="18"/>
      <c r="E70" s="18"/>
      <c r="F70" s="18"/>
      <c r="G70" s="139"/>
      <c r="H70" s="316">
        <f>H43+H56+H67</f>
        <v>0</v>
      </c>
      <c r="I70" s="55">
        <f>I43+I56+I67</f>
        <v>0</v>
      </c>
      <c r="J70" s="55">
        <f>J43+J56+J67</f>
        <v>0</v>
      </c>
      <c r="K70" s="19"/>
    </row>
    <row r="71" spans="1:11" ht="15" customHeight="1">
      <c r="A71" s="25"/>
      <c r="B71" s="25"/>
      <c r="C71" s="12"/>
      <c r="D71" s="12"/>
      <c r="E71" s="12"/>
      <c r="G71" s="28"/>
      <c r="H71" s="28"/>
      <c r="I71" s="28"/>
      <c r="J71" s="19"/>
      <c r="K71" s="19"/>
    </row>
    <row r="72" spans="1:10" ht="15" customHeight="1">
      <c r="A72" s="25"/>
      <c r="B72" s="25"/>
      <c r="C72" s="12"/>
      <c r="D72" s="12"/>
      <c r="E72" s="12"/>
      <c r="G72" s="28"/>
      <c r="H72" s="28"/>
      <c r="I72" s="28"/>
      <c r="J72" s="19"/>
    </row>
    <row r="73" spans="1:11" ht="15" customHeight="1">
      <c r="A73" s="25"/>
      <c r="B73" s="25"/>
      <c r="C73" s="12"/>
      <c r="D73" s="12"/>
      <c r="E73" s="12"/>
      <c r="G73" s="28"/>
      <c r="H73" s="28"/>
      <c r="I73" s="28"/>
      <c r="J73" s="19"/>
      <c r="K73" s="19"/>
    </row>
    <row r="74" spans="1:11" ht="15" customHeight="1">
      <c r="A74" s="25"/>
      <c r="B74" s="25"/>
      <c r="C74" s="12"/>
      <c r="D74" s="12"/>
      <c r="E74" s="12"/>
      <c r="G74" s="28"/>
      <c r="H74" s="28"/>
      <c r="I74" s="28"/>
      <c r="J74" s="19"/>
      <c r="K74" s="19"/>
    </row>
    <row r="75" spans="1:11" ht="15" customHeight="1">
      <c r="A75" s="25"/>
      <c r="B75" s="25"/>
      <c r="C75" s="12"/>
      <c r="D75" s="12"/>
      <c r="E75" s="12"/>
      <c r="G75" s="28"/>
      <c r="H75" s="28"/>
      <c r="I75" s="28"/>
      <c r="J75" s="19"/>
      <c r="K75" s="19"/>
    </row>
    <row r="76" spans="1:11" ht="15" customHeight="1">
      <c r="A76" s="25"/>
      <c r="B76" s="25"/>
      <c r="C76" s="12"/>
      <c r="D76" s="12"/>
      <c r="E76" s="12"/>
      <c r="G76" s="28"/>
      <c r="H76" s="28"/>
      <c r="I76" s="28"/>
      <c r="J76" s="19"/>
      <c r="K76" s="19"/>
    </row>
    <row r="77" spans="1:23" s="3" customFormat="1" ht="14.25" customHeight="1">
      <c r="A77" s="147"/>
      <c r="P77" s="114"/>
      <c r="Q77" s="114"/>
      <c r="R77" s="115"/>
      <c r="S77" s="115"/>
      <c r="T77" s="114"/>
      <c r="U77" s="114"/>
      <c r="V77" s="116"/>
      <c r="W77" s="117"/>
    </row>
    <row r="78" spans="1:25" s="91" customFormat="1" ht="13.5" customHeight="1">
      <c r="A78" s="148" t="str">
        <f>voorblad!A20</f>
        <v>Mutatieformulier capaciteitswijziging gehandicaptenzorg 2006 - inclusief ZZP's 2009</v>
      </c>
      <c r="B78" s="1"/>
      <c r="C78" s="1"/>
      <c r="D78" s="106"/>
      <c r="E78" s="106"/>
      <c r="F78" s="1"/>
      <c r="G78" s="106"/>
      <c r="H78" s="106"/>
      <c r="I78" s="119"/>
      <c r="J78" s="119" t="str">
        <f>"versie: "&amp;TEXT(voorblad!L26,"dd-mm-jjjj")</f>
        <v>versie: 30-06-2009</v>
      </c>
      <c r="K78" s="2"/>
      <c r="L78" s="2"/>
      <c r="M78" s="122">
        <f>M36+1</f>
        <v>6</v>
      </c>
      <c r="O78" s="121"/>
      <c r="P78" s="122">
        <v>1</v>
      </c>
      <c r="Q78" s="122"/>
      <c r="R78" s="123"/>
      <c r="S78" s="123"/>
      <c r="T78" s="122"/>
      <c r="U78" s="122"/>
      <c r="V78" s="124"/>
      <c r="W78" s="125"/>
      <c r="X78" s="2"/>
      <c r="Y78" s="2"/>
    </row>
    <row r="79" spans="1:17" s="3" customFormat="1" ht="19.5" customHeight="1">
      <c r="A79" s="108"/>
      <c r="B79" s="110"/>
      <c r="C79" s="108" t="s">
        <v>944</v>
      </c>
      <c r="D79" s="108" t="s">
        <v>944</v>
      </c>
      <c r="E79" s="111"/>
      <c r="F79" s="111"/>
      <c r="G79" s="2"/>
      <c r="H79" s="112"/>
      <c r="I79" s="112"/>
      <c r="J79" s="2"/>
      <c r="K79" s="2"/>
      <c r="L79" s="6"/>
      <c r="M79" s="2"/>
      <c r="N79" s="107"/>
      <c r="O79" s="107"/>
      <c r="P79" s="2"/>
      <c r="Q79" s="2"/>
    </row>
    <row r="80" spans="1:12" ht="15" customHeight="1">
      <c r="A80" s="24"/>
      <c r="B80" s="25" t="str">
        <f>A4</f>
        <v>Capaciteitswijziging functie verblijf met behandeling</v>
      </c>
      <c r="C80" s="12"/>
      <c r="D80" s="12"/>
      <c r="E80" s="12"/>
      <c r="F80" s="12"/>
      <c r="G80" s="12"/>
      <c r="H80" s="12"/>
      <c r="I80" s="12"/>
      <c r="L80" s="21"/>
    </row>
    <row r="81" spans="1:13" ht="15" customHeight="1">
      <c r="A81" s="25"/>
      <c r="B81" s="29" t="s">
        <v>893</v>
      </c>
      <c r="C81" s="24"/>
      <c r="D81" s="24"/>
      <c r="E81" s="24"/>
      <c r="F81" s="24"/>
      <c r="H81" s="102" t="s">
        <v>886</v>
      </c>
      <c r="I81" s="102" t="s">
        <v>833</v>
      </c>
      <c r="J81" s="104" t="s">
        <v>835</v>
      </c>
      <c r="K81" s="151"/>
      <c r="L81" s="295"/>
      <c r="M81" s="295"/>
    </row>
    <row r="82" spans="1:13" ht="15" customHeight="1">
      <c r="A82" s="24"/>
      <c r="B82" s="21" t="s">
        <v>6</v>
      </c>
      <c r="H82" s="103" t="s">
        <v>799</v>
      </c>
      <c r="I82" s="103" t="s">
        <v>799</v>
      </c>
      <c r="J82" s="211" t="s">
        <v>799</v>
      </c>
      <c r="K82" s="151"/>
      <c r="L82" s="295"/>
      <c r="M82" s="295"/>
    </row>
    <row r="83" spans="1:13" ht="15" customHeight="1">
      <c r="A83" s="41">
        <f>M78*100+1</f>
        <v>601</v>
      </c>
      <c r="B83" s="44" t="s">
        <v>849</v>
      </c>
      <c r="C83" s="45"/>
      <c r="D83" s="44" t="s">
        <v>850</v>
      </c>
      <c r="E83" s="45"/>
      <c r="F83" s="45"/>
      <c r="G83" s="139"/>
      <c r="H83" s="275"/>
      <c r="I83" s="54"/>
      <c r="J83" s="52">
        <f>I83-H83</f>
        <v>0</v>
      </c>
      <c r="L83" s="541" t="s">
        <v>1270</v>
      </c>
      <c r="M83" s="318"/>
    </row>
    <row r="84" spans="1:13" ht="15" customHeight="1">
      <c r="A84" s="41">
        <f>A83+1</f>
        <v>602</v>
      </c>
      <c r="B84" s="46"/>
      <c r="C84" s="12"/>
      <c r="D84" s="26" t="s">
        <v>851</v>
      </c>
      <c r="E84" s="18"/>
      <c r="F84" s="18"/>
      <c r="G84" s="139"/>
      <c r="H84" s="275"/>
      <c r="I84" s="54"/>
      <c r="J84" s="52">
        <f>I84-H84</f>
        <v>0</v>
      </c>
      <c r="L84" s="541" t="s">
        <v>1271</v>
      </c>
      <c r="M84" s="318"/>
    </row>
    <row r="85" spans="1:13" ht="15" customHeight="1">
      <c r="A85" s="41">
        <f>A84+1</f>
        <v>603</v>
      </c>
      <c r="B85" s="46"/>
      <c r="C85" s="12"/>
      <c r="D85" s="46" t="s">
        <v>852</v>
      </c>
      <c r="E85" s="12"/>
      <c r="F85" s="12"/>
      <c r="G85" s="139"/>
      <c r="H85" s="275"/>
      <c r="I85" s="54"/>
      <c r="J85" s="52">
        <f>I85-H85</f>
        <v>0</v>
      </c>
      <c r="L85" s="541" t="s">
        <v>1272</v>
      </c>
      <c r="M85" s="318"/>
    </row>
    <row r="86" spans="1:13" ht="15" customHeight="1">
      <c r="A86" s="41">
        <f>A85+1</f>
        <v>604</v>
      </c>
      <c r="B86" s="47"/>
      <c r="C86" s="77"/>
      <c r="D86" s="26" t="s">
        <v>853</v>
      </c>
      <c r="E86" s="18"/>
      <c r="F86" s="18"/>
      <c r="G86" s="139"/>
      <c r="H86" s="275"/>
      <c r="I86" s="54"/>
      <c r="J86" s="52">
        <f>I86-H86</f>
        <v>0</v>
      </c>
      <c r="L86" s="541" t="s">
        <v>1273</v>
      </c>
      <c r="M86" s="318"/>
    </row>
    <row r="87" spans="7:12" ht="15" customHeight="1">
      <c r="G87" s="32"/>
      <c r="H87" s="335"/>
      <c r="I87" s="30"/>
      <c r="J87" s="30"/>
      <c r="L87" s="546"/>
    </row>
    <row r="88" spans="1:13" ht="15" customHeight="1">
      <c r="A88" s="41">
        <f>A86+1</f>
        <v>605</v>
      </c>
      <c r="B88" s="44" t="s">
        <v>904</v>
      </c>
      <c r="C88" s="45"/>
      <c r="D88" s="44" t="s">
        <v>850</v>
      </c>
      <c r="E88" s="45"/>
      <c r="F88" s="45"/>
      <c r="G88" s="139"/>
      <c r="H88" s="275"/>
      <c r="I88" s="54"/>
      <c r="J88" s="52">
        <f>I88-H88</f>
        <v>0</v>
      </c>
      <c r="L88" s="541" t="s">
        <v>1274</v>
      </c>
      <c r="M88" s="318"/>
    </row>
    <row r="89" spans="1:13" ht="15" customHeight="1">
      <c r="A89" s="41">
        <f>A88+1</f>
        <v>606</v>
      </c>
      <c r="B89" s="46"/>
      <c r="C89" s="12"/>
      <c r="D89" s="26" t="s">
        <v>851</v>
      </c>
      <c r="E89" s="18"/>
      <c r="F89" s="18"/>
      <c r="G89" s="139"/>
      <c r="H89" s="275"/>
      <c r="I89" s="54"/>
      <c r="J89" s="52">
        <f>I89-H89</f>
        <v>0</v>
      </c>
      <c r="L89" s="541" t="s">
        <v>1275</v>
      </c>
      <c r="M89" s="318"/>
    </row>
    <row r="90" spans="1:13" ht="15" customHeight="1">
      <c r="A90" s="41">
        <f>A89+1</f>
        <v>607</v>
      </c>
      <c r="B90" s="46"/>
      <c r="C90" s="12"/>
      <c r="D90" s="46" t="s">
        <v>852</v>
      </c>
      <c r="E90" s="12"/>
      <c r="F90" s="12"/>
      <c r="G90" s="139"/>
      <c r="H90" s="275"/>
      <c r="I90" s="54"/>
      <c r="J90" s="52">
        <f>I90-H90</f>
        <v>0</v>
      </c>
      <c r="L90" s="541" t="s">
        <v>1276</v>
      </c>
      <c r="M90" s="318"/>
    </row>
    <row r="91" spans="1:13" ht="15" customHeight="1">
      <c r="A91" s="41">
        <f>A90+1</f>
        <v>608</v>
      </c>
      <c r="B91" s="47"/>
      <c r="C91" s="77"/>
      <c r="D91" s="26" t="s">
        <v>853</v>
      </c>
      <c r="E91" s="18"/>
      <c r="F91" s="18"/>
      <c r="G91" s="139"/>
      <c r="H91" s="275"/>
      <c r="I91" s="54"/>
      <c r="J91" s="52">
        <f>I91-H91</f>
        <v>0</v>
      </c>
      <c r="L91" s="541" t="s">
        <v>1277</v>
      </c>
      <c r="M91" s="318"/>
    </row>
    <row r="92" spans="7:12" ht="15" customHeight="1">
      <c r="G92" s="32"/>
      <c r="H92" s="335"/>
      <c r="I92" s="30"/>
      <c r="J92" s="30"/>
      <c r="L92" s="546"/>
    </row>
    <row r="93" spans="1:13" ht="15" customHeight="1">
      <c r="A93" s="41">
        <f>A91+1</f>
        <v>609</v>
      </c>
      <c r="B93" s="44" t="s">
        <v>885</v>
      </c>
      <c r="C93" s="45"/>
      <c r="D93" s="44" t="s">
        <v>850</v>
      </c>
      <c r="E93" s="45"/>
      <c r="F93" s="45"/>
      <c r="G93" s="139"/>
      <c r="H93" s="275"/>
      <c r="I93" s="54"/>
      <c r="J93" s="52">
        <f>I93-H93</f>
        <v>0</v>
      </c>
      <c r="L93" s="541" t="s">
        <v>1278</v>
      </c>
      <c r="M93" s="318"/>
    </row>
    <row r="94" spans="1:13" ht="15" customHeight="1">
      <c r="A94" s="41">
        <f>A93+1</f>
        <v>610</v>
      </c>
      <c r="B94" s="46" t="s">
        <v>908</v>
      </c>
      <c r="C94" s="12"/>
      <c r="D94" s="26" t="s">
        <v>851</v>
      </c>
      <c r="E94" s="18"/>
      <c r="F94" s="18"/>
      <c r="G94" s="139"/>
      <c r="H94" s="275"/>
      <c r="I94" s="54"/>
      <c r="J94" s="52">
        <f>I94-H94</f>
        <v>0</v>
      </c>
      <c r="L94" s="541" t="s">
        <v>1279</v>
      </c>
      <c r="M94" s="318"/>
    </row>
    <row r="95" spans="1:13" ht="15" customHeight="1">
      <c r="A95" s="41">
        <f>A94+1</f>
        <v>611</v>
      </c>
      <c r="B95" s="46"/>
      <c r="C95" s="12"/>
      <c r="D95" s="46" t="s">
        <v>852</v>
      </c>
      <c r="E95" s="12"/>
      <c r="F95" s="12"/>
      <c r="G95" s="139"/>
      <c r="H95" s="275"/>
      <c r="I95" s="54"/>
      <c r="J95" s="52">
        <f>I95-H95</f>
        <v>0</v>
      </c>
      <c r="L95" s="541" t="s">
        <v>1280</v>
      </c>
      <c r="M95" s="318"/>
    </row>
    <row r="96" spans="1:13" ht="15" customHeight="1">
      <c r="A96" s="41">
        <f>A95+1</f>
        <v>612</v>
      </c>
      <c r="B96" s="47"/>
      <c r="C96" s="77"/>
      <c r="D96" s="26" t="s">
        <v>853</v>
      </c>
      <c r="E96" s="18"/>
      <c r="F96" s="18"/>
      <c r="G96" s="139"/>
      <c r="H96" s="275"/>
      <c r="I96" s="54"/>
      <c r="J96" s="52">
        <f>I96-H96</f>
        <v>0</v>
      </c>
      <c r="L96" s="541" t="s">
        <v>1281</v>
      </c>
      <c r="M96" s="318"/>
    </row>
    <row r="97" spans="1:12" ht="15" customHeight="1">
      <c r="A97" s="25"/>
      <c r="B97" s="12"/>
      <c r="C97" s="28"/>
      <c r="D97" s="28"/>
      <c r="E97" s="28"/>
      <c r="F97" s="28"/>
      <c r="G97" s="32"/>
      <c r="H97" s="35"/>
      <c r="I97" s="28"/>
      <c r="J97" s="30"/>
      <c r="K97" s="12"/>
      <c r="L97" s="28"/>
    </row>
    <row r="98" spans="1:13" ht="15" customHeight="1">
      <c r="A98" s="41">
        <f>A96+1</f>
        <v>613</v>
      </c>
      <c r="B98" s="44" t="s">
        <v>885</v>
      </c>
      <c r="C98" s="45"/>
      <c r="D98" s="44" t="s">
        <v>850</v>
      </c>
      <c r="E98" s="45"/>
      <c r="F98" s="45"/>
      <c r="G98" s="139"/>
      <c r="H98" s="275"/>
      <c r="I98" s="54"/>
      <c r="J98" s="52">
        <f>I98-H98</f>
        <v>0</v>
      </c>
      <c r="K98" s="12"/>
      <c r="L98" s="541" t="s">
        <v>1282</v>
      </c>
      <c r="M98" s="318"/>
    </row>
    <row r="99" spans="1:13" ht="15" customHeight="1">
      <c r="A99" s="41">
        <f>A98+1</f>
        <v>614</v>
      </c>
      <c r="B99" s="46" t="s">
        <v>720</v>
      </c>
      <c r="C99" s="12"/>
      <c r="D99" s="26" t="s">
        <v>851</v>
      </c>
      <c r="E99" s="18"/>
      <c r="F99" s="18"/>
      <c r="G99" s="139"/>
      <c r="H99" s="275"/>
      <c r="I99" s="54"/>
      <c r="J99" s="52">
        <f>I99-H99</f>
        <v>0</v>
      </c>
      <c r="K99" s="12"/>
      <c r="L99" s="541" t="s">
        <v>1283</v>
      </c>
      <c r="M99" s="318"/>
    </row>
    <row r="100" spans="1:13" ht="15" customHeight="1">
      <c r="A100" s="41">
        <f>A99+1</f>
        <v>615</v>
      </c>
      <c r="B100" s="46"/>
      <c r="C100" s="12"/>
      <c r="D100" s="46" t="s">
        <v>852</v>
      </c>
      <c r="E100" s="12"/>
      <c r="F100" s="12"/>
      <c r="G100" s="139"/>
      <c r="H100" s="275"/>
      <c r="I100" s="54"/>
      <c r="J100" s="52">
        <f>I100-H100</f>
        <v>0</v>
      </c>
      <c r="K100" s="12"/>
      <c r="L100" s="541" t="s">
        <v>1284</v>
      </c>
      <c r="M100" s="318"/>
    </row>
    <row r="101" spans="1:13" ht="15" customHeight="1">
      <c r="A101" s="41">
        <f>A100+1</f>
        <v>616</v>
      </c>
      <c r="B101" s="47"/>
      <c r="C101" s="77"/>
      <c r="D101" s="26" t="s">
        <v>853</v>
      </c>
      <c r="E101" s="18"/>
      <c r="F101" s="18"/>
      <c r="G101" s="139"/>
      <c r="H101" s="275"/>
      <c r="I101" s="54"/>
      <c r="J101" s="52">
        <f>I101-H101</f>
        <v>0</v>
      </c>
      <c r="K101" s="12"/>
      <c r="L101" s="541" t="s">
        <v>1285</v>
      </c>
      <c r="M101" s="318"/>
    </row>
    <row r="102" spans="1:12" ht="15" customHeight="1">
      <c r="A102" s="25"/>
      <c r="B102" s="12"/>
      <c r="C102" s="28"/>
      <c r="D102" s="28"/>
      <c r="E102" s="28"/>
      <c r="F102" s="28"/>
      <c r="G102" s="32"/>
      <c r="H102" s="35"/>
      <c r="I102" s="28"/>
      <c r="J102" s="30"/>
      <c r="K102" s="12"/>
      <c r="L102" s="28"/>
    </row>
    <row r="103" spans="1:13" ht="15" customHeight="1">
      <c r="A103" s="41">
        <f>A101+1</f>
        <v>617</v>
      </c>
      <c r="B103" s="44" t="s">
        <v>885</v>
      </c>
      <c r="C103" s="45"/>
      <c r="D103" s="44" t="s">
        <v>850</v>
      </c>
      <c r="E103" s="45"/>
      <c r="F103" s="45"/>
      <c r="G103" s="139"/>
      <c r="H103" s="275"/>
      <c r="I103" s="54"/>
      <c r="J103" s="52">
        <f>I103-H103</f>
        <v>0</v>
      </c>
      <c r="K103" s="12"/>
      <c r="L103" s="541" t="s">
        <v>1286</v>
      </c>
      <c r="M103" s="318"/>
    </row>
    <row r="104" spans="1:13" ht="15" customHeight="1">
      <c r="A104" s="41">
        <f>A103+1</f>
        <v>618</v>
      </c>
      <c r="B104" s="46" t="s">
        <v>909</v>
      </c>
      <c r="C104" s="12"/>
      <c r="D104" s="26" t="s">
        <v>851</v>
      </c>
      <c r="E104" s="18"/>
      <c r="F104" s="18"/>
      <c r="G104" s="139"/>
      <c r="H104" s="275"/>
      <c r="I104" s="54"/>
      <c r="J104" s="52">
        <f>I104-H104</f>
        <v>0</v>
      </c>
      <c r="K104" s="12"/>
      <c r="L104" s="541" t="s">
        <v>1287</v>
      </c>
      <c r="M104" s="318"/>
    </row>
    <row r="105" spans="1:13" ht="15" customHeight="1">
      <c r="A105" s="41">
        <f>A104+1</f>
        <v>619</v>
      </c>
      <c r="B105" s="46"/>
      <c r="C105" s="12"/>
      <c r="D105" s="46" t="s">
        <v>852</v>
      </c>
      <c r="E105" s="12"/>
      <c r="F105" s="12"/>
      <c r="G105" s="139"/>
      <c r="H105" s="275"/>
      <c r="I105" s="54"/>
      <c r="J105" s="52">
        <f>I105-H105</f>
        <v>0</v>
      </c>
      <c r="K105" s="12"/>
      <c r="L105" s="541" t="s">
        <v>1288</v>
      </c>
      <c r="M105" s="318"/>
    </row>
    <row r="106" spans="1:13" ht="15" customHeight="1">
      <c r="A106" s="41">
        <f>A105+1</f>
        <v>620</v>
      </c>
      <c r="B106" s="47"/>
      <c r="C106" s="77"/>
      <c r="D106" s="26" t="s">
        <v>853</v>
      </c>
      <c r="E106" s="18"/>
      <c r="F106" s="18"/>
      <c r="G106" s="139"/>
      <c r="H106" s="275"/>
      <c r="I106" s="54"/>
      <c r="J106" s="52">
        <f>I106-H106</f>
        <v>0</v>
      </c>
      <c r="K106" s="12"/>
      <c r="L106" s="541" t="s">
        <v>1289</v>
      </c>
      <c r="M106" s="318"/>
    </row>
    <row r="107" spans="1:13" ht="15" customHeight="1">
      <c r="A107" s="41">
        <f>A106+1</f>
        <v>621</v>
      </c>
      <c r="B107" s="18" t="s">
        <v>13</v>
      </c>
      <c r="C107" s="35"/>
      <c r="D107" s="276"/>
      <c r="E107" s="276"/>
      <c r="F107" s="276"/>
      <c r="G107" s="139"/>
      <c r="H107" s="316">
        <f>SUM(H83:H106)</f>
        <v>0</v>
      </c>
      <c r="I107" s="55">
        <f>SUM(I83:I106)</f>
        <v>0</v>
      </c>
      <c r="J107" s="55">
        <f>SUM(J83:J106)</f>
        <v>0</v>
      </c>
      <c r="K107" s="12"/>
      <c r="L107" s="28"/>
      <c r="M107" s="28"/>
    </row>
    <row r="108" spans="1:12" ht="15" customHeight="1">
      <c r="A108" s="25"/>
      <c r="B108" s="12"/>
      <c r="C108" s="28"/>
      <c r="D108" s="28"/>
      <c r="E108" s="28"/>
      <c r="F108" s="28"/>
      <c r="G108" s="28"/>
      <c r="H108" s="12"/>
      <c r="I108" s="12"/>
      <c r="J108" s="12"/>
      <c r="K108" s="12"/>
      <c r="L108" s="12"/>
    </row>
    <row r="109" spans="10:13" ht="15" customHeight="1">
      <c r="J109" s="12"/>
      <c r="L109" s="12"/>
      <c r="M109" s="27"/>
    </row>
    <row r="110" spans="1:13" ht="15" customHeight="1">
      <c r="A110" s="24"/>
      <c r="B110" s="21"/>
      <c r="C110" s="10"/>
      <c r="D110" s="10"/>
      <c r="E110" s="10"/>
      <c r="F110" s="10"/>
      <c r="G110" s="12"/>
      <c r="H110" s="12"/>
      <c r="I110" s="295"/>
      <c r="J110" s="295"/>
      <c r="K110" s="295"/>
      <c r="L110" s="295"/>
      <c r="M110" s="295"/>
    </row>
    <row r="111" spans="1:13" ht="15" customHeight="1">
      <c r="A111" s="25"/>
      <c r="B111" s="24"/>
      <c r="C111" s="24"/>
      <c r="D111" s="10"/>
      <c r="E111" s="10"/>
      <c r="F111" s="10"/>
      <c r="G111" s="12"/>
      <c r="H111" s="12"/>
      <c r="I111" s="320"/>
      <c r="J111" s="319"/>
      <c r="K111" s="10"/>
      <c r="L111" s="320"/>
      <c r="M111" s="319"/>
    </row>
    <row r="112" spans="1:13" ht="15" customHeight="1">
      <c r="A112" s="25"/>
      <c r="B112" s="24"/>
      <c r="C112" s="24"/>
      <c r="D112" s="10"/>
      <c r="E112" s="10"/>
      <c r="F112" s="10"/>
      <c r="G112" s="12"/>
      <c r="H112" s="12"/>
      <c r="I112" s="320"/>
      <c r="J112" s="319"/>
      <c r="K112" s="10"/>
      <c r="L112" s="320"/>
      <c r="M112" s="319"/>
    </row>
    <row r="113" spans="1:13" ht="15" customHeight="1">
      <c r="A113" s="25"/>
      <c r="B113" s="24"/>
      <c r="C113" s="24"/>
      <c r="D113" s="10"/>
      <c r="E113" s="10"/>
      <c r="F113" s="10"/>
      <c r="G113" s="12"/>
      <c r="H113" s="12"/>
      <c r="I113" s="320"/>
      <c r="J113" s="319"/>
      <c r="K113" s="10"/>
      <c r="L113" s="320"/>
      <c r="M113" s="319"/>
    </row>
    <row r="114" spans="1:13" ht="15" customHeight="1">
      <c r="A114" s="25"/>
      <c r="B114" s="24"/>
      <c r="C114" s="24"/>
      <c r="D114" s="10"/>
      <c r="E114" s="10"/>
      <c r="F114" s="10"/>
      <c r="G114" s="12"/>
      <c r="H114" s="12"/>
      <c r="I114" s="320"/>
      <c r="J114" s="319"/>
      <c r="K114" s="10"/>
      <c r="L114" s="320"/>
      <c r="M114" s="319"/>
    </row>
    <row r="115" spans="1:13" ht="15" customHeight="1">
      <c r="A115" s="25"/>
      <c r="B115" s="24"/>
      <c r="C115" s="24"/>
      <c r="D115" s="10"/>
      <c r="E115" s="10"/>
      <c r="F115" s="10"/>
      <c r="G115" s="10"/>
      <c r="H115" s="12"/>
      <c r="I115" s="12"/>
      <c r="J115" s="12"/>
      <c r="K115" s="12"/>
      <c r="L115" s="12"/>
      <c r="M115" s="10"/>
    </row>
    <row r="116" spans="1:12" ht="15" customHeight="1">
      <c r="A116" s="25"/>
      <c r="B116" s="12"/>
      <c r="C116" s="28"/>
      <c r="D116" s="28"/>
      <c r="E116" s="28"/>
      <c r="F116" s="28"/>
      <c r="G116" s="28"/>
      <c r="H116" s="12"/>
      <c r="I116" s="12"/>
      <c r="J116" s="12"/>
      <c r="K116" s="12"/>
      <c r="L116" s="12"/>
    </row>
    <row r="117" ht="12.75" customHeight="1"/>
    <row r="118" ht="12.75" customHeight="1"/>
    <row r="119" ht="12.75" customHeight="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sheetData>
  <sheetProtection password="CD36" sheet="1" objects="1" scenarios="1"/>
  <conditionalFormatting sqref="G14:I18 F6 H65 H83:I86 H88:I91 H93:I96 H98:I101 H103:I106 H56:I56 H62:I63 H67:I68 H48:I52 H58:I60 G20:I22 H45:I46 H43:I43 G30:I30 G32:I33 G12:I12 G26:I27 G24:I24">
    <cfRule type="expression" priority="1" dxfId="2" stopIfTrue="1">
      <formula>$F$2=TRUE</formula>
    </cfRule>
  </conditionalFormatting>
  <conditionalFormatting sqref="J12:J28 K25 I65 J30:J33 I111:M114 L107">
    <cfRule type="expression" priority="2" dxfId="3" stopIfTrue="1">
      <formula>$F$2=TRUE</formula>
    </cfRule>
  </conditionalFormatting>
  <conditionalFormatting sqref="L56 L65:L66">
    <cfRule type="expression" priority="3" dxfId="3" stopIfTrue="1">
      <formula>$F$2=TRUE</formula>
    </cfRule>
  </conditionalFormatting>
  <dataValidations count="2">
    <dataValidation type="whole" allowBlank="1" showInputMessage="1" showErrorMessage="1" error="percentage minimaal 0%, maximaal 100%" sqref="L65 H65:I65">
      <formula1>0</formula1>
      <formula2>100</formula2>
    </dataValidation>
    <dataValidation type="list" allowBlank="1" showInputMessage="1" showErrorMessage="1" sqref="F6">
      <formula1>$B$10:$B$11</formula1>
    </dataValidation>
  </dataValidations>
  <printOptions horizontalCentered="1"/>
  <pageMargins left="0.3937007874015748" right="0.3937007874015748" top="0.1968503937007874" bottom="0.1968503937007874" header="0.5118110236220472" footer="0.5118110236220472"/>
  <pageSetup horizontalDpi="600" verticalDpi="600" orientation="landscape" paperSize="9" scale="85" r:id="rId2"/>
  <headerFooter alignWithMargins="0">
    <oddFooter>&amp;C&amp;A</oddFooter>
  </headerFooter>
  <rowBreaks count="2" manualBreakCount="2">
    <brk id="34" max="255" man="1"/>
    <brk id="75" max="255" man="1"/>
  </rowBreaks>
  <drawing r:id="rId1"/>
</worksheet>
</file>

<file path=xl/worksheets/sheet5.xml><?xml version="1.0" encoding="utf-8"?>
<worksheet xmlns="http://schemas.openxmlformats.org/spreadsheetml/2006/main" xmlns:r="http://schemas.openxmlformats.org/officeDocument/2006/relationships">
  <dimension ref="A1:V77"/>
  <sheetViews>
    <sheetView showGridLines="0" zoomScale="90" zoomScaleNormal="90" workbookViewId="0" topLeftCell="A1">
      <selection activeCell="D9" sqref="D9"/>
    </sheetView>
  </sheetViews>
  <sheetFormatPr defaultColWidth="9.140625" defaultRowHeight="12.75" zeroHeight="1"/>
  <cols>
    <col min="1" max="1" width="5.7109375" style="144" customWidth="1"/>
    <col min="2" max="2" width="40.7109375" style="96" customWidth="1"/>
    <col min="3" max="3" width="12.421875" style="4" customWidth="1"/>
    <col min="4" max="4" width="13.57421875" style="143" customWidth="1"/>
    <col min="5" max="5" width="12.7109375" style="93" customWidth="1"/>
    <col min="6" max="6" width="13.421875" style="93" customWidth="1"/>
    <col min="7" max="7" width="13.28125" style="93" customWidth="1"/>
    <col min="8" max="8" width="6.57421875" style="93" customWidth="1"/>
    <col min="9" max="9" width="11.28125" style="0" customWidth="1"/>
    <col min="10" max="10" width="14.57421875" style="93" customWidth="1"/>
    <col min="11" max="11" width="14.57421875" style="93" hidden="1" customWidth="1"/>
    <col min="12" max="16384" width="0" style="93" hidden="1" customWidth="1"/>
  </cols>
  <sheetData>
    <row r="1" spans="1:22" s="3" customFormat="1" ht="14.25" customHeight="1">
      <c r="A1" s="147"/>
      <c r="D1" s="157"/>
      <c r="O1" s="114"/>
      <c r="P1" s="114"/>
      <c r="Q1" s="115"/>
      <c r="R1" s="115"/>
      <c r="S1" s="114"/>
      <c r="T1" s="114"/>
      <c r="U1" s="116"/>
      <c r="V1" s="117"/>
    </row>
    <row r="2" spans="1:21" s="91" customFormat="1" ht="13.5" customHeight="1">
      <c r="A2" s="148" t="str">
        <f>voorblad!A20</f>
        <v>Mutatieformulier capaciteitswijziging gehandicaptenzorg 2006 - inclusief ZZP's 2009</v>
      </c>
      <c r="B2" s="1"/>
      <c r="C2" s="132" t="b">
        <f>voorblad!E14</f>
        <v>1</v>
      </c>
      <c r="D2" s="106"/>
      <c r="E2" s="106"/>
      <c r="F2" s="119" t="str">
        <f>"versie: "&amp;TEXT(voorblad!$L$26,"dd-mm-jjjj")</f>
        <v>versie: 30-06-2009</v>
      </c>
      <c r="G2" s="2"/>
      <c r="H2" s="122">
        <f>'verblijf met behandeling'!M78+1</f>
        <v>7</v>
      </c>
      <c r="J2" s="109"/>
      <c r="K2" s="121"/>
      <c r="L2" s="122">
        <v>1</v>
      </c>
      <c r="M2" s="122"/>
      <c r="N2" s="123"/>
      <c r="O2" s="123"/>
      <c r="P2" s="122"/>
      <c r="Q2" s="122"/>
      <c r="R2" s="124"/>
      <c r="S2" s="125"/>
      <c r="T2" s="2"/>
      <c r="U2" s="2"/>
    </row>
    <row r="3" spans="1:16" s="3" customFormat="1" ht="19.5" customHeight="1">
      <c r="A3" s="108"/>
      <c r="B3" s="110"/>
      <c r="C3" s="108" t="s">
        <v>944</v>
      </c>
      <c r="D3" s="158"/>
      <c r="E3" s="108" t="s">
        <v>944</v>
      </c>
      <c r="F3" s="111"/>
      <c r="G3" s="2"/>
      <c r="H3" s="112"/>
      <c r="J3" s="2"/>
      <c r="K3" s="6"/>
      <c r="L3" s="2"/>
      <c r="M3" s="107"/>
      <c r="N3" s="107"/>
      <c r="O3" s="2"/>
      <c r="P3" s="2"/>
    </row>
    <row r="4" spans="1:11" ht="15" customHeight="1">
      <c r="A4" s="153" t="s">
        <v>7</v>
      </c>
      <c r="B4" s="24"/>
      <c r="C4" s="12"/>
      <c r="D4" s="20"/>
      <c r="E4" s="12"/>
      <c r="F4" s="8"/>
      <c r="G4" s="8"/>
      <c r="H4" s="8"/>
      <c r="J4" s="8"/>
      <c r="K4" s="8"/>
    </row>
    <row r="5" spans="1:11" ht="15" customHeight="1">
      <c r="A5" s="25"/>
      <c r="B5" s="24"/>
      <c r="C5" s="12"/>
      <c r="D5" s="20"/>
      <c r="E5" s="12"/>
      <c r="F5" s="8"/>
      <c r="G5" s="8"/>
      <c r="H5" s="8"/>
      <c r="J5" s="8"/>
      <c r="K5" s="8"/>
    </row>
    <row r="6" spans="1:5" ht="15" customHeight="1">
      <c r="A6" s="25"/>
      <c r="B6" s="24"/>
      <c r="C6" s="24"/>
      <c r="E6" s="20"/>
    </row>
    <row r="7" spans="1:8" ht="15" customHeight="1">
      <c r="A7" s="36"/>
      <c r="B7" s="25" t="s">
        <v>858</v>
      </c>
      <c r="C7" s="93"/>
      <c r="D7" s="102" t="s">
        <v>786</v>
      </c>
      <c r="E7" s="102" t="s">
        <v>886</v>
      </c>
      <c r="F7" s="102" t="s">
        <v>833</v>
      </c>
      <c r="G7" s="101" t="s">
        <v>835</v>
      </c>
      <c r="H7" s="295"/>
    </row>
    <row r="8" spans="1:8" ht="15" customHeight="1">
      <c r="A8" s="24"/>
      <c r="B8" s="24"/>
      <c r="C8" s="93"/>
      <c r="D8" s="103" t="s">
        <v>921</v>
      </c>
      <c r="E8" s="103" t="s">
        <v>799</v>
      </c>
      <c r="F8" s="103" t="s">
        <v>799</v>
      </c>
      <c r="G8" s="161"/>
      <c r="H8" s="295"/>
    </row>
    <row r="9" spans="1:9" ht="15" customHeight="1">
      <c r="A9" s="41">
        <f>H2*100+1</f>
        <v>701</v>
      </c>
      <c r="B9" s="53" t="s">
        <v>859</v>
      </c>
      <c r="C9" s="331"/>
      <c r="D9" s="354"/>
      <c r="E9" s="43"/>
      <c r="F9" s="321"/>
      <c r="G9" s="51">
        <f>F9-E9</f>
        <v>0</v>
      </c>
      <c r="H9" s="318"/>
      <c r="I9" s="547" t="s">
        <v>1203</v>
      </c>
    </row>
    <row r="10" spans="1:9" ht="15" customHeight="1">
      <c r="A10" s="41">
        <f>A9+1</f>
        <v>702</v>
      </c>
      <c r="B10" s="42" t="s">
        <v>828</v>
      </c>
      <c r="C10" s="331"/>
      <c r="D10" s="354"/>
      <c r="E10" s="40"/>
      <c r="F10" s="321"/>
      <c r="G10" s="51">
        <f aca="true" t="shared" si="0" ref="G10:G17">F10-E10</f>
        <v>0</v>
      </c>
      <c r="H10" s="318"/>
      <c r="I10" s="547" t="s">
        <v>1204</v>
      </c>
    </row>
    <row r="11" spans="1:9" ht="15" customHeight="1">
      <c r="A11" s="41">
        <f>A10+1</f>
        <v>703</v>
      </c>
      <c r="B11" s="50" t="s">
        <v>829</v>
      </c>
      <c r="C11" s="331"/>
      <c r="D11" s="354"/>
      <c r="E11" s="40"/>
      <c r="F11" s="321"/>
      <c r="G11" s="51">
        <f t="shared" si="0"/>
        <v>0</v>
      </c>
      <c r="H11" s="318"/>
      <c r="I11" s="547" t="s">
        <v>1205</v>
      </c>
    </row>
    <row r="12" spans="1:9" ht="15" customHeight="1">
      <c r="A12" s="41">
        <f>A11+1</f>
        <v>704</v>
      </c>
      <c r="B12" s="42" t="s">
        <v>830</v>
      </c>
      <c r="C12" s="331"/>
      <c r="D12" s="354"/>
      <c r="E12" s="40"/>
      <c r="F12" s="321"/>
      <c r="G12" s="51">
        <f t="shared" si="0"/>
        <v>0</v>
      </c>
      <c r="H12" s="318"/>
      <c r="I12" s="547" t="s">
        <v>1206</v>
      </c>
    </row>
    <row r="13" spans="1:9" ht="15" customHeight="1">
      <c r="A13" s="41">
        <f>A12+1</f>
        <v>705</v>
      </c>
      <c r="B13" s="50" t="s">
        <v>831</v>
      </c>
      <c r="C13" s="331"/>
      <c r="D13" s="354"/>
      <c r="E13" s="40"/>
      <c r="F13" s="321"/>
      <c r="G13" s="51">
        <f t="shared" si="0"/>
        <v>0</v>
      </c>
      <c r="H13" s="318"/>
      <c r="I13" s="547" t="s">
        <v>1207</v>
      </c>
    </row>
    <row r="14" spans="1:12" ht="15" customHeight="1">
      <c r="A14" s="41">
        <f>A13+1</f>
        <v>706</v>
      </c>
      <c r="B14" s="42" t="s">
        <v>832</v>
      </c>
      <c r="C14" s="331"/>
      <c r="D14" s="354"/>
      <c r="E14" s="40"/>
      <c r="F14" s="321"/>
      <c r="G14" s="51">
        <f t="shared" si="0"/>
        <v>0</v>
      </c>
      <c r="H14" s="318"/>
      <c r="I14" s="547" t="s">
        <v>1208</v>
      </c>
      <c r="J14" s="12"/>
      <c r="K14" s="12"/>
      <c r="L14" s="8"/>
    </row>
    <row r="15" spans="1:11" ht="15" customHeight="1">
      <c r="A15" s="24"/>
      <c r="B15" s="13" t="s">
        <v>848</v>
      </c>
      <c r="C15" s="323"/>
      <c r="D15" s="323"/>
      <c r="E15" s="20"/>
      <c r="F15" s="324"/>
      <c r="G15" s="20"/>
      <c r="H15" s="8"/>
      <c r="I15" s="20"/>
      <c r="J15" s="8"/>
      <c r="K15" s="8"/>
    </row>
    <row r="16" spans="1:9" ht="15" customHeight="1">
      <c r="A16" s="41">
        <f>A14+1</f>
        <v>707</v>
      </c>
      <c r="B16" s="42" t="s">
        <v>860</v>
      </c>
      <c r="C16" s="331"/>
      <c r="D16" s="354"/>
      <c r="E16" s="40"/>
      <c r="F16" s="321"/>
      <c r="G16" s="51">
        <f t="shared" si="0"/>
        <v>0</v>
      </c>
      <c r="H16" s="318"/>
      <c r="I16" s="547" t="s">
        <v>1209</v>
      </c>
    </row>
    <row r="17" spans="1:11" ht="15" customHeight="1">
      <c r="A17" s="41">
        <f>A16+1</f>
        <v>708</v>
      </c>
      <c r="B17" s="42" t="s">
        <v>861</v>
      </c>
      <c r="C17" s="331"/>
      <c r="D17" s="354"/>
      <c r="E17" s="40"/>
      <c r="F17" s="321"/>
      <c r="G17" s="51">
        <f t="shared" si="0"/>
        <v>0</v>
      </c>
      <c r="H17" s="318"/>
      <c r="I17" s="547" t="s">
        <v>1210</v>
      </c>
      <c r="J17" s="8"/>
      <c r="K17" s="8"/>
    </row>
    <row r="18" spans="2:11" ht="15" customHeight="1">
      <c r="B18" s="325"/>
      <c r="C18" s="326"/>
      <c r="D18" s="323"/>
      <c r="E18" s="326"/>
      <c r="F18" s="326"/>
      <c r="G18" s="318"/>
      <c r="H18" s="8"/>
      <c r="J18" s="8"/>
      <c r="K18" s="8"/>
    </row>
    <row r="19" spans="1:11" ht="15" customHeight="1">
      <c r="A19" s="36"/>
      <c r="B19" s="25" t="s">
        <v>870</v>
      </c>
      <c r="C19" s="330"/>
      <c r="D19" s="102" t="s">
        <v>786</v>
      </c>
      <c r="E19" s="102" t="s">
        <v>886</v>
      </c>
      <c r="F19" s="102" t="s">
        <v>833</v>
      </c>
      <c r="G19" s="101" t="s">
        <v>835</v>
      </c>
      <c r="H19" s="295"/>
      <c r="J19" s="8"/>
      <c r="K19" s="8"/>
    </row>
    <row r="20" spans="1:11" ht="15" customHeight="1">
      <c r="A20" s="36"/>
      <c r="B20" s="36"/>
      <c r="C20" s="332"/>
      <c r="D20" s="103" t="s">
        <v>921</v>
      </c>
      <c r="E20" s="103" t="s">
        <v>799</v>
      </c>
      <c r="F20" s="103" t="s">
        <v>799</v>
      </c>
      <c r="G20" s="161"/>
      <c r="H20" s="295"/>
      <c r="J20" s="12"/>
      <c r="K20" s="12"/>
    </row>
    <row r="21" spans="1:11" ht="15" customHeight="1">
      <c r="A21" s="41">
        <f>A17+1</f>
        <v>709</v>
      </c>
      <c r="B21" s="53" t="s">
        <v>863</v>
      </c>
      <c r="C21" s="331"/>
      <c r="D21" s="354"/>
      <c r="E21" s="40"/>
      <c r="F21" s="321"/>
      <c r="G21" s="51">
        <f>F21-E21</f>
        <v>0</v>
      </c>
      <c r="H21" s="318"/>
      <c r="I21" s="547" t="s">
        <v>1211</v>
      </c>
      <c r="J21" s="12"/>
      <c r="K21" s="8"/>
    </row>
    <row r="22" spans="1:11" ht="15" customHeight="1">
      <c r="A22" s="41">
        <f>A21+1</f>
        <v>710</v>
      </c>
      <c r="B22" s="42" t="s">
        <v>864</v>
      </c>
      <c r="C22" s="331"/>
      <c r="D22" s="354"/>
      <c r="E22" s="40"/>
      <c r="F22" s="321"/>
      <c r="G22" s="51">
        <f>F22-E22</f>
        <v>0</v>
      </c>
      <c r="H22" s="318"/>
      <c r="I22" s="547" t="s">
        <v>1212</v>
      </c>
      <c r="J22" s="12"/>
      <c r="K22" s="8"/>
    </row>
    <row r="23" spans="1:11" ht="15" customHeight="1">
      <c r="A23" s="41">
        <f>A22+1</f>
        <v>711</v>
      </c>
      <c r="B23" s="42" t="s">
        <v>865</v>
      </c>
      <c r="C23" s="331"/>
      <c r="D23" s="354"/>
      <c r="E23" s="40"/>
      <c r="F23" s="321"/>
      <c r="G23" s="51">
        <f>F23-E23</f>
        <v>0</v>
      </c>
      <c r="H23" s="318"/>
      <c r="I23" s="547" t="s">
        <v>1213</v>
      </c>
      <c r="J23" s="8"/>
      <c r="K23" s="8"/>
    </row>
    <row r="24" spans="1:11" ht="15" customHeight="1">
      <c r="A24" s="41">
        <f>A23+1</f>
        <v>712</v>
      </c>
      <c r="B24" s="42" t="s">
        <v>861</v>
      </c>
      <c r="C24" s="331"/>
      <c r="D24" s="354"/>
      <c r="E24" s="40"/>
      <c r="F24" s="321"/>
      <c r="G24" s="51">
        <f>F24-E24</f>
        <v>0</v>
      </c>
      <c r="H24" s="318"/>
      <c r="I24" s="547" t="s">
        <v>1214</v>
      </c>
      <c r="J24" s="12"/>
      <c r="K24" s="8"/>
    </row>
    <row r="25" spans="1:11" ht="15" customHeight="1">
      <c r="A25" s="25"/>
      <c r="B25" s="56"/>
      <c r="C25" s="326"/>
      <c r="D25" s="323"/>
      <c r="E25" s="12"/>
      <c r="F25" s="45"/>
      <c r="G25" s="20"/>
      <c r="H25" s="8"/>
      <c r="J25" s="12"/>
      <c r="K25" s="12"/>
    </row>
    <row r="26" spans="1:11" ht="15" customHeight="1">
      <c r="A26" s="24"/>
      <c r="B26" s="25" t="s">
        <v>866</v>
      </c>
      <c r="C26" s="330"/>
      <c r="D26" s="102" t="s">
        <v>786</v>
      </c>
      <c r="E26" s="102" t="s">
        <v>886</v>
      </c>
      <c r="F26" s="102" t="s">
        <v>833</v>
      </c>
      <c r="G26" s="159" t="s">
        <v>835</v>
      </c>
      <c r="H26" s="295"/>
      <c r="J26" s="8"/>
      <c r="K26" s="4"/>
    </row>
    <row r="27" spans="1:11" ht="15" customHeight="1">
      <c r="A27" s="24"/>
      <c r="C27" s="332"/>
      <c r="D27" s="103" t="s">
        <v>921</v>
      </c>
      <c r="E27" s="103" t="s">
        <v>799</v>
      </c>
      <c r="F27" s="103" t="s">
        <v>799</v>
      </c>
      <c r="G27" s="160"/>
      <c r="H27" s="295"/>
      <c r="J27" s="8"/>
      <c r="K27" s="4"/>
    </row>
    <row r="28" spans="1:11" ht="15" customHeight="1">
      <c r="A28" s="41">
        <f>A24+1</f>
        <v>713</v>
      </c>
      <c r="B28" s="42" t="s">
        <v>863</v>
      </c>
      <c r="C28" s="331"/>
      <c r="D28" s="354"/>
      <c r="E28" s="40"/>
      <c r="F28" s="321"/>
      <c r="G28" s="51">
        <f aca="true" t="shared" si="1" ref="G28:G33">F28-E28</f>
        <v>0</v>
      </c>
      <c r="H28" s="318"/>
      <c r="I28" s="547" t="s">
        <v>1215</v>
      </c>
      <c r="J28" s="8"/>
      <c r="K28" s="4"/>
    </row>
    <row r="29" spans="1:11" ht="15" customHeight="1">
      <c r="A29" s="41">
        <f>A28+1</f>
        <v>714</v>
      </c>
      <c r="B29" s="42" t="s">
        <v>864</v>
      </c>
      <c r="C29" s="331"/>
      <c r="D29" s="354"/>
      <c r="E29" s="40"/>
      <c r="F29" s="321"/>
      <c r="G29" s="51">
        <f t="shared" si="1"/>
        <v>0</v>
      </c>
      <c r="H29" s="318"/>
      <c r="I29" s="547" t="s">
        <v>1216</v>
      </c>
      <c r="J29" s="8"/>
      <c r="K29" s="4"/>
    </row>
    <row r="30" spans="1:11" ht="15" customHeight="1">
      <c r="A30" s="41">
        <f>A29+1</f>
        <v>715</v>
      </c>
      <c r="B30" s="42" t="s">
        <v>1007</v>
      </c>
      <c r="C30" s="331"/>
      <c r="D30" s="354"/>
      <c r="E30" s="142"/>
      <c r="F30" s="322"/>
      <c r="G30" s="51">
        <f>E30</f>
        <v>0</v>
      </c>
      <c r="H30" s="318"/>
      <c r="I30" s="547" t="s">
        <v>1217</v>
      </c>
      <c r="J30" s="8"/>
      <c r="K30" s="4"/>
    </row>
    <row r="31" spans="1:11" ht="15" customHeight="1">
      <c r="A31" s="41">
        <f>A30+1</f>
        <v>716</v>
      </c>
      <c r="B31" s="42" t="s">
        <v>865</v>
      </c>
      <c r="C31" s="331"/>
      <c r="D31" s="354"/>
      <c r="E31" s="40"/>
      <c r="F31" s="321"/>
      <c r="G31" s="51">
        <f t="shared" si="1"/>
        <v>0</v>
      </c>
      <c r="H31" s="318"/>
      <c r="I31" s="547" t="s">
        <v>1218</v>
      </c>
      <c r="J31" s="8"/>
      <c r="K31" s="8"/>
    </row>
    <row r="32" spans="1:11" ht="15" customHeight="1">
      <c r="A32" s="41">
        <f>A31+1</f>
        <v>717</v>
      </c>
      <c r="B32" s="42" t="s">
        <v>867</v>
      </c>
      <c r="C32" s="331"/>
      <c r="D32" s="354"/>
      <c r="E32" s="40"/>
      <c r="F32" s="321"/>
      <c r="G32" s="51">
        <f t="shared" si="1"/>
        <v>0</v>
      </c>
      <c r="H32" s="318"/>
      <c r="I32" s="547" t="s">
        <v>1219</v>
      </c>
      <c r="J32" s="8"/>
      <c r="K32" s="8"/>
    </row>
    <row r="33" spans="1:11" ht="15" customHeight="1">
      <c r="A33" s="41">
        <f>A32+1</f>
        <v>718</v>
      </c>
      <c r="B33" s="42" t="s">
        <v>868</v>
      </c>
      <c r="C33" s="331"/>
      <c r="D33" s="354"/>
      <c r="E33" s="40"/>
      <c r="F33" s="321"/>
      <c r="G33" s="51">
        <f t="shared" si="1"/>
        <v>0</v>
      </c>
      <c r="H33" s="318"/>
      <c r="I33" s="547" t="s">
        <v>1220</v>
      </c>
      <c r="J33" s="8"/>
      <c r="K33" s="8"/>
    </row>
    <row r="34" spans="2:11" ht="15" customHeight="1">
      <c r="B34" s="56"/>
      <c r="C34" s="326"/>
      <c r="D34" s="326"/>
      <c r="E34" s="45"/>
      <c r="F34" s="45"/>
      <c r="G34" s="12"/>
      <c r="H34" s="12"/>
      <c r="J34" s="8"/>
      <c r="K34" s="4"/>
    </row>
    <row r="35" spans="2:11" ht="15" customHeight="1">
      <c r="B35" s="24"/>
      <c r="D35" s="4"/>
      <c r="E35" s="12"/>
      <c r="F35" s="12"/>
      <c r="G35" s="12"/>
      <c r="H35" s="12"/>
      <c r="J35" s="8"/>
      <c r="K35" s="4"/>
    </row>
    <row r="36" spans="1:22" s="3" customFormat="1" ht="14.25" customHeight="1">
      <c r="A36" s="147"/>
      <c r="C36" s="327"/>
      <c r="D36" s="327"/>
      <c r="O36" s="114"/>
      <c r="P36" s="114"/>
      <c r="Q36" s="115"/>
      <c r="R36" s="115"/>
      <c r="S36" s="114"/>
      <c r="T36" s="114"/>
      <c r="U36" s="116"/>
      <c r="V36" s="117"/>
    </row>
    <row r="37" spans="1:21" s="91" customFormat="1" ht="13.5" customHeight="1">
      <c r="A37" s="148" t="str">
        <f>voorblad!A20</f>
        <v>Mutatieformulier capaciteitswijziging gehandicaptenzorg 2006 - inclusief ZZP's 2009</v>
      </c>
      <c r="B37" s="1"/>
      <c r="C37" s="106"/>
      <c r="D37" s="106"/>
      <c r="E37" s="106"/>
      <c r="F37" s="119" t="str">
        <f>"versie: "&amp;TEXT(voorblad!$L$26,"dd-mm-jjjj")</f>
        <v>versie: 30-06-2009</v>
      </c>
      <c r="H37" s="122">
        <f>H2+1</f>
        <v>8</v>
      </c>
      <c r="J37" s="109"/>
      <c r="K37" s="121"/>
      <c r="L37" s="122">
        <v>1</v>
      </c>
      <c r="M37" s="122"/>
      <c r="N37" s="123"/>
      <c r="O37" s="123"/>
      <c r="P37" s="122"/>
      <c r="Q37" s="122"/>
      <c r="R37" s="124"/>
      <c r="S37" s="125"/>
      <c r="T37" s="2"/>
      <c r="U37" s="2"/>
    </row>
    <row r="38" spans="1:16" s="3" customFormat="1" ht="19.5" customHeight="1">
      <c r="A38" s="108"/>
      <c r="B38" s="131"/>
      <c r="C38" s="333"/>
      <c r="D38" s="328"/>
      <c r="E38" s="108" t="s">
        <v>944</v>
      </c>
      <c r="F38" s="130" t="s">
        <v>944</v>
      </c>
      <c r="G38" s="111"/>
      <c r="H38" s="8"/>
      <c r="J38" s="2"/>
      <c r="K38" s="6"/>
      <c r="L38" s="2"/>
      <c r="M38" s="107"/>
      <c r="N38" s="107"/>
      <c r="O38" s="2"/>
      <c r="P38" s="2"/>
    </row>
    <row r="39" spans="1:11" ht="15" customHeight="1">
      <c r="A39" s="24"/>
      <c r="B39" s="25" t="s">
        <v>871</v>
      </c>
      <c r="C39" s="330"/>
      <c r="D39" s="102" t="s">
        <v>786</v>
      </c>
      <c r="E39" s="102" t="s">
        <v>886</v>
      </c>
      <c r="F39" s="102" t="s">
        <v>833</v>
      </c>
      <c r="G39" s="101" t="s">
        <v>835</v>
      </c>
      <c r="H39" s="295"/>
      <c r="J39" s="8"/>
      <c r="K39" s="8"/>
    </row>
    <row r="40" spans="1:8" ht="15" customHeight="1">
      <c r="A40" s="24"/>
      <c r="B40" s="24"/>
      <c r="C40" s="332"/>
      <c r="D40" s="103" t="s">
        <v>921</v>
      </c>
      <c r="E40" s="103" t="s">
        <v>799</v>
      </c>
      <c r="F40" s="103" t="s">
        <v>799</v>
      </c>
      <c r="G40" s="161"/>
      <c r="H40" s="295"/>
    </row>
    <row r="41" spans="1:11" ht="15" customHeight="1">
      <c r="A41" s="41">
        <f>H37*100+1</f>
        <v>801</v>
      </c>
      <c r="B41" s="42" t="s">
        <v>966</v>
      </c>
      <c r="C41" s="331"/>
      <c r="D41" s="354"/>
      <c r="E41" s="40"/>
      <c r="F41" s="321"/>
      <c r="G41" s="51">
        <f aca="true" t="shared" si="2" ref="G41:G50">F41-E41</f>
        <v>0</v>
      </c>
      <c r="H41" s="318"/>
      <c r="I41" s="547" t="s">
        <v>1221</v>
      </c>
      <c r="J41" s="8"/>
      <c r="K41" s="8"/>
    </row>
    <row r="42" spans="1:11" ht="15" customHeight="1">
      <c r="A42" s="41">
        <f aca="true" t="shared" si="3" ref="A42:A50">A41+1</f>
        <v>802</v>
      </c>
      <c r="B42" s="42" t="s">
        <v>967</v>
      </c>
      <c r="C42" s="331"/>
      <c r="D42" s="354"/>
      <c r="E42" s="40"/>
      <c r="F42" s="321"/>
      <c r="G42" s="51">
        <f t="shared" si="2"/>
        <v>0</v>
      </c>
      <c r="H42" s="318"/>
      <c r="I42" s="547" t="s">
        <v>1222</v>
      </c>
      <c r="J42" s="8"/>
      <c r="K42" s="8"/>
    </row>
    <row r="43" spans="1:11" ht="15" customHeight="1">
      <c r="A43" s="41">
        <f t="shared" si="3"/>
        <v>803</v>
      </c>
      <c r="B43" s="42" t="s">
        <v>968</v>
      </c>
      <c r="C43" s="331"/>
      <c r="D43" s="354"/>
      <c r="E43" s="40"/>
      <c r="F43" s="321"/>
      <c r="G43" s="51">
        <f t="shared" si="2"/>
        <v>0</v>
      </c>
      <c r="H43" s="318"/>
      <c r="I43" s="547" t="s">
        <v>1223</v>
      </c>
      <c r="J43" s="8"/>
      <c r="K43" s="8"/>
    </row>
    <row r="44" spans="1:11" ht="15" customHeight="1">
      <c r="A44" s="41">
        <f t="shared" si="3"/>
        <v>804</v>
      </c>
      <c r="B44" s="42" t="s">
        <v>969</v>
      </c>
      <c r="C44" s="331"/>
      <c r="D44" s="354"/>
      <c r="E44" s="40"/>
      <c r="F44" s="321"/>
      <c r="G44" s="51">
        <f t="shared" si="2"/>
        <v>0</v>
      </c>
      <c r="H44" s="318"/>
      <c r="I44" s="547" t="s">
        <v>1224</v>
      </c>
      <c r="J44" s="8"/>
      <c r="K44" s="8"/>
    </row>
    <row r="45" spans="1:11" ht="15" customHeight="1">
      <c r="A45" s="41">
        <f t="shared" si="3"/>
        <v>805</v>
      </c>
      <c r="B45" s="42" t="s">
        <v>970</v>
      </c>
      <c r="C45" s="331"/>
      <c r="D45" s="354"/>
      <c r="E45" s="40"/>
      <c r="F45" s="321"/>
      <c r="G45" s="51">
        <f t="shared" si="2"/>
        <v>0</v>
      </c>
      <c r="H45" s="318"/>
      <c r="I45" s="547" t="s">
        <v>1225</v>
      </c>
      <c r="J45" s="8"/>
      <c r="K45" s="8"/>
    </row>
    <row r="46" spans="1:11" ht="15" customHeight="1">
      <c r="A46" s="41">
        <f t="shared" si="3"/>
        <v>806</v>
      </c>
      <c r="B46" s="42" t="s">
        <v>971</v>
      </c>
      <c r="C46" s="331"/>
      <c r="D46" s="354"/>
      <c r="E46" s="40"/>
      <c r="F46" s="321"/>
      <c r="G46" s="51">
        <f t="shared" si="2"/>
        <v>0</v>
      </c>
      <c r="H46" s="318"/>
      <c r="I46" s="547" t="s">
        <v>1226</v>
      </c>
      <c r="J46" s="8"/>
      <c r="K46" s="8"/>
    </row>
    <row r="47" spans="1:9" ht="15" customHeight="1">
      <c r="A47" s="41">
        <f t="shared" si="3"/>
        <v>807</v>
      </c>
      <c r="B47" s="42" t="s">
        <v>972</v>
      </c>
      <c r="C47" s="331"/>
      <c r="D47" s="354"/>
      <c r="E47" s="40"/>
      <c r="F47" s="321"/>
      <c r="G47" s="51">
        <f t="shared" si="2"/>
        <v>0</v>
      </c>
      <c r="H47" s="318"/>
      <c r="I47" s="547" t="s">
        <v>1227</v>
      </c>
    </row>
    <row r="48" spans="1:11" ht="15" customHeight="1">
      <c r="A48" s="41">
        <f t="shared" si="3"/>
        <v>808</v>
      </c>
      <c r="B48" s="42" t="s">
        <v>973</v>
      </c>
      <c r="C48" s="331"/>
      <c r="D48" s="354"/>
      <c r="E48" s="40"/>
      <c r="F48" s="321"/>
      <c r="G48" s="51">
        <f t="shared" si="2"/>
        <v>0</v>
      </c>
      <c r="H48" s="318"/>
      <c r="I48" s="547" t="s">
        <v>1228</v>
      </c>
      <c r="J48" s="8"/>
      <c r="K48" s="8"/>
    </row>
    <row r="49" spans="1:11" ht="15" customHeight="1">
      <c r="A49" s="41">
        <f t="shared" si="3"/>
        <v>809</v>
      </c>
      <c r="B49" s="42" t="s">
        <v>1118</v>
      </c>
      <c r="C49" s="331"/>
      <c r="D49" s="354"/>
      <c r="E49" s="40"/>
      <c r="F49" s="321"/>
      <c r="G49" s="51">
        <f t="shared" si="2"/>
        <v>0</v>
      </c>
      <c r="H49" s="318"/>
      <c r="I49" s="547" t="s">
        <v>1229</v>
      </c>
      <c r="J49" s="8"/>
      <c r="K49" s="8"/>
    </row>
    <row r="50" spans="1:11" ht="15" customHeight="1">
      <c r="A50" s="41">
        <f t="shared" si="3"/>
        <v>810</v>
      </c>
      <c r="B50" s="42" t="s">
        <v>1119</v>
      </c>
      <c r="C50" s="331"/>
      <c r="D50" s="354"/>
      <c r="E50" s="40"/>
      <c r="F50" s="321"/>
      <c r="G50" s="51">
        <f t="shared" si="2"/>
        <v>0</v>
      </c>
      <c r="H50" s="318"/>
      <c r="I50" s="547" t="s">
        <v>1230</v>
      </c>
      <c r="J50" s="8"/>
      <c r="K50" s="8"/>
    </row>
    <row r="51" spans="1:11" ht="15" customHeight="1">
      <c r="A51" s="25"/>
      <c r="B51" s="13"/>
      <c r="C51" s="323"/>
      <c r="D51" s="323"/>
      <c r="E51" s="20"/>
      <c r="F51" s="324"/>
      <c r="G51" s="20"/>
      <c r="H51" s="8"/>
      <c r="I51" s="20"/>
      <c r="J51" s="8"/>
      <c r="K51" s="12"/>
    </row>
    <row r="52" spans="1:11" ht="15" customHeight="1">
      <c r="A52" s="41">
        <f>A50+1</f>
        <v>811</v>
      </c>
      <c r="B52" s="42" t="s">
        <v>860</v>
      </c>
      <c r="C52" s="331"/>
      <c r="D52" s="354"/>
      <c r="E52" s="40"/>
      <c r="F52" s="321"/>
      <c r="G52" s="51">
        <f>F52-E52</f>
        <v>0</v>
      </c>
      <c r="H52" s="318"/>
      <c r="I52" s="547" t="s">
        <v>1231</v>
      </c>
      <c r="J52" s="12"/>
      <c r="K52" s="12"/>
    </row>
    <row r="53" spans="1:11" ht="15" customHeight="1">
      <c r="A53" s="41">
        <f>A52+1</f>
        <v>812</v>
      </c>
      <c r="B53" s="42" t="s">
        <v>861</v>
      </c>
      <c r="C53" s="331"/>
      <c r="D53" s="354"/>
      <c r="E53" s="40"/>
      <c r="F53" s="321"/>
      <c r="G53" s="51">
        <f>F53-E53</f>
        <v>0</v>
      </c>
      <c r="H53" s="318"/>
      <c r="I53" s="547" t="s">
        <v>1232</v>
      </c>
      <c r="J53" s="12"/>
      <c r="K53" s="12"/>
    </row>
    <row r="54" spans="3:11" ht="15" customHeight="1">
      <c r="C54" s="326"/>
      <c r="D54" s="326"/>
      <c r="G54" s="318"/>
      <c r="H54" s="12"/>
      <c r="J54" s="12"/>
      <c r="K54" s="12"/>
    </row>
    <row r="55" spans="4:11" ht="15" customHeight="1">
      <c r="D55" s="329"/>
      <c r="G55" s="318"/>
      <c r="H55" s="8"/>
      <c r="J55" s="12"/>
      <c r="K55" s="12"/>
    </row>
    <row r="56" spans="1:8" ht="15" customHeight="1">
      <c r="A56" s="24"/>
      <c r="B56" s="25" t="s">
        <v>862</v>
      </c>
      <c r="C56" s="330"/>
      <c r="D56" s="102" t="s">
        <v>786</v>
      </c>
      <c r="E56" s="102" t="s">
        <v>886</v>
      </c>
      <c r="F56" s="102" t="s">
        <v>833</v>
      </c>
      <c r="G56" s="101" t="s">
        <v>835</v>
      </c>
      <c r="H56" s="295"/>
    </row>
    <row r="57" spans="1:11" ht="15" customHeight="1">
      <c r="A57" s="24"/>
      <c r="B57" s="24"/>
      <c r="C57" s="332"/>
      <c r="D57" s="103" t="s">
        <v>921</v>
      </c>
      <c r="E57" s="103" t="s">
        <v>799</v>
      </c>
      <c r="F57" s="103" t="s">
        <v>799</v>
      </c>
      <c r="G57" s="161"/>
      <c r="H57" s="295"/>
      <c r="J57" s="12"/>
      <c r="K57" s="12"/>
    </row>
    <row r="58" spans="1:11" ht="15" customHeight="1">
      <c r="A58" s="41">
        <f>A53+1</f>
        <v>813</v>
      </c>
      <c r="B58" s="42" t="s">
        <v>863</v>
      </c>
      <c r="C58" s="331"/>
      <c r="D58" s="354"/>
      <c r="E58" s="40"/>
      <c r="F58" s="321"/>
      <c r="G58" s="51">
        <f>F58-E58</f>
        <v>0</v>
      </c>
      <c r="H58" s="318"/>
      <c r="I58" s="547" t="s">
        <v>1233</v>
      </c>
      <c r="J58" s="12"/>
      <c r="K58" s="8"/>
    </row>
    <row r="59" spans="1:11" ht="15" customHeight="1">
      <c r="A59" s="41">
        <f>A58+1</f>
        <v>814</v>
      </c>
      <c r="B59" s="42" t="s">
        <v>864</v>
      </c>
      <c r="C59" s="331"/>
      <c r="D59" s="354"/>
      <c r="E59" s="40"/>
      <c r="F59" s="321"/>
      <c r="G59" s="51">
        <f>F59-E59</f>
        <v>0</v>
      </c>
      <c r="H59" s="318"/>
      <c r="I59" s="547" t="s">
        <v>1234</v>
      </c>
      <c r="J59" s="8"/>
      <c r="K59" s="8"/>
    </row>
    <row r="60" spans="1:11" ht="15" customHeight="1">
      <c r="A60" s="41">
        <f>A59+1</f>
        <v>815</v>
      </c>
      <c r="B60" s="42" t="s">
        <v>865</v>
      </c>
      <c r="C60" s="331"/>
      <c r="D60" s="354"/>
      <c r="E60" s="40"/>
      <c r="F60" s="321"/>
      <c r="G60" s="51">
        <f>F60-E60</f>
        <v>0</v>
      </c>
      <c r="H60" s="318"/>
      <c r="I60" s="547" t="s">
        <v>1235</v>
      </c>
      <c r="J60" s="8"/>
      <c r="K60" s="8"/>
    </row>
    <row r="61" spans="3:11" ht="15" customHeight="1">
      <c r="C61" s="326"/>
      <c r="D61" s="326"/>
      <c r="G61" s="318"/>
      <c r="H61" s="8"/>
      <c r="J61" s="8"/>
      <c r="K61" s="8"/>
    </row>
    <row r="62" spans="4:11" ht="15" customHeight="1">
      <c r="D62" s="329"/>
      <c r="G62" s="318"/>
      <c r="H62" s="8"/>
      <c r="J62" s="8"/>
      <c r="K62" s="8"/>
    </row>
    <row r="63" spans="1:11" ht="15" customHeight="1">
      <c r="A63" s="24"/>
      <c r="B63" s="25" t="s">
        <v>869</v>
      </c>
      <c r="C63" s="330"/>
      <c r="D63" s="102" t="s">
        <v>786</v>
      </c>
      <c r="E63" s="102" t="s">
        <v>886</v>
      </c>
      <c r="F63" s="102" t="s">
        <v>833</v>
      </c>
      <c r="G63" s="101" t="s">
        <v>835</v>
      </c>
      <c r="H63" s="295"/>
      <c r="J63" s="8"/>
      <c r="K63" s="8"/>
    </row>
    <row r="64" spans="1:11" ht="15" customHeight="1">
      <c r="A64" s="24"/>
      <c r="B64" s="24"/>
      <c r="C64" s="332"/>
      <c r="D64" s="103" t="s">
        <v>921</v>
      </c>
      <c r="E64" s="103" t="s">
        <v>799</v>
      </c>
      <c r="F64" s="103" t="s">
        <v>799</v>
      </c>
      <c r="G64" s="162"/>
      <c r="H64" s="295"/>
      <c r="J64" s="8"/>
      <c r="K64" s="8"/>
    </row>
    <row r="65" spans="1:11" ht="15" customHeight="1">
      <c r="A65" s="41">
        <f>A60+1</f>
        <v>816</v>
      </c>
      <c r="B65" s="42" t="s">
        <v>863</v>
      </c>
      <c r="C65" s="331"/>
      <c r="D65" s="354"/>
      <c r="E65" s="40"/>
      <c r="F65" s="321"/>
      <c r="G65" s="51">
        <f>F65-E65</f>
        <v>0</v>
      </c>
      <c r="H65" s="318"/>
      <c r="I65" s="547" t="s">
        <v>1236</v>
      </c>
      <c r="J65" s="8"/>
      <c r="K65" s="8"/>
    </row>
    <row r="66" spans="1:11" ht="15" customHeight="1">
      <c r="A66" s="41">
        <f>A65+1</f>
        <v>817</v>
      </c>
      <c r="B66" s="42" t="s">
        <v>864</v>
      </c>
      <c r="C66" s="331"/>
      <c r="D66" s="354"/>
      <c r="E66" s="40"/>
      <c r="F66" s="321"/>
      <c r="G66" s="51">
        <f>F66-E66</f>
        <v>0</v>
      </c>
      <c r="H66" s="318"/>
      <c r="I66" s="547" t="s">
        <v>1237</v>
      </c>
      <c r="J66" s="8"/>
      <c r="K66" s="8"/>
    </row>
    <row r="67" spans="1:11" ht="15" customHeight="1">
      <c r="A67" s="41">
        <f>A66+1</f>
        <v>818</v>
      </c>
      <c r="B67" s="42" t="s">
        <v>865</v>
      </c>
      <c r="C67" s="331"/>
      <c r="D67" s="354"/>
      <c r="E67" s="40"/>
      <c r="F67" s="321"/>
      <c r="G67" s="51">
        <f>F67-E67</f>
        <v>0</v>
      </c>
      <c r="H67" s="318"/>
      <c r="I67" s="547" t="s">
        <v>1238</v>
      </c>
      <c r="J67" s="8"/>
      <c r="K67" s="8"/>
    </row>
    <row r="68" spans="1:11" ht="15" customHeight="1">
      <c r="A68" s="41">
        <f>A67+1</f>
        <v>819</v>
      </c>
      <c r="B68" s="42" t="s">
        <v>867</v>
      </c>
      <c r="C68" s="331"/>
      <c r="D68" s="354"/>
      <c r="E68" s="40"/>
      <c r="F68" s="321"/>
      <c r="G68" s="51">
        <f>F68-E68</f>
        <v>0</v>
      </c>
      <c r="H68" s="318"/>
      <c r="I68" s="547" t="s">
        <v>1239</v>
      </c>
      <c r="J68" s="8"/>
      <c r="K68" s="8"/>
    </row>
    <row r="69" spans="1:11" ht="15" customHeight="1">
      <c r="A69" s="41">
        <f>A68+1</f>
        <v>820</v>
      </c>
      <c r="B69" s="42" t="s">
        <v>868</v>
      </c>
      <c r="C69" s="331"/>
      <c r="D69" s="354"/>
      <c r="E69" s="40"/>
      <c r="F69" s="321"/>
      <c r="G69" s="51">
        <f>F69-E69</f>
        <v>0</v>
      </c>
      <c r="H69" s="318"/>
      <c r="I69" s="547" t="s">
        <v>1240</v>
      </c>
      <c r="J69" s="8"/>
      <c r="K69" s="8"/>
    </row>
    <row r="70" spans="6:11" ht="15" customHeight="1">
      <c r="F70" s="8"/>
      <c r="G70" s="8"/>
      <c r="H70" s="8"/>
      <c r="J70" s="8"/>
      <c r="K70" s="8"/>
    </row>
    <row r="71" ht="12.75">
      <c r="G71" s="4"/>
    </row>
    <row r="72" ht="12.75" hidden="1"/>
    <row r="73" ht="12.75" hidden="1"/>
    <row r="74" ht="12.75" hidden="1"/>
    <row r="75" ht="12.75" hidden="1"/>
    <row r="76" ht="12.75" hidden="1"/>
    <row r="77" spans="1:5" ht="12.75" hidden="1">
      <c r="A77" s="24"/>
      <c r="B77" s="24"/>
      <c r="C77" s="12"/>
      <c r="D77" s="20"/>
      <c r="E77" s="12"/>
    </row>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sheetData>
  <sheetProtection password="CD36" sheet="1" objects="1" scenarios="1"/>
  <conditionalFormatting sqref="G70:G90">
    <cfRule type="expression" priority="1" dxfId="3" stopIfTrue="1">
      <formula>$C$2=TRUE</formula>
    </cfRule>
  </conditionalFormatting>
  <conditionalFormatting sqref="D9:F14 D16:F17 D21:F24 D65:F69 D41:F50 D52:F53 D58:F60 D31:D33 D28:D29 E28:E33 F28:F29 F31:F33">
    <cfRule type="expression" priority="2" dxfId="2" stopIfTrue="1">
      <formula>$C$2=TRUE</formula>
    </cfRule>
  </conditionalFormatting>
  <conditionalFormatting sqref="E25:F25">
    <cfRule type="expression" priority="3" dxfId="4" stopIfTrue="1">
      <formula>#REF!=TRUE</formula>
    </cfRule>
  </conditionalFormatting>
  <conditionalFormatting sqref="D30 F30">
    <cfRule type="expression" priority="4" dxfId="3" stopIfTrue="1">
      <formula>$C$2=TRUE</formula>
    </cfRule>
  </conditionalFormatting>
  <dataValidations count="2">
    <dataValidation type="decimal" allowBlank="1" showInputMessage="1" showErrorMessage="1" errorTitle="onjuiste waarde" error="Minimaal 0,50, maximaal 0,90" sqref="F30">
      <formula1>0.5</formula1>
      <formula2>0.9</formula2>
    </dataValidation>
    <dataValidation type="decimal" allowBlank="1" showInputMessage="1" showErrorMessage="1" errorTitle="onjuiste waarde" error="De graad van verzorgingsbehoefte is minimaal 0,50 en maximaal 0,90. U dient de waarde uit de rekenstaat 2006 over te nemen." sqref="E30">
      <formula1>0.5</formula1>
      <formula2>0.9</formula2>
    </dataValidation>
  </dataValidations>
  <printOptions horizontalCentered="1"/>
  <pageMargins left="0.3937007874015748" right="0.3937007874015748" top="0.1968503937007874" bottom="0.1968503937007874" header="0.5118110236220472" footer="0.5118110236220472"/>
  <pageSetup horizontalDpi="600" verticalDpi="600" orientation="landscape" paperSize="9" scale="85" r:id="rId2"/>
  <headerFooter alignWithMargins="0">
    <oddFooter>&amp;C&amp;A</oddFooter>
  </headerFooter>
  <rowBreaks count="1" manualBreakCount="1">
    <brk id="35" max="255" man="1"/>
  </rowBreaks>
  <drawing r:id="rId1"/>
</worksheet>
</file>

<file path=xl/worksheets/sheet6.xml><?xml version="1.0" encoding="utf-8"?>
<worksheet xmlns="http://schemas.openxmlformats.org/spreadsheetml/2006/main" xmlns:r="http://schemas.openxmlformats.org/officeDocument/2006/relationships">
  <dimension ref="A1:V76"/>
  <sheetViews>
    <sheetView showGridLines="0" zoomScale="86" zoomScaleNormal="86" zoomScaleSheetLayoutView="86" workbookViewId="0" topLeftCell="A27">
      <selection activeCell="D8" sqref="D8"/>
    </sheetView>
  </sheetViews>
  <sheetFormatPr defaultColWidth="9.140625" defaultRowHeight="12.75" customHeight="1" zeroHeight="1"/>
  <cols>
    <col min="1" max="1" width="5.7109375" style="10" customWidth="1"/>
    <col min="2" max="5" width="12.421875" style="8" customWidth="1"/>
    <col min="6" max="6" width="12.421875" style="78" customWidth="1"/>
    <col min="7" max="7" width="11.28125" style="8" customWidth="1"/>
    <col min="8" max="8" width="6.28125" style="10" customWidth="1"/>
    <col min="9" max="9" width="11.00390625" style="8" customWidth="1"/>
    <col min="10" max="10" width="6.7109375" style="8" customWidth="1"/>
    <col min="11" max="11" width="11.00390625" style="8" customWidth="1"/>
    <col min="12" max="12" width="11.57421875" style="8" customWidth="1"/>
    <col min="13" max="13" width="12.00390625" style="8" customWidth="1"/>
    <col min="14" max="14" width="4.00390625" style="8" customWidth="1"/>
    <col min="15" max="15" width="11.28125" style="8" customWidth="1"/>
    <col min="16" max="16" width="9.140625" style="8" customWidth="1"/>
    <col min="17" max="16384" width="0" style="8" hidden="1" customWidth="1"/>
  </cols>
  <sheetData>
    <row r="1" spans="5:22" s="3" customFormat="1" ht="14.25" customHeight="1">
      <c r="E1" s="188"/>
      <c r="F1" s="189"/>
      <c r="O1" s="114"/>
      <c r="P1" s="114"/>
      <c r="Q1" s="115"/>
      <c r="R1" s="115"/>
      <c r="S1" s="114"/>
      <c r="T1" s="114"/>
      <c r="U1" s="116"/>
      <c r="V1" s="117"/>
    </row>
    <row r="2" spans="1:19" s="91" customFormat="1" ht="13.5" customHeight="1">
      <c r="A2" s="92" t="str">
        <f>voorblad!$A$20</f>
        <v>Mutatieformulier capaciteitswijziging gehandicaptenzorg 2006 - inclusief ZZP's 2009</v>
      </c>
      <c r="B2" s="1"/>
      <c r="C2" s="106"/>
      <c r="D2" s="133" t="b">
        <f>voorblad!E14</f>
        <v>1</v>
      </c>
      <c r="E2" s="92"/>
      <c r="F2" s="190"/>
      <c r="G2" s="106"/>
      <c r="H2" s="134"/>
      <c r="I2" s="119" t="str">
        <f>"versie: "&amp;TEXT(voorblad!$L$26,"dd-mm-jjjj")</f>
        <v>versie: 30-06-2009</v>
      </c>
      <c r="J2" s="120"/>
      <c r="K2" s="122"/>
      <c r="L2" s="123"/>
      <c r="M2" s="123"/>
      <c r="N2" s="122">
        <f>'verblijf zonder behandeling'!H37+1</f>
        <v>9</v>
      </c>
      <c r="O2" s="122"/>
      <c r="P2" s="124"/>
      <c r="Q2" s="125"/>
      <c r="R2" s="2"/>
      <c r="S2" s="2"/>
    </row>
    <row r="3" spans="1:16" s="3" customFormat="1" ht="19.5" customHeight="1">
      <c r="A3" s="108"/>
      <c r="B3" s="110"/>
      <c r="C3" s="108" t="s">
        <v>944</v>
      </c>
      <c r="D3" s="135" t="b">
        <f>voorblad!E14</f>
        <v>1</v>
      </c>
      <c r="E3" s="111"/>
      <c r="F3" s="112"/>
      <c r="G3" s="112"/>
      <c r="H3" s="113"/>
      <c r="I3" s="2"/>
      <c r="J3" s="2"/>
      <c r="K3" s="6"/>
      <c r="L3" s="2"/>
      <c r="M3" s="107"/>
      <c r="N3" s="107"/>
      <c r="O3" s="2"/>
      <c r="P3" s="2"/>
    </row>
    <row r="4" spans="1:10" ht="15" customHeight="1">
      <c r="A4" s="154" t="s">
        <v>8</v>
      </c>
      <c r="B4" s="10"/>
      <c r="C4" s="10"/>
      <c r="D4" s="10"/>
      <c r="E4" s="12"/>
      <c r="F4" s="11"/>
      <c r="G4" s="10"/>
      <c r="I4" s="10"/>
      <c r="J4" s="10"/>
    </row>
    <row r="5" spans="3:15" ht="15" customHeight="1">
      <c r="C5" s="10"/>
      <c r="D5" s="10"/>
      <c r="E5" s="10"/>
      <c r="F5" s="105"/>
      <c r="G5" s="10"/>
      <c r="K5" s="10"/>
      <c r="L5" s="10"/>
      <c r="M5" s="10"/>
      <c r="N5" s="10"/>
      <c r="O5" s="10"/>
    </row>
    <row r="6" spans="2:7" ht="13.5" customHeight="1">
      <c r="B6" s="34" t="s">
        <v>928</v>
      </c>
      <c r="C6" s="10"/>
      <c r="D6" s="102" t="s">
        <v>786</v>
      </c>
      <c r="E6" s="102" t="s">
        <v>886</v>
      </c>
      <c r="F6" s="297" t="s">
        <v>926</v>
      </c>
      <c r="G6" s="102" t="s">
        <v>835</v>
      </c>
    </row>
    <row r="7" spans="2:7" ht="15" customHeight="1">
      <c r="B7" s="10"/>
      <c r="C7" s="10"/>
      <c r="D7" s="103" t="s">
        <v>921</v>
      </c>
      <c r="E7" s="103">
        <v>2006</v>
      </c>
      <c r="F7" s="103">
        <v>2006</v>
      </c>
      <c r="G7" s="103"/>
    </row>
    <row r="8" spans="1:9" ht="15" customHeight="1">
      <c r="A8" s="41">
        <f>N2*100+1</f>
        <v>901</v>
      </c>
      <c r="B8" s="80" t="s">
        <v>929</v>
      </c>
      <c r="C8" s="33"/>
      <c r="D8" s="286"/>
      <c r="E8" s="340">
        <f>E13/365</f>
        <v>0</v>
      </c>
      <c r="F8" s="340">
        <f>ROUND(F13/365,0)</f>
        <v>0</v>
      </c>
      <c r="G8" s="51">
        <f>F8-E8</f>
        <v>0</v>
      </c>
      <c r="I8" s="548" t="s">
        <v>1241</v>
      </c>
    </row>
    <row r="9" spans="1:15" ht="15" customHeight="1">
      <c r="A9" s="25"/>
      <c r="B9" s="82" t="s">
        <v>933</v>
      </c>
      <c r="C9" s="10"/>
      <c r="D9" s="10"/>
      <c r="E9" s="12"/>
      <c r="F9" s="11"/>
      <c r="G9" s="12"/>
      <c r="I9" s="82"/>
      <c r="J9" s="82"/>
      <c r="K9" s="10"/>
      <c r="L9" s="20"/>
      <c r="M9" s="20"/>
      <c r="N9" s="20"/>
      <c r="O9" s="20"/>
    </row>
    <row r="10" spans="1:15" ht="15" customHeight="1">
      <c r="A10" s="150"/>
      <c r="F10" s="8"/>
      <c r="G10" s="12"/>
      <c r="I10" s="82"/>
      <c r="J10" s="82"/>
      <c r="K10" s="10"/>
      <c r="L10" s="20"/>
      <c r="M10" s="20"/>
      <c r="N10" s="20"/>
      <c r="O10" s="20"/>
    </row>
    <row r="11" spans="1:15" ht="15" customHeight="1">
      <c r="A11" s="25"/>
      <c r="B11" s="34" t="s">
        <v>873</v>
      </c>
      <c r="C11" s="10"/>
      <c r="E11" s="102" t="s">
        <v>886</v>
      </c>
      <c r="F11" s="102" t="s">
        <v>926</v>
      </c>
      <c r="G11" s="102" t="s">
        <v>835</v>
      </c>
      <c r="I11" s="82"/>
      <c r="J11" s="82"/>
      <c r="K11" s="10"/>
      <c r="L11" s="20"/>
      <c r="M11" s="20"/>
      <c r="N11" s="20"/>
      <c r="O11" s="20"/>
    </row>
    <row r="12" spans="1:15" ht="15" customHeight="1">
      <c r="A12" s="25"/>
      <c r="B12" s="10"/>
      <c r="C12" s="10"/>
      <c r="E12" s="103">
        <v>2006</v>
      </c>
      <c r="F12" s="103">
        <v>2006</v>
      </c>
      <c r="G12" s="103"/>
      <c r="I12" s="10"/>
      <c r="J12" s="10"/>
      <c r="K12" s="10"/>
      <c r="L12" s="10"/>
      <c r="M12" s="10"/>
      <c r="N12" s="10"/>
      <c r="O12" s="10" t="s">
        <v>836</v>
      </c>
    </row>
    <row r="13" spans="1:15" ht="15" customHeight="1">
      <c r="A13" s="41">
        <f>A8+1</f>
        <v>902</v>
      </c>
      <c r="B13" s="80" t="s">
        <v>930</v>
      </c>
      <c r="C13" s="33"/>
      <c r="D13" s="139"/>
      <c r="E13" s="341">
        <f>K26</f>
        <v>0</v>
      </c>
      <c r="F13" s="341">
        <f>L26</f>
        <v>0</v>
      </c>
      <c r="G13" s="51">
        <f>F13-E13</f>
        <v>0</v>
      </c>
      <c r="I13" s="547" t="s">
        <v>1242</v>
      </c>
      <c r="J13" s="10"/>
      <c r="K13" s="10"/>
      <c r="L13" s="10"/>
      <c r="M13" s="10"/>
      <c r="N13" s="10"/>
      <c r="O13" s="10"/>
    </row>
    <row r="14" spans="1:15" ht="15" customHeight="1">
      <c r="A14" s="34"/>
      <c r="B14" s="10"/>
      <c r="C14" s="10"/>
      <c r="D14" s="20"/>
      <c r="E14" s="20"/>
      <c r="F14" s="20"/>
      <c r="G14" s="10"/>
      <c r="I14" s="10"/>
      <c r="J14" s="10"/>
      <c r="K14" s="10"/>
      <c r="L14" s="10"/>
      <c r="M14" s="10"/>
      <c r="N14" s="10"/>
      <c r="O14" s="10"/>
    </row>
    <row r="15" spans="1:15" ht="15" customHeight="1">
      <c r="A15" s="34"/>
      <c r="B15" s="34" t="s">
        <v>927</v>
      </c>
      <c r="C15" s="10"/>
      <c r="D15" s="10"/>
      <c r="E15" s="10"/>
      <c r="F15" s="105"/>
      <c r="G15" s="10"/>
      <c r="I15" s="10"/>
      <c r="J15" s="10"/>
      <c r="K15" s="10"/>
      <c r="L15" s="10"/>
      <c r="M15" s="10"/>
      <c r="N15" s="10"/>
      <c r="O15" s="10"/>
    </row>
    <row r="16" spans="1:15" ht="15" customHeight="1">
      <c r="A16" s="34"/>
      <c r="B16" s="10"/>
      <c r="C16" s="10"/>
      <c r="D16" s="10"/>
      <c r="E16" s="10"/>
      <c r="F16" s="105"/>
      <c r="G16" s="10"/>
      <c r="I16" s="10"/>
      <c r="J16" s="10"/>
      <c r="K16" s="10"/>
      <c r="L16" s="10"/>
      <c r="M16" s="10"/>
      <c r="N16" s="10"/>
      <c r="O16" s="10"/>
    </row>
    <row r="17" spans="1:14" ht="15" customHeight="1">
      <c r="A17" s="34"/>
      <c r="B17" s="34" t="s">
        <v>941</v>
      </c>
      <c r="C17" s="10"/>
      <c r="D17" s="10"/>
      <c r="E17" s="10"/>
      <c r="F17" s="105"/>
      <c r="G17" s="10"/>
      <c r="H17" s="34"/>
      <c r="I17" s="10"/>
      <c r="J17" s="10"/>
      <c r="K17" s="10"/>
      <c r="L17" s="10"/>
      <c r="M17" s="10"/>
      <c r="N17" s="10"/>
    </row>
    <row r="18" spans="1:14" ht="15" customHeight="1">
      <c r="A18" s="34"/>
      <c r="B18" s="10"/>
      <c r="C18" s="10"/>
      <c r="D18" s="10"/>
      <c r="E18" s="34" t="s">
        <v>874</v>
      </c>
      <c r="G18" s="10"/>
      <c r="K18" s="34" t="s">
        <v>873</v>
      </c>
      <c r="L18" s="10"/>
      <c r="N18" s="10"/>
    </row>
    <row r="19" spans="1:13" ht="15" customHeight="1">
      <c r="A19" s="34"/>
      <c r="B19" s="34"/>
      <c r="C19" s="10"/>
      <c r="D19" s="10"/>
      <c r="E19" s="102" t="s">
        <v>886</v>
      </c>
      <c r="F19" s="297" t="s">
        <v>926</v>
      </c>
      <c r="G19" s="102" t="s">
        <v>835</v>
      </c>
      <c r="K19" s="102" t="s">
        <v>886</v>
      </c>
      <c r="L19" s="102" t="s">
        <v>926</v>
      </c>
      <c r="M19" s="102" t="s">
        <v>835</v>
      </c>
    </row>
    <row r="20" spans="1:13" ht="15" customHeight="1">
      <c r="A20" s="34"/>
      <c r="B20" s="10" t="s">
        <v>875</v>
      </c>
      <c r="C20" s="10"/>
      <c r="D20" s="10"/>
      <c r="E20" s="103">
        <v>2006</v>
      </c>
      <c r="F20" s="103">
        <v>2006</v>
      </c>
      <c r="G20" s="103"/>
      <c r="K20" s="103">
        <v>2006</v>
      </c>
      <c r="L20" s="103">
        <v>2006</v>
      </c>
      <c r="M20" s="103"/>
    </row>
    <row r="21" spans="1:15" ht="15" customHeight="1">
      <c r="A21" s="41">
        <f>A13+1</f>
        <v>903</v>
      </c>
      <c r="B21" s="83" t="s">
        <v>876</v>
      </c>
      <c r="C21" s="37"/>
      <c r="D21" s="84"/>
      <c r="E21" s="340">
        <f>K21/365</f>
        <v>0</v>
      </c>
      <c r="F21" s="341">
        <f>ROUND(L21/365,0)</f>
        <v>0</v>
      </c>
      <c r="G21" s="51">
        <f>F21-E21</f>
        <v>0</v>
      </c>
      <c r="I21" s="547" t="s">
        <v>1243</v>
      </c>
      <c r="K21" s="286"/>
      <c r="L21" s="286"/>
      <c r="M21" s="51">
        <f>L21-K21</f>
        <v>0</v>
      </c>
      <c r="O21" s="547" t="s">
        <v>1259</v>
      </c>
    </row>
    <row r="22" spans="1:15" ht="15" customHeight="1">
      <c r="A22" s="41">
        <f>A21+1</f>
        <v>904</v>
      </c>
      <c r="B22" s="80" t="s">
        <v>892</v>
      </c>
      <c r="C22" s="33"/>
      <c r="D22" s="81"/>
      <c r="E22" s="340">
        <f>K22/365</f>
        <v>0</v>
      </c>
      <c r="F22" s="341">
        <f>ROUND(L22/365,0)</f>
        <v>0</v>
      </c>
      <c r="G22" s="51">
        <f>F22-E22</f>
        <v>0</v>
      </c>
      <c r="I22" s="547" t="s">
        <v>1244</v>
      </c>
      <c r="K22" s="286"/>
      <c r="L22" s="286"/>
      <c r="M22" s="51">
        <f>L22-K22</f>
        <v>0</v>
      </c>
      <c r="O22" s="547" t="s">
        <v>1260</v>
      </c>
    </row>
    <row r="23" spans="1:15" ht="15" customHeight="1">
      <c r="A23" s="41">
        <f>A22+1</f>
        <v>905</v>
      </c>
      <c r="B23" s="88" t="s">
        <v>878</v>
      </c>
      <c r="C23" s="10"/>
      <c r="D23" s="89"/>
      <c r="E23" s="340">
        <f>K23/365</f>
        <v>0</v>
      </c>
      <c r="F23" s="341">
        <f>ROUND(L23/365,0)</f>
        <v>0</v>
      </c>
      <c r="G23" s="51">
        <f>F23-E23</f>
        <v>0</v>
      </c>
      <c r="I23" s="547" t="s">
        <v>1245</v>
      </c>
      <c r="K23" s="286"/>
      <c r="L23" s="286"/>
      <c r="M23" s="51">
        <f>L23-K23</f>
        <v>0</v>
      </c>
      <c r="O23" s="547" t="s">
        <v>1261</v>
      </c>
    </row>
    <row r="24" spans="1:15" ht="15" customHeight="1">
      <c r="A24" s="41">
        <f>A23+1</f>
        <v>906</v>
      </c>
      <c r="B24" s="80" t="s">
        <v>879</v>
      </c>
      <c r="C24" s="33"/>
      <c r="D24" s="81"/>
      <c r="E24" s="340">
        <f>K24/365</f>
        <v>0</v>
      </c>
      <c r="F24" s="341">
        <f>ROUND(L24/365,0)</f>
        <v>0</v>
      </c>
      <c r="G24" s="51">
        <f>F24-E24</f>
        <v>0</v>
      </c>
      <c r="I24" s="547" t="s">
        <v>1246</v>
      </c>
      <c r="K24" s="286"/>
      <c r="L24" s="286"/>
      <c r="M24" s="51">
        <f>L24-K24</f>
        <v>0</v>
      </c>
      <c r="O24" s="547" t="s">
        <v>1262</v>
      </c>
    </row>
    <row r="25" spans="1:15" ht="15" customHeight="1">
      <c r="A25" s="41">
        <f>A24+1</f>
        <v>907</v>
      </c>
      <c r="B25" s="85" t="s">
        <v>903</v>
      </c>
      <c r="C25" s="86"/>
      <c r="D25" s="87"/>
      <c r="E25" s="340">
        <f>K25/365</f>
        <v>0</v>
      </c>
      <c r="F25" s="341">
        <f>ROUND(L25/365,0)</f>
        <v>0</v>
      </c>
      <c r="G25" s="51">
        <f>F25-E25</f>
        <v>0</v>
      </c>
      <c r="I25" s="547" t="s">
        <v>1247</v>
      </c>
      <c r="K25" s="286"/>
      <c r="L25" s="286"/>
      <c r="M25" s="51">
        <f>L25-K25</f>
        <v>0</v>
      </c>
      <c r="O25" s="547" t="s">
        <v>1263</v>
      </c>
    </row>
    <row r="26" spans="1:13" ht="15" customHeight="1">
      <c r="A26" s="41">
        <f>A25+1</f>
        <v>908</v>
      </c>
      <c r="B26" s="85" t="s">
        <v>880</v>
      </c>
      <c r="C26" s="86"/>
      <c r="D26" s="87"/>
      <c r="E26" s="51">
        <f>SUM(E21:E25)</f>
        <v>0</v>
      </c>
      <c r="F26" s="51">
        <f>SUM(F21:F25)</f>
        <v>0</v>
      </c>
      <c r="G26" s="51">
        <f>SUM(G21:G25)</f>
        <v>0</v>
      </c>
      <c r="K26" s="51">
        <f>SUM(K21:K25)</f>
        <v>0</v>
      </c>
      <c r="L26" s="51">
        <f>SUM(L21:L25)</f>
        <v>0</v>
      </c>
      <c r="M26" s="51">
        <f>SUM(M21:M25)</f>
        <v>0</v>
      </c>
    </row>
    <row r="27" spans="1:10" ht="15" customHeight="1">
      <c r="A27" s="34"/>
      <c r="B27" s="10"/>
      <c r="C27" s="10"/>
      <c r="D27" s="10"/>
      <c r="E27" s="10"/>
      <c r="F27" s="105"/>
      <c r="G27" s="10"/>
      <c r="I27" s="10"/>
      <c r="J27" s="10"/>
    </row>
    <row r="28" spans="1:13" ht="15" customHeight="1">
      <c r="A28" s="34"/>
      <c r="B28" s="34" t="s">
        <v>942</v>
      </c>
      <c r="C28" s="10"/>
      <c r="D28" s="10"/>
      <c r="E28" s="10"/>
      <c r="F28" s="105"/>
      <c r="G28" s="10"/>
      <c r="I28" s="34"/>
      <c r="J28" s="34"/>
      <c r="K28" s="10"/>
      <c r="L28" s="10"/>
      <c r="M28" s="10"/>
    </row>
    <row r="29" spans="1:13" ht="15" customHeight="1">
      <c r="A29" s="34"/>
      <c r="B29" s="34"/>
      <c r="C29" s="10"/>
      <c r="D29" s="10"/>
      <c r="E29" s="10"/>
      <c r="F29" s="105"/>
      <c r="G29" s="10"/>
      <c r="I29" s="34"/>
      <c r="J29" s="34"/>
      <c r="K29" s="10"/>
      <c r="L29" s="10"/>
      <c r="M29" s="10"/>
    </row>
    <row r="30" spans="1:13" ht="15" customHeight="1">
      <c r="A30" s="34"/>
      <c r="B30" s="34"/>
      <c r="C30" s="10"/>
      <c r="D30" s="10"/>
      <c r="E30" s="34" t="s">
        <v>874</v>
      </c>
      <c r="G30" s="10"/>
      <c r="K30" s="34" t="s">
        <v>873</v>
      </c>
      <c r="L30" s="34"/>
      <c r="M30" s="10"/>
    </row>
    <row r="31" spans="1:13" ht="15" customHeight="1">
      <c r="A31" s="34"/>
      <c r="B31" s="10"/>
      <c r="C31" s="10"/>
      <c r="D31" s="10"/>
      <c r="E31" s="102" t="s">
        <v>886</v>
      </c>
      <c r="F31" s="297" t="s">
        <v>926</v>
      </c>
      <c r="G31" s="102" t="s">
        <v>835</v>
      </c>
      <c r="K31" s="102" t="s">
        <v>886</v>
      </c>
      <c r="L31" s="102" t="s">
        <v>926</v>
      </c>
      <c r="M31" s="102" t="s">
        <v>835</v>
      </c>
    </row>
    <row r="32" spans="1:13" ht="15" customHeight="1">
      <c r="A32" s="34"/>
      <c r="B32" s="34"/>
      <c r="C32" s="10"/>
      <c r="D32" s="10"/>
      <c r="E32" s="103">
        <v>2006</v>
      </c>
      <c r="F32" s="103">
        <v>2006</v>
      </c>
      <c r="G32" s="103"/>
      <c r="K32" s="103">
        <v>2006</v>
      </c>
      <c r="L32" s="103">
        <v>2006</v>
      </c>
      <c r="M32" s="103"/>
    </row>
    <row r="33" spans="1:15" ht="15" customHeight="1">
      <c r="A33" s="41">
        <f>A26+1</f>
        <v>909</v>
      </c>
      <c r="B33" s="80" t="s">
        <v>881</v>
      </c>
      <c r="C33" s="97"/>
      <c r="D33" s="98"/>
      <c r="E33" s="340">
        <f>K33/365</f>
        <v>0</v>
      </c>
      <c r="F33" s="341">
        <f>ROUND(L33/365,0)</f>
        <v>0</v>
      </c>
      <c r="G33" s="51">
        <f>F33-E33</f>
        <v>0</v>
      </c>
      <c r="I33" s="547" t="s">
        <v>1248</v>
      </c>
      <c r="K33" s="286"/>
      <c r="L33" s="286"/>
      <c r="M33" s="51">
        <f>L33-K33</f>
        <v>0</v>
      </c>
      <c r="O33" s="547" t="s">
        <v>1264</v>
      </c>
    </row>
    <row r="34" spans="1:15" ht="15" customHeight="1">
      <c r="A34" s="41">
        <f>A33+1</f>
        <v>910</v>
      </c>
      <c r="B34" s="88" t="s">
        <v>906</v>
      </c>
      <c r="C34" s="99"/>
      <c r="D34" s="100"/>
      <c r="E34" s="340">
        <f>K34/365</f>
        <v>0</v>
      </c>
      <c r="F34" s="341">
        <f>ROUND(L34/365,0)</f>
        <v>0</v>
      </c>
      <c r="G34" s="51">
        <f>F34-E34</f>
        <v>0</v>
      </c>
      <c r="I34" s="547" t="s">
        <v>1249</v>
      </c>
      <c r="K34" s="286"/>
      <c r="L34" s="286"/>
      <c r="M34" s="51">
        <f>L34-K34</f>
        <v>0</v>
      </c>
      <c r="O34" s="547" t="s">
        <v>1265</v>
      </c>
    </row>
    <row r="35" spans="1:15" ht="15" customHeight="1">
      <c r="A35" s="41">
        <f>A34+1</f>
        <v>911</v>
      </c>
      <c r="B35" s="80" t="s">
        <v>877</v>
      </c>
      <c r="C35" s="97"/>
      <c r="D35" s="98"/>
      <c r="E35" s="340">
        <f>K35/365</f>
        <v>0</v>
      </c>
      <c r="F35" s="341">
        <f>ROUND(L35/365,0)</f>
        <v>0</v>
      </c>
      <c r="G35" s="51">
        <f>F35-E35</f>
        <v>0</v>
      </c>
      <c r="I35" s="547" t="s">
        <v>1250</v>
      </c>
      <c r="K35" s="286"/>
      <c r="L35" s="286"/>
      <c r="M35" s="51">
        <f>L35-K35</f>
        <v>0</v>
      </c>
      <c r="O35" s="547" t="s">
        <v>1263</v>
      </c>
    </row>
    <row r="36" spans="1:13" ht="15" customHeight="1">
      <c r="A36" s="41">
        <f>A35+1</f>
        <v>912</v>
      </c>
      <c r="B36" s="85" t="s">
        <v>834</v>
      </c>
      <c r="C36" s="86"/>
      <c r="D36" s="87"/>
      <c r="E36" s="51">
        <f>SUM(E33:E35)</f>
        <v>0</v>
      </c>
      <c r="F36" s="51">
        <f>SUM(F33:F35)</f>
        <v>0</v>
      </c>
      <c r="G36" s="51">
        <f>SUM(G33,G35)</f>
        <v>0</v>
      </c>
      <c r="K36" s="51">
        <f>SUM(K33:K35)</f>
        <v>0</v>
      </c>
      <c r="L36" s="51">
        <f>SUM(L33:L35)</f>
        <v>0</v>
      </c>
      <c r="M36" s="51">
        <f>SUM(M33:M35)</f>
        <v>0</v>
      </c>
    </row>
    <row r="37" spans="1:13" ht="15" customHeight="1">
      <c r="A37" s="25"/>
      <c r="B37" s="10"/>
      <c r="C37" s="10"/>
      <c r="D37" s="10"/>
      <c r="E37" s="10"/>
      <c r="F37" s="105"/>
      <c r="G37" s="10"/>
      <c r="I37" s="10"/>
      <c r="J37" s="10"/>
      <c r="K37" s="10"/>
      <c r="M37" s="10"/>
    </row>
    <row r="38" spans="1:13" ht="15" customHeight="1">
      <c r="A38" s="25"/>
      <c r="B38" s="34" t="s">
        <v>943</v>
      </c>
      <c r="C38" s="10"/>
      <c r="D38" s="10"/>
      <c r="E38" s="10"/>
      <c r="F38" s="105"/>
      <c r="G38" s="10"/>
      <c r="I38" s="34"/>
      <c r="J38" s="34"/>
      <c r="K38" s="10"/>
      <c r="L38" s="10"/>
      <c r="M38" s="10"/>
    </row>
    <row r="39" spans="1:13" ht="15" customHeight="1">
      <c r="A39" s="25"/>
      <c r="B39" s="34"/>
      <c r="C39" s="10"/>
      <c r="D39" s="10"/>
      <c r="E39" s="34" t="s">
        <v>874</v>
      </c>
      <c r="G39" s="10"/>
      <c r="K39" s="34" t="s">
        <v>873</v>
      </c>
      <c r="L39" s="34"/>
      <c r="M39" s="10"/>
    </row>
    <row r="40" spans="1:13" ht="15" customHeight="1">
      <c r="A40" s="25"/>
      <c r="B40" s="10"/>
      <c r="C40" s="10"/>
      <c r="D40" s="10"/>
      <c r="E40" s="102" t="s">
        <v>886</v>
      </c>
      <c r="F40" s="297" t="s">
        <v>926</v>
      </c>
      <c r="G40" s="102" t="s">
        <v>835</v>
      </c>
      <c r="K40" s="102" t="s">
        <v>886</v>
      </c>
      <c r="L40" s="102" t="s">
        <v>926</v>
      </c>
      <c r="M40" s="102" t="s">
        <v>835</v>
      </c>
    </row>
    <row r="41" spans="1:13" ht="15" customHeight="1">
      <c r="A41" s="25"/>
      <c r="B41" s="34"/>
      <c r="C41" s="10"/>
      <c r="D41" s="10"/>
      <c r="E41" s="103">
        <v>2006</v>
      </c>
      <c r="F41" s="103">
        <v>2006</v>
      </c>
      <c r="G41" s="103"/>
      <c r="K41" s="103">
        <v>2006</v>
      </c>
      <c r="L41" s="103">
        <v>2006</v>
      </c>
      <c r="M41" s="103"/>
    </row>
    <row r="42" spans="1:13" ht="15" customHeight="1">
      <c r="A42" s="41">
        <f>A36+1</f>
        <v>913</v>
      </c>
      <c r="B42" s="80" t="s">
        <v>881</v>
      </c>
      <c r="C42" s="97"/>
      <c r="D42" s="98"/>
      <c r="E42" s="340">
        <f>+E33</f>
        <v>0</v>
      </c>
      <c r="F42" s="51">
        <f>F33</f>
        <v>0</v>
      </c>
      <c r="G42" s="51">
        <f>F42-E42</f>
        <v>0</v>
      </c>
      <c r="K42" s="51">
        <f aca="true" t="shared" si="0" ref="K42:L44">K33</f>
        <v>0</v>
      </c>
      <c r="L42" s="39">
        <f>L33</f>
        <v>0</v>
      </c>
      <c r="M42" s="51">
        <f>L42-K42</f>
        <v>0</v>
      </c>
    </row>
    <row r="43" spans="1:13" ht="15" customHeight="1">
      <c r="A43" s="41">
        <f>A42+1</f>
        <v>914</v>
      </c>
      <c r="B43" s="88" t="s">
        <v>906</v>
      </c>
      <c r="C43" s="99"/>
      <c r="D43" s="100"/>
      <c r="E43" s="340">
        <f>+E34</f>
        <v>0</v>
      </c>
      <c r="F43" s="51">
        <f>F34</f>
        <v>0</v>
      </c>
      <c r="G43" s="51">
        <f>F43-E43</f>
        <v>0</v>
      </c>
      <c r="K43" s="51">
        <f t="shared" si="0"/>
        <v>0</v>
      </c>
      <c r="L43" s="51">
        <f t="shared" si="0"/>
        <v>0</v>
      </c>
      <c r="M43" s="51">
        <f>L43-K43</f>
        <v>0</v>
      </c>
    </row>
    <row r="44" spans="1:13" ht="15" customHeight="1">
      <c r="A44" s="41">
        <f>A43+1</f>
        <v>915</v>
      </c>
      <c r="B44" s="80" t="s">
        <v>877</v>
      </c>
      <c r="C44" s="97"/>
      <c r="D44" s="98"/>
      <c r="E44" s="340">
        <f>+E35</f>
        <v>0</v>
      </c>
      <c r="F44" s="51">
        <f>F35</f>
        <v>0</v>
      </c>
      <c r="G44" s="51">
        <f>F44-E44</f>
        <v>0</v>
      </c>
      <c r="K44" s="51">
        <f t="shared" si="0"/>
        <v>0</v>
      </c>
      <c r="L44" s="51">
        <f t="shared" si="0"/>
        <v>0</v>
      </c>
      <c r="M44" s="51">
        <f>L44-K44</f>
        <v>0</v>
      </c>
    </row>
    <row r="45" spans="1:13" ht="15" customHeight="1">
      <c r="A45" s="41">
        <f>A44+1</f>
        <v>916</v>
      </c>
      <c r="B45" s="85" t="s">
        <v>834</v>
      </c>
      <c r="C45" s="86"/>
      <c r="D45" s="87"/>
      <c r="E45" s="51">
        <f>SUM(E42:E44)</f>
        <v>0</v>
      </c>
      <c r="F45" s="51">
        <f>SUM(F42:F44)</f>
        <v>0</v>
      </c>
      <c r="G45" s="51">
        <f>SUM(G42:G44)</f>
        <v>0</v>
      </c>
      <c r="K45" s="51">
        <f>SUM(K42:K44)</f>
        <v>0</v>
      </c>
      <c r="L45" s="51">
        <f>SUM(L42:L44)</f>
        <v>0</v>
      </c>
      <c r="M45" s="51">
        <f>SUM(M42:M44)</f>
        <v>0</v>
      </c>
    </row>
    <row r="46" spans="1:22" s="3" customFormat="1" ht="14.25" customHeight="1">
      <c r="A46" s="147"/>
      <c r="E46" s="188"/>
      <c r="F46" s="189"/>
      <c r="O46" s="114"/>
      <c r="P46" s="114"/>
      <c r="Q46" s="115"/>
      <c r="R46" s="115"/>
      <c r="S46" s="114"/>
      <c r="T46" s="114"/>
      <c r="U46" s="116"/>
      <c r="V46" s="117"/>
    </row>
    <row r="47" spans="1:19" s="91" customFormat="1" ht="13.5" customHeight="1">
      <c r="A47" s="148" t="str">
        <f>voorblad!$A$20</f>
        <v>Mutatieformulier capaciteitswijziging gehandicaptenzorg 2006 - inclusief ZZP's 2009</v>
      </c>
      <c r="B47" s="1"/>
      <c r="C47" s="106"/>
      <c r="D47" s="133">
        <v>0</v>
      </c>
      <c r="E47" s="92"/>
      <c r="F47" s="190"/>
      <c r="G47" s="106"/>
      <c r="H47" s="134"/>
      <c r="I47" s="119" t="str">
        <f>"versie: "&amp;TEXT(voorblad!$L$26,"dd-mm-jjjj")</f>
        <v>versie: 30-06-2009</v>
      </c>
      <c r="J47" s="120"/>
      <c r="K47" s="122"/>
      <c r="L47" s="123"/>
      <c r="M47" s="123"/>
      <c r="N47" s="121"/>
      <c r="O47" s="122"/>
      <c r="P47" s="124"/>
      <c r="Q47" s="125"/>
      <c r="R47" s="2"/>
      <c r="S47" s="2"/>
    </row>
    <row r="48" spans="1:16" s="3" customFormat="1" ht="19.5" customHeight="1">
      <c r="A48" s="108"/>
      <c r="B48" s="110"/>
      <c r="C48" s="108" t="s">
        <v>944</v>
      </c>
      <c r="D48" s="135"/>
      <c r="E48" s="111"/>
      <c r="F48" s="112"/>
      <c r="G48" s="112"/>
      <c r="H48" s="113"/>
      <c r="I48" s="2"/>
      <c r="J48" s="2"/>
      <c r="K48" s="6"/>
      <c r="L48" s="2"/>
      <c r="M48" s="107"/>
      <c r="N48" s="122">
        <f>1+N2</f>
        <v>10</v>
      </c>
      <c r="O48" s="2"/>
      <c r="P48" s="2"/>
    </row>
    <row r="49" spans="1:10" ht="15" customHeight="1">
      <c r="A49" s="154" t="s">
        <v>9</v>
      </c>
      <c r="B49" s="155"/>
      <c r="C49" s="10"/>
      <c r="D49" s="10"/>
      <c r="E49" s="12"/>
      <c r="F49" s="11"/>
      <c r="G49" s="10"/>
      <c r="I49" s="10"/>
      <c r="J49" s="10"/>
    </row>
    <row r="50" spans="1:10" ht="15" customHeight="1">
      <c r="A50" s="34"/>
      <c r="B50" s="10"/>
      <c r="C50" s="10"/>
      <c r="D50" s="10"/>
      <c r="E50" s="12"/>
      <c r="F50" s="11"/>
      <c r="G50" s="10"/>
      <c r="I50" s="10"/>
      <c r="J50" s="10"/>
    </row>
    <row r="51" spans="1:10" ht="15" customHeight="1">
      <c r="A51" s="34"/>
      <c r="B51" s="10"/>
      <c r="C51" s="10"/>
      <c r="D51" s="10"/>
      <c r="E51" s="12"/>
      <c r="F51" s="11"/>
      <c r="G51" s="10"/>
      <c r="I51" s="10"/>
      <c r="J51" s="10"/>
    </row>
    <row r="52" spans="2:7" ht="13.5" customHeight="1">
      <c r="B52" s="34" t="s">
        <v>928</v>
      </c>
      <c r="C52" s="10"/>
      <c r="D52" s="102" t="s">
        <v>786</v>
      </c>
      <c r="E52" s="102" t="s">
        <v>886</v>
      </c>
      <c r="F52" s="297" t="s">
        <v>926</v>
      </c>
      <c r="G52" s="102" t="s">
        <v>835</v>
      </c>
    </row>
    <row r="53" spans="2:7" ht="15" customHeight="1">
      <c r="B53" s="10"/>
      <c r="C53" s="10"/>
      <c r="D53" s="103" t="s">
        <v>921</v>
      </c>
      <c r="E53" s="103">
        <v>2006</v>
      </c>
      <c r="F53" s="103">
        <v>2006</v>
      </c>
      <c r="G53" s="103"/>
    </row>
    <row r="54" spans="1:9" ht="15" customHeight="1">
      <c r="A54" s="282">
        <f>N48*100+1</f>
        <v>1001</v>
      </c>
      <c r="B54" s="80" t="s">
        <v>929</v>
      </c>
      <c r="C54" s="33"/>
      <c r="D54" s="286"/>
      <c r="E54" s="340">
        <f>E59/365</f>
        <v>0</v>
      </c>
      <c r="F54" s="340">
        <f>ROUND(F59/365,0)</f>
        <v>0</v>
      </c>
      <c r="G54" s="51">
        <f>F54-E54</f>
        <v>0</v>
      </c>
      <c r="I54" s="548" t="s">
        <v>1251</v>
      </c>
    </row>
    <row r="55" spans="1:15" ht="15" customHeight="1">
      <c r="A55" s="34"/>
      <c r="B55" s="82" t="s">
        <v>933</v>
      </c>
      <c r="C55" s="10"/>
      <c r="D55" s="10"/>
      <c r="E55" s="12"/>
      <c r="F55" s="11"/>
      <c r="G55" s="12"/>
      <c r="I55" s="82"/>
      <c r="J55" s="82"/>
      <c r="K55" s="10"/>
      <c r="L55" s="20"/>
      <c r="M55" s="20"/>
      <c r="N55" s="20"/>
      <c r="O55" s="20"/>
    </row>
    <row r="56" spans="1:15" ht="15" customHeight="1">
      <c r="A56" s="34"/>
      <c r="B56" s="10"/>
      <c r="C56" s="10"/>
      <c r="D56" s="10"/>
      <c r="E56" s="10"/>
      <c r="F56" s="105"/>
      <c r="G56" s="10"/>
      <c r="I56" s="10"/>
      <c r="J56" s="10"/>
      <c r="K56" s="10"/>
      <c r="L56" s="10"/>
      <c r="M56" s="10"/>
      <c r="N56" s="10"/>
      <c r="O56" s="10"/>
    </row>
    <row r="57" spans="1:15" ht="15" customHeight="1">
      <c r="A57" s="34"/>
      <c r="B57" s="34" t="s">
        <v>873</v>
      </c>
      <c r="C57" s="10"/>
      <c r="E57" s="102" t="s">
        <v>886</v>
      </c>
      <c r="F57" s="102" t="s">
        <v>926</v>
      </c>
      <c r="G57" s="102" t="s">
        <v>835</v>
      </c>
      <c r="I57" s="10"/>
      <c r="J57" s="10"/>
      <c r="K57" s="10"/>
      <c r="L57" s="10"/>
      <c r="M57" s="10"/>
      <c r="N57" s="10"/>
      <c r="O57" s="10"/>
    </row>
    <row r="58" spans="1:15" ht="15" customHeight="1">
      <c r="A58" s="34"/>
      <c r="B58" s="10"/>
      <c r="C58" s="10"/>
      <c r="E58" s="103">
        <v>2006</v>
      </c>
      <c r="F58" s="103">
        <v>2006</v>
      </c>
      <c r="G58" s="103"/>
      <c r="I58" s="10"/>
      <c r="J58" s="10"/>
      <c r="K58" s="10"/>
      <c r="L58" s="10"/>
      <c r="M58" s="10"/>
      <c r="N58" s="10"/>
      <c r="O58" s="10"/>
    </row>
    <row r="59" spans="1:15" ht="15" customHeight="1">
      <c r="A59" s="282">
        <f>A54+1</f>
        <v>1002</v>
      </c>
      <c r="B59" s="80" t="s">
        <v>930</v>
      </c>
      <c r="C59" s="33"/>
      <c r="D59" s="139"/>
      <c r="E59" s="340">
        <f>E67+E75</f>
        <v>0</v>
      </c>
      <c r="F59" s="340">
        <f>F67+F75</f>
        <v>0</v>
      </c>
      <c r="G59" s="51">
        <f>F59-E59</f>
        <v>0</v>
      </c>
      <c r="I59" s="547" t="s">
        <v>1252</v>
      </c>
      <c r="J59" s="10"/>
      <c r="K59" s="10"/>
      <c r="L59" s="10"/>
      <c r="M59" s="10"/>
      <c r="N59" s="10"/>
      <c r="O59" s="10"/>
    </row>
    <row r="60" spans="1:15" ht="15" customHeight="1">
      <c r="A60" s="34"/>
      <c r="B60" s="34"/>
      <c r="C60" s="10"/>
      <c r="D60" s="10"/>
      <c r="E60" s="10"/>
      <c r="F60" s="105"/>
      <c r="G60" s="10"/>
      <c r="I60" s="10"/>
      <c r="J60" s="10"/>
      <c r="K60" s="10"/>
      <c r="L60" s="10"/>
      <c r="M60" s="10"/>
      <c r="N60" s="10"/>
      <c r="O60" s="10"/>
    </row>
    <row r="61" spans="1:15" s="90" customFormat="1" ht="15" customHeight="1">
      <c r="A61" s="34"/>
      <c r="B61" s="34" t="s">
        <v>927</v>
      </c>
      <c r="C61" s="10"/>
      <c r="D61" s="10"/>
      <c r="E61" s="21" t="s">
        <v>873</v>
      </c>
      <c r="F61" s="11"/>
      <c r="G61" s="12"/>
      <c r="K61" s="12"/>
      <c r="O61" s="12"/>
    </row>
    <row r="62" spans="1:15" s="90" customFormat="1" ht="15" customHeight="1">
      <c r="A62" s="21"/>
      <c r="B62" s="21"/>
      <c r="C62" s="12"/>
      <c r="D62" s="12"/>
      <c r="E62" s="102" t="s">
        <v>886</v>
      </c>
      <c r="F62" s="297" t="s">
        <v>926</v>
      </c>
      <c r="G62" s="102" t="s">
        <v>835</v>
      </c>
      <c r="K62" s="12"/>
      <c r="O62" s="12"/>
    </row>
    <row r="63" spans="1:15" s="36" customFormat="1" ht="15" customHeight="1">
      <c r="A63" s="25"/>
      <c r="B63" s="25" t="s">
        <v>931</v>
      </c>
      <c r="C63" s="24"/>
      <c r="D63" s="24"/>
      <c r="E63" s="103">
        <v>2006</v>
      </c>
      <c r="F63" s="103">
        <v>2006</v>
      </c>
      <c r="G63" s="103"/>
      <c r="K63" s="24"/>
      <c r="O63" s="24"/>
    </row>
    <row r="64" spans="1:15" s="90" customFormat="1" ht="15" customHeight="1">
      <c r="A64" s="41">
        <f>A59+1</f>
        <v>1003</v>
      </c>
      <c r="B64" s="26" t="s">
        <v>882</v>
      </c>
      <c r="C64" s="18"/>
      <c r="D64" s="18"/>
      <c r="E64" s="40"/>
      <c r="F64" s="40"/>
      <c r="G64" s="51">
        <f>F64-E64</f>
        <v>0</v>
      </c>
      <c r="I64" s="547" t="s">
        <v>1253</v>
      </c>
      <c r="K64" s="21"/>
      <c r="O64" s="12"/>
    </row>
    <row r="65" spans="1:15" s="90" customFormat="1" ht="15" customHeight="1">
      <c r="A65" s="41">
        <f>A64+1</f>
        <v>1004</v>
      </c>
      <c r="B65" s="46" t="s">
        <v>883</v>
      </c>
      <c r="C65" s="12"/>
      <c r="D65" s="12"/>
      <c r="E65" s="40"/>
      <c r="F65" s="40"/>
      <c r="G65" s="51">
        <f>F65-E65</f>
        <v>0</v>
      </c>
      <c r="I65" s="547" t="s">
        <v>1254</v>
      </c>
      <c r="K65" s="21"/>
      <c r="O65" s="12"/>
    </row>
    <row r="66" spans="1:15" s="90" customFormat="1" ht="15" customHeight="1">
      <c r="A66" s="41">
        <f>A65+1</f>
        <v>1005</v>
      </c>
      <c r="B66" s="26" t="s">
        <v>877</v>
      </c>
      <c r="C66" s="18"/>
      <c r="D66" s="18"/>
      <c r="E66" s="40"/>
      <c r="F66" s="40"/>
      <c r="G66" s="51">
        <f>F66-E66</f>
        <v>0</v>
      </c>
      <c r="I66" s="547" t="s">
        <v>1255</v>
      </c>
      <c r="K66" s="21"/>
      <c r="O66" s="12"/>
    </row>
    <row r="67" spans="1:15" s="90" customFormat="1" ht="15" customHeight="1">
      <c r="A67" s="41">
        <f>A66+1</f>
        <v>1006</v>
      </c>
      <c r="B67" s="47" t="s">
        <v>880</v>
      </c>
      <c r="C67" s="77"/>
      <c r="D67" s="77"/>
      <c r="E67" s="51">
        <f>SUM(E64:E66)</f>
        <v>0</v>
      </c>
      <c r="F67" s="51">
        <f>SUM(F64:F66)</f>
        <v>0</v>
      </c>
      <c r="G67" s="51">
        <f>SUM(G64:G66)</f>
        <v>0</v>
      </c>
      <c r="K67" s="21"/>
      <c r="O67" s="12"/>
    </row>
    <row r="68" spans="1:15" s="90" customFormat="1" ht="15" customHeight="1">
      <c r="A68" s="21"/>
      <c r="B68" s="12"/>
      <c r="C68" s="12"/>
      <c r="D68" s="12"/>
      <c r="F68" s="11"/>
      <c r="G68" s="12"/>
      <c r="I68" s="12"/>
      <c r="J68" s="12"/>
      <c r="K68" s="12"/>
      <c r="O68" s="12"/>
    </row>
    <row r="69" spans="1:15" s="90" customFormat="1" ht="15" customHeight="1">
      <c r="A69" s="21"/>
      <c r="B69" s="12"/>
      <c r="C69" s="12"/>
      <c r="D69" s="12"/>
      <c r="E69" s="21" t="s">
        <v>873</v>
      </c>
      <c r="F69" s="11"/>
      <c r="G69" s="12"/>
      <c r="K69" s="12"/>
      <c r="O69" s="12"/>
    </row>
    <row r="70" spans="1:15" s="90" customFormat="1" ht="15" customHeight="1">
      <c r="A70" s="21"/>
      <c r="B70" s="21"/>
      <c r="C70" s="12"/>
      <c r="D70" s="12"/>
      <c r="E70" s="102" t="s">
        <v>886</v>
      </c>
      <c r="F70" s="297" t="s">
        <v>926</v>
      </c>
      <c r="G70" s="102" t="s">
        <v>835</v>
      </c>
      <c r="K70" s="12"/>
      <c r="O70" s="12"/>
    </row>
    <row r="71" spans="1:15" s="36" customFormat="1" ht="15" customHeight="1">
      <c r="A71" s="25"/>
      <c r="B71" s="25" t="s">
        <v>932</v>
      </c>
      <c r="C71" s="24"/>
      <c r="D71" s="24"/>
      <c r="E71" s="103">
        <v>2006</v>
      </c>
      <c r="F71" s="103">
        <v>2006</v>
      </c>
      <c r="G71" s="103"/>
      <c r="K71" s="287"/>
      <c r="O71" s="24"/>
    </row>
    <row r="72" spans="1:15" s="90" customFormat="1" ht="15" customHeight="1">
      <c r="A72" s="41">
        <f>A67+1</f>
        <v>1007</v>
      </c>
      <c r="B72" s="26" t="s">
        <v>882</v>
      </c>
      <c r="C72" s="18"/>
      <c r="D72" s="18"/>
      <c r="E72" s="40"/>
      <c r="F72" s="40"/>
      <c r="G72" s="51">
        <f>F72-E72</f>
        <v>0</v>
      </c>
      <c r="I72" s="547" t="s">
        <v>1256</v>
      </c>
      <c r="K72" s="21"/>
      <c r="O72" s="12"/>
    </row>
    <row r="73" spans="1:15" s="90" customFormat="1" ht="15" customHeight="1">
      <c r="A73" s="41">
        <f>A72+1</f>
        <v>1008</v>
      </c>
      <c r="B73" s="46" t="s">
        <v>883</v>
      </c>
      <c r="C73" s="12"/>
      <c r="D73" s="12"/>
      <c r="E73" s="40"/>
      <c r="F73" s="40"/>
      <c r="G73" s="51">
        <f>F73-E73</f>
        <v>0</v>
      </c>
      <c r="I73" s="547" t="s">
        <v>1257</v>
      </c>
      <c r="K73" s="21"/>
      <c r="O73" s="12"/>
    </row>
    <row r="74" spans="1:15" s="90" customFormat="1" ht="15" customHeight="1">
      <c r="A74" s="41">
        <f>A73+1</f>
        <v>1009</v>
      </c>
      <c r="B74" s="26" t="s">
        <v>877</v>
      </c>
      <c r="C74" s="18"/>
      <c r="D74" s="18"/>
      <c r="E74" s="40"/>
      <c r="F74" s="40"/>
      <c r="G74" s="51">
        <f>F74-E74</f>
        <v>0</v>
      </c>
      <c r="I74" s="547" t="s">
        <v>1258</v>
      </c>
      <c r="K74" s="21"/>
      <c r="O74" s="12"/>
    </row>
    <row r="75" spans="1:15" s="90" customFormat="1" ht="15" customHeight="1">
      <c r="A75" s="41">
        <f>A74+1</f>
        <v>1010</v>
      </c>
      <c r="B75" s="47" t="s">
        <v>880</v>
      </c>
      <c r="C75" s="77"/>
      <c r="D75" s="77"/>
      <c r="E75" s="51">
        <f>SUM(E72:E74)</f>
        <v>0</v>
      </c>
      <c r="F75" s="51">
        <f>SUM(F72:F74)</f>
        <v>0</v>
      </c>
      <c r="G75" s="51">
        <f>SUM(G72:G74)</f>
        <v>0</v>
      </c>
      <c r="K75" s="21"/>
      <c r="O75" s="12"/>
    </row>
    <row r="76" spans="2:7" ht="12.75" customHeight="1">
      <c r="B76" s="10"/>
      <c r="C76" s="10"/>
      <c r="D76" s="10"/>
      <c r="E76" s="10"/>
      <c r="F76" s="105"/>
      <c r="G76" s="10"/>
    </row>
    <row r="77" ht="12.75" customHeight="1"/>
    <row r="78" ht="12.75" customHeight="1"/>
    <row r="79" ht="12.75" customHeight="1"/>
  </sheetData>
  <sheetProtection password="CD36" sheet="1" objects="1" scenarios="1"/>
  <conditionalFormatting sqref="K33:L35 K21:L25 E72:F74 E64:F66 D8 D54">
    <cfRule type="expression" priority="1" dxfId="2" stopIfTrue="1">
      <formula>$D$3=TRUE</formula>
    </cfRule>
  </conditionalFormatting>
  <conditionalFormatting sqref="F8 E13:F13 F21:F25 F33:F35">
    <cfRule type="expression" priority="2" dxfId="3" stopIfTrue="1">
      <formula>$D$3=TRUE</formula>
    </cfRule>
  </conditionalFormatting>
  <conditionalFormatting sqref="F54 F59">
    <cfRule type="expression" priority="3" dxfId="5" stopIfTrue="1">
      <formula>$D$3=TRUE</formula>
    </cfRule>
  </conditionalFormatting>
  <conditionalFormatting sqref="I13 I21:I25 I33:I35 I59 I64:I66 I72:I74 O21:O25 O33:O35">
    <cfRule type="expression" priority="4" dxfId="6" stopIfTrue="1">
      <formula>$D$3=TRUE</formula>
    </cfRule>
  </conditionalFormatting>
  <conditionalFormatting sqref="E59 E54 E8 E21:E25 E33:E35 E42:E44">
    <cfRule type="expression" priority="5" dxfId="3" stopIfTrue="1">
      <formula>$D$3=TRUE</formula>
    </cfRule>
  </conditionalFormatting>
  <printOptions horizontalCentered="1"/>
  <pageMargins left="0.3937007874015748" right="0.3937007874015748" top="0.1968503937007874" bottom="0.1968503937007874" header="0.5118110236220472" footer="0.5118110236220472"/>
  <pageSetup horizontalDpi="600" verticalDpi="600" orientation="landscape" paperSize="9" scale="85" r:id="rId2"/>
  <rowBreaks count="1" manualBreakCount="1">
    <brk id="45" max="13" man="1"/>
  </rowBreaks>
  <drawing r:id="rId1"/>
</worksheet>
</file>

<file path=xl/worksheets/sheet7.xml><?xml version="1.0" encoding="utf-8"?>
<worksheet xmlns="http://schemas.openxmlformats.org/spreadsheetml/2006/main" xmlns:r="http://schemas.openxmlformats.org/officeDocument/2006/relationships">
  <dimension ref="A1:V34"/>
  <sheetViews>
    <sheetView showGridLines="0" zoomScale="90" zoomScaleNormal="90" zoomScaleSheetLayoutView="75" workbookViewId="0" topLeftCell="A1">
      <selection activeCell="B17" sqref="B17"/>
    </sheetView>
  </sheetViews>
  <sheetFormatPr defaultColWidth="9.140625" defaultRowHeight="12.75" customHeight="1" zeroHeight="1"/>
  <cols>
    <col min="1" max="1" width="5.7109375" style="90" customWidth="1"/>
    <col min="2" max="2" width="63.421875" style="8" customWidth="1"/>
    <col min="3" max="3" width="13.28125" style="8" customWidth="1"/>
    <col min="4" max="4" width="13.140625" style="8" customWidth="1"/>
    <col min="5" max="5" width="15.00390625" style="8" customWidth="1"/>
    <col min="6" max="6" width="19.57421875" style="8" customWidth="1"/>
    <col min="7" max="7" width="14.57421875" style="8" customWidth="1"/>
    <col min="8" max="8" width="9.140625" style="8" customWidth="1"/>
    <col min="9" max="16384" width="9.140625" style="8" hidden="1" customWidth="1"/>
  </cols>
  <sheetData>
    <row r="1" spans="15:22" s="3" customFormat="1" ht="14.25" customHeight="1">
      <c r="O1" s="114"/>
      <c r="P1" s="114"/>
      <c r="Q1" s="115"/>
      <c r="R1" s="115"/>
      <c r="S1" s="114"/>
      <c r="T1" s="114"/>
      <c r="U1" s="116"/>
      <c r="V1" s="117"/>
    </row>
    <row r="2" spans="1:19" s="91" customFormat="1" ht="13.5" customHeight="1">
      <c r="A2" s="92" t="str">
        <f>voorblad!$A$20</f>
        <v>Mutatieformulier capaciteitswijziging gehandicaptenzorg 2006 - inclusief ZZP's 2009</v>
      </c>
      <c r="B2" s="1"/>
      <c r="C2" s="106"/>
      <c r="D2" s="119" t="str">
        <f>"versie: "&amp;TEXT(voorblad!$L$26,"dd-mm-jjjj")</f>
        <v>versie: 30-06-2009</v>
      </c>
      <c r="E2" s="137" t="b">
        <f>voorblad!E14</f>
        <v>1</v>
      </c>
      <c r="G2" s="122">
        <f>'zg afspraak'!N48+1</f>
        <v>11</v>
      </c>
      <c r="H2" s="109"/>
      <c r="I2" s="121"/>
      <c r="J2" s="122">
        <v>1</v>
      </c>
      <c r="K2" s="122"/>
      <c r="L2" s="123"/>
      <c r="M2" s="123"/>
      <c r="N2" s="122"/>
      <c r="O2" s="122"/>
      <c r="P2" s="124"/>
      <c r="Q2" s="125"/>
      <c r="R2" s="2"/>
      <c r="S2" s="2"/>
    </row>
    <row r="3" spans="1:16" s="3" customFormat="1" ht="19.5" customHeight="1">
      <c r="A3" s="107"/>
      <c r="B3" s="110"/>
      <c r="C3" s="108" t="s">
        <v>944</v>
      </c>
      <c r="D3" s="108" t="s">
        <v>944</v>
      </c>
      <c r="E3" s="111"/>
      <c r="F3" s="111"/>
      <c r="G3" s="2"/>
      <c r="H3" s="112"/>
      <c r="I3" s="113"/>
      <c r="J3" s="2"/>
      <c r="K3" s="6"/>
      <c r="L3" s="2"/>
      <c r="M3" s="107"/>
      <c r="N3" s="107"/>
      <c r="O3" s="2"/>
      <c r="P3" s="2"/>
    </row>
    <row r="4" spans="1:7" ht="15" customHeight="1">
      <c r="A4" s="12"/>
      <c r="B4" s="21"/>
      <c r="C4" s="12"/>
      <c r="D4" s="12"/>
      <c r="E4" s="12"/>
      <c r="F4" s="12"/>
      <c r="G4" s="12"/>
    </row>
    <row r="5" spans="1:7" ht="15" customHeight="1">
      <c r="A5" s="12"/>
      <c r="B5" s="156" t="s">
        <v>854</v>
      </c>
      <c r="C5" s="12"/>
      <c r="D5" s="12"/>
      <c r="E5" s="12"/>
      <c r="F5" s="12"/>
      <c r="G5" s="12"/>
    </row>
    <row r="6" spans="1:7" ht="15" customHeight="1">
      <c r="A6" s="12"/>
      <c r="B6" s="12"/>
      <c r="C6" s="12"/>
      <c r="D6" s="12"/>
      <c r="E6" s="12"/>
      <c r="F6" s="12"/>
      <c r="G6" s="12"/>
    </row>
    <row r="7" spans="1:7" ht="15" customHeight="1">
      <c r="A7" s="12" t="s">
        <v>798</v>
      </c>
      <c r="B7" s="21"/>
      <c r="C7" s="12"/>
      <c r="D7" s="12"/>
      <c r="E7" s="12"/>
      <c r="F7" s="12"/>
      <c r="G7" s="12"/>
    </row>
    <row r="8" spans="1:7" ht="15" customHeight="1">
      <c r="A8" s="12" t="s">
        <v>855</v>
      </c>
      <c r="B8" s="12" t="s">
        <v>856</v>
      </c>
      <c r="C8" s="12"/>
      <c r="D8" s="12"/>
      <c r="E8" s="12"/>
      <c r="F8" s="12"/>
      <c r="G8" s="12"/>
    </row>
    <row r="9" spans="1:7" ht="15" customHeight="1">
      <c r="A9" s="12" t="s">
        <v>844</v>
      </c>
      <c r="B9" s="12" t="s">
        <v>905</v>
      </c>
      <c r="C9" s="12"/>
      <c r="D9" s="12"/>
      <c r="E9" s="12"/>
      <c r="F9" s="12"/>
      <c r="G9" s="12"/>
    </row>
    <row r="10" spans="1:7" ht="15" customHeight="1">
      <c r="A10" s="12" t="s">
        <v>826</v>
      </c>
      <c r="B10" s="12" t="s">
        <v>827</v>
      </c>
      <c r="C10" s="12"/>
      <c r="D10" s="12"/>
      <c r="E10" s="12"/>
      <c r="F10" s="12"/>
      <c r="G10" s="12"/>
    </row>
    <row r="11" spans="1:7" ht="15" customHeight="1">
      <c r="A11" s="12"/>
      <c r="B11" s="21"/>
      <c r="C11" s="12"/>
      <c r="D11" s="12"/>
      <c r="E11" s="12"/>
      <c r="F11" s="12"/>
      <c r="G11" s="12"/>
    </row>
    <row r="12" spans="1:7" ht="15" customHeight="1">
      <c r="A12" s="12" t="s">
        <v>920</v>
      </c>
      <c r="B12" s="12"/>
      <c r="C12" s="12"/>
      <c r="D12" s="12"/>
      <c r="E12" s="12"/>
      <c r="F12" s="12"/>
      <c r="G12" s="12"/>
    </row>
    <row r="13" spans="1:7" ht="15" customHeight="1">
      <c r="A13" s="12" t="s">
        <v>919</v>
      </c>
      <c r="B13" s="12"/>
      <c r="C13" s="12"/>
      <c r="D13" s="12"/>
      <c r="E13" s="12"/>
      <c r="F13" s="12"/>
      <c r="G13" s="12"/>
    </row>
    <row r="14" spans="1:7" ht="15" customHeight="1">
      <c r="A14" s="12"/>
      <c r="B14" s="12"/>
      <c r="C14" s="12"/>
      <c r="D14" s="12"/>
      <c r="E14" s="12"/>
      <c r="F14" s="12"/>
      <c r="G14" s="12"/>
    </row>
    <row r="15" spans="1:7" ht="15" customHeight="1">
      <c r="A15" s="12"/>
      <c r="B15" s="12" t="s">
        <v>965</v>
      </c>
      <c r="C15" s="12"/>
      <c r="D15" s="12"/>
      <c r="E15" s="12"/>
      <c r="G15" s="10"/>
    </row>
    <row r="16" spans="1:7" ht="15" customHeight="1">
      <c r="A16" s="12"/>
      <c r="B16" s="298" t="s">
        <v>917</v>
      </c>
      <c r="C16" s="299" t="s">
        <v>857</v>
      </c>
      <c r="D16" s="300"/>
      <c r="E16" s="301" t="s">
        <v>845</v>
      </c>
      <c r="F16" s="296" t="s">
        <v>981</v>
      </c>
      <c r="G16" s="296" t="s">
        <v>910</v>
      </c>
    </row>
    <row r="17" spans="1:7" ht="15" customHeight="1">
      <c r="A17" s="283">
        <f>G2*100+1</f>
        <v>1101</v>
      </c>
      <c r="B17" s="60"/>
      <c r="C17" s="60"/>
      <c r="D17" s="61"/>
      <c r="E17" s="62"/>
      <c r="F17" s="63"/>
      <c r="G17" s="277"/>
    </row>
    <row r="18" spans="1:7" ht="15" customHeight="1">
      <c r="A18" s="283">
        <f aca="true" t="shared" si="0" ref="A18:A26">A17+1</f>
        <v>1102</v>
      </c>
      <c r="B18" s="64"/>
      <c r="C18" s="64"/>
      <c r="D18" s="65"/>
      <c r="E18" s="66"/>
      <c r="F18" s="67"/>
      <c r="G18" s="277"/>
    </row>
    <row r="19" spans="1:7" ht="15" customHeight="1">
      <c r="A19" s="283">
        <f t="shared" si="0"/>
        <v>1103</v>
      </c>
      <c r="B19" s="68"/>
      <c r="C19" s="68"/>
      <c r="D19" s="69"/>
      <c r="E19" s="70"/>
      <c r="F19" s="71"/>
      <c r="G19" s="277"/>
    </row>
    <row r="20" spans="1:7" ht="15" customHeight="1">
      <c r="A20" s="283">
        <f t="shared" si="0"/>
        <v>1104</v>
      </c>
      <c r="B20" s="64"/>
      <c r="C20" s="64"/>
      <c r="D20" s="65"/>
      <c r="E20" s="66"/>
      <c r="F20" s="67"/>
      <c r="G20" s="277"/>
    </row>
    <row r="21" spans="1:7" ht="15" customHeight="1">
      <c r="A21" s="283">
        <f t="shared" si="0"/>
        <v>1105</v>
      </c>
      <c r="B21" s="68"/>
      <c r="C21" s="68"/>
      <c r="D21" s="69"/>
      <c r="E21" s="70"/>
      <c r="F21" s="71"/>
      <c r="G21" s="277"/>
    </row>
    <row r="22" spans="1:7" ht="15" customHeight="1">
      <c r="A22" s="283">
        <f t="shared" si="0"/>
        <v>1106</v>
      </c>
      <c r="B22" s="64"/>
      <c r="C22" s="64"/>
      <c r="D22" s="65"/>
      <c r="E22" s="66"/>
      <c r="F22" s="67"/>
      <c r="G22" s="277"/>
    </row>
    <row r="23" spans="1:7" ht="15" customHeight="1">
      <c r="A23" s="283">
        <f t="shared" si="0"/>
        <v>1107</v>
      </c>
      <c r="B23" s="68"/>
      <c r="C23" s="68"/>
      <c r="D23" s="69"/>
      <c r="E23" s="70"/>
      <c r="F23" s="71"/>
      <c r="G23" s="277"/>
    </row>
    <row r="24" spans="1:7" ht="15" customHeight="1">
      <c r="A24" s="283">
        <f t="shared" si="0"/>
        <v>1108</v>
      </c>
      <c r="B24" s="64"/>
      <c r="C24" s="64"/>
      <c r="D24" s="65"/>
      <c r="E24" s="66"/>
      <c r="F24" s="67"/>
      <c r="G24" s="277"/>
    </row>
    <row r="25" spans="1:7" ht="15" customHeight="1">
      <c r="A25" s="283">
        <f t="shared" si="0"/>
        <v>1109</v>
      </c>
      <c r="B25" s="68"/>
      <c r="C25" s="68"/>
      <c r="D25" s="69"/>
      <c r="E25" s="70"/>
      <c r="F25" s="71"/>
      <c r="G25" s="277"/>
    </row>
    <row r="26" spans="1:7" ht="15" customHeight="1">
      <c r="A26" s="283">
        <f t="shared" si="0"/>
        <v>1110</v>
      </c>
      <c r="B26" s="64"/>
      <c r="C26" s="64"/>
      <c r="D26" s="65"/>
      <c r="E26" s="66"/>
      <c r="F26" s="67"/>
      <c r="G26" s="277"/>
    </row>
    <row r="27" spans="1:7" ht="15" customHeight="1">
      <c r="A27" s="21"/>
      <c r="B27" s="12"/>
      <c r="C27" s="12"/>
      <c r="D27" s="12"/>
      <c r="E27" s="12"/>
      <c r="F27" s="12"/>
      <c r="G27" s="12"/>
    </row>
    <row r="28" spans="1:7" ht="15" customHeight="1">
      <c r="A28" s="283">
        <f>A26+1</f>
        <v>1111</v>
      </c>
      <c r="B28" s="59" t="s">
        <v>780</v>
      </c>
      <c r="C28" s="51">
        <f>SUM(G17:G26)</f>
        <v>0</v>
      </c>
      <c r="D28" s="19"/>
      <c r="E28" s="20"/>
      <c r="F28" s="20"/>
      <c r="G28" s="12"/>
    </row>
    <row r="29" spans="1:7" ht="15" customHeight="1">
      <c r="A29" s="283">
        <f>A28+1</f>
        <v>1112</v>
      </c>
      <c r="B29" s="26" t="s">
        <v>779</v>
      </c>
      <c r="C29" s="40"/>
      <c r="D29" s="19"/>
      <c r="E29" s="20"/>
      <c r="F29" s="20"/>
      <c r="G29" s="12"/>
    </row>
    <row r="30" spans="1:7" ht="15" customHeight="1">
      <c r="A30" s="283">
        <f>A29+1</f>
        <v>1113</v>
      </c>
      <c r="B30" s="26" t="s">
        <v>939</v>
      </c>
      <c r="C30" s="40"/>
      <c r="D30" s="19"/>
      <c r="E30" s="20"/>
      <c r="F30" s="28"/>
      <c r="G30" s="12"/>
    </row>
    <row r="31" spans="1:7" ht="15" customHeight="1">
      <c r="A31" s="283">
        <f>A30+1</f>
        <v>1114</v>
      </c>
      <c r="B31" s="26" t="s">
        <v>835</v>
      </c>
      <c r="C31" s="51">
        <f>C28+C29-C30</f>
        <v>0</v>
      </c>
      <c r="D31" s="151" t="s">
        <v>721</v>
      </c>
      <c r="E31" s="357">
        <f>1387.1*1.0158</f>
        <v>1409.0161799999998</v>
      </c>
      <c r="F31" s="51">
        <f>(E31*doorrekening!G5)*C31</f>
        <v>0</v>
      </c>
      <c r="G31" s="549" t="s">
        <v>1266</v>
      </c>
    </row>
    <row r="32" spans="2:7" ht="15" customHeight="1">
      <c r="B32" s="12"/>
      <c r="C32" s="12"/>
      <c r="D32" s="12"/>
      <c r="E32" s="12"/>
      <c r="F32" s="12"/>
      <c r="G32" s="12"/>
    </row>
    <row r="33" spans="1:7" ht="15" customHeight="1">
      <c r="A33" s="12" t="s">
        <v>762</v>
      </c>
      <c r="B33" s="12"/>
      <c r="C33" s="12"/>
      <c r="D33" s="12"/>
      <c r="E33" s="12"/>
      <c r="F33" s="12"/>
      <c r="G33" s="12"/>
    </row>
    <row r="34" spans="1:7" ht="15" customHeight="1">
      <c r="A34" s="12" t="s">
        <v>918</v>
      </c>
      <c r="B34" s="12"/>
      <c r="C34" s="12"/>
      <c r="D34" s="12"/>
      <c r="E34" s="12"/>
      <c r="F34" s="12"/>
      <c r="G34" s="12"/>
    </row>
    <row r="35" ht="15" customHeight="1"/>
    <row r="36" ht="15" customHeight="1" hidden="1"/>
    <row r="37" ht="15" customHeight="1" hidden="1"/>
    <row r="38" ht="15" customHeight="1" hidden="1"/>
    <row r="39" ht="15" customHeight="1" hidden="1"/>
    <row r="40" ht="15" customHeight="1" hidden="1"/>
    <row r="41" ht="15" customHeight="1" hidden="1"/>
    <row r="42" ht="15" customHeight="1" hidden="1"/>
    <row r="43" ht="15" customHeight="1" hidden="1"/>
    <row r="44" ht="15" customHeight="1" hidden="1"/>
    <row r="45" ht="15" customHeight="1" hidden="1"/>
    <row r="46" ht="15" customHeight="1" hidden="1"/>
    <row r="47" ht="15" customHeight="1" hidden="1"/>
    <row r="48" ht="15" customHeight="1" hidden="1"/>
    <row r="49" ht="15" customHeight="1" hidden="1"/>
    <row r="50" ht="15" customHeight="1" hidden="1"/>
    <row r="51" ht="15" customHeight="1" hidden="1"/>
    <row r="52" ht="15" customHeight="1" hidden="1"/>
    <row r="53" ht="15" customHeight="1" hidden="1"/>
    <row r="54" ht="15" customHeight="1" hidden="1"/>
    <row r="55" ht="15" customHeight="1" hidden="1"/>
    <row r="56" ht="15" customHeight="1" hidden="1"/>
    <row r="57" ht="15" customHeight="1" hidden="1"/>
    <row r="58" ht="15" customHeight="1" hidden="1"/>
    <row r="59" ht="15" customHeight="1" hidden="1"/>
    <row r="60" ht="15" customHeight="1" hidden="1"/>
    <row r="61" ht="15" customHeight="1" hidden="1"/>
    <row r="62" ht="15" customHeight="1" hidden="1"/>
    <row r="63" ht="15" customHeight="1" hidden="1"/>
    <row r="64" ht="15" customHeight="1" hidden="1"/>
    <row r="65" ht="15" customHeight="1" hidden="1"/>
    <row r="66" ht="15" customHeight="1" hidden="1"/>
    <row r="67" ht="15" customHeight="1" hidden="1"/>
    <row r="68" ht="15" customHeight="1" hidden="1"/>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hidden="1"/>
    <row r="82" ht="15" customHeight="1" hidden="1"/>
    <row r="83" ht="15" customHeight="1" hidden="1"/>
    <row r="84" ht="15" customHeight="1" hidden="1"/>
    <row r="85" ht="15" customHeight="1" hidden="1"/>
    <row r="86" ht="15" customHeight="1" hidden="1"/>
    <row r="87" ht="15" customHeight="1" hidden="1"/>
    <row r="88" ht="15" customHeight="1" hidden="1"/>
    <row r="89" ht="15" customHeight="1" hidden="1"/>
    <row r="90" ht="15" customHeight="1" hidden="1"/>
    <row r="91" ht="15" customHeight="1" hidden="1"/>
    <row r="92" ht="1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sheetData>
  <sheetProtection password="CD36" sheet="1" objects="1" scenarios="1"/>
  <conditionalFormatting sqref="B17:G26 C29:C30">
    <cfRule type="expression" priority="1" dxfId="2" stopIfTrue="1">
      <formula>$E$2=TRUE</formula>
    </cfRule>
  </conditionalFormatting>
  <dataValidations count="1">
    <dataValidation type="whole" allowBlank="1" showInputMessage="1" showErrorMessage="1" error="Geheel getal tussen 0 en 50 invoeren" sqref="G17:G26">
      <formula1>-50</formula1>
      <formula2>50</formula2>
    </dataValidation>
  </dataValidations>
  <printOptions horizontalCentered="1"/>
  <pageMargins left="0.3937007874015748" right="0.3937007874015748" top="0.1968503937007874" bottom="0.1968503937007874" header="0.5118110236220472" footer="0.5118110236220472"/>
  <pageSetup horizontalDpi="600" verticalDpi="600" orientation="landscape" paperSize="9" scale="85" r:id="rId2"/>
  <headerFooter alignWithMargins="0">
    <oddFooter>&amp;C&amp;A</oddFooter>
  </headerFooter>
  <rowBreaks count="3" manualBreakCount="3">
    <brk id="34" max="12" man="1"/>
    <brk id="69" max="12" man="1"/>
    <brk id="105" max="13" man="1"/>
  </rowBreaks>
  <drawing r:id="rId1"/>
</worksheet>
</file>

<file path=xl/worksheets/sheet8.xml><?xml version="1.0" encoding="utf-8"?>
<worksheet xmlns="http://schemas.openxmlformats.org/spreadsheetml/2006/main" xmlns:r="http://schemas.openxmlformats.org/officeDocument/2006/relationships">
  <dimension ref="A2:CC81"/>
  <sheetViews>
    <sheetView showGridLines="0" workbookViewId="0" topLeftCell="A1">
      <selection activeCell="G6" sqref="G6"/>
    </sheetView>
  </sheetViews>
  <sheetFormatPr defaultColWidth="9.140625" defaultRowHeight="12.75" zeroHeight="1"/>
  <cols>
    <col min="1" max="1" width="6.00390625" style="619" customWidth="1"/>
    <col min="2" max="2" width="10.7109375" style="590" customWidth="1"/>
    <col min="3" max="3" width="14.7109375" style="590" customWidth="1"/>
    <col min="4" max="5" width="10.8515625" style="590" customWidth="1"/>
    <col min="6" max="6" width="10.421875" style="590" customWidth="1"/>
    <col min="7" max="7" width="6.00390625" style="590" customWidth="1"/>
    <col min="8" max="8" width="7.00390625" style="590" customWidth="1"/>
    <col min="9" max="9" width="25.28125" style="590" customWidth="1"/>
    <col min="10" max="10" width="13.57421875" style="590" customWidth="1"/>
    <col min="11" max="11" width="11.7109375" style="590" customWidth="1"/>
    <col min="12" max="13" width="1.8515625" style="590" customWidth="1"/>
    <col min="14" max="16" width="9.140625" style="590" hidden="1" customWidth="1"/>
    <col min="17" max="27" width="9.140625" style="1067" hidden="1" customWidth="1"/>
    <col min="28" max="55" width="9.140625" style="590" hidden="1" customWidth="1"/>
    <col min="56" max="56" width="11.7109375" style="590" hidden="1" customWidth="1"/>
    <col min="57" max="79" width="9.140625" style="590" hidden="1" customWidth="1"/>
    <col min="80" max="81" width="9.140625" style="1065" hidden="1" customWidth="1"/>
    <col min="82" max="16384" width="9.140625" style="590" hidden="1" customWidth="1"/>
  </cols>
  <sheetData>
    <row r="1" ht="14.25" customHeight="1"/>
    <row r="2" spans="1:81" s="598" customFormat="1" ht="14.25" customHeight="1">
      <c r="A2" s="592" t="str">
        <f>voorblad!A20</f>
        <v>Mutatieformulier capaciteitswijziging gehandicaptenzorg 2006 - inclusief ZZP's 2009</v>
      </c>
      <c r="B2" s="593"/>
      <c r="C2" s="593"/>
      <c r="D2" s="593"/>
      <c r="E2" s="594"/>
      <c r="F2" s="812"/>
      <c r="G2" s="119" t="str">
        <f>"versie: "&amp;TEXT(voorblad!$L$26,"dd-mm-jjjj")</f>
        <v>versie: 30-06-2009</v>
      </c>
      <c r="H2" s="595"/>
      <c r="I2" s="595"/>
      <c r="J2" s="812"/>
      <c r="K2" s="596">
        <f>deconcentratie!G2+1</f>
        <v>12</v>
      </c>
      <c r="Q2" s="1068"/>
      <c r="R2" s="1068"/>
      <c r="S2" s="1068"/>
      <c r="T2" s="1068"/>
      <c r="U2" s="1068"/>
      <c r="V2" s="1068"/>
      <c r="W2" s="1068"/>
      <c r="X2" s="1068"/>
      <c r="Y2" s="1068"/>
      <c r="Z2" s="1068"/>
      <c r="AA2" s="1068"/>
      <c r="CB2" s="1066"/>
      <c r="CC2" s="1066"/>
    </row>
    <row r="3" spans="1:81" s="598" customFormat="1" ht="14.25" customHeight="1">
      <c r="A3" s="620"/>
      <c r="B3" s="621"/>
      <c r="C3" s="621"/>
      <c r="D3" s="621"/>
      <c r="E3" s="623" t="b">
        <f>voorblad!E14</f>
        <v>1</v>
      </c>
      <c r="F3" s="623"/>
      <c r="G3" s="623"/>
      <c r="H3" s="623"/>
      <c r="I3" s="623"/>
      <c r="J3" s="621"/>
      <c r="K3" s="624"/>
      <c r="Q3" s="1068"/>
      <c r="R3" s="1068"/>
      <c r="S3" s="1068"/>
      <c r="T3" s="1068"/>
      <c r="U3" s="1068"/>
      <c r="V3" s="1068"/>
      <c r="W3" s="1068"/>
      <c r="X3" s="1068"/>
      <c r="Y3" s="1068"/>
      <c r="Z3" s="1068"/>
      <c r="AA3" s="1068"/>
      <c r="CB3" s="1066"/>
      <c r="CC3" s="1066"/>
    </row>
    <row r="4" spans="1:81" s="598" customFormat="1" ht="14.25" customHeight="1">
      <c r="A4" s="625"/>
      <c r="B4" s="626" t="s">
        <v>181</v>
      </c>
      <c r="C4" s="626"/>
      <c r="D4" s="626"/>
      <c r="E4" s="622"/>
      <c r="F4" s="623"/>
      <c r="G4" s="623"/>
      <c r="H4" s="623"/>
      <c r="I4" s="623"/>
      <c r="J4" s="621"/>
      <c r="K4" s="624"/>
      <c r="Q4" s="1068"/>
      <c r="R4" s="1068"/>
      <c r="S4" s="1068"/>
      <c r="T4" s="1068"/>
      <c r="U4" s="1068"/>
      <c r="V4" s="1068"/>
      <c r="W4" s="1068"/>
      <c r="X4" s="1068"/>
      <c r="Y4" s="1068"/>
      <c r="Z4" s="1068"/>
      <c r="AA4" s="1068"/>
      <c r="CB4" s="1066"/>
      <c r="CC4" s="1066"/>
    </row>
    <row r="5" spans="1:81" s="598" customFormat="1" ht="14.25" customHeight="1">
      <c r="A5" s="625"/>
      <c r="B5" s="626"/>
      <c r="C5" s="626"/>
      <c r="D5" s="626"/>
      <c r="E5" s="622"/>
      <c r="F5" s="623"/>
      <c r="G5" s="623"/>
      <c r="H5" s="623"/>
      <c r="I5" s="623"/>
      <c r="J5" s="621"/>
      <c r="K5" s="624"/>
      <c r="Q5" s="1068"/>
      <c r="R5" s="1068"/>
      <c r="S5" s="1068"/>
      <c r="T5" s="1068"/>
      <c r="U5" s="1068"/>
      <c r="V5" s="1068"/>
      <c r="W5" s="1068"/>
      <c r="X5" s="1068"/>
      <c r="Y5" s="1068"/>
      <c r="Z5" s="1068"/>
      <c r="AA5" s="1068"/>
      <c r="CB5" s="1066"/>
      <c r="CC5" s="1066"/>
    </row>
    <row r="6" spans="1:81" s="598" customFormat="1" ht="14.25" customHeight="1">
      <c r="A6" s="1075">
        <v>1300</v>
      </c>
      <c r="B6" s="1072" t="s">
        <v>304</v>
      </c>
      <c r="C6" s="1073"/>
      <c r="D6" s="1073"/>
      <c r="E6" s="594"/>
      <c r="F6" s="1074"/>
      <c r="G6" s="1076" t="s">
        <v>846</v>
      </c>
      <c r="H6" s="623"/>
      <c r="I6" s="623"/>
      <c r="J6" s="621"/>
      <c r="K6" s="624"/>
      <c r="O6" s="598" t="s">
        <v>846</v>
      </c>
      <c r="Q6" s="1068"/>
      <c r="R6" s="1068"/>
      <c r="S6" s="1068"/>
      <c r="T6" s="1068"/>
      <c r="U6" s="1068"/>
      <c r="V6" s="1068"/>
      <c r="W6" s="1068"/>
      <c r="X6" s="1068"/>
      <c r="Y6" s="1068"/>
      <c r="Z6" s="1068"/>
      <c r="AA6" s="1068"/>
      <c r="CB6" s="1066"/>
      <c r="CC6" s="1066"/>
    </row>
    <row r="7" spans="1:81" s="598" customFormat="1" ht="14.25" customHeight="1">
      <c r="A7" s="620"/>
      <c r="B7" s="621"/>
      <c r="C7" s="621"/>
      <c r="D7" s="621"/>
      <c r="E7" s="622"/>
      <c r="F7" s="623"/>
      <c r="G7" s="623"/>
      <c r="H7" s="623"/>
      <c r="I7" s="623"/>
      <c r="J7" s="621"/>
      <c r="K7" s="624"/>
      <c r="O7" s="598" t="s">
        <v>305</v>
      </c>
      <c r="Q7" s="1068"/>
      <c r="R7" s="1068"/>
      <c r="S7" s="1068"/>
      <c r="T7" s="1068"/>
      <c r="U7" s="1068"/>
      <c r="V7" s="1068"/>
      <c r="W7" s="1068"/>
      <c r="X7" s="1068"/>
      <c r="Y7" s="1068"/>
      <c r="Z7" s="1068"/>
      <c r="AA7" s="1068"/>
      <c r="CB7" s="1066"/>
      <c r="CC7" s="1066"/>
    </row>
    <row r="8" spans="1:4" ht="14.25" customHeight="1">
      <c r="A8" s="590"/>
      <c r="B8" s="619" t="s">
        <v>16</v>
      </c>
      <c r="C8" s="619"/>
      <c r="D8" s="619"/>
    </row>
    <row r="9" spans="1:11" ht="14.25" customHeight="1">
      <c r="A9" s="590"/>
      <c r="B9" s="619"/>
      <c r="C9" s="619"/>
      <c r="D9" s="851" t="s">
        <v>190</v>
      </c>
      <c r="E9" s="853" t="s">
        <v>191</v>
      </c>
      <c r="H9" s="619"/>
      <c r="I9" s="725" t="s">
        <v>167</v>
      </c>
      <c r="J9" s="727"/>
      <c r="K9" s="739"/>
    </row>
    <row r="10" spans="1:15" ht="14.25" customHeight="1">
      <c r="A10" s="590"/>
      <c r="B10" s="628" t="s">
        <v>38</v>
      </c>
      <c r="C10" s="849"/>
      <c r="D10" s="852" t="s">
        <v>192</v>
      </c>
      <c r="E10" s="854" t="s">
        <v>192</v>
      </c>
      <c r="F10" s="850" t="s">
        <v>834</v>
      </c>
      <c r="H10" s="619"/>
      <c r="I10" s="848" t="s">
        <v>206</v>
      </c>
      <c r="J10" s="848" t="s">
        <v>160</v>
      </c>
      <c r="K10" s="848" t="s">
        <v>161</v>
      </c>
      <c r="O10" s="590" t="b">
        <f>OR(D11&gt;0,D12&gt;0,D13&gt;0,E11&gt;0,E12&gt;0,E13&gt;0)</f>
        <v>0</v>
      </c>
    </row>
    <row r="11" spans="1:15" ht="14.25" customHeight="1">
      <c r="A11" s="615">
        <f>K2*100+1</f>
        <v>1201</v>
      </c>
      <c r="B11" s="616" t="s">
        <v>21</v>
      </c>
      <c r="C11" s="616"/>
      <c r="D11" s="860"/>
      <c r="E11" s="860"/>
      <c r="F11" s="855">
        <f>SUM(D11:E11)</f>
        <v>0</v>
      </c>
      <c r="H11" s="615">
        <f>A20+3</f>
        <v>1210</v>
      </c>
      <c r="I11" s="868"/>
      <c r="J11" s="861"/>
      <c r="K11" s="861"/>
      <c r="O11" s="590" t="b">
        <f>OR(D11&lt;0,D12&lt;0,D13&lt;0,E11&lt;0,E12&lt;0,E13&lt;0)</f>
        <v>0</v>
      </c>
    </row>
    <row r="12" spans="1:11" ht="14.25" customHeight="1">
      <c r="A12" s="615">
        <f>A11+1</f>
        <v>1202</v>
      </c>
      <c r="B12" s="616" t="s">
        <v>22</v>
      </c>
      <c r="C12" s="616"/>
      <c r="D12" s="787"/>
      <c r="E12" s="787"/>
      <c r="F12" s="638">
        <f>SUM(D12:E12)</f>
        <v>0</v>
      </c>
      <c r="H12" s="615">
        <f>H11+1</f>
        <v>1211</v>
      </c>
      <c r="I12" s="868"/>
      <c r="J12" s="861"/>
      <c r="K12" s="861"/>
    </row>
    <row r="13" spans="1:11" ht="14.25" customHeight="1">
      <c r="A13" s="615">
        <f>A12+1</f>
        <v>1203</v>
      </c>
      <c r="B13" s="616" t="s">
        <v>23</v>
      </c>
      <c r="C13" s="616"/>
      <c r="D13" s="787"/>
      <c r="E13" s="787"/>
      <c r="F13" s="638">
        <f>SUM(D13:E13)</f>
        <v>0</v>
      </c>
      <c r="H13" s="615">
        <f aca="true" t="shared" si="0" ref="H13:H20">H12+1</f>
        <v>1212</v>
      </c>
      <c r="I13" s="868"/>
      <c r="J13" s="861"/>
      <c r="K13" s="861"/>
    </row>
    <row r="14" spans="1:11" ht="14.25" customHeight="1">
      <c r="A14" s="615">
        <f>A13+1</f>
        <v>1204</v>
      </c>
      <c r="B14" s="730" t="s">
        <v>185</v>
      </c>
      <c r="C14" s="731"/>
      <c r="D14" s="787">
        <f>SUM(D11:D13)</f>
        <v>0</v>
      </c>
      <c r="E14" s="787">
        <f>SUM(E11:E13)</f>
        <v>0</v>
      </c>
      <c r="F14" s="786">
        <f>SUM(F11:F13)</f>
        <v>0</v>
      </c>
      <c r="H14" s="615">
        <f t="shared" si="0"/>
        <v>1213</v>
      </c>
      <c r="I14" s="868"/>
      <c r="J14" s="861"/>
      <c r="K14" s="861"/>
    </row>
    <row r="15" spans="1:11" ht="14.25" customHeight="1">
      <c r="A15" s="846">
        <f>IF(AND(O10=TRUE,O11=TRUE),"u kunt geen positieve én negatieve mutatie invullen","")</f>
      </c>
      <c r="B15" s="619"/>
      <c r="C15" s="619"/>
      <c r="H15" s="615">
        <f t="shared" si="0"/>
        <v>1214</v>
      </c>
      <c r="I15" s="868"/>
      <c r="J15" s="861"/>
      <c r="K15" s="861"/>
    </row>
    <row r="16" spans="1:11" ht="14.25" customHeight="1">
      <c r="A16" s="590"/>
      <c r="B16" s="619"/>
      <c r="C16" s="619"/>
      <c r="D16" s="851" t="s">
        <v>190</v>
      </c>
      <c r="E16" s="853" t="s">
        <v>191</v>
      </c>
      <c r="H16" s="615">
        <f t="shared" si="0"/>
        <v>1215</v>
      </c>
      <c r="I16" s="868"/>
      <c r="J16" s="861"/>
      <c r="K16" s="861"/>
    </row>
    <row r="17" spans="1:11" ht="14.25" customHeight="1">
      <c r="A17" s="590"/>
      <c r="B17" s="628" t="s">
        <v>39</v>
      </c>
      <c r="C17" s="628"/>
      <c r="D17" s="852" t="s">
        <v>192</v>
      </c>
      <c r="E17" s="854" t="s">
        <v>192</v>
      </c>
      <c r="F17" s="629" t="s">
        <v>834</v>
      </c>
      <c r="H17" s="615">
        <f t="shared" si="0"/>
        <v>1216</v>
      </c>
      <c r="I17" s="868"/>
      <c r="J17" s="861"/>
      <c r="K17" s="861"/>
    </row>
    <row r="18" spans="1:11" ht="14.25" customHeight="1">
      <c r="A18" s="615">
        <f>A14+1</f>
        <v>1205</v>
      </c>
      <c r="B18" s="616" t="s">
        <v>24</v>
      </c>
      <c r="C18" s="616"/>
      <c r="D18" s="787"/>
      <c r="E18" s="787"/>
      <c r="F18" s="638">
        <f>SUM(D18:E18)</f>
        <v>0</v>
      </c>
      <c r="H18" s="615">
        <f t="shared" si="0"/>
        <v>1217</v>
      </c>
      <c r="I18" s="868"/>
      <c r="J18" s="861"/>
      <c r="K18" s="861"/>
    </row>
    <row r="19" spans="1:11" ht="14.25" customHeight="1">
      <c r="A19" s="615">
        <f>A18+1</f>
        <v>1206</v>
      </c>
      <c r="B19" s="616" t="s">
        <v>25</v>
      </c>
      <c r="C19" s="616"/>
      <c r="D19" s="787"/>
      <c r="E19" s="787"/>
      <c r="F19" s="638">
        <f>SUM(D19:E19)</f>
        <v>0</v>
      </c>
      <c r="H19" s="615">
        <f t="shared" si="0"/>
        <v>1218</v>
      </c>
      <c r="I19" s="868"/>
      <c r="J19" s="861"/>
      <c r="K19" s="861"/>
    </row>
    <row r="20" spans="1:11" ht="14.25" customHeight="1">
      <c r="A20" s="615">
        <f>A19+1</f>
        <v>1207</v>
      </c>
      <c r="B20" s="616" t="s">
        <v>26</v>
      </c>
      <c r="C20" s="616"/>
      <c r="D20" s="787"/>
      <c r="E20" s="787"/>
      <c r="F20" s="638">
        <f>SUM(D20:E20)</f>
        <v>0</v>
      </c>
      <c r="H20" s="615">
        <f t="shared" si="0"/>
        <v>1219</v>
      </c>
      <c r="I20" s="868"/>
      <c r="J20" s="861"/>
      <c r="K20" s="861"/>
    </row>
    <row r="21" spans="1:9" ht="14.25" customHeight="1">
      <c r="A21" s="590"/>
      <c r="B21" s="867"/>
      <c r="C21" s="619"/>
      <c r="F21" s="636"/>
      <c r="I21" s="846">
        <f>IF(SUM(J11:J20)&lt;&gt;F14,"aantal plaatsen stemt niet overeen met regel 1304!","")</f>
      </c>
    </row>
    <row r="22" spans="6:10" ht="14.25" customHeight="1">
      <c r="F22" s="623"/>
      <c r="G22" s="623"/>
      <c r="H22" s="623"/>
      <c r="I22" s="623"/>
      <c r="J22" s="623"/>
    </row>
    <row r="23" spans="2:11" ht="14.25" customHeight="1">
      <c r="B23" s="631" t="s">
        <v>46</v>
      </c>
      <c r="C23" s="631"/>
      <c r="D23" s="631"/>
      <c r="E23" s="627"/>
      <c r="F23" s="623"/>
      <c r="H23" s="619"/>
      <c r="I23" s="759" t="s">
        <v>47</v>
      </c>
      <c r="J23" s="759"/>
      <c r="K23" s="629"/>
    </row>
    <row r="24" spans="1:11" ht="14.25" customHeight="1">
      <c r="A24" s="729">
        <f>H20+1</f>
        <v>1220</v>
      </c>
      <c r="B24" s="733" t="s">
        <v>27</v>
      </c>
      <c r="C24" s="734"/>
      <c r="D24" s="735"/>
      <c r="E24" s="863"/>
      <c r="F24" s="623"/>
      <c r="H24" s="729">
        <f>A38+6</f>
        <v>1240</v>
      </c>
      <c r="I24" s="758" t="s">
        <v>27</v>
      </c>
      <c r="J24" s="1030"/>
      <c r="K24" s="1033"/>
    </row>
    <row r="25" spans="1:11" ht="14.25" customHeight="1">
      <c r="A25" s="729">
        <f>A24+1</f>
        <v>1221</v>
      </c>
      <c r="B25" s="730" t="s">
        <v>34</v>
      </c>
      <c r="C25" s="731"/>
      <c r="D25" s="732"/>
      <c r="E25" s="864"/>
      <c r="F25" s="623"/>
      <c r="H25" s="729">
        <f aca="true" t="shared" si="1" ref="H25:H32">H24+1</f>
        <v>1241</v>
      </c>
      <c r="I25" s="1031" t="s">
        <v>283</v>
      </c>
      <c r="J25" s="1025"/>
      <c r="K25" s="1033"/>
    </row>
    <row r="26" spans="1:11" ht="14.25" customHeight="1">
      <c r="A26" s="729">
        <f>A25+1</f>
        <v>1222</v>
      </c>
      <c r="B26" s="730" t="s">
        <v>35</v>
      </c>
      <c r="C26" s="731"/>
      <c r="D26" s="732"/>
      <c r="E26" s="847">
        <f>E24-E25</f>
        <v>0</v>
      </c>
      <c r="F26" s="623"/>
      <c r="H26" s="729">
        <f t="shared" si="1"/>
        <v>1242</v>
      </c>
      <c r="I26" s="758" t="s">
        <v>36</v>
      </c>
      <c r="J26" s="799"/>
      <c r="K26" s="1033"/>
    </row>
    <row r="27" spans="1:11" ht="14.25" customHeight="1">
      <c r="A27" s="729">
        <f>A26+1</f>
        <v>1223</v>
      </c>
      <c r="B27" s="736" t="s">
        <v>28</v>
      </c>
      <c r="C27" s="633"/>
      <c r="D27" s="737"/>
      <c r="E27" s="865"/>
      <c r="F27" s="623"/>
      <c r="H27" s="729">
        <f t="shared" si="1"/>
        <v>1243</v>
      </c>
      <c r="I27" s="1032" t="s">
        <v>284</v>
      </c>
      <c r="J27" s="805"/>
      <c r="K27" s="1033"/>
    </row>
    <row r="28" spans="1:11" ht="14.25" customHeight="1">
      <c r="A28" s="729">
        <f aca="true" t="shared" si="2" ref="A28:A38">A27+1</f>
        <v>1224</v>
      </c>
      <c r="B28" s="730" t="s">
        <v>34</v>
      </c>
      <c r="C28" s="731"/>
      <c r="D28" s="732"/>
      <c r="E28" s="864"/>
      <c r="F28" s="623"/>
      <c r="H28" s="729">
        <f t="shared" si="1"/>
        <v>1244</v>
      </c>
      <c r="I28" s="757" t="s">
        <v>29</v>
      </c>
      <c r="J28" s="796"/>
      <c r="K28" s="865"/>
    </row>
    <row r="29" spans="1:11" ht="14.25" customHeight="1">
      <c r="A29" s="729">
        <f t="shared" si="2"/>
        <v>1225</v>
      </c>
      <c r="B29" s="730" t="s">
        <v>35</v>
      </c>
      <c r="C29" s="731"/>
      <c r="D29" s="732"/>
      <c r="E29" s="847">
        <f>E27-E28</f>
        <v>0</v>
      </c>
      <c r="F29" s="623"/>
      <c r="H29" s="729">
        <f t="shared" si="1"/>
        <v>1245</v>
      </c>
      <c r="I29" s="758" t="s">
        <v>42</v>
      </c>
      <c r="J29" s="799"/>
      <c r="K29" s="865"/>
    </row>
    <row r="30" spans="1:11" ht="14.25" customHeight="1">
      <c r="A30" s="729">
        <f t="shared" si="2"/>
        <v>1226</v>
      </c>
      <c r="B30" s="736" t="s">
        <v>29</v>
      </c>
      <c r="C30" s="633"/>
      <c r="D30" s="737"/>
      <c r="E30" s="865"/>
      <c r="F30" s="623"/>
      <c r="H30" s="729">
        <f t="shared" si="1"/>
        <v>1246</v>
      </c>
      <c r="I30" s="800" t="s">
        <v>166</v>
      </c>
      <c r="J30" s="801"/>
      <c r="K30" s="746">
        <f>+K28-K29</f>
        <v>0</v>
      </c>
    </row>
    <row r="31" spans="1:11" ht="14.25" customHeight="1">
      <c r="A31" s="729">
        <f t="shared" si="2"/>
        <v>1227</v>
      </c>
      <c r="B31" s="730" t="s">
        <v>34</v>
      </c>
      <c r="C31" s="731"/>
      <c r="D31" s="732"/>
      <c r="E31" s="864"/>
      <c r="F31" s="623"/>
      <c r="G31" s="632"/>
      <c r="H31" s="729">
        <f t="shared" si="1"/>
        <v>1247</v>
      </c>
      <c r="I31" s="797" t="s">
        <v>30</v>
      </c>
      <c r="J31" s="798"/>
      <c r="K31" s="865"/>
    </row>
    <row r="32" spans="1:11" ht="14.25" customHeight="1">
      <c r="A32" s="729">
        <f t="shared" si="2"/>
        <v>1228</v>
      </c>
      <c r="B32" s="730" t="s">
        <v>35</v>
      </c>
      <c r="C32" s="731"/>
      <c r="D32" s="732"/>
      <c r="E32" s="847">
        <f>E30-E31</f>
        <v>0</v>
      </c>
      <c r="F32" s="623"/>
      <c r="G32" s="619"/>
      <c r="H32" s="729">
        <f t="shared" si="1"/>
        <v>1248</v>
      </c>
      <c r="I32" s="753" t="s">
        <v>200</v>
      </c>
      <c r="J32" s="754"/>
      <c r="K32" s="1034">
        <f>SUM(K24:K31)-K28-K27-K25</f>
        <v>0</v>
      </c>
    </row>
    <row r="33" spans="1:10" ht="14.25" customHeight="1">
      <c r="A33" s="729">
        <f t="shared" si="2"/>
        <v>1229</v>
      </c>
      <c r="B33" s="736" t="s">
        <v>30</v>
      </c>
      <c r="C33" s="633"/>
      <c r="D33" s="737"/>
      <c r="E33" s="865"/>
      <c r="F33" s="623"/>
      <c r="I33" s="630">
        <f>IF(K32&lt;&gt;E14,"aantal plaatsen stemt niet overeen met regel 1304!","")</f>
      </c>
      <c r="J33" s="634"/>
    </row>
    <row r="34" spans="1:6" ht="14.25" customHeight="1">
      <c r="A34" s="729">
        <f t="shared" si="2"/>
        <v>1230</v>
      </c>
      <c r="B34" s="730" t="s">
        <v>34</v>
      </c>
      <c r="C34" s="731"/>
      <c r="D34" s="732"/>
      <c r="E34" s="864"/>
      <c r="F34" s="623"/>
    </row>
    <row r="35" spans="1:11" ht="14.25" customHeight="1">
      <c r="A35" s="729">
        <f t="shared" si="2"/>
        <v>1231</v>
      </c>
      <c r="B35" s="730" t="s">
        <v>35</v>
      </c>
      <c r="C35" s="731"/>
      <c r="D35" s="732"/>
      <c r="E35" s="847">
        <f>E33-E34</f>
        <v>0</v>
      </c>
      <c r="F35" s="623"/>
      <c r="H35" s="615">
        <f>H32+4</f>
        <v>1252</v>
      </c>
      <c r="I35" s="743" t="s">
        <v>193</v>
      </c>
      <c r="J35" s="744"/>
      <c r="K35" s="862"/>
    </row>
    <row r="36" spans="1:53" ht="14.25" customHeight="1">
      <c r="A36" s="729">
        <f t="shared" si="2"/>
        <v>1232</v>
      </c>
      <c r="B36" s="747" t="s">
        <v>40</v>
      </c>
      <c r="C36" s="748"/>
      <c r="D36" s="749"/>
      <c r="E36" s="746">
        <f>+E25+E31+E34+E28</f>
        <v>0</v>
      </c>
      <c r="F36" s="623"/>
      <c r="H36" s="1070" t="s">
        <v>303</v>
      </c>
      <c r="AH36" s="590">
        <f>IF(B21="",0,1)</f>
        <v>0</v>
      </c>
      <c r="AQ36" s="1067"/>
      <c r="AR36" s="1067"/>
      <c r="AS36" s="1067"/>
      <c r="AT36" s="1067"/>
      <c r="AU36" s="1067"/>
      <c r="AV36" s="1067"/>
      <c r="AW36" s="1067"/>
      <c r="AX36" s="1067"/>
      <c r="AY36" s="1067"/>
      <c r="AZ36" s="1067"/>
      <c r="BA36" s="1067"/>
    </row>
    <row r="37" spans="1:53" ht="14.25" customHeight="1">
      <c r="A37" s="729">
        <f t="shared" si="2"/>
        <v>1233</v>
      </c>
      <c r="B37" s="750" t="s">
        <v>41</v>
      </c>
      <c r="C37" s="751"/>
      <c r="D37" s="752"/>
      <c r="E37" s="746">
        <f>+E26+E32+E35+E29</f>
        <v>0</v>
      </c>
      <c r="F37" s="623"/>
      <c r="H37" s="1071" t="s">
        <v>302</v>
      </c>
      <c r="AH37" s="590">
        <f>IF(I21="",0,1)</f>
        <v>0</v>
      </c>
      <c r="AQ37" s="1067"/>
      <c r="AR37" s="1067"/>
      <c r="AS37" s="1067"/>
      <c r="AT37" s="1067"/>
      <c r="AU37" s="1067"/>
      <c r="AV37" s="1067"/>
      <c r="AW37" s="1067"/>
      <c r="AX37" s="1067"/>
      <c r="AY37" s="1067"/>
      <c r="AZ37" s="1067"/>
      <c r="BA37" s="1067"/>
    </row>
    <row r="38" spans="1:53" ht="14.25" customHeight="1">
      <c r="A38" s="729">
        <f t="shared" si="2"/>
        <v>1234</v>
      </c>
      <c r="B38" s="753" t="s">
        <v>201</v>
      </c>
      <c r="C38" s="754"/>
      <c r="D38" s="755"/>
      <c r="E38" s="756">
        <f>+E37+E36</f>
        <v>0</v>
      </c>
      <c r="F38" s="630"/>
      <c r="AH38" s="590">
        <f>IF(I33="",0,1)</f>
        <v>0</v>
      </c>
      <c r="AQ38" s="1067"/>
      <c r="AR38" s="1067"/>
      <c r="AS38" s="1067"/>
      <c r="AT38" s="1067"/>
      <c r="AU38" s="1067"/>
      <c r="AV38" s="1067"/>
      <c r="AW38" s="1067"/>
      <c r="AX38" s="1067"/>
      <c r="AY38" s="1067"/>
      <c r="AZ38" s="1067"/>
      <c r="BA38" s="1067"/>
    </row>
    <row r="39" spans="2:53" ht="14.25" customHeight="1">
      <c r="B39" s="846">
        <f>IF(E38&lt;&gt;D14,"aantal plaatsen stemt niet overeen met regel 1304!","")</f>
      </c>
      <c r="F39" s="623"/>
      <c r="H39" s="590" t="s">
        <v>245</v>
      </c>
      <c r="AH39" s="590">
        <f>IF(B39="",0,1)</f>
        <v>0</v>
      </c>
      <c r="AQ39" s="1067"/>
      <c r="AR39" s="1067"/>
      <c r="AS39" s="1067"/>
      <c r="AT39" s="1067"/>
      <c r="AU39" s="1067"/>
      <c r="AV39" s="1067"/>
      <c r="AW39" s="1067"/>
      <c r="AX39" s="1067"/>
      <c r="AY39" s="1067"/>
      <c r="AZ39" s="1067"/>
      <c r="BA39" s="1067"/>
    </row>
    <row r="40" spans="1:53" ht="14.25" customHeight="1">
      <c r="A40" s="632"/>
      <c r="B40" s="639"/>
      <c r="C40" s="639"/>
      <c r="D40" s="639"/>
      <c r="E40" s="640"/>
      <c r="F40" s="639"/>
      <c r="H40" s="590" t="s">
        <v>290</v>
      </c>
      <c r="AM40" s="639"/>
      <c r="AN40" s="639"/>
      <c r="AQ40" s="1067"/>
      <c r="AR40" s="1067"/>
      <c r="AS40" s="1067"/>
      <c r="AT40" s="1067"/>
      <c r="AU40" s="1067"/>
      <c r="AV40" s="1067"/>
      <c r="AW40" s="1067"/>
      <c r="AX40" s="1067"/>
      <c r="AY40" s="1067"/>
      <c r="AZ40" s="1067"/>
      <c r="BA40" s="1067"/>
    </row>
    <row r="41" spans="5:53" ht="14.25" customHeight="1">
      <c r="E41" s="639"/>
      <c r="H41" s="1029" t="s">
        <v>289</v>
      </c>
      <c r="AQ41" s="1067"/>
      <c r="AR41" s="1067"/>
      <c r="AS41" s="1067"/>
      <c r="AT41" s="1067"/>
      <c r="AU41" s="1067"/>
      <c r="AV41" s="1067"/>
      <c r="AW41" s="1067"/>
      <c r="AX41" s="1067"/>
      <c r="AY41" s="1067"/>
      <c r="AZ41" s="1067"/>
      <c r="BA41" s="1067"/>
    </row>
    <row r="42" spans="2:56" ht="14.25" customHeight="1">
      <c r="B42" s="808" t="s">
        <v>162</v>
      </c>
      <c r="C42" s="809"/>
      <c r="D42" s="726"/>
      <c r="E42" s="726"/>
      <c r="F42" s="723"/>
      <c r="H42" s="618"/>
      <c r="I42" s="870" t="s">
        <v>247</v>
      </c>
      <c r="J42" s="726"/>
      <c r="K42" s="723"/>
      <c r="AH42" s="618"/>
      <c r="AN42" s="590" t="s">
        <v>170</v>
      </c>
      <c r="AO42" s="590" t="s">
        <v>746</v>
      </c>
      <c r="AP42" s="590" t="s">
        <v>171</v>
      </c>
      <c r="AQ42" s="590" t="s">
        <v>163</v>
      </c>
      <c r="AR42" s="590" t="s">
        <v>169</v>
      </c>
      <c r="AS42" s="590" t="s">
        <v>168</v>
      </c>
      <c r="AT42" s="1067" t="s">
        <v>176</v>
      </c>
      <c r="AU42" s="1067" t="s">
        <v>177</v>
      </c>
      <c r="AV42" s="1067" t="s">
        <v>178</v>
      </c>
      <c r="AW42" s="1067" t="s">
        <v>179</v>
      </c>
      <c r="AX42" s="1069" t="s">
        <v>113</v>
      </c>
      <c r="AY42" s="1067" t="s">
        <v>172</v>
      </c>
      <c r="AZ42" s="1067" t="s">
        <v>173</v>
      </c>
      <c r="BA42" s="1067" t="s">
        <v>174</v>
      </c>
      <c r="BB42" s="1067" t="s">
        <v>175</v>
      </c>
      <c r="BC42" s="1069" t="s">
        <v>70</v>
      </c>
      <c r="BD42" s="1067" t="s">
        <v>165</v>
      </c>
    </row>
    <row r="43" spans="2:59" ht="14.25" customHeight="1">
      <c r="B43" s="810" t="s">
        <v>161</v>
      </c>
      <c r="C43" s="811"/>
      <c r="D43" s="805" t="s">
        <v>202</v>
      </c>
      <c r="E43" s="724" t="s">
        <v>286</v>
      </c>
      <c r="F43" s="806" t="s">
        <v>180</v>
      </c>
      <c r="I43" s="743" t="s">
        <v>246</v>
      </c>
      <c r="J43" s="744"/>
      <c r="K43" s="1022" t="s">
        <v>248</v>
      </c>
      <c r="AN43" s="590">
        <f aca="true" t="shared" si="3" ref="AN43:AN52">IF(K11=$BF$43,J11,0)</f>
        <v>0</v>
      </c>
      <c r="AO43" s="590">
        <f aca="true" t="shared" si="4" ref="AO43:AO52">IF(K11=$BF$44,J11,0)</f>
        <v>0</v>
      </c>
      <c r="AP43" s="590">
        <f aca="true" t="shared" si="5" ref="AP43:AP52">IF($K11=$BF$45,J11,0)</f>
        <v>0</v>
      </c>
      <c r="AQ43" s="590">
        <f aca="true" t="shared" si="6" ref="AQ43:AQ52">IF($K11=$BF$46,J11,0)</f>
        <v>0</v>
      </c>
      <c r="AR43" s="590">
        <f aca="true" t="shared" si="7" ref="AR43:AR52">5*AS43</f>
        <v>0</v>
      </c>
      <c r="AS43" s="590">
        <f>IF(J11&lt;&gt;0,VLOOKUP(I11,'KW nieuw'!$O$59:$Q$140,3),0)</f>
        <v>0</v>
      </c>
      <c r="AT43" s="1067">
        <f>IF(AN43&gt;0,(VLOOKUP(AN43,'KW nieuw'!$J$61:$L$66,2)),(IF(AN43&lt;0,(VLOOKUP(AN43*-1,'KW nieuw'!$J$61:$L$66,2)),0)))</f>
        <v>0</v>
      </c>
      <c r="AU43" s="1067">
        <f>IF(AO43&gt;0,(VLOOKUP(AO43,'KW nieuw'!$J$69:$L$74,2)),(IF(AO43&lt;0,(VLOOKUP(AO43*-1,'KW nieuw'!$J$69:$L$74,2)),0)))</f>
        <v>0</v>
      </c>
      <c r="AV43" s="1067">
        <f>IF(AP43&gt;0,(VLOOKUP(AP43,'KW nieuw'!$J$77:$L$82,2)),(IF(AP43&lt;0,(VLOOKUP(AP43*-1,'KW nieuw'!$J$77:$L$82,2)),0)))</f>
        <v>0</v>
      </c>
      <c r="AW43" s="1067">
        <f>IF(AQ43&gt;0,(VLOOKUP(AQ43,'KW nieuw'!$J$86:$L$91,2)),(IF(AQ43&lt;0,(VLOOKUP(AQ43*-1,'KW nieuw'!$J$86:$L$91,2)),0)))</f>
        <v>0</v>
      </c>
      <c r="AX43" s="1069">
        <f>SUM(AT43:AW43)*(1+AR43)*1.0325</f>
        <v>0</v>
      </c>
      <c r="AY43" s="1067">
        <f>IF(AN43&gt;0,(VLOOKUP(AN43,'KW nieuw'!$J$61:$L$66,3)),(IF(AN43&lt;0,(VLOOKUP(AN43*-1,'KW nieuw'!$J$61:$L$66,3)),0)))</f>
        <v>0</v>
      </c>
      <c r="AZ43" s="1067">
        <f>IF(AO43&gt;0,(VLOOKUP(AO43,'KW nieuw'!$J$69:$L$74,3)),(IF(AO43&lt;0,(VLOOKUP(AO43*-1,'KW nieuw'!$J$69:$L$74,3)),0)))</f>
        <v>0</v>
      </c>
      <c r="BA43" s="1067">
        <f>IF(AP43&gt;0,(VLOOKUP(AP43,'KW nieuw'!$J$77:$L$82,3)),(IF(AP43&lt;0,(VLOOKUP(AP43*-1,'KW nieuw'!$J$77:$L$82,3)),0)))</f>
        <v>0</v>
      </c>
      <c r="BB43" s="1067">
        <f>IF(AQ43&gt;0,(VLOOKUP(AQ43,'KW nieuw'!$J$86:$L$91,3)),(IF(AQ43&lt;0,(VLOOKUP(AQ43*-1,'KW nieuw'!$J$86:$L$91,3)),0)))</f>
        <v>0</v>
      </c>
      <c r="BC43" s="1069">
        <f>SUM(AY43:BB43)*(1+AS43)*1.0325</f>
        <v>0</v>
      </c>
      <c r="BD43" s="1067">
        <f aca="true" t="shared" si="8" ref="BD43:BD52">(AX43+BC43)*(AN43+AO43+AP43+AQ43)</f>
        <v>0</v>
      </c>
      <c r="BF43" s="590" t="s">
        <v>1130</v>
      </c>
      <c r="BG43" s="590">
        <v>1</v>
      </c>
    </row>
    <row r="44" spans="1:59" ht="14.25" customHeight="1">
      <c r="A44" s="729">
        <f>H35+10</f>
        <v>1262</v>
      </c>
      <c r="B44" s="802" t="s">
        <v>1130</v>
      </c>
      <c r="C44" s="803"/>
      <c r="D44" s="728">
        <f>AN53</f>
        <v>0</v>
      </c>
      <c r="E44" s="738">
        <f>K26+K24+E24</f>
        <v>0</v>
      </c>
      <c r="F44" s="738">
        <f>E44-D44</f>
        <v>0</v>
      </c>
      <c r="G44" s="1035">
        <f>IF(F44&lt;&gt;0,1,"")</f>
      </c>
      <c r="H44" s="1023">
        <f>A47+1</f>
        <v>1266</v>
      </c>
      <c r="I44" s="1024" t="s">
        <v>241</v>
      </c>
      <c r="J44" s="1025"/>
      <c r="K44" s="1040"/>
      <c r="AJ44" s="590">
        <f>IF(G44="",0,1)</f>
        <v>0</v>
      </c>
      <c r="AN44" s="590">
        <f t="shared" si="3"/>
        <v>0</v>
      </c>
      <c r="AO44" s="590">
        <f t="shared" si="4"/>
        <v>0</v>
      </c>
      <c r="AP44" s="590">
        <f t="shared" si="5"/>
        <v>0</v>
      </c>
      <c r="AQ44" s="590">
        <f t="shared" si="6"/>
        <v>0</v>
      </c>
      <c r="AR44" s="590">
        <f t="shared" si="7"/>
        <v>0</v>
      </c>
      <c r="AS44" s="590">
        <f>IF(J12&lt;&gt;0,VLOOKUP(I12,'KW nieuw'!$O$59:$Q$140,3),0)</f>
        <v>0</v>
      </c>
      <c r="AT44" s="1067">
        <f>IF(AN44&gt;0,(VLOOKUP(AN44,'KW nieuw'!$J$61:$L$66,2)),(IF(AN44&lt;0,(VLOOKUP(AN44*-1,'KW nieuw'!$J$61:$L$66,2)),0)))</f>
        <v>0</v>
      </c>
      <c r="AU44" s="1067">
        <f>IF(AO44&gt;0,(VLOOKUP(AO44,'KW nieuw'!$J$69:$L$74,2)),(IF(AO44&lt;0,(VLOOKUP(AO44*-1,'KW nieuw'!$J$69:$L$74,2)),0)))</f>
        <v>0</v>
      </c>
      <c r="AV44" s="1067">
        <f>IF(AP44&gt;0,(VLOOKUP(AP44,'KW nieuw'!$J$77:$L$82,2)),(IF(AP44&lt;0,(VLOOKUP(AP44*-1,'KW nieuw'!$J$77:$L$82,2)),0)))</f>
        <v>0</v>
      </c>
      <c r="AW44" s="1067">
        <f>IF(AQ44&gt;0,(VLOOKUP(AQ44,'KW nieuw'!$J$86:$L$91,2)),(IF(AQ44&lt;0,(VLOOKUP(AQ44*-1,'KW nieuw'!$J$86:$L$91,2)),0)))</f>
        <v>0</v>
      </c>
      <c r="AX44" s="1069">
        <f aca="true" t="shared" si="9" ref="AX44:AX52">SUM(AT44:AW44)*(1+AR44)*1.0325</f>
        <v>0</v>
      </c>
      <c r="AY44" s="1067">
        <f>IF(AN44&gt;0,(VLOOKUP(AN44,'KW nieuw'!$J$61:$L$66,3)),(IF(AN44&lt;0,(VLOOKUP(AN44*-1,'KW nieuw'!$J$61:$L$66,3)),0)))</f>
        <v>0</v>
      </c>
      <c r="AZ44" s="1067">
        <f>IF(AO44&gt;0,(VLOOKUP(AO44,'KW nieuw'!$J$69:$L$74,3)),(IF(AO44&lt;0,(VLOOKUP(AO44*-1,'KW nieuw'!$J$69:$L$74,3)),0)))</f>
        <v>0</v>
      </c>
      <c r="BA44" s="1067">
        <f>IF(AP44&gt;0,(VLOOKUP(AP44,'KW nieuw'!$J$77:$L$82,3)),(IF(AP44&lt;0,(VLOOKUP(AP44*-1,'KW nieuw'!$J$77:$L$82,3)),0)))</f>
        <v>0</v>
      </c>
      <c r="BB44" s="1067">
        <f>IF(AQ44&gt;0,(VLOOKUP(AQ44,'KW nieuw'!$J$86:$L$91,3)),(IF(AQ44&lt;0,(VLOOKUP(AQ44*-1,'KW nieuw'!$J$86:$L$91,3)),0)))</f>
        <v>0</v>
      </c>
      <c r="BC44" s="1069">
        <f aca="true" t="shared" si="10" ref="BC44:BC52">SUM(AY44:BB44)*(1+AS44)*1.0325</f>
        <v>0</v>
      </c>
      <c r="BD44" s="1067">
        <f t="shared" si="8"/>
        <v>0</v>
      </c>
      <c r="BF44" s="590" t="s">
        <v>746</v>
      </c>
      <c r="BG44" s="590">
        <v>2</v>
      </c>
    </row>
    <row r="45" spans="1:59" ht="14.25" customHeight="1">
      <c r="A45" s="729">
        <f>A44+1</f>
        <v>1263</v>
      </c>
      <c r="B45" s="743" t="s">
        <v>746</v>
      </c>
      <c r="C45" s="728"/>
      <c r="D45" s="728">
        <f>AO53</f>
        <v>0</v>
      </c>
      <c r="E45" s="738">
        <f>E27</f>
        <v>0</v>
      </c>
      <c r="F45" s="738">
        <f>E45-D45</f>
        <v>0</v>
      </c>
      <c r="G45" s="1035">
        <f>IF(F45&lt;&gt;0,1,"")</f>
      </c>
      <c r="H45" s="1023">
        <f>H44+1</f>
        <v>1267</v>
      </c>
      <c r="I45" s="1024" t="s">
        <v>242</v>
      </c>
      <c r="J45" s="1025"/>
      <c r="K45" s="1040"/>
      <c r="AJ45" s="590">
        <f>IF(G45="",0,1)</f>
        <v>0</v>
      </c>
      <c r="AN45" s="590">
        <f t="shared" si="3"/>
        <v>0</v>
      </c>
      <c r="AO45" s="590">
        <f t="shared" si="4"/>
        <v>0</v>
      </c>
      <c r="AP45" s="590">
        <f t="shared" si="5"/>
        <v>0</v>
      </c>
      <c r="AQ45" s="590">
        <f t="shared" si="6"/>
        <v>0</v>
      </c>
      <c r="AR45" s="590">
        <f t="shared" si="7"/>
        <v>0</v>
      </c>
      <c r="AS45" s="590">
        <f>IF(J13&lt;&gt;0,VLOOKUP(I13,'KW nieuw'!$O$59:$Q$140,3),0)</f>
        <v>0</v>
      </c>
      <c r="AT45" s="1067">
        <f>IF(AN45&gt;0,(VLOOKUP(AN45,'KW nieuw'!$J$61:$L$66,2)),(IF(AN45&lt;0,(VLOOKUP(AN45*-1,'KW nieuw'!$J$61:$L$66,2)),0)))</f>
        <v>0</v>
      </c>
      <c r="AU45" s="1067">
        <f>IF(AO45&gt;0,(VLOOKUP(AO45,'KW nieuw'!$J$69:$L$74,2)),(IF(AO45&lt;0,(VLOOKUP(AO45*-1,'KW nieuw'!$J$69:$L$74,2)),0)))</f>
        <v>0</v>
      </c>
      <c r="AV45" s="1067">
        <f>IF(AP45&gt;0,(VLOOKUP(AP45,'KW nieuw'!$J$77:$L$82,2)),(IF(AP45&lt;0,(VLOOKUP(AP45*-1,'KW nieuw'!$J$77:$L$82,2)),0)))</f>
        <v>0</v>
      </c>
      <c r="AW45" s="1067">
        <f>IF(AQ45&gt;0,(VLOOKUP(AQ45,'KW nieuw'!$J$86:$L$91,2)),(IF(AQ45&lt;0,(VLOOKUP(AQ45*-1,'KW nieuw'!$J$86:$L$91,2)),0)))</f>
        <v>0</v>
      </c>
      <c r="AX45" s="1069">
        <f t="shared" si="9"/>
        <v>0</v>
      </c>
      <c r="AY45" s="1067">
        <f>IF(AN45&gt;0,(VLOOKUP(AN45,'KW nieuw'!$J$61:$L$66,3)),(IF(AN45&lt;0,(VLOOKUP(AN45*-1,'KW nieuw'!$J$61:$L$66,3)),0)))</f>
        <v>0</v>
      </c>
      <c r="AZ45" s="1067">
        <f>IF(AO45&gt;0,(VLOOKUP(AO45,'KW nieuw'!$J$69:$L$74,3)),(IF(AO45&lt;0,(VLOOKUP(AO45*-1,'KW nieuw'!$J$69:$L$74,3)),0)))</f>
        <v>0</v>
      </c>
      <c r="BA45" s="1067">
        <f>IF(AP45&gt;0,(VLOOKUP(AP45,'KW nieuw'!$J$77:$L$82,3)),(IF(AP45&lt;0,(VLOOKUP(AP45*-1,'KW nieuw'!$J$77:$L$82,3)),0)))</f>
        <v>0</v>
      </c>
      <c r="BB45" s="1067">
        <f>IF(AQ45&gt;0,(VLOOKUP(AQ45,'KW nieuw'!$J$86:$L$91,3)),(IF(AQ45&lt;0,(VLOOKUP(AQ45*-1,'KW nieuw'!$J$86:$L$91,3)),0)))</f>
        <v>0</v>
      </c>
      <c r="BC45" s="1069">
        <f t="shared" si="10"/>
        <v>0</v>
      </c>
      <c r="BD45" s="1067">
        <f t="shared" si="8"/>
        <v>0</v>
      </c>
      <c r="BF45" s="590" t="s">
        <v>164</v>
      </c>
      <c r="BG45" s="590">
        <v>3</v>
      </c>
    </row>
    <row r="46" spans="1:59" ht="14.25" customHeight="1">
      <c r="A46" s="729">
        <f>A45+1</f>
        <v>1264</v>
      </c>
      <c r="B46" s="743" t="s">
        <v>164</v>
      </c>
      <c r="C46" s="728"/>
      <c r="D46" s="728">
        <f>AP53</f>
        <v>0</v>
      </c>
      <c r="E46" s="738">
        <f>E30+K28</f>
        <v>0</v>
      </c>
      <c r="F46" s="738">
        <f>E46-D46</f>
        <v>0</v>
      </c>
      <c r="G46" s="1035">
        <f>IF(F46&lt;&gt;0,1,"")</f>
      </c>
      <c r="H46" s="1023">
        <f>H45+1</f>
        <v>1268</v>
      </c>
      <c r="I46" s="743" t="s">
        <v>243</v>
      </c>
      <c r="J46" s="728"/>
      <c r="K46" s="1040"/>
      <c r="AJ46" s="590">
        <f>IF(G46="",0,1)</f>
        <v>0</v>
      </c>
      <c r="AN46" s="590">
        <f t="shared" si="3"/>
        <v>0</v>
      </c>
      <c r="AO46" s="590">
        <f t="shared" si="4"/>
        <v>0</v>
      </c>
      <c r="AP46" s="590">
        <f t="shared" si="5"/>
        <v>0</v>
      </c>
      <c r="AQ46" s="590">
        <f t="shared" si="6"/>
        <v>0</v>
      </c>
      <c r="AR46" s="590">
        <f t="shared" si="7"/>
        <v>0</v>
      </c>
      <c r="AS46" s="590">
        <f>IF(J14&lt;&gt;0,VLOOKUP(I14,'KW nieuw'!$O$59:$Q$140,3),0)</f>
        <v>0</v>
      </c>
      <c r="AT46" s="1067">
        <f>IF(AN46&gt;0,(VLOOKUP(AN46,'KW nieuw'!$J$61:$L$66,2)),(IF(AN46&lt;0,(VLOOKUP(AN46*-1,'KW nieuw'!$J$61:$L$66,2)),0)))</f>
        <v>0</v>
      </c>
      <c r="AU46" s="1067">
        <f>IF(AO46&gt;0,(VLOOKUP(AO46,'KW nieuw'!$J$69:$L$74,2)),(IF(AO46&lt;0,(VLOOKUP(AO46*-1,'KW nieuw'!$J$69:$L$74,2)),0)))</f>
        <v>0</v>
      </c>
      <c r="AV46" s="1067">
        <f>IF(AP46&gt;0,(VLOOKUP(AP46,'KW nieuw'!$J$77:$L$82,2)),(IF(AP46&lt;0,(VLOOKUP(AP46*-1,'KW nieuw'!$J$77:$L$82,2)),0)))</f>
        <v>0</v>
      </c>
      <c r="AW46" s="1067">
        <f>IF(AQ46&gt;0,(VLOOKUP(AQ46,'KW nieuw'!$J$86:$L$91,2)),(IF(AQ46&lt;0,(VLOOKUP(AQ46*-1,'KW nieuw'!$J$86:$L$91,2)),0)))</f>
        <v>0</v>
      </c>
      <c r="AX46" s="1069">
        <f t="shared" si="9"/>
        <v>0</v>
      </c>
      <c r="AY46" s="1067">
        <f>IF(AN46&gt;0,(VLOOKUP(AN46,'KW nieuw'!$J$61:$L$66,3)),(IF(AN46&lt;0,(VLOOKUP(AN46*-1,'KW nieuw'!$J$61:$L$66,3)),0)))</f>
        <v>0</v>
      </c>
      <c r="AZ46" s="1067">
        <f>IF(AO46&gt;0,(VLOOKUP(AO46,'KW nieuw'!$J$69:$L$74,3)),(IF(AO46&lt;0,(VLOOKUP(AO46*-1,'KW nieuw'!$J$69:$L$74,3)),0)))</f>
        <v>0</v>
      </c>
      <c r="BA46" s="1067">
        <f>IF(AP46&gt;0,(VLOOKUP(AP46,'KW nieuw'!$J$77:$L$82,3)),(IF(AP46&lt;0,(VLOOKUP(AP46*-1,'KW nieuw'!$J$77:$L$82,3)),0)))</f>
        <v>0</v>
      </c>
      <c r="BB46" s="1067">
        <f>IF(AQ46&gt;0,(VLOOKUP(AQ46,'KW nieuw'!$J$86:$L$91,3)),(IF(AQ46&lt;0,(VLOOKUP(AQ46*-1,'KW nieuw'!$J$86:$L$91,3)),0)))</f>
        <v>0</v>
      </c>
      <c r="BC46" s="1069">
        <f t="shared" si="10"/>
        <v>0</v>
      </c>
      <c r="BD46" s="1067">
        <f t="shared" si="8"/>
        <v>0</v>
      </c>
      <c r="BF46" s="590" t="s">
        <v>163</v>
      </c>
      <c r="BG46" s="590">
        <v>4</v>
      </c>
    </row>
    <row r="47" spans="1:59" ht="14.25" customHeight="1">
      <c r="A47" s="729">
        <f>A46+1</f>
        <v>1265</v>
      </c>
      <c r="B47" s="743" t="s">
        <v>163</v>
      </c>
      <c r="C47" s="728"/>
      <c r="D47" s="728">
        <f>AQ53</f>
        <v>0</v>
      </c>
      <c r="E47" s="738">
        <f>E33+K31</f>
        <v>0</v>
      </c>
      <c r="F47" s="738">
        <f>E47-D47</f>
        <v>0</v>
      </c>
      <c r="G47" s="1035">
        <f>IF(F47&lt;&gt;0,1,"")</f>
      </c>
      <c r="H47" s="1023">
        <f>H46+1</f>
        <v>1269</v>
      </c>
      <c r="I47" s="804" t="s">
        <v>244</v>
      </c>
      <c r="J47" s="805"/>
      <c r="K47" s="1040"/>
      <c r="AJ47" s="590">
        <f>IF(G47="",0,1)</f>
        <v>0</v>
      </c>
      <c r="AK47" s="590">
        <f>SUM(AJ44:AJ47)</f>
        <v>0</v>
      </c>
      <c r="AN47" s="590">
        <f t="shared" si="3"/>
        <v>0</v>
      </c>
      <c r="AO47" s="590">
        <f t="shared" si="4"/>
        <v>0</v>
      </c>
      <c r="AP47" s="590">
        <f t="shared" si="5"/>
        <v>0</v>
      </c>
      <c r="AQ47" s="590">
        <f t="shared" si="6"/>
        <v>0</v>
      </c>
      <c r="AR47" s="590">
        <f t="shared" si="7"/>
        <v>0</v>
      </c>
      <c r="AS47" s="590">
        <f>IF(J15&lt;&gt;0,VLOOKUP(I15,'KW nieuw'!$O$59:$Q$140,3),0)</f>
        <v>0</v>
      </c>
      <c r="AT47" s="1067">
        <f>IF(AN47&gt;0,(VLOOKUP(AN47,'KW nieuw'!$J$61:$L$66,2)),(IF(AN47&lt;0,(VLOOKUP(AN47*-1,'KW nieuw'!$J$61:$L$66,2)),0)))</f>
        <v>0</v>
      </c>
      <c r="AU47" s="1067">
        <f>IF(AO47&gt;0,(VLOOKUP(AO47,'KW nieuw'!$J$69:$L$74,2)),(IF(AO47&lt;0,(VLOOKUP(AO47*-1,'KW nieuw'!$J$69:$L$74,2)),0)))</f>
        <v>0</v>
      </c>
      <c r="AV47" s="1067">
        <f>IF(AP47&gt;0,(VLOOKUP(AP47,'KW nieuw'!$J$77:$L$82,2)),(IF(AP47&lt;0,(VLOOKUP(AP47*-1,'KW nieuw'!$J$77:$L$82,2)),0)))</f>
        <v>0</v>
      </c>
      <c r="AW47" s="1067">
        <f>IF(AQ47&gt;0,(VLOOKUP(AQ47,'KW nieuw'!$J$86:$L$91,2)),(IF(AQ47&lt;0,(VLOOKUP(AQ47*-1,'KW nieuw'!$J$86:$L$91,2)),0)))</f>
        <v>0</v>
      </c>
      <c r="AX47" s="1069">
        <f t="shared" si="9"/>
        <v>0</v>
      </c>
      <c r="AY47" s="1067">
        <f>IF(AN47&gt;0,(VLOOKUP(AN47,'KW nieuw'!$J$61:$L$66,3)),(IF(AN47&lt;0,(VLOOKUP(AN47*-1,'KW nieuw'!$J$61:$L$66,3)),0)))</f>
        <v>0</v>
      </c>
      <c r="AZ47" s="1067">
        <f>IF(AO47&gt;0,(VLOOKUP(AO47,'KW nieuw'!$J$69:$L$74,3)),(IF(AO47&lt;0,(VLOOKUP(AO47*-1,'KW nieuw'!$J$69:$L$74,3)),0)))</f>
        <v>0</v>
      </c>
      <c r="BA47" s="1067">
        <f>IF(AP47&gt;0,(VLOOKUP(AP47,'KW nieuw'!$J$77:$L$82,3)),(IF(AP47&lt;0,(VLOOKUP(AP47*-1,'KW nieuw'!$J$77:$L$82,3)),0)))</f>
        <v>0</v>
      </c>
      <c r="BB47" s="1067">
        <f>IF(AQ47&gt;0,(VLOOKUP(AQ47,'KW nieuw'!$J$86:$L$91,3)),(IF(AQ47&lt;0,(VLOOKUP(AQ47*-1,'KW nieuw'!$J$86:$L$91,3)),0)))</f>
        <v>0</v>
      </c>
      <c r="BC47" s="1069">
        <f t="shared" si="10"/>
        <v>0</v>
      </c>
      <c r="BD47" s="1067">
        <f t="shared" si="8"/>
        <v>0</v>
      </c>
      <c r="BG47" s="590">
        <v>5</v>
      </c>
    </row>
    <row r="48" spans="1:59" ht="14.25" customHeight="1">
      <c r="A48" s="632"/>
      <c r="B48" s="1038">
        <f>IF(G48&lt;&gt;0,"het aantal plaatsen stemt niet overeen!","")</f>
      </c>
      <c r="C48" s="639"/>
      <c r="D48" s="639"/>
      <c r="E48" s="1037"/>
      <c r="F48" s="1037"/>
      <c r="G48" s="866">
        <f>SUM(G44:G47)</f>
        <v>0</v>
      </c>
      <c r="H48" s="1023">
        <f>H47+1</f>
        <v>1270</v>
      </c>
      <c r="I48" s="804" t="s">
        <v>834</v>
      </c>
      <c r="J48" s="805"/>
      <c r="K48" s="1022">
        <f>SUM(K44:K47)</f>
        <v>0</v>
      </c>
      <c r="AJ48" s="590">
        <f>IF(G48="",0,1)</f>
        <v>1</v>
      </c>
      <c r="AN48" s="590">
        <f t="shared" si="3"/>
        <v>0</v>
      </c>
      <c r="AO48" s="590">
        <f t="shared" si="4"/>
        <v>0</v>
      </c>
      <c r="AP48" s="590">
        <f t="shared" si="5"/>
        <v>0</v>
      </c>
      <c r="AQ48" s="590">
        <f t="shared" si="6"/>
        <v>0</v>
      </c>
      <c r="AR48" s="590">
        <f>5*AS48</f>
        <v>0</v>
      </c>
      <c r="AS48" s="590">
        <f>IF(J16&lt;&gt;0,VLOOKUP(I16,'KW nieuw'!$O$59:$Q$140,3),0)</f>
        <v>0</v>
      </c>
      <c r="AT48" s="1067">
        <f>IF(AN48&gt;0,(VLOOKUP(AN48,'KW nieuw'!$J$61:$L$66,2)),(IF(AN48&lt;0,(VLOOKUP(AN48*-1,'KW nieuw'!$J$61:$L$66,2)),0)))</f>
        <v>0</v>
      </c>
      <c r="AU48" s="1067">
        <f>IF(AO48&gt;0,(VLOOKUP(AO48,'KW nieuw'!$J$69:$L$74,2)),(IF(AO48&lt;0,(VLOOKUP(AO48*-1,'KW nieuw'!$J$69:$L$74,2)),0)))</f>
        <v>0</v>
      </c>
      <c r="AV48" s="1067">
        <f>IF(AP48&gt;0,(VLOOKUP(AP48,'KW nieuw'!$J$77:$L$82,2)),(IF(AP48&lt;0,(VLOOKUP(AP48*-1,'KW nieuw'!$J$77:$L$82,2)),0)))</f>
        <v>0</v>
      </c>
      <c r="AW48" s="1067">
        <f>IF(AQ48&gt;0,(VLOOKUP(AQ48,'KW nieuw'!$J$86:$L$91,2)),(IF(AQ48&lt;0,(VLOOKUP(AQ48*-1,'KW nieuw'!$J$86:$L$91,2)),0)))</f>
        <v>0</v>
      </c>
      <c r="AX48" s="1069">
        <f t="shared" si="9"/>
        <v>0</v>
      </c>
      <c r="AY48" s="1067">
        <f>IF(AN48&gt;0,(VLOOKUP(AN48,'KW nieuw'!$J$61:$L$66,3)),(IF(AN48&lt;0,(VLOOKUP(AN48*-1,'KW nieuw'!$J$61:$L$66,3)),0)))</f>
        <v>0</v>
      </c>
      <c r="AZ48" s="1067">
        <f>IF(AO48&gt;0,(VLOOKUP(AO48,'KW nieuw'!$J$69:$L$74,3)),(IF(AO48&lt;0,(VLOOKUP(AO48*-1,'KW nieuw'!$J$69:$L$74,3)),0)))</f>
        <v>0</v>
      </c>
      <c r="BA48" s="1067">
        <f>IF(AP48&gt;0,(VLOOKUP(AP48,'KW nieuw'!$J$77:$L$82,3)),(IF(AP48&lt;0,(VLOOKUP(AP48*-1,'KW nieuw'!$J$77:$L$82,3)),0)))</f>
        <v>0</v>
      </c>
      <c r="BB48" s="1067">
        <f>IF(AQ48&gt;0,(VLOOKUP(AQ48,'KW nieuw'!$J$86:$L$91,3)),(IF(AQ48&lt;0,(VLOOKUP(AQ48*-1,'KW nieuw'!$J$86:$L$91,3)),0)))</f>
        <v>0</v>
      </c>
      <c r="BC48" s="1069">
        <f>SUM(AY48:BB48)*(1+AS48)*1.0325</f>
        <v>0</v>
      </c>
      <c r="BD48" s="1067">
        <f>(AX48+BC48)*(AN48+AO48+AP48+AQ48)</f>
        <v>0</v>
      </c>
      <c r="BG48" s="590">
        <v>6</v>
      </c>
    </row>
    <row r="49" spans="2:59" ht="14.25" customHeight="1">
      <c r="B49" s="1036"/>
      <c r="AN49" s="590">
        <f t="shared" si="3"/>
        <v>0</v>
      </c>
      <c r="AO49" s="590">
        <f t="shared" si="4"/>
        <v>0</v>
      </c>
      <c r="AP49" s="590">
        <f t="shared" si="5"/>
        <v>0</v>
      </c>
      <c r="AQ49" s="590">
        <f t="shared" si="6"/>
        <v>0</v>
      </c>
      <c r="AR49" s="590">
        <f t="shared" si="7"/>
        <v>0</v>
      </c>
      <c r="AS49" s="590">
        <f>IF(J17&lt;&gt;0,VLOOKUP(I17,'KW nieuw'!$O$59:$Q$140,3),0)</f>
        <v>0</v>
      </c>
      <c r="AT49" s="1067">
        <f>IF(AN49&gt;0,(VLOOKUP(AN49,'KW nieuw'!$J$61:$L$66,2)),(IF(AN49&lt;0,(VLOOKUP(AN49*-1,'KW nieuw'!$J$61:$L$66,2)),0)))</f>
        <v>0</v>
      </c>
      <c r="AU49" s="1067">
        <f>IF(AO49&gt;0,(VLOOKUP(AO49,'KW nieuw'!$J$69:$L$74,2)),(IF(AO49&lt;0,(VLOOKUP(AO49*-1,'KW nieuw'!$J$69:$L$74,2)),0)))</f>
        <v>0</v>
      </c>
      <c r="AV49" s="1067">
        <f>IF(AP49&gt;0,(VLOOKUP(AP49,'KW nieuw'!$J$77:$L$82,2)),(IF(AP49&lt;0,(VLOOKUP(AP49*-1,'KW nieuw'!$J$77:$L$82,2)),0)))</f>
        <v>0</v>
      </c>
      <c r="AW49" s="1067">
        <f>IF(AQ49&gt;0,(VLOOKUP(AQ49,'KW nieuw'!$J$86:$L$91,2)),(IF(AQ49&lt;0,(VLOOKUP(AQ49*-1,'KW nieuw'!$J$86:$L$91,2)),0)))</f>
        <v>0</v>
      </c>
      <c r="AX49" s="1069">
        <f t="shared" si="9"/>
        <v>0</v>
      </c>
      <c r="AY49" s="1067">
        <f>IF(AN49&gt;0,(VLOOKUP(AN49,'KW nieuw'!$J$61:$L$66,3)),(IF(AN49&lt;0,(VLOOKUP(AN49*-1,'KW nieuw'!$J$61:$L$66,3)),0)))</f>
        <v>0</v>
      </c>
      <c r="AZ49" s="1067">
        <f>IF(AO49&gt;0,(VLOOKUP(AO49,'KW nieuw'!$J$69:$L$74,3)),(IF(AO49&lt;0,(VLOOKUP(AO49*-1,'KW nieuw'!$J$69:$L$74,3)),0)))</f>
        <v>0</v>
      </c>
      <c r="BA49" s="1067">
        <f>IF(AP49&gt;0,(VLOOKUP(AP49,'KW nieuw'!$J$77:$L$82,3)),(IF(AP49&lt;0,(VLOOKUP(AP49*-1,'KW nieuw'!$J$77:$L$82,3)),0)))</f>
        <v>0</v>
      </c>
      <c r="BB49" s="1067">
        <f>IF(AQ49&gt;0,(VLOOKUP(AQ49,'KW nieuw'!$J$86:$L$91,3)),(IF(AQ49&lt;0,(VLOOKUP(AQ49*-1,'KW nieuw'!$J$86:$L$91,3)),0)))</f>
        <v>0</v>
      </c>
      <c r="BC49" s="1069">
        <f t="shared" si="10"/>
        <v>0</v>
      </c>
      <c r="BD49" s="1067">
        <f t="shared" si="8"/>
        <v>0</v>
      </c>
      <c r="BG49" s="590">
        <v>7</v>
      </c>
    </row>
    <row r="50" spans="1:81" s="598" customFormat="1" ht="14.25" customHeight="1">
      <c r="A50" s="592" t="str">
        <f>voorblad!A20</f>
        <v>Mutatieformulier capaciteitswijziging gehandicaptenzorg 2006 - inclusief ZZP's 2009</v>
      </c>
      <c r="B50" s="593"/>
      <c r="C50" s="593"/>
      <c r="D50" s="593"/>
      <c r="E50" s="594"/>
      <c r="F50" s="812"/>
      <c r="G50" s="119" t="str">
        <f>"versie: "&amp;TEXT(voorblad!$L$26,"dd-mm-jjjj")</f>
        <v>versie: 30-06-2009</v>
      </c>
      <c r="H50" s="595"/>
      <c r="I50" s="595"/>
      <c r="J50" s="812"/>
      <c r="K50" s="596">
        <f>K2+1</f>
        <v>13</v>
      </c>
      <c r="Q50" s="1068"/>
      <c r="R50" s="1068"/>
      <c r="S50" s="1068"/>
      <c r="T50" s="1068"/>
      <c r="U50" s="1068"/>
      <c r="V50" s="1068"/>
      <c r="W50" s="1068"/>
      <c r="X50" s="1068"/>
      <c r="Y50" s="1068"/>
      <c r="Z50" s="1068"/>
      <c r="AA50" s="1068"/>
      <c r="AN50" s="590">
        <f t="shared" si="3"/>
        <v>0</v>
      </c>
      <c r="AO50" s="590">
        <f t="shared" si="4"/>
        <v>0</v>
      </c>
      <c r="AP50" s="590">
        <f t="shared" si="5"/>
        <v>0</v>
      </c>
      <c r="AQ50" s="590">
        <f t="shared" si="6"/>
        <v>0</v>
      </c>
      <c r="AR50" s="590">
        <f t="shared" si="7"/>
        <v>0</v>
      </c>
      <c r="AS50" s="590">
        <f>IF(J18&lt;&gt;0,VLOOKUP(I18,'KW nieuw'!$O$59:$Q$140,3),0)</f>
        <v>0</v>
      </c>
      <c r="AT50" s="1067">
        <f>IF(AN50&gt;0,(VLOOKUP(AN50,'KW nieuw'!$J$61:$L$66,2)),(IF(AN50&lt;0,(VLOOKUP(AN50*-1,'KW nieuw'!$J$61:$L$66,2)),0)))</f>
        <v>0</v>
      </c>
      <c r="AU50" s="1067">
        <f>IF(AO50&gt;0,(VLOOKUP(AO50,'KW nieuw'!$J$69:$L$74,2)),(IF(AO50&lt;0,(VLOOKUP(AO50*-1,'KW nieuw'!$J$69:$L$74,2)),0)))</f>
        <v>0</v>
      </c>
      <c r="AV50" s="1067">
        <f>IF(AP50&gt;0,(VLOOKUP(AP50,'KW nieuw'!$J$77:$L$82,2)),(IF(AP50&lt;0,(VLOOKUP(AP50*-1,'KW nieuw'!$J$77:$L$82,2)),0)))</f>
        <v>0</v>
      </c>
      <c r="AW50" s="1067">
        <f>IF(AQ50&gt;0,(VLOOKUP(AQ50,'KW nieuw'!$J$86:$L$91,2)),(IF(AQ50&lt;0,(VLOOKUP(AQ50*-1,'KW nieuw'!$J$86:$L$91,2)),0)))</f>
        <v>0</v>
      </c>
      <c r="AX50" s="1069">
        <f t="shared" si="9"/>
        <v>0</v>
      </c>
      <c r="AY50" s="1067">
        <f>IF(AN50&gt;0,(VLOOKUP(AN50,'KW nieuw'!$J$61:$L$66,3)),(IF(AN50&lt;0,(VLOOKUP(AN50*-1,'KW nieuw'!$J$61:$L$66,3)),0)))</f>
        <v>0</v>
      </c>
      <c r="AZ50" s="1067">
        <f>IF(AO50&gt;0,(VLOOKUP(AO50,'KW nieuw'!$J$69:$L$74,3)),(IF(AO50&lt;0,(VLOOKUP(AO50*-1,'KW nieuw'!$J$69:$L$74,3)),0)))</f>
        <v>0</v>
      </c>
      <c r="BA50" s="1067">
        <f>IF(AP50&gt;0,(VLOOKUP(AP50,'KW nieuw'!$J$77:$L$82,3)),(IF(AP50&lt;0,(VLOOKUP(AP50*-1,'KW nieuw'!$J$77:$L$82,3)),0)))</f>
        <v>0</v>
      </c>
      <c r="BB50" s="1067">
        <f>IF(AQ50&gt;0,(VLOOKUP(AQ50,'KW nieuw'!$J$86:$L$91,3)),(IF(AQ50&lt;0,(VLOOKUP(AQ50*-1,'KW nieuw'!$J$86:$L$91,3)),0)))</f>
        <v>0</v>
      </c>
      <c r="BC50" s="1069">
        <f t="shared" si="10"/>
        <v>0</v>
      </c>
      <c r="BD50" s="1067">
        <f t="shared" si="8"/>
        <v>0</v>
      </c>
      <c r="BG50" s="590">
        <v>8</v>
      </c>
      <c r="CB50" s="1066"/>
      <c r="CC50" s="1066"/>
    </row>
    <row r="51" spans="2:59" ht="14.25" customHeight="1">
      <c r="B51" s="1036"/>
      <c r="AN51" s="590">
        <f t="shared" si="3"/>
        <v>0</v>
      </c>
      <c r="AO51" s="590">
        <f t="shared" si="4"/>
        <v>0</v>
      </c>
      <c r="AP51" s="590">
        <f t="shared" si="5"/>
        <v>0</v>
      </c>
      <c r="AQ51" s="590">
        <f t="shared" si="6"/>
        <v>0</v>
      </c>
      <c r="AR51" s="590">
        <f t="shared" si="7"/>
        <v>0</v>
      </c>
      <c r="AS51" s="590">
        <f>IF(J19&lt;&gt;0,VLOOKUP(I19,'KW nieuw'!$O$59:$Q$140,3),0)</f>
        <v>0</v>
      </c>
      <c r="AT51" s="1067">
        <f>IF(AN51&gt;0,(VLOOKUP(AN51,'KW nieuw'!$J$61:$L$66,2)),(IF(AN51&lt;0,(VLOOKUP(AN51*-1,'KW nieuw'!$J$61:$L$66,2)),0)))</f>
        <v>0</v>
      </c>
      <c r="AU51" s="1067">
        <f>IF(AO51&gt;0,(VLOOKUP(AO51,'KW nieuw'!$J$69:$L$74,2)),(IF(AO51&lt;0,(VLOOKUP(AO51*-1,'KW nieuw'!$J$69:$L$74,2)),0)))</f>
        <v>0</v>
      </c>
      <c r="AV51" s="1067">
        <f>IF(AP51&gt;0,(VLOOKUP(AP51,'KW nieuw'!$J$77:$L$82,2)),(IF(AP51&lt;0,(VLOOKUP(AP51*-1,'KW nieuw'!$J$77:$L$82,2)),0)))</f>
        <v>0</v>
      </c>
      <c r="AW51" s="1067">
        <f>IF(AQ51&gt;0,(VLOOKUP(AQ51,'KW nieuw'!$J$86:$L$91,2)),(IF(AQ51&lt;0,(VLOOKUP(AQ51*-1,'KW nieuw'!$J$86:$L$91,2)),0)))</f>
        <v>0</v>
      </c>
      <c r="AX51" s="1069">
        <f t="shared" si="9"/>
        <v>0</v>
      </c>
      <c r="AY51" s="1067">
        <f>IF(AN51&gt;0,(VLOOKUP(AN51,'KW nieuw'!$J$61:$L$66,3)),(IF(AN51&lt;0,(VLOOKUP(AN51*-1,'KW nieuw'!$J$61:$L$66,3)),0)))</f>
        <v>0</v>
      </c>
      <c r="AZ51" s="1067">
        <f>IF(AO51&gt;0,(VLOOKUP(AO51,'KW nieuw'!$J$69:$L$74,3)),(IF(AO51&lt;0,(VLOOKUP(AO51*-1,'KW nieuw'!$J$69:$L$74,3)),0)))</f>
        <v>0</v>
      </c>
      <c r="BA51" s="1067">
        <f>IF(AP51&gt;0,(VLOOKUP(AP51,'KW nieuw'!$J$77:$L$82,3)),(IF(AP51&lt;0,(VLOOKUP(AP51*-1,'KW nieuw'!$J$77:$L$82,3)),0)))</f>
        <v>0</v>
      </c>
      <c r="BB51" s="1067">
        <f>IF(AQ51&gt;0,(VLOOKUP(AQ51,'KW nieuw'!$J$86:$L$91,3)),(IF(AQ51&lt;0,(VLOOKUP(AQ51*-1,'KW nieuw'!$J$86:$L$91,3)),0)))</f>
        <v>0</v>
      </c>
      <c r="BC51" s="1069">
        <f t="shared" si="10"/>
        <v>0</v>
      </c>
      <c r="BD51" s="1067">
        <f t="shared" si="8"/>
        <v>0</v>
      </c>
      <c r="BG51" s="590">
        <v>9</v>
      </c>
    </row>
    <row r="52" spans="2:59" ht="14.25" customHeight="1">
      <c r="B52" s="1036"/>
      <c r="AN52" s="590">
        <f t="shared" si="3"/>
        <v>0</v>
      </c>
      <c r="AO52" s="590">
        <f t="shared" si="4"/>
        <v>0</v>
      </c>
      <c r="AP52" s="590">
        <f t="shared" si="5"/>
        <v>0</v>
      </c>
      <c r="AQ52" s="590">
        <f t="shared" si="6"/>
        <v>0</v>
      </c>
      <c r="AR52" s="590">
        <f t="shared" si="7"/>
        <v>0</v>
      </c>
      <c r="AS52" s="590">
        <f>IF(J20&lt;&gt;0,VLOOKUP(I20,'KW nieuw'!$O$59:$Q$140,3),0)</f>
        <v>0</v>
      </c>
      <c r="AT52" s="1067">
        <f>IF(AN52&gt;0,(VLOOKUP(AN52,'KW nieuw'!$J$61:$L$66,2)),(IF(AN52&lt;0,(VLOOKUP(AN52*-1,'KW nieuw'!$J$61:$L$66,2)),0)))</f>
        <v>0</v>
      </c>
      <c r="AU52" s="1067">
        <f>IF(AO52&gt;0,(VLOOKUP(AO52,'KW nieuw'!$J$69:$L$74,2)),(IF(AO52&lt;0,(VLOOKUP(AO52*-1,'KW nieuw'!$J$69:$L$74,2)),0)))</f>
        <v>0</v>
      </c>
      <c r="AV52" s="1067">
        <f>IF(AP52&gt;0,(VLOOKUP(AP52,'KW nieuw'!$J$77:$L$82,2)),(IF(AP52&lt;0,(VLOOKUP(AP52*-1,'KW nieuw'!$J$77:$L$82,2)),0)))</f>
        <v>0</v>
      </c>
      <c r="AW52" s="1067">
        <f>IF(AQ52&gt;0,(VLOOKUP(AQ52,'KW nieuw'!$J$86:$L$91,2)),(IF(AQ52&lt;0,(VLOOKUP(AQ52*-1,'KW nieuw'!$J$86:$L$91,2)),0)))</f>
        <v>0</v>
      </c>
      <c r="AX52" s="1069">
        <f t="shared" si="9"/>
        <v>0</v>
      </c>
      <c r="AY52" s="1067">
        <f>IF(AN52&gt;0,(VLOOKUP(AN52,'KW nieuw'!$J$61:$L$66,3)),(IF(AN52&lt;0,(VLOOKUP(AN52*-1,'KW nieuw'!$J$61:$L$66,3)),0)))</f>
        <v>0</v>
      </c>
      <c r="AZ52" s="1067">
        <f>IF(AO52&gt;0,(VLOOKUP(AO52,'KW nieuw'!$J$69:$L$74,3)),(IF(AO52&lt;0,(VLOOKUP(AO52*-1,'KW nieuw'!$J$69:$L$74,3)),0)))</f>
        <v>0</v>
      </c>
      <c r="BA52" s="1067">
        <f>IF(AP52&gt;0,(VLOOKUP(AP52,'KW nieuw'!$J$77:$L$82,3)),(IF(AP52&lt;0,(VLOOKUP(AP52*-1,'KW nieuw'!$J$77:$L$82,3)),0)))</f>
        <v>0</v>
      </c>
      <c r="BB52" s="1067">
        <f>IF(AQ52&gt;0,(VLOOKUP(AQ52,'KW nieuw'!$J$86:$L$91,3)),(IF(AQ52&lt;0,(VLOOKUP(AQ52*-1,'KW nieuw'!$J$86:$L$91,3)),0)))</f>
        <v>0</v>
      </c>
      <c r="BC52" s="1069">
        <f t="shared" si="10"/>
        <v>0</v>
      </c>
      <c r="BD52" s="1067">
        <f t="shared" si="8"/>
        <v>0</v>
      </c>
      <c r="BG52" s="590">
        <v>10</v>
      </c>
    </row>
    <row r="53" spans="2:59" ht="14.25" customHeight="1">
      <c r="B53" s="618" t="s">
        <v>291</v>
      </c>
      <c r="AN53" s="590">
        <f>SUM(AN43:AN52)</f>
        <v>0</v>
      </c>
      <c r="AO53" s="590">
        <f>SUM(AO43:AO52)</f>
        <v>0</v>
      </c>
      <c r="AP53" s="590">
        <f>SUM(AP43:AP52)</f>
        <v>0</v>
      </c>
      <c r="AQ53" s="590">
        <f>SUM(AQ43:AQ52)</f>
        <v>0</v>
      </c>
      <c r="AT53" s="1067"/>
      <c r="AU53" s="1067"/>
      <c r="AV53" s="1067"/>
      <c r="AW53" s="1067"/>
      <c r="AX53" s="1067"/>
      <c r="AY53" s="1067"/>
      <c r="AZ53" s="1067"/>
      <c r="BA53" s="1067"/>
      <c r="BB53" s="1067"/>
      <c r="BC53" s="1067"/>
      <c r="BD53" s="1069">
        <f>SUM(BD43:BD52)</f>
        <v>0</v>
      </c>
      <c r="BG53" s="590">
        <v>11</v>
      </c>
    </row>
    <row r="54" spans="46:59" ht="14.25" customHeight="1">
      <c r="AT54" s="1067"/>
      <c r="AU54" s="1067"/>
      <c r="AV54" s="1067"/>
      <c r="AW54" s="1067"/>
      <c r="AX54" s="1067"/>
      <c r="AY54" s="1067"/>
      <c r="AZ54" s="1067"/>
      <c r="BA54" s="1067"/>
      <c r="BB54" s="1067"/>
      <c r="BC54" s="1067"/>
      <c r="BD54" s="1067"/>
      <c r="BG54" s="590">
        <v>12</v>
      </c>
    </row>
    <row r="55" spans="2:59" ht="14.25" customHeight="1">
      <c r="B55" s="618" t="s">
        <v>249</v>
      </c>
      <c r="I55" s="618" t="s">
        <v>256</v>
      </c>
      <c r="AQ55" s="1067"/>
      <c r="AR55" s="1067"/>
      <c r="AS55" s="1067"/>
      <c r="AT55" s="1067"/>
      <c r="AU55" s="1067"/>
      <c r="AV55" s="1067"/>
      <c r="AW55" s="1067"/>
      <c r="AX55" s="1067"/>
      <c r="AY55" s="1067"/>
      <c r="AZ55" s="1067"/>
      <c r="BA55" s="1067"/>
      <c r="BG55" s="590">
        <v>-1</v>
      </c>
    </row>
    <row r="56" spans="2:59" ht="14.25" customHeight="1">
      <c r="B56" s="1024" t="s">
        <v>250</v>
      </c>
      <c r="C56" s="833"/>
      <c r="D56" s="833"/>
      <c r="E56" s="1025"/>
      <c r="F56" s="1026">
        <f>F11</f>
        <v>0</v>
      </c>
      <c r="I56" s="1024" t="s">
        <v>263</v>
      </c>
      <c r="J56" s="1025"/>
      <c r="K56" s="738">
        <f>IF(G6="ja",-63*(K24-K25)-85*K25,0)</f>
        <v>0</v>
      </c>
      <c r="AQ56" s="1067"/>
      <c r="AR56" s="1067"/>
      <c r="AS56" s="1067"/>
      <c r="AT56" s="1067"/>
      <c r="AU56" s="1067"/>
      <c r="AV56" s="1067"/>
      <c r="AW56" s="1067"/>
      <c r="AX56" s="1067"/>
      <c r="AY56" s="1067"/>
      <c r="AZ56" s="1067"/>
      <c r="BA56" s="1067"/>
      <c r="BG56" s="590">
        <v>-2</v>
      </c>
    </row>
    <row r="57" spans="2:59" ht="14.25" customHeight="1">
      <c r="B57" s="1024" t="s">
        <v>251</v>
      </c>
      <c r="C57" s="833"/>
      <c r="D57" s="833"/>
      <c r="E57" s="1025"/>
      <c r="F57" s="1026">
        <f>F12</f>
        <v>0</v>
      </c>
      <c r="I57" s="1024" t="s">
        <v>264</v>
      </c>
      <c r="J57" s="1025"/>
      <c r="K57" s="738">
        <f>IF(G6="ja",-63*(K26-K27)-85*K27,0)</f>
        <v>0</v>
      </c>
      <c r="AQ57" s="1067"/>
      <c r="AR57" s="1067"/>
      <c r="AS57" s="1067"/>
      <c r="AT57" s="1067"/>
      <c r="AU57" s="1067"/>
      <c r="AV57" s="1067"/>
      <c r="AW57" s="1067"/>
      <c r="AX57" s="1067"/>
      <c r="AY57" s="1067"/>
      <c r="AZ57" s="1067"/>
      <c r="BA57" s="1067"/>
      <c r="BG57" s="590">
        <v>-3</v>
      </c>
    </row>
    <row r="58" spans="2:59" ht="14.25" customHeight="1">
      <c r="B58" s="1024" t="s">
        <v>252</v>
      </c>
      <c r="C58" s="833"/>
      <c r="D58" s="833"/>
      <c r="E58" s="1025"/>
      <c r="F58" s="1026">
        <f>F13</f>
        <v>0</v>
      </c>
      <c r="I58" s="743" t="s">
        <v>265</v>
      </c>
      <c r="J58" s="728"/>
      <c r="K58" s="738">
        <f>IF(G6="ja",-63*K28,0)</f>
        <v>0</v>
      </c>
      <c r="BG58" s="590">
        <v>-4</v>
      </c>
    </row>
    <row r="59" spans="2:59" ht="14.25" customHeight="1">
      <c r="B59" s="1024" t="s">
        <v>253</v>
      </c>
      <c r="C59" s="833"/>
      <c r="D59" s="833"/>
      <c r="E59" s="1025"/>
      <c r="F59" s="1026">
        <f>F18</f>
        <v>0</v>
      </c>
      <c r="I59" s="802" t="s">
        <v>282</v>
      </c>
      <c r="J59" s="803"/>
      <c r="K59" s="738">
        <f>IF(G6="ja",-105*K31,0)</f>
        <v>0</v>
      </c>
      <c r="BG59" s="590">
        <v>-5</v>
      </c>
    </row>
    <row r="60" spans="2:59" ht="14.25" customHeight="1">
      <c r="B60" s="1024" t="s">
        <v>254</v>
      </c>
      <c r="C60" s="833"/>
      <c r="D60" s="833"/>
      <c r="E60" s="1025"/>
      <c r="F60" s="1026">
        <f>F19</f>
        <v>0</v>
      </c>
      <c r="I60" s="1024" t="s">
        <v>266</v>
      </c>
      <c r="J60" s="1025"/>
      <c r="K60" s="738">
        <f>K56</f>
        <v>0</v>
      </c>
      <c r="BG60" s="590">
        <v>-6</v>
      </c>
    </row>
    <row r="61" spans="2:59" ht="14.25" customHeight="1">
      <c r="B61" s="1024" t="s">
        <v>255</v>
      </c>
      <c r="C61" s="833"/>
      <c r="D61" s="833"/>
      <c r="E61" s="1025"/>
      <c r="F61" s="1026">
        <f>F20</f>
        <v>0</v>
      </c>
      <c r="I61" s="743" t="s">
        <v>267</v>
      </c>
      <c r="J61" s="728"/>
      <c r="K61" s="738">
        <f>K57</f>
        <v>0</v>
      </c>
      <c r="BG61" s="590">
        <v>-7</v>
      </c>
    </row>
    <row r="62" spans="1:59" ht="14.25" customHeight="1">
      <c r="A62" s="590"/>
      <c r="B62" s="743" t="s">
        <v>257</v>
      </c>
      <c r="C62" s="744"/>
      <c r="D62" s="744"/>
      <c r="E62" s="728"/>
      <c r="F62" s="1026">
        <f>E25*-1</f>
        <v>0</v>
      </c>
      <c r="I62" s="804" t="s">
        <v>268</v>
      </c>
      <c r="J62" s="805"/>
      <c r="K62" s="738">
        <f>IF(G6="ja",-63*K30,0)</f>
        <v>0</v>
      </c>
      <c r="BG62" s="590">
        <v>-8</v>
      </c>
    </row>
    <row r="63" spans="2:59" ht="14.25" customHeight="1">
      <c r="B63" s="804" t="s">
        <v>258</v>
      </c>
      <c r="C63" s="1028"/>
      <c r="D63" s="1028"/>
      <c r="E63" s="805"/>
      <c r="F63" s="1026">
        <f>E26*-1</f>
        <v>0</v>
      </c>
      <c r="I63" s="804" t="s">
        <v>269</v>
      </c>
      <c r="J63" s="805"/>
      <c r="K63" s="738">
        <f>IF(G6="ja",-63*K29,0)</f>
        <v>0</v>
      </c>
      <c r="BG63" s="590">
        <v>-9</v>
      </c>
    </row>
    <row r="64" spans="2:59" ht="14.25" customHeight="1">
      <c r="B64" s="804" t="s">
        <v>259</v>
      </c>
      <c r="C64" s="1028"/>
      <c r="D64" s="1028"/>
      <c r="E64" s="805"/>
      <c r="F64" s="1026">
        <f>(E36-E25)*-1</f>
        <v>0</v>
      </c>
      <c r="I64" s="804" t="s">
        <v>270</v>
      </c>
      <c r="J64" s="805"/>
      <c r="K64" s="738">
        <f>K59</f>
        <v>0</v>
      </c>
      <c r="BG64" s="590">
        <v>-10</v>
      </c>
    </row>
    <row r="65" spans="1:59" ht="14.25" customHeight="1">
      <c r="A65" s="590"/>
      <c r="B65" s="804" t="s">
        <v>260</v>
      </c>
      <c r="C65" s="1028"/>
      <c r="D65" s="1028"/>
      <c r="E65" s="805"/>
      <c r="F65" s="1027">
        <f>(E37-E26)*-1</f>
        <v>0</v>
      </c>
      <c r="BG65" s="590">
        <v>-11</v>
      </c>
    </row>
    <row r="66" spans="2:59" ht="12">
      <c r="B66" s="804" t="s">
        <v>261</v>
      </c>
      <c r="C66" s="1028"/>
      <c r="D66" s="1028"/>
      <c r="E66" s="805"/>
      <c r="F66" s="1026">
        <f>(E24+E30)*-1</f>
        <v>0</v>
      </c>
      <c r="BG66" s="590">
        <v>-12</v>
      </c>
    </row>
    <row r="67" spans="2:6" ht="12">
      <c r="B67" s="804" t="s">
        <v>262</v>
      </c>
      <c r="C67" s="1028"/>
      <c r="D67" s="1028"/>
      <c r="E67" s="805"/>
      <c r="F67" s="1026">
        <f>(E27+E33)*-1</f>
        <v>0</v>
      </c>
    </row>
    <row r="68" ht="12"/>
    <row r="69" ht="12">
      <c r="B69" s="618" t="s">
        <v>271</v>
      </c>
    </row>
    <row r="70" spans="2:6" ht="12">
      <c r="B70" s="1024" t="s">
        <v>273</v>
      </c>
      <c r="C70" s="833"/>
      <c r="D70" s="833"/>
      <c r="E70" s="1025"/>
      <c r="F70" s="738">
        <f>K44*-1</f>
        <v>0</v>
      </c>
    </row>
    <row r="71" spans="2:6" ht="12">
      <c r="B71" s="743" t="s">
        <v>272</v>
      </c>
      <c r="C71" s="744"/>
      <c r="D71" s="744"/>
      <c r="E71" s="728"/>
      <c r="F71" s="738">
        <f>K45*-1</f>
        <v>0</v>
      </c>
    </row>
    <row r="72" spans="2:6" ht="12">
      <c r="B72" s="1024" t="s">
        <v>274</v>
      </c>
      <c r="C72" s="833"/>
      <c r="D72" s="833"/>
      <c r="E72" s="1025"/>
      <c r="F72" s="738">
        <f>K46*-1</f>
        <v>0</v>
      </c>
    </row>
    <row r="73" spans="2:6" ht="12">
      <c r="B73" s="743" t="s">
        <v>275</v>
      </c>
      <c r="C73" s="744"/>
      <c r="D73" s="744"/>
      <c r="E73" s="728"/>
      <c r="F73" s="738">
        <f>K47*-1</f>
        <v>0</v>
      </c>
    </row>
    <row r="74" spans="2:6" ht="12">
      <c r="B74" s="802" t="s">
        <v>299</v>
      </c>
      <c r="C74" s="591"/>
      <c r="D74" s="591"/>
      <c r="E74" s="803"/>
      <c r="F74" s="738">
        <f>'Berekening KW'!H25</f>
        <v>0</v>
      </c>
    </row>
    <row r="75" spans="2:6" ht="12">
      <c r="B75" s="1024" t="s">
        <v>276</v>
      </c>
      <c r="C75" s="833"/>
      <c r="D75" s="833"/>
      <c r="E75" s="1025"/>
      <c r="F75" s="738">
        <f>ROUND('KW zb'!F11*-1,0)</f>
        <v>0</v>
      </c>
    </row>
    <row r="76" spans="2:6" ht="12">
      <c r="B76" s="743" t="s">
        <v>277</v>
      </c>
      <c r="C76" s="744"/>
      <c r="D76" s="744"/>
      <c r="E76" s="728"/>
      <c r="F76" s="738">
        <f>ROUND('KW zb'!F12*-1,0)</f>
        <v>0</v>
      </c>
    </row>
    <row r="77" spans="2:6" ht="12">
      <c r="B77" s="804" t="s">
        <v>278</v>
      </c>
      <c r="C77" s="1028"/>
      <c r="D77" s="1028"/>
      <c r="E77" s="805"/>
      <c r="F77" s="738">
        <f>ROUND('KW zb'!F13*-1,0)</f>
        <v>0</v>
      </c>
    </row>
    <row r="78" spans="2:6" ht="12">
      <c r="B78" s="802" t="s">
        <v>279</v>
      </c>
      <c r="C78" s="591"/>
      <c r="D78" s="591"/>
      <c r="E78" s="803"/>
      <c r="F78" s="738">
        <f>ROUND('KW zb'!F14*-1,0)</f>
        <v>0</v>
      </c>
    </row>
    <row r="79" spans="2:6" ht="12">
      <c r="B79" s="743" t="s">
        <v>280</v>
      </c>
      <c r="C79" s="744"/>
      <c r="D79" s="744"/>
      <c r="E79" s="728"/>
      <c r="F79" s="738">
        <f>IF(G6="ja",ROUND('KW mb'!H10,0)*-1,0)</f>
        <v>0</v>
      </c>
    </row>
    <row r="80" spans="2:6" ht="12">
      <c r="B80" s="804" t="s">
        <v>301</v>
      </c>
      <c r="C80" s="1028"/>
      <c r="D80" s="1028"/>
      <c r="E80" s="805"/>
      <c r="F80" s="738">
        <f>ROUND('KW mb'!H12+'KW mb'!H14+'KW mb'!H17+'KW mb'!H20,0)*-1</f>
        <v>0</v>
      </c>
    </row>
    <row r="81" spans="2:6" ht="12">
      <c r="B81" s="804" t="s">
        <v>281</v>
      </c>
      <c r="C81" s="1028"/>
      <c r="D81" s="1028"/>
      <c r="E81" s="805"/>
      <c r="F81" s="738">
        <f>ROUND('KW mb'!H13+'KW mb'!H15+'KW mb'!H18+'KW mb'!H19+'KW mb'!H21,0)*-1</f>
        <v>0</v>
      </c>
    </row>
    <row r="82" ht="12"/>
    <row r="83" ht="12"/>
    <row r="84" ht="12"/>
    <row r="85" ht="12"/>
    <row r="86" ht="12"/>
    <row r="87" ht="12"/>
  </sheetData>
  <sheetProtection password="CFED" sheet="1" objects="1" scenarios="1"/>
  <conditionalFormatting sqref="K31 K35 E24:E25 E30:E31 E27:E28 K24:K29 E33:E34 K44:K47 D11:E13 D18:E20 I11:K20">
    <cfRule type="expression" priority="1" dxfId="2" stopIfTrue="1">
      <formula>$E$3=TRUE</formula>
    </cfRule>
  </conditionalFormatting>
  <conditionalFormatting sqref="E29 E32 E26 E35 D14:F14">
    <cfRule type="expression" priority="2" dxfId="7" stopIfTrue="1">
      <formula>$G$2=TRUE</formula>
    </cfRule>
  </conditionalFormatting>
  <conditionalFormatting sqref="G6">
    <cfRule type="expression" priority="3" dxfId="2" stopIfTrue="1">
      <formula>$E$3=TRUE</formula>
    </cfRule>
  </conditionalFormatting>
  <dataValidations count="8">
    <dataValidation type="whole" allowBlank="1" showInputMessage="1" showErrorMessage="1" error="U dient een geldige postcode in te voeren" sqref="I11:I20">
      <formula1>1000</formula1>
      <formula2>9999</formula2>
    </dataValidation>
    <dataValidation type="whole" operator="lessThanOrEqual" allowBlank="1" showInputMessage="1" showErrorMessage="1" error="Het aantal kan niet groter zijn dan regel 1340" sqref="K25">
      <formula1>K24</formula1>
    </dataValidation>
    <dataValidation type="whole" operator="lessThanOrEqual" allowBlank="1" showInputMessage="1" showErrorMessage="1" error="Het aantal kan niet groter zijn dan regel 1342" sqref="K27">
      <formula1>K26</formula1>
    </dataValidation>
    <dataValidation type="whole" operator="lessThanOrEqual" allowBlank="1" showInputMessage="1" showErrorMessage="1" error="Het aantal kan niet groter zijn dan regel 1344" sqref="K29">
      <formula1>K28</formula1>
    </dataValidation>
    <dataValidation type="whole" operator="greaterThanOrEqual" allowBlank="1" showInputMessage="1" showErrorMessage="1" error="positief invullen" sqref="K44:K47">
      <formula1>0</formula1>
    </dataValidation>
    <dataValidation type="list" allowBlank="1" showInputMessage="1" showErrorMessage="1" sqref="K11:K20">
      <formula1>$BF$43:$BF$46</formula1>
    </dataValidation>
    <dataValidation type="list" allowBlank="1" showInputMessage="1" showErrorMessage="1" sqref="J11:J20">
      <formula1>$BG$43:$BG$66</formula1>
    </dataValidation>
    <dataValidation type="list" allowBlank="1" showInputMessage="1" showErrorMessage="1" sqref="G6">
      <formula1>$O$6:$O$7</formula1>
    </dataValidation>
  </dataValidations>
  <printOptions/>
  <pageMargins left="0.75" right="0.33" top="1" bottom="0.17" header="0.5" footer="0.5"/>
  <pageSetup horizontalDpi="600" verticalDpi="600" orientation="landscape" paperSize="9" scale="75" r:id="rId2"/>
  <rowBreaks count="1" manualBreakCount="1">
    <brk id="48" max="255" man="1"/>
  </rowBreaks>
  <colBreaks count="1" manualBreakCount="1">
    <brk id="16" max="65535" man="1"/>
  </colBreaks>
  <drawing r:id="rId1"/>
</worksheet>
</file>

<file path=xl/worksheets/sheet9.xml><?xml version="1.0" encoding="utf-8"?>
<worksheet xmlns="http://schemas.openxmlformats.org/spreadsheetml/2006/main" xmlns:r="http://schemas.openxmlformats.org/officeDocument/2006/relationships">
  <sheetPr codeName="Blad14"/>
  <dimension ref="B1:T145"/>
  <sheetViews>
    <sheetView showGridLines="0" zoomScaleSheetLayoutView="75" workbookViewId="0" topLeftCell="B1">
      <selection activeCell="J90" sqref="J90"/>
    </sheetView>
  </sheetViews>
  <sheetFormatPr defaultColWidth="9.140625" defaultRowHeight="0" customHeight="1" zeroHeight="1"/>
  <cols>
    <col min="1" max="1" width="3.421875" style="1189" hidden="1" customWidth="1"/>
    <col min="2" max="2" width="5.57421875" style="1187" customWidth="1"/>
    <col min="3" max="4" width="7.421875" style="1189" customWidth="1"/>
    <col min="5" max="5" width="44.57421875" style="1189" customWidth="1"/>
    <col min="6" max="7" width="8.140625" style="1189" bestFit="1" customWidth="1"/>
    <col min="8" max="9" width="10.00390625" style="1189" customWidth="1"/>
    <col min="10" max="13" width="11.421875" style="1189" customWidth="1"/>
    <col min="14" max="14" width="1.421875" style="1190" customWidth="1"/>
    <col min="15" max="15" width="8.57421875" style="1189" hidden="1" customWidth="1"/>
    <col min="16" max="16" width="5.7109375" style="1189" hidden="1" customWidth="1"/>
    <col min="17" max="17" width="9.140625" style="1189" hidden="1" customWidth="1"/>
    <col min="18" max="18" width="10.140625" style="1189" hidden="1" customWidth="1"/>
    <col min="19" max="255" width="9.140625" style="1189" hidden="1" customWidth="1"/>
    <col min="256" max="16384" width="5.00390625" style="1189" hidden="1" customWidth="1"/>
  </cols>
  <sheetData>
    <row r="1" spans="3:15" s="1077" customFormat="1" ht="12.75" customHeight="1">
      <c r="C1" s="1078"/>
      <c r="D1" s="1079"/>
      <c r="E1" s="1079"/>
      <c r="M1" s="1080" t="str">
        <f>"Pagina "&amp;O1</f>
        <v>Pagina 15</v>
      </c>
      <c r="O1" s="1081">
        <v>15</v>
      </c>
    </row>
    <row r="2" spans="2:20" s="1077" customFormat="1" ht="12.75" customHeight="1">
      <c r="B2" s="1082" t="s">
        <v>617</v>
      </c>
      <c r="C2" s="1078"/>
      <c r="D2" s="1079"/>
      <c r="E2" s="1079"/>
      <c r="M2" s="1080" t="s">
        <v>620</v>
      </c>
      <c r="S2" s="1083"/>
      <c r="T2" s="1083"/>
    </row>
    <row r="3" spans="2:20" s="1077" customFormat="1" ht="12.75" customHeight="1">
      <c r="B3" s="1077" t="s">
        <v>544</v>
      </c>
      <c r="C3" s="1078"/>
      <c r="D3" s="1079"/>
      <c r="E3" s="1079"/>
      <c r="M3" s="1080"/>
      <c r="S3" s="1083"/>
      <c r="T3" s="1083"/>
    </row>
    <row r="4" spans="2:20" s="1077" customFormat="1" ht="12.75" customHeight="1">
      <c r="B4" s="1077" t="s">
        <v>545</v>
      </c>
      <c r="C4" s="1078"/>
      <c r="D4" s="1079"/>
      <c r="E4" s="1079"/>
      <c r="M4" s="1080"/>
      <c r="S4" s="1083"/>
      <c r="T4" s="1083"/>
    </row>
    <row r="5" spans="2:20" s="1077" customFormat="1" ht="12.75" customHeight="1">
      <c r="B5" s="1077" t="s">
        <v>546</v>
      </c>
      <c r="C5" s="1078"/>
      <c r="D5" s="1079"/>
      <c r="E5" s="1282" t="s">
        <v>547</v>
      </c>
      <c r="M5" s="1080"/>
      <c r="S5" s="1083"/>
      <c r="T5" s="1083"/>
    </row>
    <row r="6" spans="2:13" s="1077" customFormat="1" ht="12.75" customHeight="1">
      <c r="B6" s="1082"/>
      <c r="C6" s="1078"/>
      <c r="D6" s="1079"/>
      <c r="E6" s="1079"/>
      <c r="J6" s="1319" t="s">
        <v>308</v>
      </c>
      <c r="K6" s="1320"/>
      <c r="L6" s="1319" t="s">
        <v>309</v>
      </c>
      <c r="M6" s="1320"/>
    </row>
    <row r="7" spans="2:13" s="1077" customFormat="1" ht="14.25" customHeight="1">
      <c r="B7" s="1084" t="s">
        <v>310</v>
      </c>
      <c r="C7" s="1085" t="s">
        <v>311</v>
      </c>
      <c r="D7" s="1086"/>
      <c r="E7" s="1086"/>
      <c r="J7" s="1288" t="s">
        <v>312</v>
      </c>
      <c r="K7" s="1291"/>
      <c r="L7" s="1288" t="s">
        <v>312</v>
      </c>
      <c r="M7" s="1291"/>
    </row>
    <row r="8" spans="2:20" s="1077" customFormat="1" ht="25.5" customHeight="1">
      <c r="B8" s="1087"/>
      <c r="C8" s="1088"/>
      <c r="D8" s="1087"/>
      <c r="E8" s="1087"/>
      <c r="J8" s="1089" t="s">
        <v>313</v>
      </c>
      <c r="K8" s="1089" t="s">
        <v>314</v>
      </c>
      <c r="L8" s="1089" t="s">
        <v>313</v>
      </c>
      <c r="M8" s="1089" t="s">
        <v>314</v>
      </c>
      <c r="S8" s="1083"/>
      <c r="T8" s="1083"/>
    </row>
    <row r="9" spans="2:20" s="1077" customFormat="1" ht="12.75" customHeight="1">
      <c r="B9" s="1090">
        <f>O1*100+1</f>
        <v>1501</v>
      </c>
      <c r="C9" s="1091" t="s">
        <v>315</v>
      </c>
      <c r="D9" s="1092" t="s">
        <v>316</v>
      </c>
      <c r="E9" s="1093"/>
      <c r="F9" s="1094"/>
      <c r="G9" s="1095"/>
      <c r="H9" s="1096" t="s">
        <v>317</v>
      </c>
      <c r="I9" s="1096" t="s">
        <v>318</v>
      </c>
      <c r="J9" s="1097" t="s">
        <v>319</v>
      </c>
      <c r="K9" s="1191"/>
      <c r="L9" s="1097" t="s">
        <v>319</v>
      </c>
      <c r="M9" s="1191"/>
      <c r="S9" s="1083"/>
      <c r="T9" s="1083"/>
    </row>
    <row r="10" spans="2:13" s="1077" customFormat="1" ht="12.75" customHeight="1">
      <c r="B10" s="1090">
        <f aca="true" t="shared" si="0" ref="B10:B19">B9+1</f>
        <v>1502</v>
      </c>
      <c r="C10" s="1098" t="s">
        <v>320</v>
      </c>
      <c r="D10" s="1092" t="s">
        <v>321</v>
      </c>
      <c r="E10" s="1093"/>
      <c r="F10" s="1094"/>
      <c r="G10" s="1095"/>
      <c r="H10" s="1096" t="s">
        <v>322</v>
      </c>
      <c r="I10" s="1096" t="s">
        <v>323</v>
      </c>
      <c r="J10" s="1097" t="s">
        <v>319</v>
      </c>
      <c r="K10" s="1191"/>
      <c r="L10" s="1097" t="s">
        <v>319</v>
      </c>
      <c r="M10" s="1191"/>
    </row>
    <row r="11" spans="2:13" s="1077" customFormat="1" ht="12.75" customHeight="1">
      <c r="B11" s="1090">
        <f t="shared" si="0"/>
        <v>1503</v>
      </c>
      <c r="C11" s="1098" t="s">
        <v>324</v>
      </c>
      <c r="D11" s="1092" t="s">
        <v>325</v>
      </c>
      <c r="E11" s="1093"/>
      <c r="F11" s="1094"/>
      <c r="G11" s="1095"/>
      <c r="H11" s="1096" t="s">
        <v>326</v>
      </c>
      <c r="I11" s="1096" t="s">
        <v>327</v>
      </c>
      <c r="J11" s="1097" t="s">
        <v>319</v>
      </c>
      <c r="K11" s="1191"/>
      <c r="L11" s="1097" t="s">
        <v>319</v>
      </c>
      <c r="M11" s="1191"/>
    </row>
    <row r="12" spans="2:13" s="1077" customFormat="1" ht="12.75" customHeight="1">
      <c r="B12" s="1090">
        <f t="shared" si="0"/>
        <v>1504</v>
      </c>
      <c r="C12" s="1098" t="s">
        <v>328</v>
      </c>
      <c r="D12" s="1092" t="s">
        <v>329</v>
      </c>
      <c r="E12" s="1093"/>
      <c r="F12" s="1094"/>
      <c r="G12" s="1095"/>
      <c r="H12" s="1096" t="s">
        <v>330</v>
      </c>
      <c r="I12" s="1096" t="s">
        <v>331</v>
      </c>
      <c r="J12" s="1097" t="s">
        <v>319</v>
      </c>
      <c r="K12" s="1191"/>
      <c r="L12" s="1097" t="s">
        <v>319</v>
      </c>
      <c r="M12" s="1191"/>
    </row>
    <row r="13" spans="2:13" s="1077" customFormat="1" ht="12.75" customHeight="1">
      <c r="B13" s="1090">
        <f t="shared" si="0"/>
        <v>1505</v>
      </c>
      <c r="C13" s="1098" t="s">
        <v>332</v>
      </c>
      <c r="D13" s="1092" t="s">
        <v>333</v>
      </c>
      <c r="E13" s="1093"/>
      <c r="F13" s="1094"/>
      <c r="G13" s="1095"/>
      <c r="H13" s="1096" t="s">
        <v>334</v>
      </c>
      <c r="I13" s="1096" t="s">
        <v>335</v>
      </c>
      <c r="J13" s="1097" t="s">
        <v>319</v>
      </c>
      <c r="K13" s="1191"/>
      <c r="L13" s="1097" t="s">
        <v>319</v>
      </c>
      <c r="M13" s="1191"/>
    </row>
    <row r="14" spans="2:13" s="1077" customFormat="1" ht="12.75" customHeight="1">
      <c r="B14" s="1090">
        <f t="shared" si="0"/>
        <v>1506</v>
      </c>
      <c r="C14" s="1098" t="s">
        <v>336</v>
      </c>
      <c r="D14" s="1092" t="s">
        <v>337</v>
      </c>
      <c r="E14" s="1093"/>
      <c r="F14" s="1094"/>
      <c r="G14" s="1095"/>
      <c r="H14" s="1096" t="s">
        <v>338</v>
      </c>
      <c r="I14" s="1096" t="s">
        <v>339</v>
      </c>
      <c r="J14" s="1097" t="s">
        <v>319</v>
      </c>
      <c r="K14" s="1191"/>
      <c r="L14" s="1097" t="s">
        <v>319</v>
      </c>
      <c r="M14" s="1191"/>
    </row>
    <row r="15" spans="2:13" s="1077" customFormat="1" ht="12.75" customHeight="1">
      <c r="B15" s="1099">
        <f t="shared" si="0"/>
        <v>1507</v>
      </c>
      <c r="C15" s="1100" t="s">
        <v>340</v>
      </c>
      <c r="D15" s="1092" t="s">
        <v>341</v>
      </c>
      <c r="E15" s="1093"/>
      <c r="F15" s="1094"/>
      <c r="G15" s="1095"/>
      <c r="H15" s="1096" t="s">
        <v>342</v>
      </c>
      <c r="I15" s="1096" t="s">
        <v>343</v>
      </c>
      <c r="J15" s="1097" t="s">
        <v>319</v>
      </c>
      <c r="K15" s="1191"/>
      <c r="L15" s="1097" t="s">
        <v>319</v>
      </c>
      <c r="M15" s="1191"/>
    </row>
    <row r="16" spans="2:13" s="1077" customFormat="1" ht="12.75" customHeight="1">
      <c r="B16" s="1099">
        <f t="shared" si="0"/>
        <v>1508</v>
      </c>
      <c r="C16" s="1100" t="s">
        <v>344</v>
      </c>
      <c r="D16" s="1092" t="s">
        <v>345</v>
      </c>
      <c r="E16" s="1093"/>
      <c r="F16" s="1094"/>
      <c r="G16" s="1095"/>
      <c r="H16" s="1096" t="s">
        <v>346</v>
      </c>
      <c r="I16" s="1096" t="s">
        <v>347</v>
      </c>
      <c r="J16" s="1097" t="s">
        <v>319</v>
      </c>
      <c r="K16" s="1191"/>
      <c r="L16" s="1097" t="s">
        <v>319</v>
      </c>
      <c r="M16" s="1191"/>
    </row>
    <row r="17" spans="2:13" s="1077" customFormat="1" ht="12.75" customHeight="1">
      <c r="B17" s="1090">
        <f t="shared" si="0"/>
        <v>1509</v>
      </c>
      <c r="C17" s="1098" t="s">
        <v>348</v>
      </c>
      <c r="D17" s="1092" t="s">
        <v>349</v>
      </c>
      <c r="E17" s="1093"/>
      <c r="F17" s="1094"/>
      <c r="G17" s="1095"/>
      <c r="H17" s="1096" t="s">
        <v>350</v>
      </c>
      <c r="I17" s="1096" t="s">
        <v>351</v>
      </c>
      <c r="J17" s="1097" t="s">
        <v>319</v>
      </c>
      <c r="K17" s="1191"/>
      <c r="L17" s="1097" t="s">
        <v>319</v>
      </c>
      <c r="M17" s="1191"/>
    </row>
    <row r="18" spans="2:13" s="1077" customFormat="1" ht="12.75" customHeight="1">
      <c r="B18" s="1101">
        <f t="shared" si="0"/>
        <v>1510</v>
      </c>
      <c r="C18" s="1100" t="s">
        <v>352</v>
      </c>
      <c r="D18" s="1102" t="s">
        <v>353</v>
      </c>
      <c r="E18" s="1103"/>
      <c r="F18" s="1104"/>
      <c r="G18" s="1105"/>
      <c r="H18" s="1096" t="s">
        <v>354</v>
      </c>
      <c r="I18" s="1096" t="s">
        <v>355</v>
      </c>
      <c r="J18" s="1097" t="s">
        <v>319</v>
      </c>
      <c r="K18" s="1192"/>
      <c r="L18" s="1097" t="s">
        <v>319</v>
      </c>
      <c r="M18" s="1191"/>
    </row>
    <row r="19" spans="2:13" s="1077" customFormat="1" ht="12.75" customHeight="1">
      <c r="B19" s="1106">
        <f t="shared" si="0"/>
        <v>1511</v>
      </c>
      <c r="C19" s="1107" t="s">
        <v>356</v>
      </c>
      <c r="D19" s="1107"/>
      <c r="E19" s="1107"/>
      <c r="F19" s="1108"/>
      <c r="G19" s="1108"/>
      <c r="H19" s="1108"/>
      <c r="I19" s="1109"/>
      <c r="J19" s="1110" t="s">
        <v>319</v>
      </c>
      <c r="K19" s="1111">
        <f>SUM(K9:K18)</f>
        <v>0</v>
      </c>
      <c r="L19" s="1110" t="s">
        <v>319</v>
      </c>
      <c r="M19" s="1111">
        <f>SUM(M9:M18)</f>
        <v>0</v>
      </c>
    </row>
    <row r="20" spans="2:10" s="1077" customFormat="1" ht="12.75" customHeight="1">
      <c r="B20" s="1087"/>
      <c r="C20" s="1112"/>
      <c r="D20" s="1087"/>
      <c r="E20" s="1087"/>
      <c r="F20" s="1087"/>
      <c r="G20" s="1087"/>
      <c r="H20" s="1087"/>
      <c r="I20" s="1087"/>
      <c r="J20" s="1113"/>
    </row>
    <row r="21" spans="2:13" s="1077" customFormat="1" ht="12.75" customHeight="1">
      <c r="B21" s="1114"/>
      <c r="C21" s="1078"/>
      <c r="D21" s="1086"/>
      <c r="E21" s="1086"/>
      <c r="F21" s="1086"/>
      <c r="G21" s="1086"/>
      <c r="H21" s="1086"/>
      <c r="I21" s="1086"/>
      <c r="J21" s="1319" t="s">
        <v>357</v>
      </c>
      <c r="K21" s="1320"/>
      <c r="L21" s="1319" t="s">
        <v>358</v>
      </c>
      <c r="M21" s="1320"/>
    </row>
    <row r="22" spans="2:13" s="1077" customFormat="1" ht="14.25" customHeight="1">
      <c r="B22" s="1084" t="s">
        <v>359</v>
      </c>
      <c r="C22" s="1085" t="s">
        <v>615</v>
      </c>
      <c r="D22" s="1086"/>
      <c r="E22" s="1086"/>
      <c r="F22" s="1086"/>
      <c r="G22" s="1086"/>
      <c r="H22" s="1086"/>
      <c r="I22" s="1086"/>
      <c r="J22" s="1288" t="s">
        <v>312</v>
      </c>
      <c r="K22" s="1291"/>
      <c r="L22" s="1288" t="s">
        <v>312</v>
      </c>
      <c r="M22" s="1291"/>
    </row>
    <row r="23" spans="2:13" s="1077" customFormat="1" ht="25.5" customHeight="1">
      <c r="B23" s="1087"/>
      <c r="C23" s="1088"/>
      <c r="D23" s="1087"/>
      <c r="E23" s="1087"/>
      <c r="F23" s="1088"/>
      <c r="G23" s="1088"/>
      <c r="H23" s="1088"/>
      <c r="I23" s="1087"/>
      <c r="J23" s="1089" t="s">
        <v>313</v>
      </c>
      <c r="K23" s="1089" t="s">
        <v>314</v>
      </c>
      <c r="L23" s="1089" t="s">
        <v>313</v>
      </c>
      <c r="M23" s="1089" t="s">
        <v>314</v>
      </c>
    </row>
    <row r="24" spans="2:13" s="1077" customFormat="1" ht="12.75" customHeight="1">
      <c r="B24" s="1090">
        <f>B19+1</f>
        <v>1512</v>
      </c>
      <c r="C24" s="1091" t="s">
        <v>360</v>
      </c>
      <c r="D24" s="1092" t="s">
        <v>361</v>
      </c>
      <c r="E24" s="1093"/>
      <c r="F24" s="1094"/>
      <c r="G24" s="1095"/>
      <c r="H24" s="1096" t="s">
        <v>362</v>
      </c>
      <c r="I24" s="1096" t="s">
        <v>363</v>
      </c>
      <c r="J24" s="1193"/>
      <c r="K24" s="1193"/>
      <c r="L24" s="1115" t="s">
        <v>319</v>
      </c>
      <c r="M24" s="1115" t="s">
        <v>319</v>
      </c>
    </row>
    <row r="25" spans="2:13" s="1077" customFormat="1" ht="12.75" customHeight="1">
      <c r="B25" s="1090">
        <f aca="true" t="shared" si="1" ref="B25:B37">+B24+1</f>
        <v>1513</v>
      </c>
      <c r="C25" s="1091" t="s">
        <v>364</v>
      </c>
      <c r="D25" s="1092" t="s">
        <v>365</v>
      </c>
      <c r="E25" s="1093"/>
      <c r="F25" s="1094"/>
      <c r="G25" s="1095"/>
      <c r="H25" s="1096" t="s">
        <v>366</v>
      </c>
      <c r="I25" s="1096" t="s">
        <v>367</v>
      </c>
      <c r="J25" s="1193"/>
      <c r="K25" s="1193"/>
      <c r="L25" s="1115" t="s">
        <v>319</v>
      </c>
      <c r="M25" s="1115" t="s">
        <v>319</v>
      </c>
    </row>
    <row r="26" spans="2:13" s="1077" customFormat="1" ht="12.75" customHeight="1">
      <c r="B26" s="1090">
        <f t="shared" si="1"/>
        <v>1514</v>
      </c>
      <c r="C26" s="1091" t="s">
        <v>368</v>
      </c>
      <c r="D26" s="1092" t="s">
        <v>369</v>
      </c>
      <c r="E26" s="1093"/>
      <c r="F26" s="1094"/>
      <c r="G26" s="1095"/>
      <c r="H26" s="1096" t="s">
        <v>370</v>
      </c>
      <c r="I26" s="1096" t="s">
        <v>371</v>
      </c>
      <c r="J26" s="1193"/>
      <c r="K26" s="1193"/>
      <c r="L26" s="1115" t="s">
        <v>319</v>
      </c>
      <c r="M26" s="1115" t="s">
        <v>319</v>
      </c>
    </row>
    <row r="27" spans="2:13" s="1077" customFormat="1" ht="12.75" customHeight="1">
      <c r="B27" s="1090">
        <f t="shared" si="1"/>
        <v>1515</v>
      </c>
      <c r="C27" s="1091" t="s">
        <v>372</v>
      </c>
      <c r="D27" s="1092" t="s">
        <v>373</v>
      </c>
      <c r="E27" s="1093"/>
      <c r="F27" s="1094"/>
      <c r="G27" s="1095"/>
      <c r="H27" s="1096" t="s">
        <v>374</v>
      </c>
      <c r="I27" s="1096" t="s">
        <v>375</v>
      </c>
      <c r="J27" s="1193"/>
      <c r="K27" s="1193"/>
      <c r="L27" s="1115" t="s">
        <v>319</v>
      </c>
      <c r="M27" s="1115" t="s">
        <v>319</v>
      </c>
    </row>
    <row r="28" spans="2:13" s="1077" customFormat="1" ht="12.75" customHeight="1">
      <c r="B28" s="1090">
        <f t="shared" si="1"/>
        <v>1516</v>
      </c>
      <c r="C28" s="1091" t="s">
        <v>376</v>
      </c>
      <c r="D28" s="1092" t="s">
        <v>377</v>
      </c>
      <c r="E28" s="1093"/>
      <c r="F28" s="1094"/>
      <c r="G28" s="1095"/>
      <c r="H28" s="1096" t="s">
        <v>378</v>
      </c>
      <c r="I28" s="1096" t="s">
        <v>379</v>
      </c>
      <c r="J28" s="1193"/>
      <c r="K28" s="1193"/>
      <c r="L28" s="1115" t="s">
        <v>319</v>
      </c>
      <c r="M28" s="1115" t="s">
        <v>319</v>
      </c>
    </row>
    <row r="29" spans="2:13" s="1077" customFormat="1" ht="12.75" customHeight="1">
      <c r="B29" s="1090">
        <f t="shared" si="1"/>
        <v>1517</v>
      </c>
      <c r="C29" s="1091" t="s">
        <v>380</v>
      </c>
      <c r="D29" s="1092" t="s">
        <v>381</v>
      </c>
      <c r="E29" s="1093"/>
      <c r="F29" s="1094"/>
      <c r="G29" s="1095"/>
      <c r="H29" s="1096" t="s">
        <v>382</v>
      </c>
      <c r="I29" s="1096" t="s">
        <v>383</v>
      </c>
      <c r="J29" s="1193"/>
      <c r="K29" s="1193"/>
      <c r="L29" s="1115" t="s">
        <v>319</v>
      </c>
      <c r="M29" s="1115" t="s">
        <v>319</v>
      </c>
    </row>
    <row r="30" spans="2:13" s="1077" customFormat="1" ht="12.75" customHeight="1">
      <c r="B30" s="1090">
        <f t="shared" si="1"/>
        <v>1518</v>
      </c>
      <c r="C30" s="1091" t="s">
        <v>384</v>
      </c>
      <c r="D30" s="1092" t="s">
        <v>385</v>
      </c>
      <c r="E30" s="1093"/>
      <c r="F30" s="1094"/>
      <c r="G30" s="1095"/>
      <c r="H30" s="1096" t="s">
        <v>386</v>
      </c>
      <c r="I30" s="1096" t="s">
        <v>387</v>
      </c>
      <c r="J30" s="1193"/>
      <c r="K30" s="1193"/>
      <c r="L30" s="1115" t="s">
        <v>319</v>
      </c>
      <c r="M30" s="1115" t="s">
        <v>319</v>
      </c>
    </row>
    <row r="31" spans="2:13" s="1077" customFormat="1" ht="12.75" customHeight="1">
      <c r="B31" s="1090">
        <f t="shared" si="1"/>
        <v>1519</v>
      </c>
      <c r="C31" s="1091" t="s">
        <v>388</v>
      </c>
      <c r="D31" s="1092" t="s">
        <v>389</v>
      </c>
      <c r="E31" s="1093"/>
      <c r="F31" s="1094"/>
      <c r="G31" s="1095"/>
      <c r="H31" s="1096" t="s">
        <v>390</v>
      </c>
      <c r="I31" s="1096" t="s">
        <v>391</v>
      </c>
      <c r="J31" s="1193"/>
      <c r="K31" s="1193"/>
      <c r="L31" s="1191"/>
      <c r="M31" s="1191"/>
    </row>
    <row r="32" spans="2:13" s="1077" customFormat="1" ht="12.75" customHeight="1">
      <c r="B32" s="1090">
        <f t="shared" si="1"/>
        <v>1520</v>
      </c>
      <c r="C32" s="1091" t="s">
        <v>392</v>
      </c>
      <c r="D32" s="1092" t="s">
        <v>393</v>
      </c>
      <c r="E32" s="1093"/>
      <c r="F32" s="1094"/>
      <c r="G32" s="1095"/>
      <c r="H32" s="1096" t="s">
        <v>394</v>
      </c>
      <c r="I32" s="1096" t="s">
        <v>395</v>
      </c>
      <c r="J32" s="1193"/>
      <c r="K32" s="1193"/>
      <c r="L32" s="1191"/>
      <c r="M32" s="1191"/>
    </row>
    <row r="33" spans="2:13" s="1077" customFormat="1" ht="12.75" customHeight="1">
      <c r="B33" s="1090">
        <f t="shared" si="1"/>
        <v>1521</v>
      </c>
      <c r="C33" s="1091" t="s">
        <v>396</v>
      </c>
      <c r="D33" s="1092" t="s">
        <v>397</v>
      </c>
      <c r="E33" s="1093"/>
      <c r="F33" s="1094"/>
      <c r="G33" s="1095"/>
      <c r="H33" s="1096" t="s">
        <v>398</v>
      </c>
      <c r="I33" s="1096" t="s">
        <v>399</v>
      </c>
      <c r="J33" s="1193"/>
      <c r="K33" s="1193"/>
      <c r="L33" s="1191"/>
      <c r="M33" s="1191"/>
    </row>
    <row r="34" spans="2:13" s="1077" customFormat="1" ht="12.75" customHeight="1">
      <c r="B34" s="1090">
        <f t="shared" si="1"/>
        <v>1522</v>
      </c>
      <c r="C34" s="1091" t="s">
        <v>400</v>
      </c>
      <c r="D34" s="1092" t="s">
        <v>401</v>
      </c>
      <c r="E34" s="1093"/>
      <c r="F34" s="1094"/>
      <c r="G34" s="1095"/>
      <c r="H34" s="1096" t="s">
        <v>402</v>
      </c>
      <c r="I34" s="1096" t="s">
        <v>403</v>
      </c>
      <c r="J34" s="1193"/>
      <c r="K34" s="1193"/>
      <c r="L34" s="1191"/>
      <c r="M34" s="1191"/>
    </row>
    <row r="35" spans="2:13" s="1077" customFormat="1" ht="12.75" customHeight="1">
      <c r="B35" s="1090">
        <f t="shared" si="1"/>
        <v>1523</v>
      </c>
      <c r="C35" s="1091" t="s">
        <v>404</v>
      </c>
      <c r="D35" s="1092" t="s">
        <v>405</v>
      </c>
      <c r="E35" s="1093"/>
      <c r="F35" s="1094"/>
      <c r="G35" s="1095"/>
      <c r="H35" s="1096" t="s">
        <v>406</v>
      </c>
      <c r="I35" s="1096" t="s">
        <v>407</v>
      </c>
      <c r="J35" s="1193"/>
      <c r="K35" s="1193"/>
      <c r="L35" s="1191"/>
      <c r="M35" s="1191"/>
    </row>
    <row r="36" spans="2:13" s="1077" customFormat="1" ht="12.75" customHeight="1">
      <c r="B36" s="1090">
        <f t="shared" si="1"/>
        <v>1524</v>
      </c>
      <c r="C36" s="1091" t="s">
        <v>408</v>
      </c>
      <c r="D36" s="1092" t="s">
        <v>409</v>
      </c>
      <c r="E36" s="1093"/>
      <c r="F36" s="1094"/>
      <c r="G36" s="1095"/>
      <c r="H36" s="1096" t="s">
        <v>410</v>
      </c>
      <c r="I36" s="1096" t="s">
        <v>411</v>
      </c>
      <c r="J36" s="1193"/>
      <c r="K36" s="1193"/>
      <c r="L36" s="1191"/>
      <c r="M36" s="1191"/>
    </row>
    <row r="37" spans="2:13" s="1077" customFormat="1" ht="12.75" customHeight="1">
      <c r="B37" s="1106">
        <f t="shared" si="1"/>
        <v>1525</v>
      </c>
      <c r="C37" s="1107" t="s">
        <v>412</v>
      </c>
      <c r="D37" s="1107"/>
      <c r="E37" s="1107"/>
      <c r="F37" s="1108"/>
      <c r="G37" s="1108"/>
      <c r="H37" s="1108"/>
      <c r="I37" s="1109"/>
      <c r="J37" s="1111">
        <f>SUM(J24:J36)</f>
        <v>0</v>
      </c>
      <c r="K37" s="1111">
        <f>SUM(K24:K36)</f>
        <v>0</v>
      </c>
      <c r="L37" s="1111">
        <f>SUM(L24:L36)</f>
        <v>0</v>
      </c>
      <c r="M37" s="1111">
        <f>SUM(M24:M36)</f>
        <v>0</v>
      </c>
    </row>
    <row r="38" spans="2:11" s="1077" customFormat="1" ht="8.25" customHeight="1">
      <c r="B38" s="1116"/>
      <c r="C38" s="1117"/>
      <c r="D38" s="1118"/>
      <c r="E38" s="1118"/>
      <c r="F38" s="1117"/>
      <c r="G38" s="1119"/>
      <c r="H38" s="1119"/>
      <c r="I38" s="1119"/>
      <c r="J38" s="1113"/>
      <c r="K38" s="1113"/>
    </row>
    <row r="39" spans="2:13" s="1077" customFormat="1" ht="12.75" customHeight="1">
      <c r="B39" s="1120"/>
      <c r="C39" s="1121" t="s">
        <v>413</v>
      </c>
      <c r="D39" s="1122"/>
      <c r="E39" s="1122"/>
      <c r="F39" s="1122"/>
      <c r="G39" s="1122"/>
      <c r="H39" s="1122"/>
      <c r="I39" s="1122"/>
      <c r="J39" s="1122"/>
      <c r="K39" s="1122"/>
      <c r="L39" s="1122"/>
      <c r="M39" s="1122"/>
    </row>
    <row r="40" spans="2:13" s="1077" customFormat="1" ht="12.75" customHeight="1">
      <c r="B40" s="1116"/>
      <c r="C40" s="1123" t="s">
        <v>414</v>
      </c>
      <c r="D40" s="1122"/>
      <c r="E40" s="1122"/>
      <c r="F40" s="1122"/>
      <c r="G40" s="1122"/>
      <c r="H40" s="1122"/>
      <c r="I40" s="1122"/>
      <c r="J40" s="1122"/>
      <c r="K40" s="1122"/>
      <c r="L40" s="1122"/>
      <c r="M40" s="1122"/>
    </row>
    <row r="41" spans="2:15" s="1077" customFormat="1" ht="12.75" customHeight="1">
      <c r="B41" s="1116"/>
      <c r="C41" s="1124"/>
      <c r="D41" s="1125"/>
      <c r="E41" s="1125"/>
      <c r="F41" s="1125"/>
      <c r="G41" s="1125"/>
      <c r="H41" s="1125"/>
      <c r="I41" s="1125"/>
      <c r="J41" s="1125"/>
      <c r="K41" s="1125"/>
      <c r="L41" s="1125"/>
      <c r="M41" s="1080" t="str">
        <f>"Pagina "&amp;O41</f>
        <v>Pagina 16</v>
      </c>
      <c r="O41" s="1126">
        <f>O1+1</f>
        <v>16</v>
      </c>
    </row>
    <row r="42" spans="2:13" s="1077" customFormat="1" ht="12.75" customHeight="1">
      <c r="B42" s="1116"/>
      <c r="C42" s="1117"/>
      <c r="D42" s="1118"/>
      <c r="E42" s="1118"/>
      <c r="F42" s="1117"/>
      <c r="G42" s="1119"/>
      <c r="H42" s="1119"/>
      <c r="I42" s="1119"/>
      <c r="M42" s="1080" t="s">
        <v>620</v>
      </c>
    </row>
    <row r="43" spans="2:13" s="1077" customFormat="1" ht="12.75" customHeight="1">
      <c r="B43" s="1116"/>
      <c r="C43" s="1117"/>
      <c r="D43" s="1118"/>
      <c r="E43" s="1118"/>
      <c r="F43" s="1117"/>
      <c r="G43" s="1119"/>
      <c r="H43" s="1119"/>
      <c r="I43" s="1119"/>
      <c r="J43" s="1319" t="s">
        <v>308</v>
      </c>
      <c r="K43" s="1320"/>
      <c r="L43" s="1319" t="s">
        <v>309</v>
      </c>
      <c r="M43" s="1320"/>
    </row>
    <row r="44" spans="2:13" s="1077" customFormat="1" ht="14.25" customHeight="1">
      <c r="B44" s="1084" t="s">
        <v>415</v>
      </c>
      <c r="C44" s="1127" t="s">
        <v>416</v>
      </c>
      <c r="D44" s="1086"/>
      <c r="E44" s="1086"/>
      <c r="F44" s="1086"/>
      <c r="G44" s="1086"/>
      <c r="H44" s="1086"/>
      <c r="I44" s="1086"/>
      <c r="J44" s="1288" t="s">
        <v>312</v>
      </c>
      <c r="K44" s="1291"/>
      <c r="L44" s="1288" t="s">
        <v>312</v>
      </c>
      <c r="M44" s="1291"/>
    </row>
    <row r="45" spans="2:13" s="1077" customFormat="1" ht="25.5" customHeight="1">
      <c r="B45" s="1128"/>
      <c r="C45" s="1127" t="s">
        <v>1130</v>
      </c>
      <c r="D45" s="1087"/>
      <c r="E45" s="1087"/>
      <c r="F45" s="1088"/>
      <c r="G45" s="1088"/>
      <c r="H45" s="1088"/>
      <c r="I45" s="1087"/>
      <c r="J45" s="1089" t="s">
        <v>313</v>
      </c>
      <c r="K45" s="1089" t="s">
        <v>314</v>
      </c>
      <c r="L45" s="1089" t="s">
        <v>313</v>
      </c>
      <c r="M45" s="1089" t="s">
        <v>314</v>
      </c>
    </row>
    <row r="46" spans="2:13" s="1077" customFormat="1" ht="12.75" customHeight="1">
      <c r="B46" s="1090">
        <f>O41*100+1</f>
        <v>1601</v>
      </c>
      <c r="C46" s="1098" t="s">
        <v>417</v>
      </c>
      <c r="D46" s="1092" t="s">
        <v>418</v>
      </c>
      <c r="E46" s="1093"/>
      <c r="F46" s="1096" t="s">
        <v>419</v>
      </c>
      <c r="G46" s="1096" t="s">
        <v>420</v>
      </c>
      <c r="H46" s="1096" t="s">
        <v>421</v>
      </c>
      <c r="I46" s="1096" t="s">
        <v>422</v>
      </c>
      <c r="J46" s="1193"/>
      <c r="K46" s="1193"/>
      <c r="L46" s="1191"/>
      <c r="M46" s="1191"/>
    </row>
    <row r="47" spans="2:13" s="1077" customFormat="1" ht="12.75" customHeight="1">
      <c r="B47" s="1090">
        <f aca="true" t="shared" si="2" ref="B47:B53">B46+1</f>
        <v>1602</v>
      </c>
      <c r="C47" s="1098" t="s">
        <v>423</v>
      </c>
      <c r="D47" s="1092" t="s">
        <v>424</v>
      </c>
      <c r="E47" s="1093"/>
      <c r="F47" s="1096" t="s">
        <v>425</v>
      </c>
      <c r="G47" s="1096" t="s">
        <v>426</v>
      </c>
      <c r="H47" s="1096" t="s">
        <v>427</v>
      </c>
      <c r="I47" s="1096" t="s">
        <v>428</v>
      </c>
      <c r="J47" s="1193"/>
      <c r="K47" s="1193"/>
      <c r="L47" s="1191"/>
      <c r="M47" s="1191"/>
    </row>
    <row r="48" spans="2:13" s="1077" customFormat="1" ht="12.75" customHeight="1">
      <c r="B48" s="1090">
        <f t="shared" si="2"/>
        <v>1603</v>
      </c>
      <c r="C48" s="1098" t="s">
        <v>429</v>
      </c>
      <c r="D48" s="1092" t="s">
        <v>430</v>
      </c>
      <c r="E48" s="1093"/>
      <c r="F48" s="1096" t="s">
        <v>431</v>
      </c>
      <c r="G48" s="1096" t="s">
        <v>432</v>
      </c>
      <c r="H48" s="1096" t="s">
        <v>433</v>
      </c>
      <c r="I48" s="1096" t="s">
        <v>434</v>
      </c>
      <c r="J48" s="1193"/>
      <c r="K48" s="1193"/>
      <c r="L48" s="1191"/>
      <c r="M48" s="1191"/>
    </row>
    <row r="49" spans="2:13" s="1077" customFormat="1" ht="12.75" customHeight="1">
      <c r="B49" s="1090">
        <f t="shared" si="2"/>
        <v>1604</v>
      </c>
      <c r="C49" s="1098" t="s">
        <v>435</v>
      </c>
      <c r="D49" s="1092" t="s">
        <v>436</v>
      </c>
      <c r="E49" s="1093"/>
      <c r="F49" s="1096" t="s">
        <v>437</v>
      </c>
      <c r="G49" s="1096" t="s">
        <v>438</v>
      </c>
      <c r="H49" s="1096" t="s">
        <v>439</v>
      </c>
      <c r="I49" s="1096" t="s">
        <v>440</v>
      </c>
      <c r="J49" s="1193"/>
      <c r="K49" s="1193"/>
      <c r="L49" s="1191"/>
      <c r="M49" s="1191"/>
    </row>
    <row r="50" spans="2:13" s="1077" customFormat="1" ht="12.75" customHeight="1">
      <c r="B50" s="1090">
        <f t="shared" si="2"/>
        <v>1605</v>
      </c>
      <c r="C50" s="1098" t="s">
        <v>441</v>
      </c>
      <c r="D50" s="1092" t="s">
        <v>442</v>
      </c>
      <c r="E50" s="1093"/>
      <c r="F50" s="1096" t="s">
        <v>443</v>
      </c>
      <c r="G50" s="1096" t="s">
        <v>444</v>
      </c>
      <c r="H50" s="1096" t="s">
        <v>445</v>
      </c>
      <c r="I50" s="1096" t="s">
        <v>446</v>
      </c>
      <c r="J50" s="1193"/>
      <c r="K50" s="1193"/>
      <c r="L50" s="1191"/>
      <c r="M50" s="1191"/>
    </row>
    <row r="51" spans="2:13" s="1077" customFormat="1" ht="12.75" customHeight="1">
      <c r="B51" s="1090">
        <f t="shared" si="2"/>
        <v>1606</v>
      </c>
      <c r="C51" s="1098" t="s">
        <v>447</v>
      </c>
      <c r="D51" s="1092" t="s">
        <v>448</v>
      </c>
      <c r="E51" s="1093"/>
      <c r="F51" s="1096" t="s">
        <v>449</v>
      </c>
      <c r="G51" s="1096" t="s">
        <v>450</v>
      </c>
      <c r="H51" s="1096" t="s">
        <v>451</v>
      </c>
      <c r="I51" s="1096" t="s">
        <v>452</v>
      </c>
      <c r="J51" s="1193"/>
      <c r="K51" s="1193"/>
      <c r="L51" s="1191"/>
      <c r="M51" s="1191"/>
    </row>
    <row r="52" spans="2:13" s="1077" customFormat="1" ht="12.75" customHeight="1">
      <c r="B52" s="1090">
        <f t="shared" si="2"/>
        <v>1607</v>
      </c>
      <c r="C52" s="1098" t="s">
        <v>453</v>
      </c>
      <c r="D52" s="1092" t="s">
        <v>454</v>
      </c>
      <c r="E52" s="1093"/>
      <c r="F52" s="1096" t="s">
        <v>455</v>
      </c>
      <c r="G52" s="1096" t="s">
        <v>456</v>
      </c>
      <c r="H52" s="1096" t="s">
        <v>457</v>
      </c>
      <c r="I52" s="1096" t="s">
        <v>458</v>
      </c>
      <c r="J52" s="1193"/>
      <c r="K52" s="1193"/>
      <c r="L52" s="1129" t="s">
        <v>319</v>
      </c>
      <c r="M52" s="1129" t="s">
        <v>319</v>
      </c>
    </row>
    <row r="53" spans="2:13" s="1077" customFormat="1" ht="12.75" customHeight="1">
      <c r="B53" s="1106">
        <f t="shared" si="2"/>
        <v>1608</v>
      </c>
      <c r="C53" s="1107" t="s">
        <v>459</v>
      </c>
      <c r="D53" s="1107"/>
      <c r="E53" s="1107"/>
      <c r="F53" s="1108"/>
      <c r="G53" s="1108"/>
      <c r="H53" s="1108"/>
      <c r="I53" s="1109"/>
      <c r="J53" s="1111">
        <f>SUM(J46:J52)</f>
        <v>0</v>
      </c>
      <c r="K53" s="1111">
        <f>SUM(K46:K52)</f>
        <v>0</v>
      </c>
      <c r="L53" s="1111">
        <f>SUM(L46:L52)</f>
        <v>0</v>
      </c>
      <c r="M53" s="1111">
        <f>SUM(M46:M52)</f>
        <v>0</v>
      </c>
    </row>
    <row r="54" spans="2:13" s="1077" customFormat="1" ht="12.75" customHeight="1">
      <c r="B54" s="1130"/>
      <c r="C54" s="1117"/>
      <c r="D54" s="1117"/>
      <c r="E54" s="1117"/>
      <c r="F54" s="1131"/>
      <c r="G54" s="1131"/>
      <c r="H54" s="1131"/>
      <c r="I54" s="1131"/>
      <c r="J54" s="1113"/>
      <c r="K54" s="1113"/>
      <c r="M54" s="1132"/>
    </row>
    <row r="55" spans="2:13" s="1077" customFormat="1" ht="12.75" customHeight="1">
      <c r="B55" s="1130"/>
      <c r="C55" s="1133" t="s">
        <v>745</v>
      </c>
      <c r="D55" s="1117"/>
      <c r="E55" s="1117"/>
      <c r="F55" s="1131"/>
      <c r="G55" s="1131"/>
      <c r="H55" s="1131"/>
      <c r="I55" s="1131"/>
      <c r="K55" s="1134"/>
      <c r="M55" s="1132"/>
    </row>
    <row r="56" spans="2:13" s="1077" customFormat="1" ht="12.75" customHeight="1">
      <c r="B56" s="1090">
        <f>B53+1</f>
        <v>1609</v>
      </c>
      <c r="C56" s="1098" t="s">
        <v>460</v>
      </c>
      <c r="D56" s="1092" t="s">
        <v>461</v>
      </c>
      <c r="E56" s="1093"/>
      <c r="F56" s="1094"/>
      <c r="G56" s="1094"/>
      <c r="H56" s="1094"/>
      <c r="I56" s="1096" t="s">
        <v>462</v>
      </c>
      <c r="J56" s="1129" t="s">
        <v>319</v>
      </c>
      <c r="K56" s="1193"/>
      <c r="L56" s="1129" t="s">
        <v>319</v>
      </c>
      <c r="M56" s="1129" t="s">
        <v>319</v>
      </c>
    </row>
    <row r="57" spans="2:13" s="1077" customFormat="1" ht="12.75" customHeight="1">
      <c r="B57" s="1090">
        <f>B56+1</f>
        <v>1610</v>
      </c>
      <c r="C57" s="1098" t="s">
        <v>463</v>
      </c>
      <c r="D57" s="1092" t="s">
        <v>464</v>
      </c>
      <c r="E57" s="1093"/>
      <c r="F57" s="1094"/>
      <c r="G57" s="1094"/>
      <c r="H57" s="1094"/>
      <c r="I57" s="1096" t="s">
        <v>465</v>
      </c>
      <c r="J57" s="1129" t="s">
        <v>319</v>
      </c>
      <c r="K57" s="1193"/>
      <c r="L57" s="1129" t="s">
        <v>319</v>
      </c>
      <c r="M57" s="1129" t="s">
        <v>319</v>
      </c>
    </row>
    <row r="58" spans="2:13" s="1077" customFormat="1" ht="12.75" customHeight="1">
      <c r="B58" s="1090">
        <f>B57+1</f>
        <v>1611</v>
      </c>
      <c r="C58" s="1098" t="s">
        <v>466</v>
      </c>
      <c r="D58" s="1092" t="s">
        <v>467</v>
      </c>
      <c r="E58" s="1093"/>
      <c r="F58" s="1094"/>
      <c r="G58" s="1094"/>
      <c r="H58" s="1094"/>
      <c r="I58" s="1096" t="s">
        <v>468</v>
      </c>
      <c r="J58" s="1129" t="s">
        <v>319</v>
      </c>
      <c r="K58" s="1193"/>
      <c r="L58" s="1129" t="s">
        <v>319</v>
      </c>
      <c r="M58" s="1129" t="s">
        <v>319</v>
      </c>
    </row>
    <row r="59" spans="2:13" s="1077" customFormat="1" ht="12.75" customHeight="1">
      <c r="B59" s="1090">
        <f>B58+1</f>
        <v>1612</v>
      </c>
      <c r="C59" s="1098" t="s">
        <v>469</v>
      </c>
      <c r="D59" s="1092" t="s">
        <v>470</v>
      </c>
      <c r="E59" s="1093"/>
      <c r="F59" s="1094"/>
      <c r="G59" s="1094"/>
      <c r="H59" s="1094"/>
      <c r="I59" s="1096" t="s">
        <v>471</v>
      </c>
      <c r="J59" s="1129" t="s">
        <v>319</v>
      </c>
      <c r="K59" s="1193"/>
      <c r="L59" s="1129" t="s">
        <v>319</v>
      </c>
      <c r="M59" s="1129" t="s">
        <v>319</v>
      </c>
    </row>
    <row r="60" spans="2:13" s="1077" customFormat="1" ht="12.75" customHeight="1">
      <c r="B60" s="1090">
        <f>B59+1</f>
        <v>1613</v>
      </c>
      <c r="C60" s="1098" t="s">
        <v>472</v>
      </c>
      <c r="D60" s="1092" t="s">
        <v>473</v>
      </c>
      <c r="E60" s="1093"/>
      <c r="F60" s="1094"/>
      <c r="G60" s="1094"/>
      <c r="H60" s="1094"/>
      <c r="I60" s="1096" t="s">
        <v>474</v>
      </c>
      <c r="J60" s="1129" t="s">
        <v>319</v>
      </c>
      <c r="K60" s="1193"/>
      <c r="L60" s="1129" t="s">
        <v>319</v>
      </c>
      <c r="M60" s="1129" t="s">
        <v>319</v>
      </c>
    </row>
    <row r="61" spans="2:13" s="1077" customFormat="1" ht="12.75" customHeight="1">
      <c r="B61" s="1106">
        <f>B60+1</f>
        <v>1614</v>
      </c>
      <c r="C61" s="1107" t="s">
        <v>475</v>
      </c>
      <c r="D61" s="1107"/>
      <c r="E61" s="1107"/>
      <c r="F61" s="1108"/>
      <c r="G61" s="1108"/>
      <c r="H61" s="1108"/>
      <c r="I61" s="1109"/>
      <c r="J61" s="1135" t="s">
        <v>319</v>
      </c>
      <c r="K61" s="1111">
        <f>SUM(K56:K60)</f>
        <v>0</v>
      </c>
      <c r="L61" s="1135" t="s">
        <v>319</v>
      </c>
      <c r="M61" s="1135" t="s">
        <v>319</v>
      </c>
    </row>
    <row r="62" spans="2:13" s="1077" customFormat="1" ht="12.75" customHeight="1">
      <c r="B62" s="1130"/>
      <c r="C62" s="1117"/>
      <c r="D62" s="1117"/>
      <c r="E62" s="1117"/>
      <c r="F62" s="1131"/>
      <c r="G62" s="1131"/>
      <c r="H62" s="1131"/>
      <c r="I62" s="1131"/>
      <c r="J62" s="1113"/>
      <c r="K62" s="1113"/>
      <c r="L62" s="1113"/>
      <c r="M62" s="1113"/>
    </row>
    <row r="63" spans="2:13" s="1077" customFormat="1" ht="12.75" customHeight="1">
      <c r="B63" s="1130"/>
      <c r="C63" s="1133" t="s">
        <v>476</v>
      </c>
      <c r="D63" s="1117"/>
      <c r="E63" s="1117"/>
      <c r="F63" s="1131"/>
      <c r="G63" s="1131"/>
      <c r="H63" s="1131"/>
      <c r="I63" s="1131"/>
      <c r="K63" s="1134"/>
      <c r="M63" s="1134"/>
    </row>
    <row r="64" spans="2:13" s="1077" customFormat="1" ht="12.75" customHeight="1">
      <c r="B64" s="1136">
        <f>B61+1</f>
        <v>1615</v>
      </c>
      <c r="C64" s="1098" t="s">
        <v>477</v>
      </c>
      <c r="D64" s="1092" t="s">
        <v>478</v>
      </c>
      <c r="E64" s="1093"/>
      <c r="F64" s="1093"/>
      <c r="G64" s="1093"/>
      <c r="H64" s="1093"/>
      <c r="I64" s="1096" t="s">
        <v>479</v>
      </c>
      <c r="J64" s="1129" t="s">
        <v>319</v>
      </c>
      <c r="K64" s="1193"/>
      <c r="L64" s="1129" t="s">
        <v>319</v>
      </c>
      <c r="M64" s="1129" t="s">
        <v>319</v>
      </c>
    </row>
    <row r="65" spans="2:13" s="1077" customFormat="1" ht="12.75" customHeight="1">
      <c r="B65" s="1137"/>
      <c r="C65" s="1117"/>
      <c r="D65" s="1138"/>
      <c r="E65" s="1139"/>
      <c r="F65" s="1139"/>
      <c r="G65" s="1139"/>
      <c r="H65" s="1139"/>
      <c r="I65" s="1139"/>
      <c r="J65" s="1140"/>
      <c r="K65" s="1141"/>
      <c r="L65" s="1140"/>
      <c r="M65" s="1140"/>
    </row>
    <row r="66" spans="2:13" s="1077" customFormat="1" ht="12.75" customHeight="1">
      <c r="B66" s="1137"/>
      <c r="C66" s="1117"/>
      <c r="D66" s="1138"/>
      <c r="E66" s="1139"/>
      <c r="F66" s="1139"/>
      <c r="G66" s="1139"/>
      <c r="H66" s="1139"/>
      <c r="I66" s="1139"/>
      <c r="J66" s="1140"/>
      <c r="K66" s="1141"/>
      <c r="L66" s="1140"/>
      <c r="M66" s="1140"/>
    </row>
    <row r="67" spans="2:13" s="1077" customFormat="1" ht="12.75" customHeight="1">
      <c r="B67" s="1137"/>
      <c r="C67" s="1117"/>
      <c r="D67" s="1138"/>
      <c r="E67" s="1139"/>
      <c r="F67" s="1139"/>
      <c r="G67" s="1139"/>
      <c r="H67" s="1139"/>
      <c r="I67" s="1139"/>
      <c r="J67" s="1319" t="s">
        <v>308</v>
      </c>
      <c r="K67" s="1320"/>
      <c r="L67" s="1319" t="s">
        <v>309</v>
      </c>
      <c r="M67" s="1320"/>
    </row>
    <row r="68" spans="2:13" s="1077" customFormat="1" ht="12.75" customHeight="1">
      <c r="B68" s="1137"/>
      <c r="C68" s="1117"/>
      <c r="D68" s="1138"/>
      <c r="E68" s="1139"/>
      <c r="F68" s="1139"/>
      <c r="G68" s="1139"/>
      <c r="H68" s="1139"/>
      <c r="I68" s="1139"/>
      <c r="J68" s="1288" t="s">
        <v>312</v>
      </c>
      <c r="K68" s="1291"/>
      <c r="L68" s="1288" t="s">
        <v>312</v>
      </c>
      <c r="M68" s="1291"/>
    </row>
    <row r="69" spans="2:13" s="1077" customFormat="1" ht="25.5" customHeight="1">
      <c r="B69" s="1130"/>
      <c r="C69" s="1133" t="s">
        <v>163</v>
      </c>
      <c r="D69" s="1117"/>
      <c r="E69" s="1117"/>
      <c r="F69" s="1131"/>
      <c r="G69" s="1131"/>
      <c r="H69" s="1131"/>
      <c r="I69" s="1142"/>
      <c r="J69" s="1089" t="s">
        <v>313</v>
      </c>
      <c r="K69" s="1089" t="s">
        <v>314</v>
      </c>
      <c r="L69" s="1089" t="s">
        <v>313</v>
      </c>
      <c r="M69" s="1089" t="s">
        <v>314</v>
      </c>
    </row>
    <row r="70" spans="2:13" s="1077" customFormat="1" ht="12.75" customHeight="1">
      <c r="B70" s="1090">
        <f>B64+1</f>
        <v>1616</v>
      </c>
      <c r="C70" s="1098" t="s">
        <v>480</v>
      </c>
      <c r="D70" s="1092" t="s">
        <v>481</v>
      </c>
      <c r="E70" s="1093"/>
      <c r="F70" s="1096" t="s">
        <v>482</v>
      </c>
      <c r="G70" s="1096" t="s">
        <v>483</v>
      </c>
      <c r="H70" s="1096" t="s">
        <v>484</v>
      </c>
      <c r="I70" s="1096" t="s">
        <v>485</v>
      </c>
      <c r="J70" s="1193"/>
      <c r="K70" s="1193"/>
      <c r="L70" s="1191"/>
      <c r="M70" s="1191"/>
    </row>
    <row r="71" spans="2:13" s="1077" customFormat="1" ht="12.75" customHeight="1">
      <c r="B71" s="1090">
        <f>+B70+1</f>
        <v>1617</v>
      </c>
      <c r="C71" s="1098" t="s">
        <v>486</v>
      </c>
      <c r="D71" s="1092" t="s">
        <v>487</v>
      </c>
      <c r="E71" s="1093"/>
      <c r="F71" s="1096" t="s">
        <v>488</v>
      </c>
      <c r="G71" s="1096" t="s">
        <v>489</v>
      </c>
      <c r="H71" s="1096" t="s">
        <v>490</v>
      </c>
      <c r="I71" s="1096" t="s">
        <v>491</v>
      </c>
      <c r="J71" s="1193"/>
      <c r="K71" s="1193"/>
      <c r="L71" s="1191"/>
      <c r="M71" s="1191"/>
    </row>
    <row r="72" spans="2:13" s="1077" customFormat="1" ht="12.75" customHeight="1">
      <c r="B72" s="1090">
        <f aca="true" t="shared" si="3" ref="B72:B77">B71+1</f>
        <v>1618</v>
      </c>
      <c r="C72" s="1098" t="s">
        <v>492</v>
      </c>
      <c r="D72" s="1092" t="s">
        <v>493</v>
      </c>
      <c r="E72" s="1093"/>
      <c r="F72" s="1096" t="s">
        <v>494</v>
      </c>
      <c r="G72" s="1096" t="s">
        <v>495</v>
      </c>
      <c r="H72" s="1096" t="s">
        <v>496</v>
      </c>
      <c r="I72" s="1096" t="s">
        <v>497</v>
      </c>
      <c r="J72" s="1193"/>
      <c r="K72" s="1193"/>
      <c r="L72" s="1191"/>
      <c r="M72" s="1191"/>
    </row>
    <row r="73" spans="2:13" s="1077" customFormat="1" ht="12.75" customHeight="1">
      <c r="B73" s="1090">
        <f t="shared" si="3"/>
        <v>1619</v>
      </c>
      <c r="C73" s="1098" t="s">
        <v>498</v>
      </c>
      <c r="D73" s="1092" t="s">
        <v>430</v>
      </c>
      <c r="E73" s="1093"/>
      <c r="F73" s="1096" t="s">
        <v>499</v>
      </c>
      <c r="G73" s="1096" t="s">
        <v>500</v>
      </c>
      <c r="H73" s="1096" t="s">
        <v>501</v>
      </c>
      <c r="I73" s="1096" t="s">
        <v>502</v>
      </c>
      <c r="J73" s="1193"/>
      <c r="K73" s="1193"/>
      <c r="L73" s="1191"/>
      <c r="M73" s="1191"/>
    </row>
    <row r="74" spans="2:13" s="1077" customFormat="1" ht="12.75" customHeight="1">
      <c r="B74" s="1090">
        <f t="shared" si="3"/>
        <v>1620</v>
      </c>
      <c r="C74" s="1098" t="s">
        <v>503</v>
      </c>
      <c r="D74" s="1092" t="s">
        <v>436</v>
      </c>
      <c r="E74" s="1093"/>
      <c r="F74" s="1096" t="s">
        <v>504</v>
      </c>
      <c r="G74" s="1096" t="s">
        <v>505</v>
      </c>
      <c r="H74" s="1096" t="s">
        <v>506</v>
      </c>
      <c r="I74" s="1096" t="s">
        <v>507</v>
      </c>
      <c r="J74" s="1193"/>
      <c r="K74" s="1193"/>
      <c r="L74" s="1191"/>
      <c r="M74" s="1191"/>
    </row>
    <row r="75" spans="2:13" s="1077" customFormat="1" ht="12.75" customHeight="1">
      <c r="B75" s="1090">
        <f t="shared" si="3"/>
        <v>1621</v>
      </c>
      <c r="C75" s="1098" t="s">
        <v>508</v>
      </c>
      <c r="D75" s="1092" t="s">
        <v>509</v>
      </c>
      <c r="E75" s="1093"/>
      <c r="F75" s="1096" t="s">
        <v>510</v>
      </c>
      <c r="G75" s="1096" t="s">
        <v>511</v>
      </c>
      <c r="H75" s="1096" t="s">
        <v>512</v>
      </c>
      <c r="I75" s="1096" t="s">
        <v>513</v>
      </c>
      <c r="J75" s="1193"/>
      <c r="K75" s="1193"/>
      <c r="L75" s="1191"/>
      <c r="M75" s="1191"/>
    </row>
    <row r="76" spans="2:13" s="1077" customFormat="1" ht="12.75" customHeight="1">
      <c r="B76" s="1090">
        <f t="shared" si="3"/>
        <v>1622</v>
      </c>
      <c r="C76" s="1098" t="s">
        <v>514</v>
      </c>
      <c r="D76" s="1092" t="s">
        <v>515</v>
      </c>
      <c r="E76" s="1093"/>
      <c r="F76" s="1096" t="s">
        <v>516</v>
      </c>
      <c r="G76" s="1096" t="s">
        <v>517</v>
      </c>
      <c r="H76" s="1096" t="s">
        <v>518</v>
      </c>
      <c r="I76" s="1096" t="s">
        <v>519</v>
      </c>
      <c r="J76" s="1193"/>
      <c r="K76" s="1193"/>
      <c r="L76" s="1191"/>
      <c r="M76" s="1191"/>
    </row>
    <row r="77" spans="2:13" s="1077" customFormat="1" ht="12.75" customHeight="1">
      <c r="B77" s="1106">
        <f t="shared" si="3"/>
        <v>1623</v>
      </c>
      <c r="C77" s="1107" t="s">
        <v>895</v>
      </c>
      <c r="D77" s="1107"/>
      <c r="E77" s="1107"/>
      <c r="F77" s="1108"/>
      <c r="G77" s="1108"/>
      <c r="H77" s="1108"/>
      <c r="I77" s="1109"/>
      <c r="J77" s="1111">
        <f>SUM(J70:J76)</f>
        <v>0</v>
      </c>
      <c r="K77" s="1111">
        <f>SUM(K70:K76)</f>
        <v>0</v>
      </c>
      <c r="L77" s="1111">
        <f>SUM(L70:L76)</f>
        <v>0</v>
      </c>
      <c r="M77" s="1111">
        <f>SUM(M70:M76)</f>
        <v>0</v>
      </c>
    </row>
    <row r="78" spans="2:15" s="1077" customFormat="1" ht="12.75" customHeight="1">
      <c r="B78" s="1116"/>
      <c r="C78" s="1117"/>
      <c r="D78" s="1118"/>
      <c r="E78" s="1118"/>
      <c r="F78" s="1117"/>
      <c r="G78" s="1119"/>
      <c r="H78" s="1119"/>
      <c r="I78" s="1119"/>
      <c r="J78" s="1119"/>
      <c r="K78" s="1119"/>
      <c r="L78" s="1119"/>
      <c r="M78" s="1080" t="str">
        <f>"Pagina "&amp;O78</f>
        <v>Pagina 17</v>
      </c>
      <c r="O78" s="1126">
        <f>O41+1</f>
        <v>17</v>
      </c>
    </row>
    <row r="79" spans="2:13" s="1077" customFormat="1" ht="12" customHeight="1">
      <c r="B79" s="1087"/>
      <c r="D79" s="1087"/>
      <c r="E79" s="1087"/>
      <c r="F79" s="1088"/>
      <c r="G79" s="1088"/>
      <c r="H79" s="1088"/>
      <c r="I79" s="1087"/>
      <c r="J79" s="1119"/>
      <c r="K79" s="1119"/>
      <c r="L79" s="1119"/>
      <c r="M79" s="1080" t="s">
        <v>620</v>
      </c>
    </row>
    <row r="80" spans="2:13" s="1077" customFormat="1" ht="12.75" customHeight="1">
      <c r="B80" s="1130"/>
      <c r="D80" s="1117"/>
      <c r="E80" s="1117"/>
      <c r="F80" s="1131"/>
      <c r="G80" s="1131"/>
      <c r="H80" s="1131"/>
      <c r="I80" s="1131"/>
      <c r="J80" s="1319" t="s">
        <v>308</v>
      </c>
      <c r="K80" s="1320"/>
      <c r="L80" s="1319" t="s">
        <v>309</v>
      </c>
      <c r="M80" s="1320"/>
    </row>
    <row r="81" spans="2:13" s="1077" customFormat="1" ht="14.25" customHeight="1">
      <c r="B81" s="1084" t="s">
        <v>415</v>
      </c>
      <c r="C81" s="1127" t="s">
        <v>520</v>
      </c>
      <c r="D81" s="1086"/>
      <c r="E81" s="1086"/>
      <c r="F81" s="1086"/>
      <c r="G81" s="1086"/>
      <c r="H81" s="1086"/>
      <c r="I81" s="1086"/>
      <c r="J81" s="1288" t="s">
        <v>312</v>
      </c>
      <c r="K81" s="1291"/>
      <c r="L81" s="1288" t="s">
        <v>312</v>
      </c>
      <c r="M81" s="1291"/>
    </row>
    <row r="82" spans="2:13" s="1077" customFormat="1" ht="25.5" customHeight="1">
      <c r="B82" s="1087"/>
      <c r="C82" s="1127" t="s">
        <v>521</v>
      </c>
      <c r="D82" s="1086"/>
      <c r="E82" s="1086"/>
      <c r="F82" s="1088"/>
      <c r="G82" s="1088"/>
      <c r="H82" s="1088"/>
      <c r="I82" s="1087"/>
      <c r="J82" s="1089" t="s">
        <v>313</v>
      </c>
      <c r="K82" s="1089" t="s">
        <v>314</v>
      </c>
      <c r="L82" s="1089" t="s">
        <v>313</v>
      </c>
      <c r="M82" s="1089" t="s">
        <v>314</v>
      </c>
    </row>
    <row r="83" spans="2:13" s="1077" customFormat="1" ht="12.75" customHeight="1">
      <c r="B83" s="1090">
        <f>O78*100+1</f>
        <v>1701</v>
      </c>
      <c r="C83" s="1098" t="s">
        <v>522</v>
      </c>
      <c r="D83" s="1092" t="s">
        <v>487</v>
      </c>
      <c r="E83" s="1093"/>
      <c r="F83" s="1096" t="s">
        <v>523</v>
      </c>
      <c r="G83" s="1096" t="s">
        <v>524</v>
      </c>
      <c r="H83" s="1096" t="s">
        <v>525</v>
      </c>
      <c r="I83" s="1096" t="s">
        <v>526</v>
      </c>
      <c r="J83" s="1193"/>
      <c r="K83" s="1193"/>
      <c r="L83" s="1191"/>
      <c r="M83" s="1191"/>
    </row>
    <row r="84" spans="2:13" s="1077" customFormat="1" ht="12.75" customHeight="1">
      <c r="B84" s="1090">
        <f>+B83+1</f>
        <v>1702</v>
      </c>
      <c r="C84" s="1098" t="s">
        <v>527</v>
      </c>
      <c r="D84" s="1092" t="s">
        <v>528</v>
      </c>
      <c r="E84" s="1093"/>
      <c r="F84" s="1096" t="s">
        <v>529</v>
      </c>
      <c r="G84" s="1096" t="s">
        <v>530</v>
      </c>
      <c r="H84" s="1096" t="s">
        <v>531</v>
      </c>
      <c r="I84" s="1096" t="s">
        <v>532</v>
      </c>
      <c r="J84" s="1193"/>
      <c r="K84" s="1193"/>
      <c r="L84" s="1191"/>
      <c r="M84" s="1191"/>
    </row>
    <row r="85" spans="2:13" s="1077" customFormat="1" ht="12.75" customHeight="1">
      <c r="B85" s="1090">
        <f>B84+1</f>
        <v>1703</v>
      </c>
      <c r="C85" s="1098" t="s">
        <v>533</v>
      </c>
      <c r="D85" s="1092" t="s">
        <v>509</v>
      </c>
      <c r="E85" s="1093"/>
      <c r="F85" s="1096" t="s">
        <v>534</v>
      </c>
      <c r="G85" s="1096" t="s">
        <v>535</v>
      </c>
      <c r="H85" s="1096" t="s">
        <v>536</v>
      </c>
      <c r="I85" s="1096" t="s">
        <v>537</v>
      </c>
      <c r="J85" s="1193"/>
      <c r="K85" s="1193"/>
      <c r="L85" s="1191"/>
      <c r="M85" s="1191"/>
    </row>
    <row r="86" spans="2:13" s="1077" customFormat="1" ht="12.75" customHeight="1">
      <c r="B86" s="1090">
        <f>B85+1</f>
        <v>1704</v>
      </c>
      <c r="C86" s="1098" t="s">
        <v>538</v>
      </c>
      <c r="D86" s="1091" t="s">
        <v>539</v>
      </c>
      <c r="E86" s="1093"/>
      <c r="F86" s="1096" t="s">
        <v>540</v>
      </c>
      <c r="G86" s="1096" t="s">
        <v>541</v>
      </c>
      <c r="H86" s="1096" t="s">
        <v>542</v>
      </c>
      <c r="I86" s="1096" t="s">
        <v>543</v>
      </c>
      <c r="J86" s="1193"/>
      <c r="K86" s="1193"/>
      <c r="L86" s="1191"/>
      <c r="M86" s="1191"/>
    </row>
    <row r="87" spans="2:13" s="1077" customFormat="1" ht="12.75" customHeight="1">
      <c r="B87" s="1106">
        <f>B86+1</f>
        <v>1705</v>
      </c>
      <c r="C87" s="1107" t="s">
        <v>548</v>
      </c>
      <c r="D87" s="1107"/>
      <c r="E87" s="1107"/>
      <c r="F87" s="1108"/>
      <c r="G87" s="1108"/>
      <c r="H87" s="1108"/>
      <c r="I87" s="1109"/>
      <c r="J87" s="1111">
        <f>SUM(J83:J86)</f>
        <v>0</v>
      </c>
      <c r="K87" s="1111">
        <f>SUM(K83:K86)</f>
        <v>0</v>
      </c>
      <c r="L87" s="1111">
        <f>SUM(L83:L86)</f>
        <v>0</v>
      </c>
      <c r="M87" s="1111">
        <f>SUM(M83:M86)</f>
        <v>0</v>
      </c>
    </row>
    <row r="88" spans="2:13" s="1077" customFormat="1" ht="12.75" customHeight="1">
      <c r="B88" s="1130"/>
      <c r="C88" s="1117"/>
      <c r="D88" s="1117"/>
      <c r="E88" s="1117"/>
      <c r="F88" s="1131"/>
      <c r="G88" s="1131"/>
      <c r="H88" s="1131"/>
      <c r="I88" s="1143"/>
      <c r="J88" s="1113"/>
      <c r="K88" s="1113"/>
      <c r="L88" s="1113"/>
      <c r="M88" s="1113"/>
    </row>
    <row r="89" spans="2:13" s="1077" customFormat="1" ht="12.75" customHeight="1">
      <c r="B89" s="1130"/>
      <c r="C89" s="1127" t="s">
        <v>549</v>
      </c>
      <c r="D89" s="1117"/>
      <c r="E89" s="1117"/>
      <c r="F89" s="1131"/>
      <c r="G89" s="1131"/>
      <c r="H89" s="1131"/>
      <c r="I89" s="1131"/>
      <c r="J89" s="1134"/>
      <c r="K89" s="1134"/>
      <c r="L89" s="1134"/>
      <c r="M89" s="1134"/>
    </row>
    <row r="90" spans="2:13" s="1077" customFormat="1" ht="12.75" customHeight="1">
      <c r="B90" s="1090">
        <f>B87+1</f>
        <v>1706</v>
      </c>
      <c r="C90" s="1098" t="s">
        <v>550</v>
      </c>
      <c r="D90" s="1092" t="s">
        <v>481</v>
      </c>
      <c r="E90" s="1093"/>
      <c r="F90" s="1096" t="s">
        <v>551</v>
      </c>
      <c r="G90" s="1096" t="s">
        <v>552</v>
      </c>
      <c r="H90" s="1096" t="s">
        <v>553</v>
      </c>
      <c r="I90" s="1096" t="s">
        <v>554</v>
      </c>
      <c r="J90" s="1193"/>
      <c r="K90" s="1193"/>
      <c r="L90" s="1191"/>
      <c r="M90" s="1191"/>
    </row>
    <row r="91" spans="2:13" s="1077" customFormat="1" ht="12.75" customHeight="1">
      <c r="B91" s="1090">
        <f>B90+1</f>
        <v>1707</v>
      </c>
      <c r="C91" s="1098" t="s">
        <v>555</v>
      </c>
      <c r="D91" s="1092" t="s">
        <v>487</v>
      </c>
      <c r="E91" s="1093"/>
      <c r="F91" s="1096" t="s">
        <v>556</v>
      </c>
      <c r="G91" s="1096" t="s">
        <v>557</v>
      </c>
      <c r="H91" s="1096" t="s">
        <v>558</v>
      </c>
      <c r="I91" s="1096" t="s">
        <v>559</v>
      </c>
      <c r="J91" s="1193"/>
      <c r="K91" s="1193"/>
      <c r="L91" s="1191"/>
      <c r="M91" s="1191"/>
    </row>
    <row r="92" spans="2:13" s="1077" customFormat="1" ht="12.75" customHeight="1">
      <c r="B92" s="1090">
        <f>B91+1</f>
        <v>1708</v>
      </c>
      <c r="C92" s="1098" t="s">
        <v>560</v>
      </c>
      <c r="D92" s="1092" t="s">
        <v>528</v>
      </c>
      <c r="E92" s="1093"/>
      <c r="F92" s="1096" t="s">
        <v>561</v>
      </c>
      <c r="G92" s="1096" t="s">
        <v>562</v>
      </c>
      <c r="H92" s="1096" t="s">
        <v>563</v>
      </c>
      <c r="I92" s="1096" t="s">
        <v>564</v>
      </c>
      <c r="J92" s="1193"/>
      <c r="K92" s="1193"/>
      <c r="L92" s="1191"/>
      <c r="M92" s="1191"/>
    </row>
    <row r="93" spans="2:13" s="1077" customFormat="1" ht="12.75" customHeight="1">
      <c r="B93" s="1090">
        <f>B92+1</f>
        <v>1709</v>
      </c>
      <c r="C93" s="1098" t="s">
        <v>565</v>
      </c>
      <c r="D93" s="1092" t="s">
        <v>509</v>
      </c>
      <c r="E93" s="1093"/>
      <c r="F93" s="1096" t="s">
        <v>566</v>
      </c>
      <c r="G93" s="1096" t="s">
        <v>567</v>
      </c>
      <c r="H93" s="1096" t="s">
        <v>568</v>
      </c>
      <c r="I93" s="1096" t="s">
        <v>569</v>
      </c>
      <c r="J93" s="1193"/>
      <c r="K93" s="1193"/>
      <c r="L93" s="1191"/>
      <c r="M93" s="1191"/>
    </row>
    <row r="94" spans="2:13" s="1077" customFormat="1" ht="12.75" customHeight="1">
      <c r="B94" s="1090">
        <f>B93+1</f>
        <v>1710</v>
      </c>
      <c r="C94" s="1098" t="s">
        <v>570</v>
      </c>
      <c r="D94" s="1092" t="s">
        <v>515</v>
      </c>
      <c r="E94" s="1093"/>
      <c r="F94" s="1096" t="s">
        <v>571</v>
      </c>
      <c r="G94" s="1096" t="s">
        <v>572</v>
      </c>
      <c r="H94" s="1096" t="s">
        <v>573</v>
      </c>
      <c r="I94" s="1096" t="s">
        <v>574</v>
      </c>
      <c r="J94" s="1193"/>
      <c r="K94" s="1193"/>
      <c r="L94" s="1191"/>
      <c r="M94" s="1191"/>
    </row>
    <row r="95" spans="2:13" s="1077" customFormat="1" ht="12.75" customHeight="1">
      <c r="B95" s="1106">
        <f>B94+1</f>
        <v>1711</v>
      </c>
      <c r="C95" s="1107" t="s">
        <v>575</v>
      </c>
      <c r="D95" s="1107"/>
      <c r="E95" s="1107"/>
      <c r="F95" s="1108"/>
      <c r="G95" s="1108"/>
      <c r="H95" s="1108"/>
      <c r="I95" s="1109"/>
      <c r="J95" s="1111">
        <f>SUM(J90:J94)</f>
        <v>0</v>
      </c>
      <c r="K95" s="1111">
        <f>SUM(K90:K94)</f>
        <v>0</v>
      </c>
      <c r="L95" s="1111">
        <f>SUM(L90:L94)</f>
        <v>0</v>
      </c>
      <c r="M95" s="1111">
        <f>SUM(M90:M94)</f>
        <v>0</v>
      </c>
    </row>
    <row r="96" spans="2:12" s="1077" customFormat="1" ht="12.75" customHeight="1">
      <c r="B96" s="1130"/>
      <c r="C96" s="1117"/>
      <c r="D96" s="1117"/>
      <c r="E96" s="1117"/>
      <c r="F96" s="1119"/>
      <c r="G96" s="1119"/>
      <c r="H96" s="1119"/>
      <c r="I96" s="1119"/>
      <c r="J96" s="1087"/>
      <c r="K96" s="1119"/>
      <c r="L96" s="1119"/>
    </row>
    <row r="97" spans="2:12" s="1077" customFormat="1" ht="12.75" customHeight="1">
      <c r="B97" s="1084" t="s">
        <v>576</v>
      </c>
      <c r="C97" s="1127" t="s">
        <v>616</v>
      </c>
      <c r="D97" s="1117"/>
      <c r="E97" s="1117"/>
      <c r="F97" s="1119"/>
      <c r="G97" s="1119"/>
      <c r="H97" s="1119"/>
      <c r="I97" s="1119"/>
      <c r="J97" s="1087"/>
      <c r="K97" s="1119"/>
      <c r="L97" s="1119"/>
    </row>
    <row r="98" spans="2:13" s="1077" customFormat="1" ht="12.75" customHeight="1">
      <c r="B98" s="1128"/>
      <c r="C98" s="1127"/>
      <c r="D98" s="1117"/>
      <c r="E98" s="1117"/>
      <c r="F98" s="1119"/>
      <c r="G98" s="1119"/>
      <c r="H98" s="1119"/>
      <c r="I98" s="1119"/>
      <c r="J98" s="1319" t="s">
        <v>308</v>
      </c>
      <c r="K98" s="1320"/>
      <c r="L98" s="1319" t="s">
        <v>309</v>
      </c>
      <c r="M98" s="1320"/>
    </row>
    <row r="99" spans="2:13" s="1077" customFormat="1" ht="12.75" customHeight="1">
      <c r="B99" s="1128"/>
      <c r="C99" s="1127"/>
      <c r="D99" s="1117"/>
      <c r="E99" s="1117"/>
      <c r="F99" s="1119"/>
      <c r="G99" s="1119"/>
      <c r="H99" s="1119"/>
      <c r="I99" s="1119"/>
      <c r="J99" s="1288" t="s">
        <v>312</v>
      </c>
      <c r="K99" s="1291"/>
      <c r="L99" s="1288" t="s">
        <v>312</v>
      </c>
      <c r="M99" s="1291"/>
    </row>
    <row r="100" spans="2:16" s="1077" customFormat="1" ht="12.75" customHeight="1">
      <c r="B100" s="1144"/>
      <c r="C100" s="1322" t="s">
        <v>577</v>
      </c>
      <c r="D100" s="1323"/>
      <c r="E100" s="1323"/>
      <c r="F100" s="1323"/>
      <c r="G100" s="1323"/>
      <c r="H100" s="1323"/>
      <c r="I100" s="1323"/>
      <c r="J100" s="1145"/>
      <c r="L100" s="1322"/>
      <c r="M100" s="1323"/>
      <c r="N100" s="1146"/>
      <c r="O100" s="1119"/>
      <c r="P100" s="1147" t="s">
        <v>578</v>
      </c>
    </row>
    <row r="101" spans="2:13" s="1077" customFormat="1" ht="12.75" customHeight="1">
      <c r="B101" s="1090">
        <f>+B95+1</f>
        <v>1712</v>
      </c>
      <c r="C101" s="1091" t="s">
        <v>579</v>
      </c>
      <c r="D101" s="1148"/>
      <c r="E101" s="1148"/>
      <c r="F101" s="1148"/>
      <c r="G101" s="1148"/>
      <c r="H101" s="1148"/>
      <c r="I101" s="1096" t="s">
        <v>580</v>
      </c>
      <c r="J101" s="1317"/>
      <c r="K101" s="1318"/>
      <c r="L101" s="1289"/>
      <c r="M101" s="1290"/>
    </row>
    <row r="102" spans="2:20" s="1077" customFormat="1" ht="12.75" customHeight="1">
      <c r="B102" s="1090">
        <f>+B101+1</f>
        <v>1713</v>
      </c>
      <c r="C102" s="1091" t="s">
        <v>581</v>
      </c>
      <c r="D102" s="1148"/>
      <c r="E102" s="1148"/>
      <c r="F102" s="1148"/>
      <c r="G102" s="1148"/>
      <c r="H102" s="1148"/>
      <c r="I102" s="1096" t="s">
        <v>582</v>
      </c>
      <c r="J102" s="1317"/>
      <c r="K102" s="1318"/>
      <c r="L102" s="1289"/>
      <c r="M102" s="1290"/>
      <c r="Q102" s="1149">
        <v>0</v>
      </c>
      <c r="R102" s="1149" t="s">
        <v>583</v>
      </c>
      <c r="S102" s="1149">
        <v>1104</v>
      </c>
      <c r="T102" s="1149">
        <f>IF(Q102=S102,1,0)</f>
        <v>0</v>
      </c>
    </row>
    <row r="103" spans="2:13" s="1077" customFormat="1" ht="12.75" customHeight="1">
      <c r="B103" s="1090">
        <f>+B102+1</f>
        <v>1714</v>
      </c>
      <c r="C103" s="1091" t="s">
        <v>584</v>
      </c>
      <c r="D103" s="1148"/>
      <c r="E103" s="1148"/>
      <c r="F103" s="1148"/>
      <c r="G103" s="1148"/>
      <c r="H103" s="1148"/>
      <c r="I103" s="1096" t="s">
        <v>585</v>
      </c>
      <c r="J103" s="1317"/>
      <c r="K103" s="1318"/>
      <c r="L103" s="1289"/>
      <c r="M103" s="1290"/>
    </row>
    <row r="104" spans="2:13" s="1077" customFormat="1" ht="12.75" customHeight="1">
      <c r="B104" s="1090">
        <f>+B103+1</f>
        <v>1715</v>
      </c>
      <c r="C104" s="1091" t="s">
        <v>586</v>
      </c>
      <c r="D104" s="1148"/>
      <c r="E104" s="1148"/>
      <c r="F104" s="1148"/>
      <c r="G104" s="1148"/>
      <c r="H104" s="1148"/>
      <c r="I104" s="1096" t="s">
        <v>587</v>
      </c>
      <c r="J104" s="1317"/>
      <c r="K104" s="1318"/>
      <c r="L104" s="1289"/>
      <c r="M104" s="1290"/>
    </row>
    <row r="105" spans="2:13" s="1077" customFormat="1" ht="12.75" customHeight="1">
      <c r="B105" s="1150">
        <f>+B104+1</f>
        <v>1716</v>
      </c>
      <c r="C105" s="1107" t="s">
        <v>588</v>
      </c>
      <c r="D105" s="1107"/>
      <c r="E105" s="1107"/>
      <c r="F105" s="1107"/>
      <c r="G105" s="1107"/>
      <c r="H105" s="1107"/>
      <c r="I105" s="1107"/>
      <c r="J105" s="1313">
        <f>SUM(J100:J104)</f>
        <v>0</v>
      </c>
      <c r="K105" s="1314"/>
      <c r="L105" s="1313">
        <f>SUM(L100:L104)</f>
        <v>0</v>
      </c>
      <c r="M105" s="1314"/>
    </row>
    <row r="106" s="1077" customFormat="1" ht="12.75" customHeight="1">
      <c r="C106" s="1152">
        <f>IF(J105+M105&gt;0,"Vul ook het tabblad 'logeren' in!","")</f>
      </c>
    </row>
    <row r="107" spans="3:13" s="1077" customFormat="1" ht="12.75" customHeight="1">
      <c r="C107" s="1121" t="s">
        <v>589</v>
      </c>
      <c r="D107" s="1121"/>
      <c r="E107" s="1121"/>
      <c r="F107" s="1121"/>
      <c r="G107" s="1121"/>
      <c r="H107" s="1121"/>
      <c r="I107" s="1121"/>
      <c r="J107" s="1121"/>
      <c r="K107" s="1121"/>
      <c r="L107" s="1121"/>
      <c r="M107" s="1121"/>
    </row>
    <row r="108" spans="3:13" s="1077" customFormat="1" ht="12.75" customHeight="1">
      <c r="C108" s="1153" t="s">
        <v>590</v>
      </c>
      <c r="D108" s="1153"/>
      <c r="E108" s="1153"/>
      <c r="F108" s="1153"/>
      <c r="G108" s="1153"/>
      <c r="H108" s="1153"/>
      <c r="I108" s="1153"/>
      <c r="J108" s="1153"/>
      <c r="K108" s="1153"/>
      <c r="L108" s="1153"/>
      <c r="M108" s="1153"/>
    </row>
    <row r="109" spans="3:13" s="1077" customFormat="1" ht="12.75" customHeight="1">
      <c r="C109" s="1123" t="s">
        <v>591</v>
      </c>
      <c r="D109" s="1153"/>
      <c r="E109" s="1153"/>
      <c r="F109" s="1153"/>
      <c r="G109" s="1153"/>
      <c r="H109" s="1153"/>
      <c r="I109" s="1153"/>
      <c r="J109" s="1153"/>
      <c r="K109" s="1153"/>
      <c r="L109" s="1153"/>
      <c r="M109" s="1153"/>
    </row>
    <row r="110" spans="2:15" s="1077" customFormat="1" ht="12.75" customHeight="1">
      <c r="B110" s="1130"/>
      <c r="D110" s="1117"/>
      <c r="E110" s="1117"/>
      <c r="F110" s="1119"/>
      <c r="G110" s="1119"/>
      <c r="H110" s="1119"/>
      <c r="I110" s="1119"/>
      <c r="J110" s="1087"/>
      <c r="K110" s="1119"/>
      <c r="L110" s="1079"/>
      <c r="M110" s="1080" t="str">
        <f>"Pagina "&amp;O110</f>
        <v>Pagina 18</v>
      </c>
      <c r="N110" s="1119"/>
      <c r="O110" s="1126">
        <f>O78+1</f>
        <v>18</v>
      </c>
    </row>
    <row r="111" spans="2:15" s="1077" customFormat="1" ht="12.75" customHeight="1">
      <c r="B111" s="1130"/>
      <c r="D111" s="1117"/>
      <c r="E111" s="1117"/>
      <c r="F111" s="1119"/>
      <c r="G111" s="1119"/>
      <c r="H111" s="1119"/>
      <c r="I111" s="1119"/>
      <c r="J111" s="1087"/>
      <c r="K111" s="1119"/>
      <c r="L111" s="1079"/>
      <c r="M111" s="1080" t="s">
        <v>620</v>
      </c>
      <c r="N111" s="1119"/>
      <c r="O111" s="1126"/>
    </row>
    <row r="112" spans="2:15" s="1077" customFormat="1" ht="12.75" customHeight="1">
      <c r="B112" s="1130"/>
      <c r="D112" s="1117"/>
      <c r="E112" s="1117"/>
      <c r="F112" s="1119"/>
      <c r="G112" s="1119"/>
      <c r="H112" s="1119"/>
      <c r="I112" s="1119"/>
      <c r="J112" s="1087"/>
      <c r="K112" s="1119"/>
      <c r="L112" s="1079"/>
      <c r="M112" s="1080"/>
      <c r="N112" s="1119"/>
      <c r="O112" s="1126"/>
    </row>
    <row r="113" spans="3:13" s="1077" customFormat="1" ht="12.75" customHeight="1">
      <c r="C113" s="1123"/>
      <c r="D113" s="1153"/>
      <c r="E113" s="1153"/>
      <c r="F113" s="1153"/>
      <c r="G113" s="1153"/>
      <c r="H113" s="1153"/>
      <c r="I113" s="1153"/>
      <c r="J113" s="1319" t="s">
        <v>308</v>
      </c>
      <c r="K113" s="1320"/>
      <c r="L113" s="1319" t="s">
        <v>309</v>
      </c>
      <c r="M113" s="1287"/>
    </row>
    <row r="114" spans="2:13" s="1077" customFormat="1" ht="12.75" customHeight="1">
      <c r="B114" s="1084"/>
      <c r="C114" s="1127"/>
      <c r="D114" s="1086"/>
      <c r="E114" s="1086"/>
      <c r="F114" s="1086"/>
      <c r="G114" s="1086"/>
      <c r="H114" s="1086"/>
      <c r="I114" s="1086"/>
      <c r="J114" s="1288" t="s">
        <v>312</v>
      </c>
      <c r="K114" s="1291"/>
      <c r="L114" s="1288" t="s">
        <v>312</v>
      </c>
      <c r="M114" s="1287"/>
    </row>
    <row r="115" spans="2:13" s="1077" customFormat="1" ht="25.5" customHeight="1">
      <c r="B115" s="1154" t="s">
        <v>592</v>
      </c>
      <c r="C115" s="1155" t="s">
        <v>593</v>
      </c>
      <c r="D115" s="1153"/>
      <c r="E115" s="1153"/>
      <c r="F115" s="1153"/>
      <c r="G115" s="1153"/>
      <c r="H115" s="1153"/>
      <c r="I115" s="1153"/>
      <c r="J115" s="1089" t="s">
        <v>313</v>
      </c>
      <c r="K115" s="1089" t="s">
        <v>314</v>
      </c>
      <c r="L115" s="1089" t="s">
        <v>313</v>
      </c>
      <c r="M115" s="1089" t="s">
        <v>314</v>
      </c>
    </row>
    <row r="116" spans="2:17" s="1077" customFormat="1" ht="12.75" customHeight="1">
      <c r="B116" s="1090">
        <f>O110*100+1</f>
        <v>1801</v>
      </c>
      <c r="C116" s="1091" t="s">
        <v>594</v>
      </c>
      <c r="D116" s="1156"/>
      <c r="E116" s="1156"/>
      <c r="F116" s="1156"/>
      <c r="G116" s="1156"/>
      <c r="H116" s="1156"/>
      <c r="I116" s="1158">
        <f>IF(J116&gt;P116,"Controleer uw invoer van MFC!","")</f>
      </c>
      <c r="J116" s="1324"/>
      <c r="K116" s="1325"/>
      <c r="L116" s="1315" t="s">
        <v>319</v>
      </c>
      <c r="M116" s="1316"/>
      <c r="O116" s="1157"/>
      <c r="P116" s="1159">
        <f>J51+K51+L51+J52+K52+M51+K56+K57</f>
        <v>0</v>
      </c>
      <c r="Q116" s="1157">
        <f>MINA(P116,T2)</f>
        <v>0</v>
      </c>
    </row>
    <row r="117" spans="2:18" s="1077" customFormat="1" ht="12.75" customHeight="1">
      <c r="B117" s="1090">
        <f>B116+1</f>
        <v>1802</v>
      </c>
      <c r="C117" s="1091" t="s">
        <v>595</v>
      </c>
      <c r="D117" s="1156"/>
      <c r="E117" s="1156"/>
      <c r="F117" s="1156"/>
      <c r="G117" s="1156"/>
      <c r="H117" s="1156"/>
      <c r="I117" s="1158">
        <f>IF(J117&gt;P117,"Controleer uw invoer van observatie!","")</f>
      </c>
      <c r="J117" s="1324"/>
      <c r="K117" s="1325"/>
      <c r="L117" s="1315" t="s">
        <v>319</v>
      </c>
      <c r="M117" s="1316"/>
      <c r="O117" s="1157"/>
      <c r="P117" s="1159">
        <f>SUM(J46:M52)</f>
        <v>0</v>
      </c>
      <c r="Q117" s="1157">
        <f>MINA(P117,T6)</f>
        <v>0</v>
      </c>
      <c r="R117" s="1157"/>
    </row>
    <row r="118" spans="2:18" s="1077" customFormat="1" ht="12.75" customHeight="1">
      <c r="B118" s="1150">
        <f>B117+1</f>
        <v>1803</v>
      </c>
      <c r="C118" s="1107" t="s">
        <v>596</v>
      </c>
      <c r="D118" s="1107"/>
      <c r="E118" s="1107"/>
      <c r="F118" s="1107"/>
      <c r="G118" s="1107"/>
      <c r="H118" s="1107"/>
      <c r="I118" s="1107"/>
      <c r="J118" s="1311">
        <f>SUM(J116:K117)</f>
        <v>0</v>
      </c>
      <c r="K118" s="1312"/>
      <c r="L118" s="1311">
        <f>SUM(L116:M117)</f>
        <v>0</v>
      </c>
      <c r="M118" s="1312"/>
      <c r="O118" s="1157"/>
      <c r="P118" s="1157"/>
      <c r="Q118" s="1157"/>
      <c r="R118" s="1157"/>
    </row>
    <row r="119" spans="2:18" s="1077" customFormat="1" ht="12.75" customHeight="1">
      <c r="B119" s="1130"/>
      <c r="D119" s="1117"/>
      <c r="E119" s="1117"/>
      <c r="F119" s="1119"/>
      <c r="G119" s="1119"/>
      <c r="H119" s="1119"/>
      <c r="I119" s="1119"/>
      <c r="J119" s="1087"/>
      <c r="K119" s="1119"/>
      <c r="L119" s="1079"/>
      <c r="M119" s="1080"/>
      <c r="N119" s="1119"/>
      <c r="O119" s="1126"/>
      <c r="Q119" s="1157"/>
      <c r="R119" s="1157"/>
    </row>
    <row r="120" spans="2:18" s="1077" customFormat="1" ht="12.75" customHeight="1">
      <c r="B120" s="1161" t="s">
        <v>597</v>
      </c>
      <c r="C120" s="1085" t="s">
        <v>598</v>
      </c>
      <c r="D120" s="1117"/>
      <c r="E120" s="1117"/>
      <c r="F120" s="1119"/>
      <c r="G120" s="1119"/>
      <c r="H120" s="1119"/>
      <c r="I120" s="1119"/>
      <c r="J120" s="1087"/>
      <c r="K120" s="1119"/>
      <c r="L120" s="1079"/>
      <c r="N120" s="1162"/>
      <c r="Q120" s="1157"/>
      <c r="R120" s="1157"/>
    </row>
    <row r="121" spans="2:15" s="1077" customFormat="1" ht="12.75" customHeight="1">
      <c r="B121" s="1163"/>
      <c r="D121" s="1117"/>
      <c r="E121" s="1117"/>
      <c r="F121" s="1119"/>
      <c r="H121" s="1319" t="s">
        <v>308</v>
      </c>
      <c r="I121" s="1321"/>
      <c r="J121" s="1320"/>
      <c r="K121" s="1319" t="s">
        <v>309</v>
      </c>
      <c r="L121" s="1321"/>
      <c r="M121" s="1320"/>
      <c r="N121" s="1164"/>
      <c r="O121" s="1119"/>
    </row>
    <row r="122" spans="2:16" s="1077" customFormat="1" ht="25.5" customHeight="1">
      <c r="B122" s="1087"/>
      <c r="C122" s="1082" t="s">
        <v>599</v>
      </c>
      <c r="D122" s="1087"/>
      <c r="H122" s="1165" t="s">
        <v>313</v>
      </c>
      <c r="I122" s="1165" t="s">
        <v>314</v>
      </c>
      <c r="J122" s="1165" t="s">
        <v>834</v>
      </c>
      <c r="K122" s="1165" t="s">
        <v>313</v>
      </c>
      <c r="L122" s="1165" t="s">
        <v>314</v>
      </c>
      <c r="M122" s="1165" t="s">
        <v>834</v>
      </c>
      <c r="P122" s="1119"/>
    </row>
    <row r="123" spans="2:13" s="1077" customFormat="1" ht="12.75" customHeight="1">
      <c r="B123" s="1090">
        <f>B118+1</f>
        <v>1804</v>
      </c>
      <c r="C123" s="1091" t="s">
        <v>600</v>
      </c>
      <c r="D123" s="1160"/>
      <c r="E123" s="1160"/>
      <c r="F123" s="1160"/>
      <c r="G123" s="1160"/>
      <c r="H123" s="1166" t="s">
        <v>319</v>
      </c>
      <c r="I123" s="1166">
        <f>K19</f>
        <v>0</v>
      </c>
      <c r="J123" s="1166">
        <f>I123</f>
        <v>0</v>
      </c>
      <c r="K123" s="1166" t="s">
        <v>319</v>
      </c>
      <c r="L123" s="1166">
        <f>M19</f>
        <v>0</v>
      </c>
      <c r="M123" s="1166">
        <f>L123</f>
        <v>0</v>
      </c>
    </row>
    <row r="124" spans="2:13" s="1077" customFormat="1" ht="12.75" customHeight="1">
      <c r="B124" s="1090">
        <f aca="true" t="shared" si="4" ref="B124:B131">B123+1</f>
        <v>1805</v>
      </c>
      <c r="C124" s="1091" t="s">
        <v>601</v>
      </c>
      <c r="D124" s="1160"/>
      <c r="E124" s="1160"/>
      <c r="F124" s="1160"/>
      <c r="G124" s="1160"/>
      <c r="H124" s="1166">
        <f>J37</f>
        <v>0</v>
      </c>
      <c r="I124" s="1166">
        <f>K37</f>
        <v>0</v>
      </c>
      <c r="J124" s="1166">
        <f>H124+I124</f>
        <v>0</v>
      </c>
      <c r="K124" s="1166">
        <f>L37</f>
        <v>0</v>
      </c>
      <c r="L124" s="1166">
        <f>M37</f>
        <v>0</v>
      </c>
      <c r="M124" s="1166">
        <f>K124+L124</f>
        <v>0</v>
      </c>
    </row>
    <row r="125" spans="2:13" s="1077" customFormat="1" ht="12.75" customHeight="1">
      <c r="B125" s="1090">
        <f t="shared" si="4"/>
        <v>1806</v>
      </c>
      <c r="C125" s="1100" t="s">
        <v>602</v>
      </c>
      <c r="D125" s="1160" t="s">
        <v>1130</v>
      </c>
      <c r="E125" s="1160"/>
      <c r="F125" s="1160"/>
      <c r="G125" s="1160"/>
      <c r="H125" s="1166">
        <f>J53</f>
        <v>0</v>
      </c>
      <c r="I125" s="1166">
        <f>K53</f>
        <v>0</v>
      </c>
      <c r="J125" s="1166">
        <f>H125+I125</f>
        <v>0</v>
      </c>
      <c r="K125" s="1166">
        <f>L53</f>
        <v>0</v>
      </c>
      <c r="L125" s="1166">
        <f>M53</f>
        <v>0</v>
      </c>
      <c r="M125" s="1166">
        <f>K125+L125</f>
        <v>0</v>
      </c>
    </row>
    <row r="126" spans="2:13" s="1077" customFormat="1" ht="12.75" customHeight="1">
      <c r="B126" s="1090">
        <f t="shared" si="4"/>
        <v>1807</v>
      </c>
      <c r="C126" s="1167" t="s">
        <v>603</v>
      </c>
      <c r="D126" s="1160" t="s">
        <v>745</v>
      </c>
      <c r="E126" s="1160"/>
      <c r="F126" s="1160"/>
      <c r="G126" s="1160"/>
      <c r="H126" s="1166" t="s">
        <v>319</v>
      </c>
      <c r="I126" s="1166">
        <f>K61</f>
        <v>0</v>
      </c>
      <c r="J126" s="1166">
        <f>I126</f>
        <v>0</v>
      </c>
      <c r="K126" s="1166" t="s">
        <v>319</v>
      </c>
      <c r="L126" s="1166" t="str">
        <f>M61</f>
        <v>n.v.t.</v>
      </c>
      <c r="M126" s="1166" t="str">
        <f>L126</f>
        <v>n.v.t.</v>
      </c>
    </row>
    <row r="127" spans="2:13" s="1077" customFormat="1" ht="12.75" customHeight="1">
      <c r="B127" s="1090">
        <f t="shared" si="4"/>
        <v>1808</v>
      </c>
      <c r="C127" s="1167"/>
      <c r="D127" s="1160" t="s">
        <v>476</v>
      </c>
      <c r="E127" s="1160"/>
      <c r="F127" s="1160"/>
      <c r="G127" s="1160"/>
      <c r="H127" s="1166" t="s">
        <v>319</v>
      </c>
      <c r="I127" s="1166">
        <f>K64</f>
        <v>0</v>
      </c>
      <c r="J127" s="1166">
        <f>I127</f>
        <v>0</v>
      </c>
      <c r="K127" s="1166" t="s">
        <v>319</v>
      </c>
      <c r="L127" s="1166" t="str">
        <f>M64</f>
        <v>n.v.t.</v>
      </c>
      <c r="M127" s="1166" t="str">
        <f>L127</f>
        <v>n.v.t.</v>
      </c>
    </row>
    <row r="128" spans="2:13" s="1077" customFormat="1" ht="12.75" customHeight="1">
      <c r="B128" s="1090">
        <f t="shared" si="4"/>
        <v>1809</v>
      </c>
      <c r="C128" s="1167"/>
      <c r="D128" s="1160" t="s">
        <v>163</v>
      </c>
      <c r="E128" s="1160"/>
      <c r="F128" s="1160"/>
      <c r="G128" s="1160"/>
      <c r="H128" s="1166">
        <f>J77</f>
        <v>0</v>
      </c>
      <c r="I128" s="1166">
        <f>K77</f>
        <v>0</v>
      </c>
      <c r="J128" s="1166">
        <f>H128+I128</f>
        <v>0</v>
      </c>
      <c r="K128" s="1166">
        <f>L77</f>
        <v>0</v>
      </c>
      <c r="L128" s="1166">
        <f>M77</f>
        <v>0</v>
      </c>
      <c r="M128" s="1166">
        <f>K128+L128</f>
        <v>0</v>
      </c>
    </row>
    <row r="129" spans="2:13" s="1077" customFormat="1" ht="12.75" customHeight="1">
      <c r="B129" s="1090">
        <f t="shared" si="4"/>
        <v>1810</v>
      </c>
      <c r="C129" s="1167"/>
      <c r="D129" s="1160" t="s">
        <v>604</v>
      </c>
      <c r="E129" s="1160"/>
      <c r="F129" s="1160"/>
      <c r="G129" s="1160"/>
      <c r="H129" s="1166">
        <f>J87</f>
        <v>0</v>
      </c>
      <c r="I129" s="1166">
        <f>K87</f>
        <v>0</v>
      </c>
      <c r="J129" s="1166">
        <f>H129+I129</f>
        <v>0</v>
      </c>
      <c r="K129" s="1166">
        <f>L87</f>
        <v>0</v>
      </c>
      <c r="L129" s="1166">
        <f>M87</f>
        <v>0</v>
      </c>
      <c r="M129" s="1166">
        <f>K129+L129</f>
        <v>0</v>
      </c>
    </row>
    <row r="130" spans="2:13" s="1077" customFormat="1" ht="12.75" customHeight="1">
      <c r="B130" s="1090">
        <f t="shared" si="4"/>
        <v>1811</v>
      </c>
      <c r="C130" s="1167"/>
      <c r="D130" s="1168" t="s">
        <v>605</v>
      </c>
      <c r="E130" s="1168"/>
      <c r="F130" s="1168"/>
      <c r="G130" s="1168"/>
      <c r="H130" s="1169">
        <f>J95</f>
        <v>0</v>
      </c>
      <c r="I130" s="1169">
        <f>K95</f>
        <v>0</v>
      </c>
      <c r="J130" s="1169">
        <f>H130+I130</f>
        <v>0</v>
      </c>
      <c r="K130" s="1169">
        <f>L95</f>
        <v>0</v>
      </c>
      <c r="L130" s="1169">
        <f>M95</f>
        <v>0</v>
      </c>
      <c r="M130" s="1169">
        <f>K130+L130</f>
        <v>0</v>
      </c>
    </row>
    <row r="131" spans="2:13" s="1077" customFormat="1" ht="12.75" customHeight="1">
      <c r="B131" s="1150">
        <f t="shared" si="4"/>
        <v>1812</v>
      </c>
      <c r="C131" s="1107" t="str">
        <f>"Totaal (regel "&amp;B123&amp;" t/m regel "&amp;B130&amp;")"</f>
        <v>Totaal (regel 1804 t/m regel 1811)</v>
      </c>
      <c r="D131" s="1107"/>
      <c r="E131" s="1107"/>
      <c r="F131" s="1107"/>
      <c r="G131" s="1107"/>
      <c r="H131" s="1111">
        <f aca="true" t="shared" si="5" ref="H131:M131">SUM(H123:H130)</f>
        <v>0</v>
      </c>
      <c r="I131" s="1111">
        <f t="shared" si="5"/>
        <v>0</v>
      </c>
      <c r="J131" s="1111">
        <f t="shared" si="5"/>
        <v>0</v>
      </c>
      <c r="K131" s="1111">
        <f t="shared" si="5"/>
        <v>0</v>
      </c>
      <c r="L131" s="1111">
        <f t="shared" si="5"/>
        <v>0</v>
      </c>
      <c r="M131" s="1111">
        <f t="shared" si="5"/>
        <v>0</v>
      </c>
    </row>
    <row r="132" spans="2:14" s="1077" customFormat="1" ht="12.75" customHeight="1">
      <c r="B132" s="1090">
        <f>+B131+1</f>
        <v>1813</v>
      </c>
      <c r="C132" s="1117" t="s">
        <v>606</v>
      </c>
      <c r="D132" s="1133"/>
      <c r="E132" s="1133"/>
      <c r="F132" s="1133"/>
      <c r="G132" s="1133"/>
      <c r="H132" s="1133"/>
      <c r="I132" s="1133"/>
      <c r="J132" s="1169">
        <f>J105</f>
        <v>0</v>
      </c>
      <c r="K132" s="1133"/>
      <c r="L132" s="1133"/>
      <c r="M132" s="1169">
        <f>M105</f>
        <v>0</v>
      </c>
      <c r="N132" s="1133"/>
    </row>
    <row r="133" spans="2:14" s="1077" customFormat="1" ht="12.75" customHeight="1">
      <c r="B133" s="1150">
        <f>+B132+1</f>
        <v>1814</v>
      </c>
      <c r="C133" s="1107" t="s">
        <v>607</v>
      </c>
      <c r="D133" s="1107"/>
      <c r="E133" s="1107"/>
      <c r="F133" s="1107"/>
      <c r="G133" s="1107"/>
      <c r="H133" s="1107"/>
      <c r="I133" s="1107"/>
      <c r="J133" s="1111">
        <f>+J131+J132</f>
        <v>0</v>
      </c>
      <c r="K133" s="1107"/>
      <c r="L133" s="1107"/>
      <c r="M133" s="1111">
        <f>+M131+M132</f>
        <v>0</v>
      </c>
      <c r="N133" s="1133"/>
    </row>
    <row r="134" spans="2:14" s="1077" customFormat="1" ht="12.75" customHeight="1">
      <c r="B134" s="1170"/>
      <c r="C134" s="1133"/>
      <c r="D134" s="1133"/>
      <c r="E134" s="1133"/>
      <c r="F134" s="1133"/>
      <c r="G134" s="1133"/>
      <c r="H134" s="1133"/>
      <c r="I134" s="1133"/>
      <c r="J134" s="1133"/>
      <c r="K134" s="1133"/>
      <c r="L134" s="1133"/>
      <c r="M134" s="1133"/>
      <c r="N134" s="1133"/>
    </row>
    <row r="135" spans="2:16" s="1077" customFormat="1" ht="12.75" customHeight="1">
      <c r="B135" s="1163"/>
      <c r="D135" s="1117"/>
      <c r="E135" s="1117"/>
      <c r="F135" s="1119"/>
      <c r="H135" s="1319" t="s">
        <v>308</v>
      </c>
      <c r="I135" s="1321"/>
      <c r="J135" s="1320"/>
      <c r="K135" s="1319" t="s">
        <v>309</v>
      </c>
      <c r="L135" s="1321"/>
      <c r="M135" s="1320"/>
      <c r="O135" s="1164"/>
      <c r="P135" s="1119"/>
    </row>
    <row r="136" spans="2:16" s="1077" customFormat="1" ht="12.75" customHeight="1">
      <c r="B136" s="1163"/>
      <c r="D136" s="1117"/>
      <c r="E136" s="1117"/>
      <c r="F136" s="1119"/>
      <c r="H136" s="1326" t="s">
        <v>608</v>
      </c>
      <c r="I136" s="1327"/>
      <c r="J136" s="1171" t="s">
        <v>980</v>
      </c>
      <c r="K136" s="1326" t="s">
        <v>608</v>
      </c>
      <c r="L136" s="1327"/>
      <c r="M136" s="1171" t="s">
        <v>980</v>
      </c>
      <c r="N136" s="1119"/>
      <c r="O136" s="1164"/>
      <c r="P136" s="1087"/>
    </row>
    <row r="137" spans="3:16" s="1077" customFormat="1" ht="12.75" customHeight="1">
      <c r="C137" s="1163" t="s">
        <v>610</v>
      </c>
      <c r="D137" s="1172"/>
      <c r="E137" s="1172"/>
      <c r="F137" s="1172"/>
      <c r="H137" s="1328"/>
      <c r="I137" s="1329"/>
      <c r="J137" s="1173">
        <v>2009</v>
      </c>
      <c r="K137" s="1328"/>
      <c r="L137" s="1329"/>
      <c r="M137" s="1173">
        <v>2009</v>
      </c>
      <c r="O137" s="1119"/>
      <c r="P137" s="1119"/>
    </row>
    <row r="138" spans="2:16" s="1077" customFormat="1" ht="12.75" customHeight="1">
      <c r="B138" s="1090">
        <f>+B133+1</f>
        <v>1815</v>
      </c>
      <c r="C138" s="1091" t="s">
        <v>611</v>
      </c>
      <c r="D138" s="1160"/>
      <c r="E138" s="1160"/>
      <c r="F138" s="1160"/>
      <c r="G138" s="1160"/>
      <c r="H138" s="1174" t="s">
        <v>618</v>
      </c>
      <c r="I138" s="1160"/>
      <c r="J138" s="1166">
        <f>'verblijf met behandeling'!J70</f>
        <v>0</v>
      </c>
      <c r="K138" s="1160"/>
      <c r="L138" s="1160"/>
      <c r="M138" s="1166"/>
      <c r="O138" s="1119"/>
      <c r="P138" s="1119"/>
    </row>
    <row r="139" spans="2:16" s="1077" customFormat="1" ht="12.75" customHeight="1">
      <c r="B139" s="1090">
        <f>B138+1</f>
        <v>1816</v>
      </c>
      <c r="C139" s="1174" t="s">
        <v>612</v>
      </c>
      <c r="D139" s="1168"/>
      <c r="E139" s="1168"/>
      <c r="F139" s="1168"/>
      <c r="G139" s="1168"/>
      <c r="H139" s="1174" t="s">
        <v>621</v>
      </c>
      <c r="I139" s="1168"/>
      <c r="J139" s="1166">
        <f>'zg afspraak'!G13+'zg afspraak'!G59</f>
        <v>0</v>
      </c>
      <c r="K139" s="1168"/>
      <c r="L139" s="1168"/>
      <c r="M139" s="1166"/>
      <c r="O139" s="1119"/>
      <c r="P139" s="1119"/>
    </row>
    <row r="140" spans="2:16" s="1077" customFormat="1" ht="12.75" customHeight="1">
      <c r="B140" s="1101">
        <f>B139+1</f>
        <v>1817</v>
      </c>
      <c r="C140" s="1174" t="s">
        <v>613</v>
      </c>
      <c r="D140" s="1168"/>
      <c r="E140" s="1168"/>
      <c r="F140" s="1168"/>
      <c r="G140" s="1168"/>
      <c r="H140" s="1174"/>
      <c r="I140" s="1168"/>
      <c r="J140" s="1166"/>
      <c r="K140" s="1160" t="s">
        <v>619</v>
      </c>
      <c r="L140" s="1160"/>
      <c r="M140" s="1166">
        <f>'verblijf zonder behandeling'!G13+'verblijf zonder behandeling'!G14+'verblijf zonder behandeling'!G23+'verblijf zonder behandeling'!G31+'verblijf zonder behandeling'!G49+'verblijf zonder behandeling'!G50+'verblijf zonder behandeling'!G60+'verblijf zonder behandeling'!G67</f>
        <v>0</v>
      </c>
      <c r="N140" s="1119"/>
      <c r="O140" s="1119"/>
      <c r="P140" s="1119"/>
    </row>
    <row r="141" spans="2:16" s="1077" customFormat="1" ht="12.75" customHeight="1">
      <c r="B141" s="1150">
        <f>B140+1</f>
        <v>1818</v>
      </c>
      <c r="C141" s="1107" t="s">
        <v>614</v>
      </c>
      <c r="D141" s="1175"/>
      <c r="E141" s="1175"/>
      <c r="F141" s="1175"/>
      <c r="G141" s="1175"/>
      <c r="H141" s="1175"/>
      <c r="I141" s="1176"/>
      <c r="J141" s="1111">
        <f>SUM(J138:J140)</f>
        <v>0</v>
      </c>
      <c r="K141" s="1151"/>
      <c r="L141" s="1177"/>
      <c r="M141" s="1111">
        <f>SUM(M138:M140)</f>
        <v>0</v>
      </c>
      <c r="N141" s="1119"/>
      <c r="O141" s="1119"/>
      <c r="P141" s="1119"/>
    </row>
    <row r="142" spans="2:16" s="1077" customFormat="1" ht="12.75" customHeight="1">
      <c r="B142" s="1178">
        <f>B141+1</f>
        <v>1819</v>
      </c>
      <c r="C142" s="1179" t="str">
        <f>"Verschil: regel "&amp;B141&amp;" -/- regel "&amp;B133</f>
        <v>Verschil: regel 1818 -/- regel 1814</v>
      </c>
      <c r="D142" s="1180"/>
      <c r="E142" s="1180"/>
      <c r="F142" s="1180"/>
      <c r="G142" s="1181"/>
      <c r="H142" s="1181"/>
      <c r="I142" s="1182"/>
      <c r="J142" s="1183">
        <f>J141-J133</f>
        <v>0</v>
      </c>
      <c r="K142" s="1184"/>
      <c r="L142" s="1182"/>
      <c r="M142" s="1183">
        <f>M141-M133</f>
        <v>0</v>
      </c>
      <c r="O142" s="1164"/>
      <c r="P142" s="1119"/>
    </row>
    <row r="143" spans="2:13" s="1077" customFormat="1" ht="12.75" customHeight="1">
      <c r="B143" s="1170"/>
      <c r="D143" s="1133"/>
      <c r="E143" s="1133"/>
      <c r="F143" s="1133"/>
      <c r="G143" s="1133"/>
      <c r="H143" s="1185">
        <f>IF(OR(J142&lt;&gt;0,M142&lt;&gt;0),"U dient voor aansluiting tussen huidige dagen en ZZP dagen te zorgen!","")</f>
      </c>
      <c r="I143" s="1133"/>
      <c r="J143" s="1186"/>
      <c r="K143" s="1133"/>
      <c r="L143" s="1133"/>
      <c r="M143" s="1186"/>
    </row>
    <row r="144" spans="3:20" ht="12.75" customHeight="1" hidden="1">
      <c r="C144" s="1188"/>
      <c r="Q144" s="1077"/>
      <c r="R144" s="1077"/>
      <c r="S144" s="1077"/>
      <c r="T144" s="1077"/>
    </row>
    <row r="145" spans="17:20" ht="12.75" customHeight="1" hidden="1">
      <c r="Q145" s="1077"/>
      <c r="R145" s="1077"/>
      <c r="S145" s="1077"/>
      <c r="T145" s="1077"/>
    </row>
    <row r="146" ht="12.75" customHeight="1" hidden="1"/>
    <row r="147" ht="12.75" customHeight="1" hidden="1"/>
    <row r="148" ht="12.75" customHeight="1" hidden="1"/>
    <row r="149" ht="12.75" customHeight="1" hidden="1"/>
    <row r="150" ht="12.75" customHeight="1" hidden="1"/>
    <row r="151" ht="12.75" customHeight="1" hidden="1"/>
    <row r="152" ht="12.75" customHeight="1" hidden="1"/>
    <row r="153" ht="12.75" customHeight="1" hidden="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row r="188" ht="12.75" customHeight="1" hidden="1"/>
    <row r="189" ht="12.75" customHeight="1" hidden="1"/>
    <row r="190" ht="12.75" customHeight="1" hidden="1"/>
    <row r="191" ht="12.75" customHeight="1" hidden="1"/>
    <row r="192" ht="12.75" customHeight="1" hidden="1"/>
  </sheetData>
  <sheetProtection password="CFED" sheet="1" objects="1" scenarios="1"/>
  <mergeCells count="52">
    <mergeCell ref="L100:M100"/>
    <mergeCell ref="L67:M67"/>
    <mergeCell ref="J67:K67"/>
    <mergeCell ref="J43:K43"/>
    <mergeCell ref="L43:M43"/>
    <mergeCell ref="L44:M44"/>
    <mergeCell ref="J44:K44"/>
    <mergeCell ref="L99:M99"/>
    <mergeCell ref="L98:M98"/>
    <mergeCell ref="K135:M135"/>
    <mergeCell ref="J68:K68"/>
    <mergeCell ref="L68:M68"/>
    <mergeCell ref="K136:L137"/>
    <mergeCell ref="L80:M80"/>
    <mergeCell ref="H135:J135"/>
    <mergeCell ref="H136:I137"/>
    <mergeCell ref="J81:K81"/>
    <mergeCell ref="L81:M81"/>
    <mergeCell ref="K121:M121"/>
    <mergeCell ref="H121:J121"/>
    <mergeCell ref="J80:K80"/>
    <mergeCell ref="J98:K98"/>
    <mergeCell ref="C100:I100"/>
    <mergeCell ref="J99:K99"/>
    <mergeCell ref="J113:K113"/>
    <mergeCell ref="J116:K116"/>
    <mergeCell ref="J117:K117"/>
    <mergeCell ref="J114:K114"/>
    <mergeCell ref="J103:K103"/>
    <mergeCell ref="J22:K22"/>
    <mergeCell ref="J6:K6"/>
    <mergeCell ref="L6:M6"/>
    <mergeCell ref="J21:K21"/>
    <mergeCell ref="L21:M21"/>
    <mergeCell ref="J7:K7"/>
    <mergeCell ref="L7:M7"/>
    <mergeCell ref="L22:M22"/>
    <mergeCell ref="J101:K101"/>
    <mergeCell ref="J102:K102"/>
    <mergeCell ref="L113:M113"/>
    <mergeCell ref="L114:M114"/>
    <mergeCell ref="L101:M101"/>
    <mergeCell ref="L102:M102"/>
    <mergeCell ref="L103:M103"/>
    <mergeCell ref="L104:M104"/>
    <mergeCell ref="J104:K104"/>
    <mergeCell ref="L118:M118"/>
    <mergeCell ref="J118:K118"/>
    <mergeCell ref="J105:K105"/>
    <mergeCell ref="L105:M105"/>
    <mergeCell ref="L116:M116"/>
    <mergeCell ref="L117:M117"/>
  </mergeCells>
  <conditionalFormatting sqref="O142 M138:M140 J142 N121 O135:O136 M132 H123:M130 J132 J138:J140 M142">
    <cfRule type="expression" priority="1" dxfId="7" stopIfTrue="1">
      <formula>AND(#REF!=TRUE,#REF!="ja")</formula>
    </cfRule>
  </conditionalFormatting>
  <conditionalFormatting sqref="J116:J117">
    <cfRule type="expression" priority="2" dxfId="2" stopIfTrue="1">
      <formula>$S$13=1</formula>
    </cfRule>
  </conditionalFormatting>
  <conditionalFormatting sqref="J70:K76 J90:K94 J46:K52 J24:K36 K9:K18 J83:K86 J101:J104">
    <cfRule type="expression" priority="3" dxfId="2" stopIfTrue="1">
      <formula>$R$2=1</formula>
    </cfRule>
  </conditionalFormatting>
  <conditionalFormatting sqref="J100">
    <cfRule type="expression" priority="4" dxfId="8" stopIfTrue="1">
      <formula>$T$102=1</formula>
    </cfRule>
  </conditionalFormatting>
  <conditionalFormatting sqref="B100">
    <cfRule type="expression" priority="5" dxfId="9" stopIfTrue="1">
      <formula>$T$102=1</formula>
    </cfRule>
  </conditionalFormatting>
  <conditionalFormatting sqref="L100:M100 C100:I100">
    <cfRule type="expression" priority="6" dxfId="10" stopIfTrue="1">
      <formula>$T$102=1</formula>
    </cfRule>
  </conditionalFormatting>
  <conditionalFormatting sqref="L70:M76 L31:M36 L90:M94 L46:M51 L83:M86 M9:M18">
    <cfRule type="expression" priority="7" dxfId="2" stopIfTrue="1">
      <formula>$R$6=1</formula>
    </cfRule>
  </conditionalFormatting>
  <conditionalFormatting sqref="K64">
    <cfRule type="expression" priority="8" dxfId="2" stopIfTrue="1">
      <formula>$R$11=1</formula>
    </cfRule>
  </conditionalFormatting>
  <conditionalFormatting sqref="K56:K60">
    <cfRule type="expression" priority="9" dxfId="2" stopIfTrue="1">
      <formula>$R$8=1</formula>
    </cfRule>
  </conditionalFormatting>
  <dataValidations count="5">
    <dataValidation type="whole" allowBlank="1" showInputMessage="1" showErrorMessage="1" errorTitle="Invoer onjuist" error="Hier dient een geheel en positief aantal te worden ingevuld.&#10;" sqref="J100">
      <formula1>0</formula1>
      <formula2>J100*T102</formula2>
    </dataValidation>
    <dataValidation type="whole" allowBlank="1" showInputMessage="1" showErrorMessage="1" errorTitle="Invoer onjuist" error="Hier dient een geheel en positief aantal te worden ingevuld. Ook dient u reguliere SGLVG behandelzorg te leveren." sqref="K65:K66">
      <formula1>0</formula1>
      <formula2>K65*R12</formula2>
    </dataValidation>
    <dataValidation type="whole" operator="greaterThanOrEqual" allowBlank="1" showInputMessage="1" showErrorMessage="1" errorTitle="Invoer onjuist" error="Hier dient een geheel en positief aantal te worden ingevuld." sqref="M140 J138:J139">
      <formula1>0</formula1>
    </dataValidation>
    <dataValidation type="whole" allowBlank="1" showInputMessage="1" showErrorMessage="1" error="U dient een geheel getal in te vullen." sqref="J116:K117 M9:M18 J24:K36 L31:M36 J46:M51 J52:K52 K56:K60 K64 J70:M76 J83:M86 J90:M94 J101:M104 K9:K18">
      <formula1>-10000</formula1>
      <formula2>100000</formula2>
    </dataValidation>
    <dataValidation type="whole" allowBlank="1" showInputMessage="1" showErrorMessage="1" errorTitle="Invoer onjuist" error="Hier dient een geheel en positief aantal te worden ingevuld. Tevens dient u verblijfszorg met behandeling te leveren." sqref="L116:L117">
      <formula1>0</formula1>
      <formula2>L116*$S$13</formula2>
    </dataValidation>
  </dataValidations>
  <hyperlinks>
    <hyperlink ref="E5" r:id="rId1" display="http://www.nza.nl/2163/10531/82665/Budgetformulier_GHZ_2009_ma1.xls"/>
  </hyperlinks>
  <printOptions/>
  <pageMargins left="0.3937007874015748" right="0.3937007874015748" top="0.69" bottom="0.3937007874015748" header="0.5118110236220472" footer="0.5118110236220472"/>
  <pageSetup horizontalDpi="600" verticalDpi="600" orientation="landscape" paperSize="9" scale="95" r:id="rId4"/>
  <headerFooter alignWithMargins="0">
    <oddHeader>&amp;L&amp;"Verdana,Standaard"MUTATIE ZZP-GEGEVENS 2009&amp;R&amp;G</oddHeader>
  </headerFooter>
  <rowBreaks count="3" manualBreakCount="3">
    <brk id="40" max="255" man="1"/>
    <brk id="77" max="255" man="1"/>
    <brk id="109" max="255" man="1"/>
  </rowBreaks>
  <colBreaks count="1" manualBreakCount="1">
    <brk id="14" max="65535"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Jaap Janse en Fred de Kluijver</dc:creator>
  <cp:keywords/>
  <dc:description/>
  <cp:lastModifiedBy>W.P. Bosma - Triemstra</cp:lastModifiedBy>
  <cp:lastPrinted>2009-06-30T14:15:22Z</cp:lastPrinted>
  <dcterms:created xsi:type="dcterms:W3CDTF">2003-10-30T09:01:53Z</dcterms:created>
  <dcterms:modified xsi:type="dcterms:W3CDTF">2009-07-07T11:11:11Z</dcterms:modified>
  <cp:category>600</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THRFR6N5WDQ4-17-3062</vt:lpwstr>
  </property>
  <property fmtid="{D5CDD505-2E9C-101B-9397-08002B2CF9AE}" pid="3" name="_dlc_DocIdItemGuid">
    <vt:lpwstr>c337934b-583e-417e-8da7-2297b3ccac4b</vt:lpwstr>
  </property>
  <property fmtid="{D5CDD505-2E9C-101B-9397-08002B2CF9AE}" pid="4" name="_dlc_DocIdUrl">
    <vt:lpwstr>http://kennisnet.nza.nl/publicaties/Aanleveren/_layouts/DocIdRedir.aspx?ID=THRFR6N5WDQ4-17-3062, THRFR6N5WDQ4-17-3062</vt:lpwstr>
  </property>
  <property fmtid="{D5CDD505-2E9C-101B-9397-08002B2CF9AE}" pid="5" name="WorkflowChangePath">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6" name="NZa-zoekwoordenMetadata">
    <vt:lpwstr/>
  </property>
  <property fmtid="{D5CDD505-2E9C-101B-9397-08002B2CF9AE}" pid="7" name="Sector(en)Metadata">
    <vt:lpwstr>Alle:Langdurige zorg:Gehandicaptenzorg|2825f16e-cd19-47cf-b940-f084053e3b91</vt:lpwstr>
  </property>
  <property fmtid="{D5CDD505-2E9C-101B-9397-08002B2CF9AE}" pid="8" name="VerzondenAanMetadata">
    <vt:lpwstr/>
  </property>
  <property fmtid="{D5CDD505-2E9C-101B-9397-08002B2CF9AE}" pid="9" name="DocumentTypeMetadata">
    <vt:lpwstr>Regels:Formulier|4bc40415-667d-4fea-816d-9688ca6ffa69</vt:lpwstr>
  </property>
  <property fmtid="{D5CDD505-2E9C-101B-9397-08002B2CF9AE}" pid="10" name="ExtraZoekwoordenMetadata">
    <vt:lpwstr/>
  </property>
  <property fmtid="{D5CDD505-2E9C-101B-9397-08002B2CF9AE}" pid="11" name="j85cec29e8c24b8a90feb8db203ff7e2">
    <vt:lpwstr>Gehandicaptenzorg|2825f16e-cd19-47cf-b940-f084053e3b91</vt:lpwstr>
  </property>
  <property fmtid="{D5CDD505-2E9C-101B-9397-08002B2CF9AE}" pid="12" name="DocumentTypen">
    <vt:lpwstr>103;#Formulier|4bc40415-667d-4fea-816d-9688ca6ffa69</vt:lpwstr>
  </property>
  <property fmtid="{D5CDD505-2E9C-101B-9397-08002B2CF9AE}" pid="13" name="DocumentType">
    <vt:lpwstr/>
  </property>
  <property fmtid="{D5CDD505-2E9C-101B-9397-08002B2CF9AE}" pid="14" name="Sector(en)">
    <vt:lpwstr>132;#Gehandicaptenzorg|2825f16e-cd19-47cf-b940-f084053e3b91</vt:lpwstr>
  </property>
  <property fmtid="{D5CDD505-2E9C-101B-9397-08002B2CF9AE}" pid="15" name="NZa-zoekwoorden">
    <vt:lpwstr/>
  </property>
  <property fmtid="{D5CDD505-2E9C-101B-9397-08002B2CF9AE}" pid="16" name="ff74c6b610ef44f49114c43de1676156">
    <vt:lpwstr/>
  </property>
  <property fmtid="{D5CDD505-2E9C-101B-9397-08002B2CF9AE}" pid="17" name="n407de7a4204433984b2eeeaba786d56">
    <vt:lpwstr/>
  </property>
  <property fmtid="{D5CDD505-2E9C-101B-9397-08002B2CF9AE}" pid="18" name="Extra zoekwoorden">
    <vt:lpwstr/>
  </property>
  <property fmtid="{D5CDD505-2E9C-101B-9397-08002B2CF9AE}" pid="19" name="l24ea505ea8d4be1bd84e8204c620c6c">
    <vt:lpwstr/>
  </property>
  <property fmtid="{D5CDD505-2E9C-101B-9397-08002B2CF9AE}" pid="20" name="me0f0aaf77cd4640acf557f58a1d2cc0">
    <vt:lpwstr>Formulier|4bc40415-667d-4fea-816d-9688ca6ffa69</vt:lpwstr>
  </property>
  <property fmtid="{D5CDD505-2E9C-101B-9397-08002B2CF9AE}" pid="21" name="TaxCatchAll">
    <vt:lpwstr>103;#Formulier|4bc40415-667d-4fea-816d-9688ca6ffa69;#132;#Gehandicaptenzorg|2825f16e-cd19-47cf-b940-f084053e3b91</vt:lpwstr>
  </property>
</Properties>
</file>