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478" activeTab="0"/>
  </bookViews>
  <sheets>
    <sheet name="Voorblad" sheetId="1" r:id="rId1"/>
    <sheet name="Inhoud" sheetId="2" r:id="rId2"/>
    <sheet name="A" sheetId="3" r:id="rId3"/>
    <sheet name="B1" sheetId="4" r:id="rId4"/>
    <sheet name="B2+B3+B4" sheetId="5" r:id="rId5"/>
    <sheet name="C1" sheetId="6" r:id="rId6"/>
    <sheet name="C2" sheetId="7" r:id="rId7"/>
    <sheet name="vragen" sheetId="8" r:id="rId8"/>
  </sheets>
  <definedNames>
    <definedName name="_xlnm.Print_Area" localSheetId="3">'B1'!$A$1:$I$36</definedName>
    <definedName name="_xlnm.Print_Area" localSheetId="4">'B2+B3+B4'!$A$1:$F$29</definedName>
    <definedName name="_xlnm.Print_Area" localSheetId="5">'C1'!$A$1:$G$17</definedName>
    <definedName name="_xlnm.Print_Area" localSheetId="6">'C2'!$A$1:$I$28</definedName>
    <definedName name="_xlnm.Print_Area" localSheetId="1">'Inhoud'!$A$1:$F$32</definedName>
    <definedName name="_xlnm.Print_Area" localSheetId="0">'Voorblad'!$A$1:$N$42</definedName>
    <definedName name="_xlnm.Print_Area" localSheetId="7">'vragen'!$A$1:$G$38</definedName>
    <definedName name="_xlnm.Print_Titles" localSheetId="0">'Voorblad'!$1:$12</definedName>
    <definedName name="getal_data">#REF!</definedName>
    <definedName name="kolom_data">#REF!</definedName>
    <definedName name="tabblad">#REF!</definedName>
    <definedName name="Z_60683068_AF12_11D4_9642_08005ACCD915_.wvu.Rows" localSheetId="0" hidden="1">'Voorblad'!#REF!,'Voorblad'!#REF!,'Voorblad'!$31:$31,'Voorblad'!#REF!</definedName>
  </definedNames>
  <calcPr fullCalcOnLoad="1"/>
</workbook>
</file>

<file path=xl/sharedStrings.xml><?xml version="1.0" encoding="utf-8"?>
<sst xmlns="http://schemas.openxmlformats.org/spreadsheetml/2006/main" count="194" uniqueCount="170">
  <si>
    <t>Bestemd voor centrale posten ambulancevervoer (810)</t>
  </si>
  <si>
    <t xml:space="preserve">                                                                                                         2</t>
  </si>
  <si>
    <t>INHOUDSOPGAVE</t>
  </si>
  <si>
    <t xml:space="preserve">                           PAGINA</t>
  </si>
  <si>
    <t>Deel A</t>
  </si>
  <si>
    <t>Deel B</t>
  </si>
  <si>
    <t>1.</t>
  </si>
  <si>
    <t>2.</t>
  </si>
  <si>
    <t>–  Rentekosten</t>
  </si>
  <si>
    <t>Deel C</t>
  </si>
  <si>
    <t>–  Specificatie opbrengsten</t>
  </si>
  <si>
    <t>–  Opbrengstresultaat (Nog in tarieven te verrekenen)</t>
  </si>
  <si>
    <t>Deel D</t>
  </si>
  <si>
    <t>Algemene aandachtspunten</t>
  </si>
  <si>
    <t xml:space="preserve">De kosten en opbrengsten zoals die in het formulier worden gevraagd dienen overeen te komen met de gegevens uit een jaarrekening die voorzien is van </t>
  </si>
  <si>
    <t xml:space="preserve">een goedkeurende accountantsverklaring. </t>
  </si>
  <si>
    <t>kostengegevens in het formulier moeten worden opgenomen, die door de accountant van de instelling gecontroleerd zijn.</t>
  </si>
  <si>
    <t>U wordt verder verzocht om in het formulier te verwijzen naar de onderdelen van de jaarrekening waarin de desbetreffende gegevens zijn terug te vinden.</t>
  </si>
  <si>
    <t>Indien de exacte aansluiting slechts door aanvullende berekeningen is te maken dient u deze berekeningen bij te voegen.</t>
  </si>
  <si>
    <t>A.</t>
  </si>
  <si>
    <t>Budgetwijzigingen</t>
  </si>
  <si>
    <t>zie:</t>
  </si>
  <si>
    <t xml:space="preserve"> Afschrijvingen</t>
  </si>
  <si>
    <t>pag. 4</t>
  </si>
  <si>
    <t xml:space="preserve"> Rentekosten</t>
  </si>
  <si>
    <t>pag. 5</t>
  </si>
  <si>
    <t>B1.  AFSCHRIJVINGEN</t>
  </si>
  <si>
    <t>(1)</t>
  </si>
  <si>
    <t>(2)</t>
  </si>
  <si>
    <t>(3)</t>
  </si>
  <si>
    <t>(4)</t>
  </si>
  <si>
    <t>(5)*</t>
  </si>
  <si>
    <t>(6)</t>
  </si>
  <si>
    <t xml:space="preserve">Afschrijvings- </t>
  </si>
  <si>
    <t xml:space="preserve"> = (5) – (2)</t>
  </si>
  <si>
    <t>bedragen</t>
  </si>
  <si>
    <t>Budgetmutatie</t>
  </si>
  <si>
    <t>volgens</t>
  </si>
  <si>
    <t>in aanvaardbare</t>
  </si>
  <si>
    <t>desinvesteringen</t>
  </si>
  <si>
    <t>investeringen</t>
  </si>
  <si>
    <t>jaarrekening</t>
  </si>
  <si>
    <t>of vrijvallende</t>
  </si>
  <si>
    <t>opgenomen</t>
  </si>
  <si>
    <t xml:space="preserve">afschrijvings- </t>
  </si>
  <si>
    <t xml:space="preserve"> –  afschrijving huisvesting</t>
  </si>
  <si>
    <t xml:space="preserve"> - gebouwen</t>
  </si>
  <si>
    <t xml:space="preserve"> - verbouwingen</t>
  </si>
  <si>
    <t xml:space="preserve"> –  overige afschrijvingskosten (o.a. huur) *</t>
  </si>
  <si>
    <t xml:space="preserve"> –  afschrijving verbindingsapparatuur </t>
  </si>
  <si>
    <t xml:space="preserve"> –  huur apparatuur telefonie</t>
  </si>
  <si>
    <t xml:space="preserve"> –  afschrijving mobilofonie</t>
  </si>
  <si>
    <t xml:space="preserve"> –  huur apparatuur mobilofonie</t>
  </si>
  <si>
    <t xml:space="preserve"> –  afschrijving berichtencentrum</t>
  </si>
  <si>
    <t>*   specificeren en toelichten s.v.p.</t>
  </si>
  <si>
    <t>Vraag:</t>
  </si>
  <si>
    <t>Ja</t>
  </si>
  <si>
    <t>Nee</t>
  </si>
  <si>
    <t xml:space="preserve"> Mutatie </t>
  </si>
  <si>
    <t>* specificeren en toelichten s.v.p.</t>
  </si>
  <si>
    <t>C1.  OPBRENGSTEN</t>
  </si>
  <si>
    <t xml:space="preserve"> 1.  opbrengst basistarief meldingen</t>
  </si>
  <si>
    <t xml:space="preserve"> 2.  opbrengst tijdelijke toeslagen</t>
  </si>
  <si>
    <t xml:space="preserve"> Totaal</t>
  </si>
  <si>
    <t xml:space="preserve"> –</t>
  </si>
  <si>
    <t>C2.  OPBRENGSTRESULTAAT (NOG IN TARIEVEN TE VERREKENEN)</t>
  </si>
  <si>
    <t>(4) = (1)+(2)+(3)</t>
  </si>
  <si>
    <t>(5)</t>
  </si>
  <si>
    <t>(6) = (4)+(5)</t>
  </si>
  <si>
    <t>subtotaal</t>
  </si>
  <si>
    <t>totaal</t>
  </si>
  <si>
    <t xml:space="preserve"> (B)</t>
  </si>
  <si>
    <t xml:space="preserve"> (C)</t>
  </si>
  <si>
    <t>Algemeen</t>
  </si>
  <si>
    <t xml:space="preserve">(C)  U wordt verzocht eventuele verschillen toe te lichten op een aparte bijlage. </t>
  </si>
  <si>
    <r>
      <t>bedragen</t>
    </r>
    <r>
      <rPr>
        <sz val="9"/>
        <rFont val="Arial"/>
        <family val="2"/>
      </rPr>
      <t xml:space="preserve"> van</t>
    </r>
  </si>
  <si>
    <r>
      <t xml:space="preserve">bedragen </t>
    </r>
    <r>
      <rPr>
        <sz val="9"/>
        <rFont val="Arial"/>
        <family val="2"/>
      </rPr>
      <t>over</t>
    </r>
  </si>
  <si>
    <t xml:space="preserve"> 3.  overige opbrengsten</t>
  </si>
  <si>
    <t>Indien u met nee hebt geantwoord, s.v.p. een toelichting bijvoegen.</t>
  </si>
  <si>
    <t xml:space="preserve">           - installaties (exclusief GMS inventaris)</t>
  </si>
  <si>
    <t xml:space="preserve"> –  afschrijving inventaris (exclusief GMS)</t>
  </si>
  <si>
    <r>
      <t xml:space="preserve">Volledige getallen invullen (bijvoorbeeld: € 1.000.000,– en niet € 1.000,– met de aanduiding x 1.000), </t>
    </r>
    <r>
      <rPr>
        <u val="single"/>
        <sz val="10"/>
        <rFont val="Arial"/>
        <family val="2"/>
      </rPr>
      <t>in hele euro´s</t>
    </r>
    <r>
      <rPr>
        <sz val="10"/>
        <rFont val="Arial"/>
        <family val="2"/>
      </rPr>
      <t>.</t>
    </r>
  </si>
  <si>
    <t xml:space="preserve">2. </t>
  </si>
  <si>
    <t>3.</t>
  </si>
  <si>
    <t>–  Vrije marge regeling</t>
  </si>
  <si>
    <t xml:space="preserve"> Vrije marge regeling</t>
  </si>
  <si>
    <t>Mutatie</t>
  </si>
  <si>
    <t>B2. VRIJE MARGE REGELING</t>
  </si>
  <si>
    <t>B3.  RENTEKOSTEN</t>
  </si>
  <si>
    <t>VRAGENLIJST NACALCULATIE</t>
  </si>
  <si>
    <t>Deze vragenlijst wordt ingevuld door de instelling en gecontroleerd door de accountant.</t>
  </si>
  <si>
    <t>Per vraag aanklikken wat van toepassing is.</t>
  </si>
  <si>
    <t>Indien het antwoord in kolom 2 is aangeklikt dient op een separate bijlage een toelichting te worden gegeven.</t>
  </si>
  <si>
    <t>Kolommen</t>
  </si>
  <si>
    <t xml:space="preserve">Algemeen </t>
  </si>
  <si>
    <t>Is de Regeling Jaarverslaggeving Zorginstellingen (inclusief consolidatieplicht) toegepast ?</t>
  </si>
  <si>
    <t>Nacalculatie productie/aanvullende inkomsten</t>
  </si>
  <si>
    <t>Voldoen de aanvullende inkomsten die worden aangemerkt als vrij besteedbaar, aan de voorwaarden genoemd onder artikel 4 van de beleidsregel aanvullende inkomsten zorginstellingen? Indien geen aanvullende inkomsten, kies dan 'nvt'.</t>
  </si>
  <si>
    <t>Kapitaalslasten</t>
  </si>
  <si>
    <t>Overige vragen</t>
  </si>
  <si>
    <t>Zijn in het lokaal overleg overige afspraken gemaakt die van invloed zijn op de aanvaardbare kosten?</t>
  </si>
  <si>
    <t>Nacalculatie</t>
  </si>
  <si>
    <t>Niet invullen</t>
  </si>
  <si>
    <t>Aanvraag</t>
  </si>
  <si>
    <t>Datum</t>
  </si>
  <si>
    <t>Medewerker</t>
  </si>
  <si>
    <t>Versie</t>
  </si>
  <si>
    <t>Toelichting bij electronisch formulier:</t>
  </si>
  <si>
    <t>Alle in te vullen velden zijn gearceerd. Dit kunt u hier aan- en uitschakelen. Voor het maken van een duidelijke afdruk van het nacalculatieformulier wordt aanbevolen eerst de arcering van de velden uit te zetten</t>
  </si>
  <si>
    <t>Registratienummer CTG</t>
  </si>
  <si>
    <t>cat.</t>
  </si>
  <si>
    <t>nr.</t>
  </si>
  <si>
    <t xml:space="preserve">Instelling </t>
  </si>
  <si>
    <t>Zorgverzekeraar 1</t>
  </si>
  <si>
    <t>Plaats</t>
  </si>
  <si>
    <t>Contactpersoon</t>
  </si>
  <si>
    <t>Telefoon</t>
  </si>
  <si>
    <t>Handtekening</t>
  </si>
  <si>
    <t>Fax</t>
  </si>
  <si>
    <t>Zorgverzekeraar 2</t>
  </si>
  <si>
    <t>E-mail</t>
  </si>
  <si>
    <t>Ondertekening namens het orgaan voor de gezondheidszorg:</t>
  </si>
  <si>
    <t>Zorgverz. Nederland</t>
  </si>
  <si>
    <t>(handtekening)</t>
  </si>
  <si>
    <t>(datum)</t>
  </si>
  <si>
    <t>(naam)</t>
  </si>
  <si>
    <t>Aantal extra bijlagen bij het nacalculatieformulier:</t>
  </si>
  <si>
    <t>Wordt bij de bestemming van collectief gefinancierd resultaat een dividenduitkering in mindering gebracht op de toevoeging aan het collectief gefinancierd vermogen?</t>
  </si>
  <si>
    <t>Ontvangt u aanvullende inkomsten die dienen ter dekking van het WTG-budget, die vallen onder artikel 3.2 van de beleidsregel Aanvullende inkomsten zorginstellingen? Indien geen aanvullende inkomsten, kies dan n.v.t.</t>
  </si>
  <si>
    <t>De werkbladen zijn met een wachtwoord beveiligd. U kunt zelf werkbladen toevoegen. Indien u een onjuistheid ondekt verzoeken wij u dit via e-mail aan CTG/ZAio door te geven (kamer1@ctg-zaio.nl).</t>
  </si>
  <si>
    <t>Gevraagde goedkeuring respectievelijk vaststelling van de aanvaardbare kosten 2004</t>
  </si>
  <si>
    <t>CTG/ZAio wijst erop dat voor een juiste bepaling van het exploitatieresultaat en, als afgeleide daarvan, een juiste vaststelling van de reserve aanvaardbare</t>
  </si>
  <si>
    <t xml:space="preserve">CTG/ZAio verzoekt u derhalve om dit formulier onder de aandacht van de externe accountant van de instelling te brengen. </t>
  </si>
  <si>
    <t>CTG/ZAio heeft een protocol vastgesteld voor het invullen van de nacalculatie en de aansluiting met de jaarrekening. Wij attenderen u erop dat bij de invulling</t>
  </si>
  <si>
    <t>4.</t>
  </si>
  <si>
    <t>–  Verbetering spreiding en beschikbaarheid</t>
  </si>
  <si>
    <t>Verbetering spreiding en beschikbaarheid</t>
  </si>
  <si>
    <t>De beleidsregel "renteprotocollering" (IV-351) is van toepassing.</t>
  </si>
  <si>
    <t>Zijn de aanvaardbare rentekosten berekend conform het door CTG/ZAio opgestelde renteprotocol (beleidsregel IV-351)?</t>
  </si>
  <si>
    <t>B4. VERBETERING SPREIDING EN BESCHIKBAARHEID**</t>
  </si>
  <si>
    <t>* Rekenstaat: jaar en nummer</t>
  </si>
  <si>
    <t xml:space="preserve"> Verrekend in opbrengsten (meest recente opbrengstregistratie): rekenstaat*</t>
  </si>
  <si>
    <t>van het nacalculatieformulier dient te worden voldaan aan dit controleprotocol.</t>
  </si>
  <si>
    <t xml:space="preserve"> Verbindingssystemen (exclusief GMS/C2000)</t>
  </si>
  <si>
    <t xml:space="preserve">** voor de voorwaarden voor toekenning wordt verwezen naar onze circulaire JMAN/jprn/I/04/61c d.d. 23 december 2004 en </t>
  </si>
  <si>
    <t>circulaire JMAN/jprn/CI/05/38c van 24 juni 2005.</t>
  </si>
  <si>
    <t>Te dekken door opbrengsten</t>
  </si>
  <si>
    <t>Werkelijke opbrengsten</t>
  </si>
  <si>
    <t>Opbrengstresultaat (701) – (702)</t>
  </si>
  <si>
    <t xml:space="preserve"> –  afschrijving apparatuur telefonie</t>
  </si>
  <si>
    <t xml:space="preserve"> –  mobilofonie onderhoud</t>
  </si>
  <si>
    <t xml:space="preserve"> –  berichtencentrum onderhoud</t>
  </si>
  <si>
    <t xml:space="preserve"> –  overige kosten berichtencentrum</t>
  </si>
  <si>
    <t>in aanvaardbare kosten 2005 opgenomen</t>
  </si>
  <si>
    <t>Bedrag volgens jaarrekening 2005</t>
  </si>
  <si>
    <t>Vrijval  2005</t>
  </si>
  <si>
    <t>Vrijval historische kosten ivm invoering normering kosten communicatie</t>
  </si>
  <si>
    <t>–  Afschrijvingen en vrijval historische kosten communicatie</t>
  </si>
  <si>
    <t>Vrijval historische kosten ivm invoering normering kosten communicatie waaronder C2000, AVLS/GIS (zie circulaire JM/cw/I/02/43c)**</t>
  </si>
  <si>
    <t>**  Indien in het budget nog historische kosten voor communicatie zijn  opgenomen verzoeken wij u hier de vrijval op te geven. Met ingang van 2006 moeten de regels voor verbindingskosten ambulance, kostem mobilifonie en bericghtencentrum in principe volledig zijn vrijgevallen (zie circulaire JM/cw/I/02/43c). Wij verzoeken u voor nog in het budget opgenomen bedragen in een bijlage toe te lichten en aan te geven wanneer deze bedragen zullen vrijvallen.</t>
  </si>
  <si>
    <t>(A)</t>
  </si>
  <si>
    <t>Verschil opbrengstresultaat naculculatieformulier en de jaarrekening</t>
  </si>
  <si>
    <t>–  Vragenlijst nacalculatie</t>
  </si>
  <si>
    <r>
      <t xml:space="preserve"> </t>
    </r>
    <r>
      <rPr>
        <b/>
        <sz val="10"/>
        <rFont val="Arial"/>
        <family val="2"/>
      </rPr>
      <t>Totaal mutaties</t>
    </r>
    <r>
      <rPr>
        <sz val="10"/>
        <rFont val="Arial"/>
        <family val="2"/>
      </rPr>
      <t xml:space="preserve"> (totaal van regel 301 t/m regel 305 -/- regel 306)</t>
    </r>
  </si>
  <si>
    <t xml:space="preserve"> TOTAAL AFSCHRIJVINGEN (naar pagina 3, regel 301</t>
  </si>
  <si>
    <t>Totaal (naar pagina 3, regel 302)</t>
  </si>
  <si>
    <t>(naar pagina 3, regel 303)</t>
  </si>
  <si>
    <t>(naar pagina 3, regel  304)</t>
  </si>
  <si>
    <t>(naar pagina 3, regel  305)</t>
  </si>
  <si>
    <t>Bijlage 1 bij circulaire JHYM\cwoe\CI\28c</t>
  </si>
</sst>
</file>

<file path=xl/styles.xml><?xml version="1.0" encoding="utf-8"?>
<styleSheet xmlns="http://schemas.openxmlformats.org/spreadsheetml/2006/main">
  <numFmts count="6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Ja&quot;;&quot;Ja&quot;;&quot;Nee&quot;"/>
    <numFmt numFmtId="171" formatCode="&quot;Waar&quot;;&quot;Waar&quot;;&quot;Niet waar&quot;"/>
    <numFmt numFmtId="172" formatCode="&quot;Aan&quot;;&quot;Aan&quot;;&quot;Uit&quot;"/>
    <numFmt numFmtId="173" formatCode="0.0%"/>
    <numFmt numFmtId="174" formatCode="_-* #,##0.000_-;_-* #,##0.000\-;_-* &quot;-&quot;??_-;_-@_-"/>
    <numFmt numFmtId="175" formatCode="_-* #,##0.0000_-;_-* #,##0.0000\-;_-* &quot;-&quot;??_-;_-@_-"/>
    <numFmt numFmtId="176" formatCode="_-* #,##0.00000_-;_-* #,##0.00000\-;_-* &quot;-&quot;??_-;_-@_-"/>
    <numFmt numFmtId="177" formatCode="0.00000"/>
    <numFmt numFmtId="178" formatCode="0.0000"/>
    <numFmt numFmtId="179" formatCode="_-&quot;fl&quot;\ * #,##0.0_-;_-&quot;fl&quot;\ * #,##0.0\-;_-&quot;fl&quot;\ * &quot;-&quot;??_-;_-@_-"/>
    <numFmt numFmtId="180" formatCode="_-&quot;fl&quot;\ * #,##0_-;_-&quot;fl&quot;\ * #,##0\-;_-&quot;fl&quot;\ * &quot;-&quot;??_-;_-@_-"/>
    <numFmt numFmtId="181" formatCode="_-* #,##0.0_-;_-* #,##0.0\-;_-* &quot;-&quot;??_-;_-@_-"/>
    <numFmt numFmtId="182" formatCode="_-* #,##0_-;_-* #,##0\-;_-* &quot;-&quot;??_-;_-@_-"/>
    <numFmt numFmtId="183" formatCode="_-* #,##0.0000_-;_-* #,##0.0000\-;_-* &quot;-&quot;????_-;_-@_-"/>
    <numFmt numFmtId="184" formatCode="dd/mm/yy"/>
    <numFmt numFmtId="185" formatCode="_-* #,##0.0_-;_-* #,##0.0\-;_-* &quot;-&quot;?_-;_-@_-"/>
    <numFmt numFmtId="186" formatCode="d/m/\y\y\y\y"/>
    <numFmt numFmtId="187" formatCode="0.0"/>
    <numFmt numFmtId="188" formatCode="_-&quot;fl&quot;\ * #,##0.000_-;_-&quot;fl&quot;\ * #,##0.000\-;_-&quot;fl&quot;\ * &quot;-&quot;??_-;_-@_-"/>
    <numFmt numFmtId="189" formatCode="#,##0_-"/>
    <numFmt numFmtId="190" formatCode="&quot;€&quot;\ #,##0_-"/>
    <numFmt numFmtId="191" formatCode="#,##0.0_-;#,##0.0\-"/>
    <numFmt numFmtId="192" formatCode="0.000"/>
    <numFmt numFmtId="193" formatCode="#,##0_ ;[Red]\-#,##0\ "/>
    <numFmt numFmtId="194" formatCode="#,##0.0"/>
    <numFmt numFmtId="195" formatCode="#,##0;\(#,##0\);"/>
    <numFmt numFmtId="196" formatCode="d\ mmmm\ yyyy"/>
    <numFmt numFmtId="197" formatCode="#,##0.0000"/>
    <numFmt numFmtId="198" formatCode="#,##0;\(#,##0_ \ \);"/>
    <numFmt numFmtId="199" formatCode="#,##0_ \ ;\(#,##0\)_ ;"/>
    <numFmt numFmtId="200" formatCode="#,##0\ ;\(#,##0\);"/>
    <numFmt numFmtId="201" formatCode="#,##0_ \ ;\(#,##0\)_ ;\ \ "/>
    <numFmt numFmtId="202" formatCode="#,##0_ ;\(#,##0\);"/>
    <numFmt numFmtId="203" formatCode="dd/mm/yy_ "/>
    <numFmt numFmtId="204" formatCode="\(#,##0\)_ ;#,##0_ \ ;\ \(* \)_ "/>
    <numFmt numFmtId="205" formatCode="#,##0_ ;;"/>
    <numFmt numFmtId="206" formatCode="General\ "/>
    <numFmt numFmtId="207" formatCode="0\ ;"/>
    <numFmt numFmtId="208" formatCode="\ \ƒ* #,##0_ \ ;\ \ƒ* ;\ \ƒ* "/>
    <numFmt numFmtId="209" formatCode="\ \ \ \ 0"/>
    <numFmt numFmtId="210" formatCode="0_ "/>
    <numFmt numFmtId="211" formatCode="0;;"/>
    <numFmt numFmtId="212" formatCode="0%;\(0%\);\%"/>
    <numFmt numFmtId="213" formatCode="#,##0.00_ ;\-#,##0.00\ "/>
    <numFmt numFmtId="214" formatCode="#,##0.00_ ;[Red]\-#,##0.00\ "/>
    <numFmt numFmtId="215" formatCode="[$-413]dddd\ d\ mmmm\ yyyy"/>
    <numFmt numFmtId="216" formatCode="[$-413]d/mmm/yy;@"/>
    <numFmt numFmtId="217" formatCode="#,##0.00_-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Helv"/>
      <family val="0"/>
    </font>
    <font>
      <sz val="24"/>
      <color indexed="13"/>
      <name val="Helv"/>
      <family val="0"/>
    </font>
    <font>
      <sz val="8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2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9"/>
      <color indexed="47"/>
      <name val="Arial"/>
      <family val="2"/>
    </font>
    <font>
      <sz val="9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>
        <color indexed="63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1">
      <alignment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1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199" fontId="2" fillId="0" borderId="2" applyFill="0" applyBorder="0">
      <alignment/>
      <protection/>
    </xf>
    <xf numFmtId="208" fontId="2" fillId="0" borderId="2" applyFill="0" applyBorder="0">
      <alignment/>
      <protection/>
    </xf>
    <xf numFmtId="204" fontId="2" fillId="0" borderId="2" applyFill="0" applyBorder="0">
      <alignment/>
      <protection/>
    </xf>
    <xf numFmtId="199" fontId="1" fillId="3" borderId="3">
      <alignment/>
      <protection/>
    </xf>
    <xf numFmtId="204" fontId="1" fillId="3" borderId="3">
      <alignment/>
      <protection/>
    </xf>
    <xf numFmtId="0" fontId="7" fillId="0" borderId="1">
      <alignment/>
      <protection/>
    </xf>
    <xf numFmtId="0" fontId="11" fillId="4" borderId="0">
      <alignment/>
      <protection/>
    </xf>
    <xf numFmtId="0" fontId="10" fillId="0" borderId="4">
      <alignment/>
      <protection/>
    </xf>
    <xf numFmtId="0" fontId="10" fillId="0" borderId="1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44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44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44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0" xfId="44" applyNumberFormat="1" applyFont="1" applyFill="1" applyBorder="1" applyAlignment="1">
      <alignment vertical="center"/>
    </xf>
    <xf numFmtId="3" fontId="0" fillId="0" borderId="6" xfId="44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0" borderId="0" xfId="44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33" applyNumberFormat="1" applyFont="1" applyAlignment="1" applyProtection="1">
      <alignment/>
      <protection hidden="1"/>
    </xf>
    <xf numFmtId="0" fontId="0" fillId="0" borderId="0" xfId="33" applyAlignment="1" applyProtection="1">
      <alignment horizontal="left"/>
      <protection hidden="1"/>
    </xf>
    <xf numFmtId="0" fontId="0" fillId="0" borderId="0" xfId="33" applyAlignment="1" applyProtection="1">
      <alignment/>
      <protection hidden="1"/>
    </xf>
    <xf numFmtId="0" fontId="3" fillId="0" borderId="0" xfId="33" applyFont="1" applyBorder="1" applyAlignment="1" applyProtection="1">
      <alignment/>
      <protection hidden="1"/>
    </xf>
    <xf numFmtId="0" fontId="0" fillId="0" borderId="0" xfId="34">
      <alignment/>
      <protection/>
    </xf>
    <xf numFmtId="0" fontId="12" fillId="0" borderId="6" xfId="33" applyFont="1" applyBorder="1" applyAlignment="1" applyProtection="1">
      <alignment horizontal="left" vertical="center"/>
      <protection hidden="1"/>
    </xf>
    <xf numFmtId="0" fontId="13" fillId="0" borderId="6" xfId="33" applyNumberFormat="1" applyFont="1" applyBorder="1" applyAlignment="1" applyProtection="1">
      <alignment vertical="center"/>
      <protection hidden="1"/>
    </xf>
    <xf numFmtId="0" fontId="14" fillId="0" borderId="6" xfId="33" applyNumberFormat="1" applyFont="1" applyBorder="1" applyAlignment="1" applyProtection="1">
      <alignment vertical="center"/>
      <protection hidden="1"/>
    </xf>
    <xf numFmtId="207" fontId="6" fillId="0" borderId="6" xfId="33" applyNumberFormat="1" applyFont="1" applyBorder="1" applyAlignment="1" applyProtection="1">
      <alignment horizontal="right" vertical="center"/>
      <protection hidden="1"/>
    </xf>
    <xf numFmtId="0" fontId="3" fillId="0" borderId="0" xfId="33" applyFont="1">
      <alignment/>
      <protection/>
    </xf>
    <xf numFmtId="0" fontId="6" fillId="0" borderId="0" xfId="33" applyFont="1" applyAlignment="1" applyProtection="1">
      <alignment vertical="center"/>
      <protection/>
    </xf>
    <xf numFmtId="0" fontId="0" fillId="0" borderId="0" xfId="33">
      <alignment/>
      <protection/>
    </xf>
    <xf numFmtId="0" fontId="2" fillId="0" borderId="0" xfId="33" applyFont="1" applyBorder="1" applyProtection="1">
      <alignment/>
      <protection/>
    </xf>
    <xf numFmtId="0" fontId="0" fillId="0" borderId="0" xfId="33" applyFont="1">
      <alignment/>
      <protection/>
    </xf>
    <xf numFmtId="0" fontId="0" fillId="0" borderId="0" xfId="33" applyBorder="1">
      <alignment/>
      <protection/>
    </xf>
    <xf numFmtId="0" fontId="0" fillId="3" borderId="3" xfId="33" applyFill="1" applyBorder="1" applyAlignment="1">
      <alignment horizontal="center"/>
      <protection/>
    </xf>
    <xf numFmtId="0" fontId="0" fillId="0" borderId="0" xfId="33" applyAlignment="1">
      <alignment horizontal="center"/>
      <protection/>
    </xf>
    <xf numFmtId="0" fontId="13" fillId="0" borderId="7" xfId="34" applyFont="1" applyBorder="1" applyAlignment="1" applyProtection="1">
      <alignment vertical="center"/>
      <protection hidden="1"/>
    </xf>
    <xf numFmtId="0" fontId="13" fillId="0" borderId="7" xfId="34" applyFont="1" applyBorder="1" applyProtection="1">
      <alignment/>
      <protection hidden="1"/>
    </xf>
    <xf numFmtId="0" fontId="13" fillId="0" borderId="0" xfId="34" applyFont="1" applyBorder="1" applyProtection="1">
      <alignment/>
      <protection hidden="1"/>
    </xf>
    <xf numFmtId="0" fontId="13" fillId="0" borderId="0" xfId="34" applyFont="1" applyProtection="1">
      <alignment/>
      <protection hidden="1"/>
    </xf>
    <xf numFmtId="0" fontId="13" fillId="0" borderId="0" xfId="34" applyFont="1" applyAlignment="1" applyProtection="1">
      <alignment/>
      <protection hidden="1"/>
    </xf>
    <xf numFmtId="0" fontId="13" fillId="0" borderId="0" xfId="34" applyFont="1" applyProtection="1">
      <alignment/>
      <protection/>
    </xf>
    <xf numFmtId="0" fontId="16" fillId="0" borderId="0" xfId="34" applyFont="1" applyProtection="1">
      <alignment/>
      <protection hidden="1"/>
    </xf>
    <xf numFmtId="0" fontId="16" fillId="0" borderId="0" xfId="34" applyFont="1" applyAlignment="1" applyProtection="1">
      <alignment/>
      <protection hidden="1"/>
    </xf>
    <xf numFmtId="0" fontId="16" fillId="0" borderId="0" xfId="34" applyFont="1" applyProtection="1">
      <alignment/>
      <protection/>
    </xf>
    <xf numFmtId="0" fontId="17" fillId="0" borderId="7" xfId="34" applyFont="1" applyBorder="1" applyAlignment="1" applyProtection="1">
      <alignment/>
      <protection hidden="1"/>
    </xf>
    <xf numFmtId="0" fontId="17" fillId="0" borderId="7" xfId="34" applyFont="1" applyBorder="1" applyAlignment="1" applyProtection="1">
      <alignment horizontal="left"/>
      <protection hidden="1"/>
    </xf>
    <xf numFmtId="0" fontId="0" fillId="0" borderId="7" xfId="34" applyBorder="1" applyAlignment="1" applyProtection="1">
      <alignment vertical="center"/>
      <protection hidden="1"/>
    </xf>
    <xf numFmtId="37" fontId="0" fillId="0" borderId="7" xfId="34" applyNumberFormat="1" applyBorder="1" applyProtection="1">
      <alignment/>
      <protection hidden="1"/>
    </xf>
    <xf numFmtId="0" fontId="0" fillId="0" borderId="7" xfId="34" applyBorder="1" applyProtection="1">
      <alignment/>
      <protection hidden="1"/>
    </xf>
    <xf numFmtId="0" fontId="0" fillId="0" borderId="7" xfId="34" applyBorder="1" applyAlignment="1" applyProtection="1">
      <alignment/>
      <protection hidden="1"/>
    </xf>
    <xf numFmtId="0" fontId="18" fillId="0" borderId="7" xfId="34" applyFont="1" applyBorder="1" applyAlignment="1" applyProtection="1">
      <alignment/>
      <protection hidden="1"/>
    </xf>
    <xf numFmtId="0" fontId="0" fillId="0" borderId="6" xfId="34" applyBorder="1" applyAlignment="1" applyProtection="1">
      <alignment/>
      <protection hidden="1"/>
    </xf>
    <xf numFmtId="0" fontId="0" fillId="0" borderId="0" xfId="34" applyProtection="1">
      <alignment/>
      <protection/>
    </xf>
    <xf numFmtId="0" fontId="0" fillId="0" borderId="0" xfId="34" applyProtection="1">
      <alignment/>
      <protection hidden="1"/>
    </xf>
    <xf numFmtId="0" fontId="0" fillId="0" borderId="0" xfId="34" applyAlignment="1" applyProtection="1">
      <alignment/>
      <protection hidden="1"/>
    </xf>
    <xf numFmtId="0" fontId="0" fillId="0" borderId="0" xfId="34" applyBorder="1" applyProtection="1">
      <alignment/>
      <protection hidden="1"/>
    </xf>
    <xf numFmtId="0" fontId="3" fillId="0" borderId="0" xfId="34" applyFont="1" applyAlignment="1" applyProtection="1">
      <alignment/>
      <protection hidden="1"/>
    </xf>
    <xf numFmtId="0" fontId="0" fillId="0" borderId="0" xfId="34" applyBorder="1" applyAlignment="1" applyProtection="1">
      <alignment/>
      <protection hidden="1"/>
    </xf>
    <xf numFmtId="0" fontId="0" fillId="0" borderId="0" xfId="34" applyAlignment="1" applyProtection="1">
      <alignment/>
      <protection/>
    </xf>
    <xf numFmtId="0" fontId="1" fillId="0" borderId="8" xfId="34" applyFont="1" applyBorder="1" applyAlignment="1" applyProtection="1">
      <alignment/>
      <protection hidden="1"/>
    </xf>
    <xf numFmtId="0" fontId="2" fillId="0" borderId="9" xfId="34" applyFont="1" applyBorder="1" applyAlignment="1" applyProtection="1">
      <alignment/>
      <protection hidden="1"/>
    </xf>
    <xf numFmtId="0" fontId="1" fillId="0" borderId="10" xfId="34" applyFont="1" applyBorder="1" applyAlignment="1" applyProtection="1">
      <alignment/>
      <protection hidden="1"/>
    </xf>
    <xf numFmtId="0" fontId="1" fillId="0" borderId="0" xfId="34" applyFont="1" applyBorder="1" applyAlignment="1" applyProtection="1">
      <alignment/>
      <protection hidden="1"/>
    </xf>
    <xf numFmtId="0" fontId="2" fillId="0" borderId="0" xfId="34" applyFont="1" applyBorder="1" applyAlignment="1" applyProtection="1">
      <alignment/>
      <protection hidden="1"/>
    </xf>
    <xf numFmtId="0" fontId="2" fillId="0" borderId="0" xfId="34" applyFont="1" applyBorder="1" applyAlignment="1" applyProtection="1">
      <alignment horizontal="right"/>
      <protection hidden="1"/>
    </xf>
    <xf numFmtId="0" fontId="2" fillId="0" borderId="10" xfId="34" applyFont="1" applyBorder="1" applyAlignment="1" applyProtection="1">
      <alignment/>
      <protection hidden="1"/>
    </xf>
    <xf numFmtId="0" fontId="0" fillId="0" borderId="0" xfId="34" applyBorder="1" applyProtection="1">
      <alignment/>
      <protection/>
    </xf>
    <xf numFmtId="0" fontId="2" fillId="0" borderId="0" xfId="34" applyFont="1" applyBorder="1" applyAlignment="1" applyProtection="1" quotePrefix="1">
      <alignment horizontal="center" wrapText="1"/>
      <protection hidden="1"/>
    </xf>
    <xf numFmtId="0" fontId="2" fillId="0" borderId="0" xfId="34" applyFont="1" applyBorder="1" applyAlignment="1" applyProtection="1">
      <alignment horizontal="center" wrapText="1"/>
      <protection hidden="1"/>
    </xf>
    <xf numFmtId="0" fontId="2" fillId="0" borderId="0" xfId="34" applyFont="1" applyBorder="1" applyProtection="1">
      <alignment/>
      <protection/>
    </xf>
    <xf numFmtId="0" fontId="0" fillId="0" borderId="0" xfId="34" applyAlignment="1" applyProtection="1">
      <alignment horizontal="justify" wrapText="1"/>
      <protection/>
    </xf>
    <xf numFmtId="0" fontId="0" fillId="0" borderId="11" xfId="34" applyBorder="1" applyAlignment="1" applyProtection="1">
      <alignment/>
      <protection/>
    </xf>
    <xf numFmtId="0" fontId="3" fillId="0" borderId="12" xfId="34" applyFont="1" applyBorder="1" applyProtection="1">
      <alignment/>
      <protection/>
    </xf>
    <xf numFmtId="0" fontId="0" fillId="0" borderId="12" xfId="34" applyBorder="1" applyProtection="1">
      <alignment/>
      <protection/>
    </xf>
    <xf numFmtId="0" fontId="0" fillId="0" borderId="12" xfId="34" applyBorder="1" applyAlignment="1" applyProtection="1">
      <alignment/>
      <protection/>
    </xf>
    <xf numFmtId="0" fontId="0" fillId="0" borderId="13" xfId="34" applyBorder="1" applyProtection="1">
      <alignment/>
      <protection/>
    </xf>
    <xf numFmtId="0" fontId="0" fillId="0" borderId="14" xfId="34" applyBorder="1" applyAlignment="1" applyProtection="1">
      <alignment/>
      <protection/>
    </xf>
    <xf numFmtId="0" fontId="0" fillId="0" borderId="0" xfId="34" applyBorder="1" applyAlignment="1" applyProtection="1">
      <alignment/>
      <protection/>
    </xf>
    <xf numFmtId="0" fontId="0" fillId="0" borderId="15" xfId="34" applyBorder="1" applyProtection="1">
      <alignment/>
      <protection/>
    </xf>
    <xf numFmtId="0" fontId="0" fillId="0" borderId="0" xfId="34" applyBorder="1" applyAlignment="1" applyProtection="1">
      <alignment vertical="top" wrapText="1"/>
      <protection/>
    </xf>
    <xf numFmtId="0" fontId="0" fillId="0" borderId="15" xfId="34" applyBorder="1" applyAlignment="1" applyProtection="1">
      <alignment/>
      <protection/>
    </xf>
    <xf numFmtId="0" fontId="0" fillId="0" borderId="0" xfId="34" applyFill="1" applyProtection="1">
      <alignment/>
      <protection/>
    </xf>
    <xf numFmtId="0" fontId="0" fillId="0" borderId="16" xfId="34" applyFill="1" applyBorder="1" applyAlignment="1" applyProtection="1">
      <alignment/>
      <protection/>
    </xf>
    <xf numFmtId="0" fontId="0" fillId="0" borderId="17" xfId="34" applyFill="1" applyBorder="1" applyProtection="1">
      <alignment/>
      <protection/>
    </xf>
    <xf numFmtId="0" fontId="18" fillId="0" borderId="17" xfId="34" applyFont="1" applyBorder="1" applyAlignment="1" applyProtection="1">
      <alignment vertical="top" wrapText="1"/>
      <protection hidden="1" locked="0"/>
    </xf>
    <xf numFmtId="0" fontId="0" fillId="0" borderId="17" xfId="34" applyFill="1" applyBorder="1" applyAlignment="1" applyProtection="1">
      <alignment vertical="top" wrapText="1"/>
      <protection/>
    </xf>
    <xf numFmtId="0" fontId="0" fillId="0" borderId="17" xfId="34" applyFill="1" applyBorder="1" applyAlignment="1" applyProtection="1">
      <alignment vertical="top"/>
      <protection/>
    </xf>
    <xf numFmtId="0" fontId="0" fillId="0" borderId="18" xfId="34" applyFill="1" applyBorder="1" applyAlignment="1" applyProtection="1">
      <alignment/>
      <protection/>
    </xf>
    <xf numFmtId="0" fontId="6" fillId="0" borderId="0" xfId="34" applyFont="1" applyProtection="1">
      <alignment/>
      <protection/>
    </xf>
    <xf numFmtId="0" fontId="2" fillId="0" borderId="0" xfId="34" applyFont="1" applyAlignment="1" applyProtection="1">
      <alignment/>
      <protection/>
    </xf>
    <xf numFmtId="0" fontId="2" fillId="0" borderId="0" xfId="34" applyFont="1" applyProtection="1">
      <alignment/>
      <protection/>
    </xf>
    <xf numFmtId="0" fontId="2" fillId="0" borderId="0" xfId="34" applyFont="1" applyBorder="1" applyAlignment="1" applyProtection="1">
      <alignment/>
      <protection/>
    </xf>
    <xf numFmtId="0" fontId="20" fillId="0" borderId="0" xfId="34" applyFont="1" applyBorder="1" applyAlignment="1" applyProtection="1">
      <alignment/>
      <protection/>
    </xf>
    <xf numFmtId="0" fontId="2" fillId="0" borderId="0" xfId="34" applyFont="1" applyBorder="1" applyAlignment="1" applyProtection="1">
      <alignment horizontal="center" wrapText="1"/>
      <protection/>
    </xf>
    <xf numFmtId="0" fontId="1" fillId="0" borderId="0" xfId="34" applyFont="1" applyBorder="1" applyProtection="1">
      <alignment/>
      <protection/>
    </xf>
    <xf numFmtId="0" fontId="1" fillId="0" borderId="10" xfId="34" applyFont="1" applyBorder="1" applyAlignment="1" applyProtection="1">
      <alignment vertical="center"/>
      <protection hidden="1"/>
    </xf>
    <xf numFmtId="0" fontId="2" fillId="0" borderId="7" xfId="34" applyFont="1" applyBorder="1" applyAlignment="1" applyProtection="1">
      <alignment vertical="center"/>
      <protection hidden="1"/>
    </xf>
    <xf numFmtId="37" fontId="2" fillId="0" borderId="10" xfId="34" applyNumberFormat="1" applyFont="1" applyFill="1" applyBorder="1" applyAlignment="1" applyProtection="1">
      <alignment vertical="center"/>
      <protection hidden="1"/>
    </xf>
    <xf numFmtId="37" fontId="2" fillId="0" borderId="19" xfId="34" applyNumberFormat="1" applyFont="1" applyFill="1" applyBorder="1" applyAlignment="1" applyProtection="1">
      <alignment vertical="center"/>
      <protection hidden="1"/>
    </xf>
    <xf numFmtId="0" fontId="0" fillId="0" borderId="0" xfId="34" applyBorder="1" applyAlignment="1" applyProtection="1">
      <alignment vertical="center"/>
      <protection/>
    </xf>
    <xf numFmtId="0" fontId="0" fillId="0" borderId="0" xfId="34" applyFont="1" applyBorder="1" applyAlignment="1" applyProtection="1">
      <alignment/>
      <protection/>
    </xf>
    <xf numFmtId="0" fontId="1" fillId="0" borderId="0" xfId="34" applyFont="1" applyBorder="1" applyAlignment="1" applyProtection="1">
      <alignment vertical="center"/>
      <protection/>
    </xf>
    <xf numFmtId="0" fontId="2" fillId="0" borderId="0" xfId="34" applyFont="1" applyBorder="1" applyAlignment="1" applyProtection="1">
      <alignment vertical="center"/>
      <protection/>
    </xf>
    <xf numFmtId="37" fontId="2" fillId="0" borderId="3" xfId="34" applyNumberFormat="1" applyFont="1" applyFill="1" applyBorder="1" applyAlignment="1" applyProtection="1">
      <alignment vertical="center"/>
      <protection locked="0"/>
    </xf>
    <xf numFmtId="1" fontId="2" fillId="0" borderId="3" xfId="34" applyNumberFormat="1" applyFont="1" applyFill="1" applyBorder="1" applyAlignment="1" applyProtection="1">
      <alignment vertical="center"/>
      <protection locked="0"/>
    </xf>
    <xf numFmtId="0" fontId="0" fillId="0" borderId="0" xfId="34" applyFont="1" applyBorder="1" applyAlignment="1" applyProtection="1">
      <alignment vertical="center"/>
      <protection/>
    </xf>
    <xf numFmtId="0" fontId="0" fillId="0" borderId="0" xfId="34" applyFont="1" applyFill="1" applyBorder="1" applyAlignment="1" applyProtection="1">
      <alignment vertical="center"/>
      <protection/>
    </xf>
    <xf numFmtId="0" fontId="1" fillId="0" borderId="0" xfId="34" applyFont="1" applyBorder="1" applyAlignment="1" applyProtection="1">
      <alignment vertical="center" wrapText="1"/>
      <protection/>
    </xf>
    <xf numFmtId="0" fontId="2" fillId="0" borderId="6" xfId="34" applyFont="1" applyBorder="1" applyAlignment="1" applyProtection="1">
      <alignment vertical="center"/>
      <protection/>
    </xf>
    <xf numFmtId="0" fontId="1" fillId="0" borderId="20" xfId="34" applyFont="1" applyBorder="1" applyAlignment="1" applyProtection="1">
      <alignment vertical="center"/>
      <protection hidden="1"/>
    </xf>
    <xf numFmtId="0" fontId="1" fillId="0" borderId="21" xfId="34" applyFont="1" applyBorder="1" applyAlignment="1" applyProtection="1">
      <alignment vertical="center"/>
      <protection hidden="1"/>
    </xf>
    <xf numFmtId="0" fontId="2" fillId="0" borderId="21" xfId="34" applyFont="1" applyBorder="1" applyAlignment="1" applyProtection="1">
      <alignment vertical="center"/>
      <protection hidden="1"/>
    </xf>
    <xf numFmtId="0" fontId="2" fillId="0" borderId="0" xfId="34" applyFont="1" applyAlignment="1" applyProtection="1">
      <alignment vertical="center"/>
      <protection/>
    </xf>
    <xf numFmtId="0" fontId="2" fillId="0" borderId="22" xfId="34" applyFont="1" applyBorder="1" applyAlignment="1" applyProtection="1">
      <alignment vertical="center"/>
      <protection hidden="1"/>
    </xf>
    <xf numFmtId="0" fontId="2" fillId="0" borderId="23" xfId="34" applyFont="1" applyBorder="1" applyAlignment="1" applyProtection="1">
      <alignment vertical="center"/>
      <protection hidden="1"/>
    </xf>
    <xf numFmtId="0" fontId="2" fillId="0" borderId="24" xfId="34" applyFont="1" applyBorder="1" applyAlignment="1" applyProtection="1">
      <alignment vertical="center"/>
      <protection hidden="1"/>
    </xf>
    <xf numFmtId="0" fontId="2" fillId="0" borderId="5" xfId="34" applyFont="1" applyBorder="1" applyAlignment="1" applyProtection="1">
      <alignment vertical="center"/>
      <protection hidden="1"/>
    </xf>
    <xf numFmtId="0" fontId="1" fillId="0" borderId="8" xfId="34" applyFont="1" applyBorder="1" applyAlignment="1" applyProtection="1">
      <alignment vertical="center"/>
      <protection hidden="1"/>
    </xf>
    <xf numFmtId="0" fontId="2" fillId="0" borderId="25" xfId="34" applyFont="1" applyBorder="1" applyAlignment="1" applyProtection="1">
      <alignment vertical="center"/>
      <protection hidden="1"/>
    </xf>
    <xf numFmtId="0" fontId="2" fillId="0" borderId="26" xfId="34" applyFont="1" applyBorder="1" applyAlignment="1" applyProtection="1">
      <alignment vertical="center"/>
      <protection hidden="1"/>
    </xf>
    <xf numFmtId="37" fontId="2" fillId="0" borderId="27" xfId="34" applyNumberFormat="1" applyFont="1" applyFill="1" applyBorder="1" applyAlignment="1" applyProtection="1">
      <alignment vertical="center"/>
      <protection hidden="1"/>
    </xf>
    <xf numFmtId="37" fontId="2" fillId="0" borderId="0" xfId="34" applyNumberFormat="1" applyFont="1" applyFill="1" applyBorder="1" applyAlignment="1" applyProtection="1">
      <alignment vertical="center"/>
      <protection hidden="1"/>
    </xf>
    <xf numFmtId="37" fontId="2" fillId="0" borderId="28" xfId="34" applyNumberFormat="1" applyFont="1" applyFill="1" applyBorder="1" applyAlignment="1" applyProtection="1">
      <alignment vertical="center"/>
      <protection hidden="1"/>
    </xf>
    <xf numFmtId="37" fontId="2" fillId="0" borderId="28" xfId="34" applyNumberFormat="1" applyFont="1" applyFill="1" applyBorder="1" applyAlignment="1" applyProtection="1">
      <alignment horizontal="right" vertical="center"/>
      <protection hidden="1"/>
    </xf>
    <xf numFmtId="37" fontId="2" fillId="0" borderId="29" xfId="34" applyNumberFormat="1" applyFont="1" applyFill="1" applyBorder="1" applyAlignment="1" applyProtection="1">
      <alignment vertical="center"/>
      <protection hidden="1"/>
    </xf>
    <xf numFmtId="37" fontId="2" fillId="0" borderId="30" xfId="34" applyNumberFormat="1" applyFont="1" applyFill="1" applyBorder="1" applyAlignment="1" applyProtection="1">
      <alignment vertical="center"/>
      <protection hidden="1"/>
    </xf>
    <xf numFmtId="0" fontId="0" fillId="0" borderId="0" xfId="34" applyFont="1" applyAlignment="1" applyProtection="1">
      <alignment vertical="center"/>
      <protection/>
    </xf>
    <xf numFmtId="0" fontId="1" fillId="0" borderId="0" xfId="34" applyFont="1" applyFill="1" applyBorder="1" applyAlignment="1" applyProtection="1">
      <alignment vertical="center"/>
      <protection hidden="1"/>
    </xf>
    <xf numFmtId="0" fontId="0" fillId="0" borderId="0" xfId="34" applyFont="1" applyFill="1" applyBorder="1" applyAlignment="1" applyProtection="1">
      <alignment vertical="center"/>
      <protection hidden="1"/>
    </xf>
    <xf numFmtId="199" fontId="3" fillId="0" borderId="31" xfId="38" applyFont="1" applyFill="1" applyBorder="1" applyAlignment="1" applyProtection="1">
      <alignment vertical="center"/>
      <protection/>
    </xf>
    <xf numFmtId="37" fontId="2" fillId="0" borderId="0" xfId="34" applyNumberFormat="1" applyFont="1" applyBorder="1" applyAlignment="1" applyProtection="1">
      <alignment vertical="center"/>
      <protection/>
    </xf>
    <xf numFmtId="0" fontId="1" fillId="0" borderId="0" xfId="34" applyFont="1" applyBorder="1" applyAlignment="1" applyProtection="1">
      <alignment/>
      <protection/>
    </xf>
    <xf numFmtId="37" fontId="2" fillId="0" borderId="32" xfId="34" applyNumberFormat="1" applyFont="1" applyFill="1" applyBorder="1" applyAlignment="1" applyProtection="1">
      <alignment vertical="center"/>
      <protection locked="0"/>
    </xf>
    <xf numFmtId="0" fontId="3" fillId="0" borderId="10" xfId="34" applyFont="1" applyFill="1" applyBorder="1" applyAlignment="1" applyProtection="1">
      <alignment vertical="top"/>
      <protection/>
    </xf>
    <xf numFmtId="0" fontId="0" fillId="0" borderId="19" xfId="34" applyFont="1" applyFill="1" applyBorder="1" applyAlignment="1" applyProtection="1">
      <alignment vertical="top" wrapText="1"/>
      <protection/>
    </xf>
    <xf numFmtId="0" fontId="18" fillId="0" borderId="17" xfId="34" applyFont="1" applyFill="1" applyBorder="1" applyAlignment="1" applyProtection="1">
      <alignment vertical="top" wrapText="1"/>
      <protection hidden="1" locked="0"/>
    </xf>
    <xf numFmtId="199" fontId="1" fillId="0" borderId="0" xfId="38" applyFill="1" applyBorder="1" applyAlignment="1" applyProtection="1">
      <alignment horizontal="right" vertical="center"/>
      <protection/>
    </xf>
    <xf numFmtId="199" fontId="1" fillId="0" borderId="33" xfId="38" applyFill="1" applyBorder="1" applyAlignment="1" applyProtection="1">
      <alignment vertical="center"/>
      <protection/>
    </xf>
    <xf numFmtId="182" fontId="0" fillId="0" borderId="0" xfId="19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3" fontId="0" fillId="0" borderId="34" xfId="44" applyNumberFormat="1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3" borderId="34" xfId="0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vertical="center" wrapText="1"/>
    </xf>
    <xf numFmtId="3" fontId="0" fillId="0" borderId="34" xfId="44" applyNumberFormat="1" applyFont="1" applyFill="1" applyBorder="1" applyAlignment="1" applyProtection="1">
      <alignment vertical="center"/>
      <protection locked="0"/>
    </xf>
    <xf numFmtId="3" fontId="0" fillId="0" borderId="34" xfId="44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vertical="center" wrapText="1"/>
    </xf>
    <xf numFmtId="3" fontId="0" fillId="0" borderId="5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5" xfId="44" applyNumberFormat="1" applyFont="1" applyFill="1" applyBorder="1" applyAlignment="1">
      <alignment vertical="center"/>
    </xf>
    <xf numFmtId="3" fontId="0" fillId="0" borderId="36" xfId="44" applyNumberFormat="1" applyFont="1" applyFill="1" applyBorder="1" applyAlignment="1">
      <alignment vertical="center"/>
    </xf>
    <xf numFmtId="0" fontId="3" fillId="3" borderId="34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3" fontId="0" fillId="0" borderId="34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left" vertical="center"/>
    </xf>
    <xf numFmtId="3" fontId="0" fillId="0" borderId="34" xfId="44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3" fontId="0" fillId="0" borderId="36" xfId="44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4" xfId="0" applyFont="1" applyBorder="1" applyAlignment="1" applyProtection="1">
      <alignment vertical="center"/>
      <protection locked="0"/>
    </xf>
    <xf numFmtId="3" fontId="3" fillId="0" borderId="34" xfId="44" applyNumberFormat="1" applyFont="1" applyFill="1" applyBorder="1" applyAlignment="1" applyProtection="1">
      <alignment vertical="center"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182" fontId="0" fillId="0" borderId="34" xfId="19" applyNumberFormat="1" applyFont="1" applyBorder="1" applyAlignment="1">
      <alignment/>
    </xf>
    <xf numFmtId="0" fontId="3" fillId="0" borderId="34" xfId="0" applyFont="1" applyFill="1" applyBorder="1" applyAlignment="1" applyProtection="1">
      <alignment horizontal="center" vertical="center"/>
      <protection locked="0"/>
    </xf>
    <xf numFmtId="3" fontId="3" fillId="0" borderId="34" xfId="0" applyNumberFormat="1" applyFont="1" applyFill="1" applyBorder="1" applyAlignment="1" applyProtection="1">
      <alignment horizontal="center" vertical="center"/>
      <protection locked="0"/>
    </xf>
    <xf numFmtId="182" fontId="0" fillId="0" borderId="34" xfId="19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4" fillId="0" borderId="36" xfId="0" applyNumberFormat="1" applyFont="1" applyBorder="1" applyAlignment="1">
      <alignment/>
    </xf>
    <xf numFmtId="169" fontId="0" fillId="0" borderId="36" xfId="44" applyFont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49" fontId="3" fillId="3" borderId="42" xfId="0" applyNumberFormat="1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3" fontId="0" fillId="0" borderId="34" xfId="19" applyNumberFormat="1" applyFont="1" applyFill="1" applyBorder="1" applyAlignment="1" applyProtection="1">
      <alignment vertical="center"/>
      <protection locked="0"/>
    </xf>
    <xf numFmtId="3" fontId="0" fillId="0" borderId="34" xfId="19" applyNumberFormat="1" applyFont="1" applyFill="1" applyBorder="1" applyAlignment="1">
      <alignment vertical="center"/>
    </xf>
    <xf numFmtId="3" fontId="0" fillId="0" borderId="35" xfId="0" applyNumberFormat="1" applyFont="1" applyBorder="1" applyAlignment="1">
      <alignment vertical="center" wrapText="1"/>
    </xf>
    <xf numFmtId="3" fontId="0" fillId="0" borderId="36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3" fontId="0" fillId="0" borderId="41" xfId="19" applyNumberFormat="1" applyFont="1" applyFill="1" applyBorder="1" applyAlignment="1" applyProtection="1">
      <alignment vertical="center"/>
      <protection locked="0"/>
    </xf>
    <xf numFmtId="3" fontId="0" fillId="0" borderId="41" xfId="19" applyNumberFormat="1" applyFont="1" applyFill="1" applyBorder="1" applyAlignment="1">
      <alignment vertical="center"/>
    </xf>
    <xf numFmtId="0" fontId="2" fillId="3" borderId="4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 wrapText="1"/>
    </xf>
    <xf numFmtId="3" fontId="0" fillId="0" borderId="45" xfId="44" applyNumberFormat="1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 wrapText="1"/>
    </xf>
    <xf numFmtId="3" fontId="0" fillId="0" borderId="34" xfId="44" applyNumberFormat="1" applyFont="1" applyBorder="1" applyAlignment="1">
      <alignment vertical="center"/>
    </xf>
    <xf numFmtId="49" fontId="3" fillId="0" borderId="34" xfId="0" applyNumberFormat="1" applyFont="1" applyBorder="1" applyAlignment="1">
      <alignment horizontal="center" vertical="center" wrapText="1"/>
    </xf>
    <xf numFmtId="3" fontId="3" fillId="0" borderId="34" xfId="44" applyNumberFormat="1" applyFont="1" applyFill="1" applyBorder="1" applyAlignment="1">
      <alignment vertical="center"/>
    </xf>
    <xf numFmtId="1" fontId="0" fillId="0" borderId="34" xfId="44" applyNumberFormat="1" applyFont="1" applyFill="1" applyBorder="1" applyAlignment="1" applyProtection="1">
      <alignment vertical="center"/>
      <protection locked="0"/>
    </xf>
    <xf numFmtId="0" fontId="3" fillId="0" borderId="38" xfId="0" applyFont="1" applyFill="1" applyBorder="1" applyAlignment="1">
      <alignment horizontal="center" vertical="center"/>
    </xf>
    <xf numFmtId="3" fontId="3" fillId="0" borderId="34" xfId="44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7" fontId="2" fillId="0" borderId="5" xfId="34" applyNumberFormat="1" applyFont="1" applyFill="1" applyBorder="1" applyAlignment="1" applyProtection="1">
      <alignment horizontal="left" vertical="center"/>
      <protection locked="0"/>
    </xf>
    <xf numFmtId="37" fontId="2" fillId="0" borderId="46" xfId="34" applyNumberFormat="1" applyFont="1" applyFill="1" applyBorder="1" applyAlignment="1" applyProtection="1">
      <alignment horizontal="left" vertical="center"/>
      <protection locked="0"/>
    </xf>
    <xf numFmtId="0" fontId="2" fillId="0" borderId="47" xfId="34" applyFont="1" applyBorder="1" applyAlignment="1" applyProtection="1">
      <alignment horizontal="left" vertical="center"/>
      <protection/>
    </xf>
    <xf numFmtId="37" fontId="2" fillId="0" borderId="34" xfId="34" applyNumberFormat="1" applyFont="1" applyFill="1" applyBorder="1" applyAlignment="1" applyProtection="1">
      <alignment horizontal="center" vertical="center"/>
      <protection locked="0"/>
    </xf>
    <xf numFmtId="37" fontId="2" fillId="0" borderId="48" xfId="34" applyNumberFormat="1" applyFont="1" applyFill="1" applyBorder="1" applyAlignment="1" applyProtection="1">
      <alignment horizontal="center" vertical="center"/>
      <protection locked="0"/>
    </xf>
    <xf numFmtId="0" fontId="2" fillId="0" borderId="49" xfId="34" applyFont="1" applyBorder="1" applyAlignment="1" applyProtection="1">
      <alignment horizontal="left" vertical="center"/>
      <protection hidden="1"/>
    </xf>
    <xf numFmtId="0" fontId="2" fillId="0" borderId="34" xfId="34" applyFont="1" applyBorder="1" applyAlignment="1" applyProtection="1">
      <alignment horizontal="left" vertical="center"/>
      <protection hidden="1"/>
    </xf>
    <xf numFmtId="0" fontId="2" fillId="0" borderId="24" xfId="34" applyFont="1" applyBorder="1" applyAlignment="1" applyProtection="1">
      <alignment horizontal="left" vertical="center"/>
      <protection hidden="1"/>
    </xf>
    <xf numFmtId="0" fontId="2" fillId="0" borderId="5" xfId="34" applyFont="1" applyBorder="1" applyAlignment="1" applyProtection="1">
      <alignment horizontal="left" vertical="center"/>
      <protection hidden="1"/>
    </xf>
    <xf numFmtId="0" fontId="2" fillId="0" borderId="36" xfId="34" applyFont="1" applyBorder="1" applyAlignment="1" applyProtection="1">
      <alignment horizontal="left" vertical="center"/>
      <protection hidden="1"/>
    </xf>
    <xf numFmtId="37" fontId="2" fillId="0" borderId="35" xfId="34" applyNumberFormat="1" applyFont="1" applyFill="1" applyBorder="1" applyAlignment="1" applyProtection="1">
      <alignment horizontal="left" vertical="center"/>
      <protection locked="0"/>
    </xf>
    <xf numFmtId="0" fontId="0" fillId="0" borderId="0" xfId="34" applyFont="1" applyBorder="1" applyAlignment="1" applyProtection="1">
      <alignment horizontal="left" vertical="top" wrapText="1"/>
      <protection hidden="1"/>
    </xf>
    <xf numFmtId="0" fontId="0" fillId="0" borderId="0" xfId="34" applyAlignment="1" applyProtection="1">
      <alignment horizontal="left" vertical="top" wrapText="1"/>
      <protection hidden="1"/>
    </xf>
    <xf numFmtId="14" fontId="2" fillId="0" borderId="10" xfId="34" applyNumberFormat="1" applyFont="1" applyBorder="1" applyAlignment="1" applyProtection="1" quotePrefix="1">
      <alignment horizontal="center" wrapText="1"/>
      <protection hidden="1"/>
    </xf>
    <xf numFmtId="0" fontId="2" fillId="0" borderId="7" xfId="34" applyFont="1" applyBorder="1" applyAlignment="1" applyProtection="1">
      <alignment horizontal="center" wrapText="1"/>
      <protection hidden="1"/>
    </xf>
    <xf numFmtId="0" fontId="2" fillId="0" borderId="19" xfId="34" applyFont="1" applyBorder="1" applyAlignment="1" applyProtection="1">
      <alignment horizontal="center" wrapText="1"/>
      <protection hidden="1"/>
    </xf>
    <xf numFmtId="0" fontId="2" fillId="0" borderId="10" xfId="34" applyFont="1" applyBorder="1" applyAlignment="1" applyProtection="1">
      <alignment horizontal="center" wrapText="1"/>
      <protection hidden="1"/>
    </xf>
    <xf numFmtId="0" fontId="1" fillId="0" borderId="10" xfId="34" applyFont="1" applyBorder="1" applyAlignment="1" applyProtection="1">
      <alignment horizontal="center" wrapText="1"/>
      <protection hidden="1"/>
    </xf>
    <xf numFmtId="0" fontId="1" fillId="0" borderId="7" xfId="34" applyFont="1" applyBorder="1" applyAlignment="1" applyProtection="1">
      <alignment horizontal="center" wrapText="1"/>
      <protection hidden="1"/>
    </xf>
    <xf numFmtId="0" fontId="1" fillId="0" borderId="19" xfId="34" applyFont="1" applyBorder="1" applyAlignment="1" applyProtection="1">
      <alignment horizontal="center" wrapText="1"/>
      <protection hidden="1"/>
    </xf>
    <xf numFmtId="0" fontId="0" fillId="0" borderId="0" xfId="34" applyAlignment="1" applyProtection="1">
      <alignment horizontal="justify" wrapText="1"/>
      <protection hidden="1"/>
    </xf>
    <xf numFmtId="0" fontId="1" fillId="0" borderId="8" xfId="34" applyFont="1" applyBorder="1" applyAlignment="1" applyProtection="1">
      <alignment horizontal="center" wrapText="1"/>
      <protection hidden="1"/>
    </xf>
    <xf numFmtId="0" fontId="1" fillId="0" borderId="25" xfId="34" applyFont="1" applyBorder="1" applyAlignment="1" applyProtection="1">
      <alignment horizontal="center" wrapText="1"/>
      <protection hidden="1"/>
    </xf>
    <xf numFmtId="0" fontId="1" fillId="0" borderId="26" xfId="34" applyFont="1" applyBorder="1" applyAlignment="1" applyProtection="1">
      <alignment horizontal="center" wrapText="1"/>
      <protection hidden="1"/>
    </xf>
    <xf numFmtId="0" fontId="1" fillId="0" borderId="9" xfId="34" applyFont="1" applyBorder="1" applyAlignment="1" applyProtection="1">
      <alignment horizontal="center" wrapText="1"/>
      <protection hidden="1"/>
    </xf>
    <xf numFmtId="0" fontId="1" fillId="0" borderId="37" xfId="34" applyFont="1" applyBorder="1" applyAlignment="1" applyProtection="1">
      <alignment horizontal="center" wrapText="1"/>
      <protection hidden="1"/>
    </xf>
    <xf numFmtId="0" fontId="1" fillId="0" borderId="50" xfId="34" applyFont="1" applyBorder="1" applyAlignment="1" applyProtection="1">
      <alignment horizontal="center" wrapText="1"/>
      <protection hidden="1"/>
    </xf>
    <xf numFmtId="0" fontId="19" fillId="0" borderId="0" xfId="0" applyFont="1" applyAlignment="1">
      <alignment horizontal="center" vertical="center" wrapText="1"/>
    </xf>
    <xf numFmtId="37" fontId="2" fillId="0" borderId="51" xfId="34" applyNumberFormat="1" applyFont="1" applyFill="1" applyBorder="1" applyAlignment="1" applyProtection="1">
      <alignment horizontal="right" vertical="center"/>
      <protection locked="0"/>
    </xf>
    <xf numFmtId="37" fontId="2" fillId="0" borderId="23" xfId="34" applyNumberFormat="1" applyFont="1" applyFill="1" applyBorder="1" applyAlignment="1" applyProtection="1">
      <alignment horizontal="right" vertical="center"/>
      <protection locked="0"/>
    </xf>
    <xf numFmtId="15" fontId="2" fillId="0" borderId="22" xfId="34" applyNumberFormat="1" applyFont="1" applyFill="1" applyBorder="1" applyAlignment="1" applyProtection="1" quotePrefix="1">
      <alignment horizontal="right" vertical="center"/>
      <protection locked="0"/>
    </xf>
    <xf numFmtId="15" fontId="2" fillId="0" borderId="23" xfId="34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34" applyBorder="1" applyAlignment="1" applyProtection="1">
      <alignment horizontal="justify" vertical="top" wrapText="1"/>
      <protection hidden="1"/>
    </xf>
    <xf numFmtId="0" fontId="1" fillId="0" borderId="52" xfId="34" applyFont="1" applyBorder="1" applyAlignment="1" applyProtection="1">
      <alignment horizontal="left" vertical="center"/>
      <protection hidden="1"/>
    </xf>
    <xf numFmtId="0" fontId="1" fillId="0" borderId="45" xfId="34" applyFont="1" applyBorder="1" applyAlignment="1" applyProtection="1">
      <alignment horizontal="left" vertical="center"/>
      <protection hidden="1"/>
    </xf>
    <xf numFmtId="37" fontId="2" fillId="0" borderId="45" xfId="34" applyNumberFormat="1" applyFont="1" applyFill="1" applyBorder="1" applyAlignment="1" applyProtection="1">
      <alignment horizontal="center" vertical="center"/>
      <protection locked="0"/>
    </xf>
    <xf numFmtId="37" fontId="2" fillId="0" borderId="53" xfId="34" applyNumberFormat="1" applyFont="1" applyFill="1" applyBorder="1" applyAlignment="1" applyProtection="1">
      <alignment horizontal="center" vertical="center"/>
      <protection locked="0"/>
    </xf>
    <xf numFmtId="0" fontId="2" fillId="0" borderId="54" xfId="34" applyFont="1" applyBorder="1" applyAlignment="1" applyProtection="1">
      <alignment horizontal="left" vertical="center"/>
      <protection/>
    </xf>
    <xf numFmtId="0" fontId="1" fillId="0" borderId="55" xfId="34" applyFont="1" applyBorder="1" applyAlignment="1" applyProtection="1">
      <alignment horizontal="left" vertical="center"/>
      <protection hidden="1"/>
    </xf>
    <xf numFmtId="0" fontId="1" fillId="0" borderId="38" xfId="34" applyFont="1" applyBorder="1" applyAlignment="1" applyProtection="1">
      <alignment horizontal="left" vertical="center"/>
      <protection hidden="1"/>
    </xf>
    <xf numFmtId="0" fontId="1" fillId="0" borderId="56" xfId="34" applyFont="1" applyBorder="1" applyAlignment="1" applyProtection="1">
      <alignment horizontal="left" vertical="center"/>
      <protection hidden="1"/>
    </xf>
    <xf numFmtId="0" fontId="2" fillId="0" borderId="22" xfId="34" applyFont="1" applyBorder="1" applyAlignment="1" applyProtection="1">
      <alignment horizontal="left" vertical="center"/>
      <protection hidden="1"/>
    </xf>
    <xf numFmtId="0" fontId="2" fillId="0" borderId="23" xfId="34" applyFont="1" applyBorder="1" applyAlignment="1" applyProtection="1">
      <alignment horizontal="left" vertical="center"/>
      <protection hidden="1"/>
    </xf>
    <xf numFmtId="0" fontId="2" fillId="0" borderId="29" xfId="34" applyFont="1" applyBorder="1" applyAlignment="1" applyProtection="1">
      <alignment horizontal="left" vertical="center"/>
      <protection hidden="1"/>
    </xf>
    <xf numFmtId="37" fontId="2" fillId="0" borderId="54" xfId="34" applyNumberFormat="1" applyFont="1" applyFill="1" applyBorder="1" applyAlignment="1" applyProtection="1">
      <alignment horizontal="left" vertical="center"/>
      <protection locked="0"/>
    </xf>
    <xf numFmtId="37" fontId="2" fillId="0" borderId="57" xfId="34" applyNumberFormat="1" applyFont="1" applyFill="1" applyBorder="1" applyAlignment="1" applyProtection="1">
      <alignment horizontal="left" vertical="center"/>
      <protection locked="0"/>
    </xf>
    <xf numFmtId="37" fontId="2" fillId="0" borderId="58" xfId="34" applyNumberFormat="1" applyFont="1" applyFill="1" applyBorder="1" applyAlignment="1" applyProtection="1">
      <alignment horizontal="left" vertical="center"/>
      <protection locked="0"/>
    </xf>
    <xf numFmtId="37" fontId="2" fillId="0" borderId="38" xfId="34" applyNumberFormat="1" applyFont="1" applyFill="1" applyBorder="1" applyAlignment="1" applyProtection="1">
      <alignment horizontal="left" vertical="center"/>
      <protection locked="0"/>
    </xf>
    <xf numFmtId="37" fontId="2" fillId="0" borderId="59" xfId="34" applyNumberFormat="1" applyFont="1" applyFill="1" applyBorder="1" applyAlignment="1" applyProtection="1">
      <alignment horizontal="left" vertical="center"/>
      <protection locked="0"/>
    </xf>
    <xf numFmtId="37" fontId="2" fillId="0" borderId="51" xfId="34" applyNumberFormat="1" applyFont="1" applyFill="1" applyBorder="1" applyAlignment="1" applyProtection="1">
      <alignment horizontal="left" vertical="center"/>
      <protection locked="0"/>
    </xf>
    <xf numFmtId="37" fontId="2" fillId="0" borderId="23" xfId="34" applyNumberFormat="1" applyFont="1" applyFill="1" applyBorder="1" applyAlignment="1" applyProtection="1">
      <alignment horizontal="left" vertical="center"/>
      <protection locked="0"/>
    </xf>
    <xf numFmtId="37" fontId="2" fillId="0" borderId="30" xfId="34" applyNumberFormat="1" applyFont="1" applyFill="1" applyBorder="1" applyAlignment="1" applyProtection="1">
      <alignment horizontal="left" vertical="center"/>
      <protection locked="0"/>
    </xf>
    <xf numFmtId="0" fontId="1" fillId="0" borderId="8" xfId="34" applyFont="1" applyBorder="1" applyAlignment="1" applyProtection="1">
      <alignment horizontal="left" vertical="center"/>
      <protection hidden="1"/>
    </xf>
    <xf numFmtId="0" fontId="1" fillId="0" borderId="25" xfId="34" applyFont="1" applyBorder="1" applyAlignment="1" applyProtection="1">
      <alignment horizontal="left" vertical="center"/>
      <protection hidden="1"/>
    </xf>
    <xf numFmtId="0" fontId="1" fillId="0" borderId="60" xfId="34" applyFont="1" applyBorder="1" applyAlignment="1" applyProtection="1">
      <alignment horizontal="left" vertical="center"/>
      <protection hidden="1"/>
    </xf>
    <xf numFmtId="37" fontId="2" fillId="0" borderId="61" xfId="34" applyNumberFormat="1" applyFont="1" applyFill="1" applyBorder="1" applyAlignment="1" applyProtection="1">
      <alignment horizontal="left" vertical="center"/>
      <protection locked="0"/>
    </xf>
    <xf numFmtId="37" fontId="2" fillId="0" borderId="25" xfId="34" applyNumberFormat="1" applyFont="1" applyFill="1" applyBorder="1" applyAlignment="1" applyProtection="1">
      <alignment horizontal="left" vertical="center"/>
      <protection locked="0"/>
    </xf>
    <xf numFmtId="37" fontId="2" fillId="0" borderId="26" xfId="34" applyNumberFormat="1" applyFont="1" applyFill="1" applyBorder="1" applyAlignment="1" applyProtection="1">
      <alignment horizontal="left" vertical="center"/>
      <protection locked="0"/>
    </xf>
    <xf numFmtId="37" fontId="2" fillId="0" borderId="35" xfId="34" applyNumberFormat="1" applyFont="1" applyFill="1" applyBorder="1" applyAlignment="1" applyProtection="1">
      <alignment horizontal="center" vertical="center"/>
      <protection locked="0"/>
    </xf>
    <xf numFmtId="37" fontId="2" fillId="0" borderId="5" xfId="34" applyNumberFormat="1" applyFont="1" applyFill="1" applyBorder="1" applyAlignment="1" applyProtection="1">
      <alignment horizontal="center" vertical="center"/>
      <protection locked="0"/>
    </xf>
    <xf numFmtId="37" fontId="2" fillId="0" borderId="46" xfId="34" applyNumberFormat="1" applyFont="1" applyFill="1" applyBorder="1" applyAlignment="1" applyProtection="1">
      <alignment horizontal="center" vertical="center"/>
      <protection locked="0"/>
    </xf>
    <xf numFmtId="37" fontId="2" fillId="0" borderId="51" xfId="34" applyNumberFormat="1" applyFont="1" applyFill="1" applyBorder="1" applyAlignment="1" applyProtection="1">
      <alignment horizontal="center" vertical="center"/>
      <protection locked="0"/>
    </xf>
    <xf numFmtId="37" fontId="2" fillId="0" borderId="23" xfId="34" applyNumberFormat="1" applyFont="1" applyFill="1" applyBorder="1" applyAlignment="1" applyProtection="1">
      <alignment horizontal="center" vertical="center"/>
      <protection locked="0"/>
    </xf>
    <xf numFmtId="37" fontId="2" fillId="0" borderId="30" xfId="34" applyNumberFormat="1" applyFont="1" applyFill="1" applyBorder="1" applyAlignment="1" applyProtection="1">
      <alignment horizontal="center" vertical="center"/>
      <protection locked="0"/>
    </xf>
    <xf numFmtId="37" fontId="2" fillId="0" borderId="61" xfId="34" applyNumberFormat="1" applyFont="1" applyFill="1" applyBorder="1" applyAlignment="1" applyProtection="1">
      <alignment horizontal="center" vertical="center"/>
      <protection locked="0"/>
    </xf>
    <xf numFmtId="37" fontId="2" fillId="0" borderId="25" xfId="34" applyNumberFormat="1" applyFont="1" applyFill="1" applyBorder="1" applyAlignment="1" applyProtection="1">
      <alignment horizontal="center" vertical="center"/>
      <protection locked="0"/>
    </xf>
    <xf numFmtId="37" fontId="2" fillId="0" borderId="26" xfId="34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3" fontId="0" fillId="0" borderId="35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3" fontId="0" fillId="0" borderId="35" xfId="0" applyNumberFormat="1" applyFont="1" applyBorder="1" applyAlignment="1">
      <alignment vertical="center" wrapText="1"/>
    </xf>
    <xf numFmtId="3" fontId="0" fillId="0" borderId="36" xfId="0" applyNumberFormat="1" applyBorder="1" applyAlignment="1">
      <alignment vertical="center"/>
    </xf>
    <xf numFmtId="3" fontId="0" fillId="0" borderId="35" xfId="19" applyNumberFormat="1" applyFont="1" applyFill="1" applyBorder="1" applyAlignment="1" applyProtection="1">
      <alignment horizontal="center" vertical="center"/>
      <protection locked="0"/>
    </xf>
    <xf numFmtId="3" fontId="0" fillId="0" borderId="36" xfId="19" applyNumberFormat="1" applyFont="1" applyFill="1" applyBorder="1" applyAlignment="1" applyProtection="1">
      <alignment horizontal="center" vertical="center"/>
      <protection locked="0"/>
    </xf>
    <xf numFmtId="3" fontId="0" fillId="0" borderId="38" xfId="0" applyNumberFormat="1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vertical="center"/>
    </xf>
    <xf numFmtId="3" fontId="3" fillId="0" borderId="35" xfId="19" applyNumberFormat="1" applyFont="1" applyFill="1" applyBorder="1" applyAlignment="1">
      <alignment horizontal="center" vertical="center"/>
    </xf>
    <xf numFmtId="3" fontId="3" fillId="0" borderId="36" xfId="19" applyNumberFormat="1" applyFont="1" applyFill="1" applyBorder="1" applyAlignment="1">
      <alignment horizontal="center" vertical="center"/>
    </xf>
    <xf numFmtId="3" fontId="3" fillId="3" borderId="34" xfId="0" applyNumberFormat="1" applyFont="1" applyFill="1" applyBorder="1" applyAlignment="1">
      <alignment horizontal="center" vertical="center" wrapText="1"/>
    </xf>
    <xf numFmtId="3" fontId="3" fillId="3" borderId="3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3" fontId="0" fillId="0" borderId="34" xfId="0" applyNumberFormat="1" applyFont="1" applyBorder="1" applyAlignment="1">
      <alignment horizontal="left" vertical="center" wrapText="1"/>
    </xf>
    <xf numFmtId="3" fontId="0" fillId="0" borderId="35" xfId="0" applyNumberFormat="1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34" xfId="0" applyNumberFormat="1" applyFont="1" applyBorder="1" applyAlignment="1" applyProtection="1">
      <alignment horizontal="left" vertical="center" wrapText="1"/>
      <protection locked="0"/>
    </xf>
    <xf numFmtId="3" fontId="0" fillId="0" borderId="34" xfId="0" applyNumberFormat="1" applyBorder="1" applyAlignment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3" borderId="39" xfId="33" applyFont="1" applyFill="1" applyBorder="1" applyAlignment="1" applyProtection="1">
      <alignment horizontal="center" vertical="center"/>
      <protection hidden="1"/>
    </xf>
    <xf numFmtId="0" fontId="1" fillId="3" borderId="40" xfId="33" applyFont="1" applyFill="1" applyBorder="1" applyAlignment="1" applyProtection="1">
      <alignment horizontal="center" vertical="center"/>
      <protection hidden="1"/>
    </xf>
    <xf numFmtId="0" fontId="1" fillId="3" borderId="41" xfId="33" applyFont="1" applyFill="1" applyBorder="1" applyAlignment="1" applyProtection="1">
      <alignment horizontal="center" vertical="center"/>
      <protection hidden="1"/>
    </xf>
    <xf numFmtId="0" fontId="0" fillId="0" borderId="34" xfId="33" applyBorder="1" applyAlignment="1">
      <alignment vertical="center" wrapText="1"/>
      <protection/>
    </xf>
    <xf numFmtId="0" fontId="0" fillId="0" borderId="62" xfId="33" applyBorder="1" applyAlignment="1">
      <alignment horizontal="center"/>
      <protection/>
    </xf>
    <xf numFmtId="0" fontId="0" fillId="5" borderId="34" xfId="33" applyFont="1" applyFill="1" applyBorder="1" applyAlignment="1">
      <alignment vertical="center" wrapText="1"/>
      <protection/>
    </xf>
    <xf numFmtId="0" fontId="0" fillId="5" borderId="34" xfId="33" applyFill="1" applyBorder="1" applyAlignment="1">
      <alignment vertical="center" wrapText="1"/>
      <protection/>
    </xf>
    <xf numFmtId="0" fontId="1" fillId="3" borderId="39" xfId="32" applyFont="1" applyFill="1" applyBorder="1" applyAlignment="1" applyProtection="1">
      <alignment horizontal="center" vertical="center"/>
      <protection hidden="1"/>
    </xf>
    <xf numFmtId="0" fontId="1" fillId="3" borderId="40" xfId="32" applyFont="1" applyFill="1" applyBorder="1" applyAlignment="1" applyProtection="1">
      <alignment horizontal="center" vertical="center"/>
      <protection hidden="1"/>
    </xf>
    <xf numFmtId="0" fontId="1" fillId="3" borderId="41" xfId="32" applyFont="1" applyFill="1" applyBorder="1" applyAlignment="1" applyProtection="1">
      <alignment horizontal="center" vertical="center"/>
      <protection hidden="1"/>
    </xf>
    <xf numFmtId="0" fontId="0" fillId="0" borderId="34" xfId="33" applyFont="1" applyBorder="1" applyAlignment="1">
      <alignment vertical="center" wrapText="1"/>
      <protection/>
    </xf>
    <xf numFmtId="0" fontId="2" fillId="6" borderId="42" xfId="33" applyFont="1" applyFill="1" applyBorder="1" applyAlignment="1" applyProtection="1">
      <alignment horizontal="center" vertical="center" wrapText="1"/>
      <protection locked="0"/>
    </xf>
    <xf numFmtId="0" fontId="2" fillId="6" borderId="2" xfId="33" applyFont="1" applyFill="1" applyBorder="1" applyAlignment="1" applyProtection="1">
      <alignment horizontal="center" vertical="center" wrapText="1"/>
      <protection locked="0"/>
    </xf>
    <xf numFmtId="0" fontId="2" fillId="6" borderId="44" xfId="33" applyFont="1" applyFill="1" applyBorder="1" applyAlignment="1" applyProtection="1">
      <alignment horizontal="center" vertical="center" wrapText="1"/>
      <protection locked="0"/>
    </xf>
    <xf numFmtId="0" fontId="0" fillId="3" borderId="10" xfId="33" applyFill="1" applyBorder="1" applyAlignment="1">
      <alignment horizontal="center"/>
      <protection/>
    </xf>
    <xf numFmtId="0" fontId="0" fillId="3" borderId="7" xfId="33" applyFill="1" applyBorder="1" applyAlignment="1">
      <alignment horizontal="center"/>
      <protection/>
    </xf>
    <xf numFmtId="0" fontId="0" fillId="3" borderId="19" xfId="33" applyFill="1" applyBorder="1" applyAlignment="1">
      <alignment horizontal="center"/>
      <protection/>
    </xf>
    <xf numFmtId="0" fontId="2" fillId="6" borderId="3" xfId="33" applyFont="1" applyFill="1" applyBorder="1" applyAlignment="1" applyProtection="1">
      <alignment horizontal="center" vertical="center" wrapText="1"/>
      <protection locked="0"/>
    </xf>
    <xf numFmtId="0" fontId="0" fillId="0" borderId="0" xfId="33" applyAlignment="1">
      <alignment horizontal="center"/>
      <protection/>
    </xf>
  </cellXfs>
  <cellStyles count="32">
    <cellStyle name="Normal" xfId="0"/>
    <cellStyle name="Custom - Opmaakprofiel8" xfId="15"/>
    <cellStyle name="Data   - Opmaakprofiel2" xfId="16"/>
    <cellStyle name="Followed Hyperlink" xfId="17"/>
    <cellStyle name="Hyperlink" xfId="18"/>
    <cellStyle name="Comma" xfId="19"/>
    <cellStyle name="Comma [0]" xfId="20"/>
    <cellStyle name="Labels - Opmaakprofiel3" xfId="21"/>
    <cellStyle name="Normal - Opmaakprofiel1" xfId="22"/>
    <cellStyle name="Normal - Opmaakprofiel2" xfId="23"/>
    <cellStyle name="Normal - Opmaakprofiel3" xfId="24"/>
    <cellStyle name="Normal - Opmaakprofiel4" xfId="25"/>
    <cellStyle name="Normal - Opmaakprofiel5" xfId="26"/>
    <cellStyle name="Normal - Opmaakprofiel6" xfId="27"/>
    <cellStyle name="Normal - Opmaakprofiel7" xfId="28"/>
    <cellStyle name="Normal - Opmaakprofiel8" xfId="29"/>
    <cellStyle name="Percent" xfId="30"/>
    <cellStyle name="Reset  - Opmaakprofiel7" xfId="31"/>
    <cellStyle name="Standaard_APZ Nacalculatie1998" xfId="32"/>
    <cellStyle name="Standaard_Nacalculatieformulier 2002" xfId="33"/>
    <cellStyle name="Standaard_Nacalculatieformulier 2003 2-2-04" xfId="34"/>
    <cellStyle name="Tabelstandaard" xfId="35"/>
    <cellStyle name="Tabelstandaard financieel" xfId="36"/>
    <cellStyle name="Tabelstandaard negatief" xfId="37"/>
    <cellStyle name="Tabelstandaard Totaal" xfId="38"/>
    <cellStyle name="Tabelstandaard Totaal Negatief" xfId="39"/>
    <cellStyle name="Table  - Opmaakprofiel6" xfId="40"/>
    <cellStyle name="Title  - Opmaakprofiel1" xfId="41"/>
    <cellStyle name="TotCol - Opmaakprofiel5" xfId="42"/>
    <cellStyle name="TotRow - Opmaakprofiel4" xfId="43"/>
    <cellStyle name="Currency" xfId="44"/>
    <cellStyle name="Currency [0]" xfId="4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15</xdr:row>
      <xdr:rowOff>0</xdr:rowOff>
    </xdr:from>
    <xdr:to>
      <xdr:col>2</xdr:col>
      <xdr:colOff>180975</xdr:colOff>
      <xdr:row>15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62025" y="2657475"/>
          <a:ext cx="114300" cy="0"/>
        </a:xfrm>
        <a:prstGeom prst="rect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0</xdr:rowOff>
    </xdr:from>
    <xdr:to>
      <xdr:col>2</xdr:col>
      <xdr:colOff>180975</xdr:colOff>
      <xdr:row>15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2657475"/>
          <a:ext cx="114300" cy="0"/>
        </a:xfrm>
        <a:prstGeom prst="rect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0</xdr:rowOff>
    </xdr:from>
    <xdr:to>
      <xdr:col>2</xdr:col>
      <xdr:colOff>180975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2657475"/>
          <a:ext cx="114300" cy="0"/>
        </a:xfrm>
        <a:prstGeom prst="rect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0</xdr:rowOff>
    </xdr:from>
    <xdr:to>
      <xdr:col>2</xdr:col>
      <xdr:colOff>180975</xdr:colOff>
      <xdr:row>15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2657475"/>
          <a:ext cx="114300" cy="0"/>
        </a:xfrm>
        <a:prstGeom prst="rect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0</xdr:rowOff>
    </xdr:from>
    <xdr:to>
      <xdr:col>2</xdr:col>
      <xdr:colOff>180975</xdr:colOff>
      <xdr:row>15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2657475"/>
          <a:ext cx="114300" cy="0"/>
        </a:xfrm>
        <a:prstGeom prst="rect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0</xdr:rowOff>
    </xdr:from>
    <xdr:to>
      <xdr:col>2</xdr:col>
      <xdr:colOff>180975</xdr:colOff>
      <xdr:row>15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2657475"/>
          <a:ext cx="114300" cy="0"/>
        </a:xfrm>
        <a:prstGeom prst="rect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0</xdr:rowOff>
    </xdr:from>
    <xdr:to>
      <xdr:col>2</xdr:col>
      <xdr:colOff>180975</xdr:colOff>
      <xdr:row>15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2657475"/>
          <a:ext cx="114300" cy="0"/>
        </a:xfrm>
        <a:prstGeom prst="rect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17</xdr:row>
      <xdr:rowOff>47625</xdr:rowOff>
    </xdr:from>
    <xdr:to>
      <xdr:col>2</xdr:col>
      <xdr:colOff>180975</xdr:colOff>
      <xdr:row>17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962025" y="3028950"/>
          <a:ext cx="114300" cy="76200"/>
        </a:xfrm>
        <a:prstGeom prst="rect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17</xdr:row>
      <xdr:rowOff>0</xdr:rowOff>
    </xdr:from>
    <xdr:to>
      <xdr:col>2</xdr:col>
      <xdr:colOff>180975</xdr:colOff>
      <xdr:row>17</xdr:row>
      <xdr:rowOff>0</xdr:rowOff>
    </xdr:to>
    <xdr:sp>
      <xdr:nvSpPr>
        <xdr:cNvPr id="9" name="Rectangle 17"/>
        <xdr:cNvSpPr>
          <a:spLocks/>
        </xdr:cNvSpPr>
      </xdr:nvSpPr>
      <xdr:spPr>
        <a:xfrm>
          <a:off x="962025" y="2981325"/>
          <a:ext cx="114300" cy="0"/>
        </a:xfrm>
        <a:prstGeom prst="rect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47625</xdr:rowOff>
    </xdr:from>
    <xdr:to>
      <xdr:col>2</xdr:col>
      <xdr:colOff>180975</xdr:colOff>
      <xdr:row>15</xdr:row>
      <xdr:rowOff>123825</xdr:rowOff>
    </xdr:to>
    <xdr:sp>
      <xdr:nvSpPr>
        <xdr:cNvPr id="10" name="Rectangle 18"/>
        <xdr:cNvSpPr>
          <a:spLocks/>
        </xdr:cNvSpPr>
      </xdr:nvSpPr>
      <xdr:spPr>
        <a:xfrm>
          <a:off x="962025" y="2705100"/>
          <a:ext cx="114300" cy="76200"/>
        </a:xfrm>
        <a:prstGeom prst="rect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0</xdr:rowOff>
    </xdr:from>
    <xdr:to>
      <xdr:col>2</xdr:col>
      <xdr:colOff>180975</xdr:colOff>
      <xdr:row>15</xdr:row>
      <xdr:rowOff>0</xdr:rowOff>
    </xdr:to>
    <xdr:sp>
      <xdr:nvSpPr>
        <xdr:cNvPr id="11" name="Rectangle 19"/>
        <xdr:cNvSpPr>
          <a:spLocks/>
        </xdr:cNvSpPr>
      </xdr:nvSpPr>
      <xdr:spPr>
        <a:xfrm>
          <a:off x="962025" y="2657475"/>
          <a:ext cx="114300" cy="0"/>
        </a:xfrm>
        <a:prstGeom prst="rect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0</xdr:rowOff>
    </xdr:from>
    <xdr:to>
      <xdr:col>2</xdr:col>
      <xdr:colOff>180975</xdr:colOff>
      <xdr:row>15</xdr:row>
      <xdr:rowOff>0</xdr:rowOff>
    </xdr:to>
    <xdr:sp>
      <xdr:nvSpPr>
        <xdr:cNvPr id="12" name="Rectangle 20"/>
        <xdr:cNvSpPr>
          <a:spLocks/>
        </xdr:cNvSpPr>
      </xdr:nvSpPr>
      <xdr:spPr>
        <a:xfrm>
          <a:off x="962025" y="2657475"/>
          <a:ext cx="114300" cy="0"/>
        </a:xfrm>
        <a:prstGeom prst="rect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0</xdr:rowOff>
    </xdr:from>
    <xdr:to>
      <xdr:col>2</xdr:col>
      <xdr:colOff>180975</xdr:colOff>
      <xdr:row>15</xdr:row>
      <xdr:rowOff>0</xdr:rowOff>
    </xdr:to>
    <xdr:sp>
      <xdr:nvSpPr>
        <xdr:cNvPr id="13" name="Rectangle 21"/>
        <xdr:cNvSpPr>
          <a:spLocks/>
        </xdr:cNvSpPr>
      </xdr:nvSpPr>
      <xdr:spPr>
        <a:xfrm>
          <a:off x="962025" y="2657475"/>
          <a:ext cx="114300" cy="0"/>
        </a:xfrm>
        <a:prstGeom prst="rect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0</xdr:rowOff>
    </xdr:from>
    <xdr:to>
      <xdr:col>2</xdr:col>
      <xdr:colOff>180975</xdr:colOff>
      <xdr:row>15</xdr:row>
      <xdr:rowOff>0</xdr:rowOff>
    </xdr:to>
    <xdr:sp>
      <xdr:nvSpPr>
        <xdr:cNvPr id="14" name="Rectangle 22"/>
        <xdr:cNvSpPr>
          <a:spLocks/>
        </xdr:cNvSpPr>
      </xdr:nvSpPr>
      <xdr:spPr>
        <a:xfrm>
          <a:off x="962025" y="2657475"/>
          <a:ext cx="114300" cy="0"/>
        </a:xfrm>
        <a:prstGeom prst="rect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0</xdr:rowOff>
    </xdr:from>
    <xdr:to>
      <xdr:col>2</xdr:col>
      <xdr:colOff>180975</xdr:colOff>
      <xdr:row>15</xdr:row>
      <xdr:rowOff>0</xdr:rowOff>
    </xdr:to>
    <xdr:sp>
      <xdr:nvSpPr>
        <xdr:cNvPr id="15" name="Rectangle 23"/>
        <xdr:cNvSpPr>
          <a:spLocks/>
        </xdr:cNvSpPr>
      </xdr:nvSpPr>
      <xdr:spPr>
        <a:xfrm>
          <a:off x="962025" y="2657475"/>
          <a:ext cx="114300" cy="0"/>
        </a:xfrm>
        <a:prstGeom prst="rect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0</xdr:rowOff>
    </xdr:from>
    <xdr:to>
      <xdr:col>2</xdr:col>
      <xdr:colOff>180975</xdr:colOff>
      <xdr:row>15</xdr:row>
      <xdr:rowOff>0</xdr:rowOff>
    </xdr:to>
    <xdr:sp>
      <xdr:nvSpPr>
        <xdr:cNvPr id="16" name="Rectangle 24"/>
        <xdr:cNvSpPr>
          <a:spLocks/>
        </xdr:cNvSpPr>
      </xdr:nvSpPr>
      <xdr:spPr>
        <a:xfrm>
          <a:off x="962025" y="2657475"/>
          <a:ext cx="114300" cy="0"/>
        </a:xfrm>
        <a:prstGeom prst="rect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0</xdr:rowOff>
    </xdr:from>
    <xdr:to>
      <xdr:col>2</xdr:col>
      <xdr:colOff>180975</xdr:colOff>
      <xdr:row>15</xdr:row>
      <xdr:rowOff>0</xdr:rowOff>
    </xdr:to>
    <xdr:sp>
      <xdr:nvSpPr>
        <xdr:cNvPr id="17" name="Rectangle 25"/>
        <xdr:cNvSpPr>
          <a:spLocks/>
        </xdr:cNvSpPr>
      </xdr:nvSpPr>
      <xdr:spPr>
        <a:xfrm>
          <a:off x="962025" y="2657475"/>
          <a:ext cx="114300" cy="0"/>
        </a:xfrm>
        <a:prstGeom prst="rect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17</xdr:row>
      <xdr:rowOff>47625</xdr:rowOff>
    </xdr:from>
    <xdr:to>
      <xdr:col>2</xdr:col>
      <xdr:colOff>180975</xdr:colOff>
      <xdr:row>17</xdr:row>
      <xdr:rowOff>123825</xdr:rowOff>
    </xdr:to>
    <xdr:sp>
      <xdr:nvSpPr>
        <xdr:cNvPr id="18" name="Rectangle 26"/>
        <xdr:cNvSpPr>
          <a:spLocks/>
        </xdr:cNvSpPr>
      </xdr:nvSpPr>
      <xdr:spPr>
        <a:xfrm>
          <a:off x="962025" y="3028950"/>
          <a:ext cx="114300" cy="76200"/>
        </a:xfrm>
        <a:prstGeom prst="rect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17</xdr:row>
      <xdr:rowOff>0</xdr:rowOff>
    </xdr:from>
    <xdr:to>
      <xdr:col>2</xdr:col>
      <xdr:colOff>180975</xdr:colOff>
      <xdr:row>17</xdr:row>
      <xdr:rowOff>0</xdr:rowOff>
    </xdr:to>
    <xdr:sp>
      <xdr:nvSpPr>
        <xdr:cNvPr id="19" name="Rectangle 35"/>
        <xdr:cNvSpPr>
          <a:spLocks/>
        </xdr:cNvSpPr>
      </xdr:nvSpPr>
      <xdr:spPr>
        <a:xfrm>
          <a:off x="962025" y="2981325"/>
          <a:ext cx="114300" cy="0"/>
        </a:xfrm>
        <a:prstGeom prst="rect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47625</xdr:rowOff>
    </xdr:from>
    <xdr:to>
      <xdr:col>2</xdr:col>
      <xdr:colOff>180975</xdr:colOff>
      <xdr:row>15</xdr:row>
      <xdr:rowOff>123825</xdr:rowOff>
    </xdr:to>
    <xdr:sp>
      <xdr:nvSpPr>
        <xdr:cNvPr id="20" name="Rectangle 36"/>
        <xdr:cNvSpPr>
          <a:spLocks/>
        </xdr:cNvSpPr>
      </xdr:nvSpPr>
      <xdr:spPr>
        <a:xfrm>
          <a:off x="962025" y="2705100"/>
          <a:ext cx="114300" cy="76200"/>
        </a:xfrm>
        <a:prstGeom prst="rect">
          <a:avLst/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447675</xdr:colOff>
      <xdr:row>0</xdr:row>
      <xdr:rowOff>57150</xdr:rowOff>
    </xdr:from>
    <xdr:to>
      <xdr:col>13</xdr:col>
      <xdr:colOff>400050</xdr:colOff>
      <xdr:row>2</xdr:row>
      <xdr:rowOff>295275</xdr:rowOff>
    </xdr:to>
    <xdr:pic>
      <xdr:nvPicPr>
        <xdr:cNvPr id="21" name="LogoKop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7150"/>
          <a:ext cx="1457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1295400</xdr:colOff>
      <xdr:row>0</xdr:row>
      <xdr:rowOff>0</xdr:rowOff>
    </xdr:from>
    <xdr:to>
      <xdr:col>3</xdr:col>
      <xdr:colOff>2409825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-6246"/>
        <a:stretch>
          <a:fillRect/>
        </a:stretch>
      </xdr:blipFill>
      <xdr:spPr>
        <a:xfrm>
          <a:off x="2657475" y="0"/>
          <a:ext cx="1114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0</xdr:row>
      <xdr:rowOff>19050</xdr:rowOff>
    </xdr:from>
    <xdr:to>
      <xdr:col>2</xdr:col>
      <xdr:colOff>9525</xdr:colOff>
      <xdr:row>0</xdr:row>
      <xdr:rowOff>495300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-6246"/>
        <a:stretch>
          <a:fillRect/>
        </a:stretch>
      </xdr:blipFill>
      <xdr:spPr>
        <a:xfrm>
          <a:off x="2305050" y="19050"/>
          <a:ext cx="1114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0</xdr:row>
      <xdr:rowOff>9525</xdr:rowOff>
    </xdr:from>
    <xdr:to>
      <xdr:col>4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-6246"/>
        <a:stretch>
          <a:fillRect/>
        </a:stretch>
      </xdr:blipFill>
      <xdr:spPr>
        <a:xfrm>
          <a:off x="3933825" y="9525"/>
          <a:ext cx="1266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-6246"/>
        <a:stretch>
          <a:fillRect/>
        </a:stretch>
      </xdr:blipFill>
      <xdr:spPr>
        <a:xfrm>
          <a:off x="2933700" y="0"/>
          <a:ext cx="1114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-6246"/>
        <a:stretch>
          <a:fillRect/>
        </a:stretch>
      </xdr:blipFill>
      <xdr:spPr>
        <a:xfrm>
          <a:off x="2324100" y="0"/>
          <a:ext cx="1114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-6246"/>
        <a:stretch>
          <a:fillRect/>
        </a:stretch>
      </xdr:blipFill>
      <xdr:spPr>
        <a:xfrm>
          <a:off x="3362325" y="0"/>
          <a:ext cx="1047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1" name="Picture 171"/>
        <xdr:cNvPicPr preferRelativeResize="1">
          <a:picLocks noChangeAspect="1"/>
        </xdr:cNvPicPr>
      </xdr:nvPicPr>
      <xdr:blipFill>
        <a:blip r:embed="rId1"/>
        <a:srcRect t="-6246"/>
        <a:stretch>
          <a:fillRect/>
        </a:stretch>
      </xdr:blipFill>
      <xdr:spPr>
        <a:xfrm>
          <a:off x="6572250" y="0"/>
          <a:ext cx="1114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Q43"/>
  <sheetViews>
    <sheetView showGridLines="0" tabSelected="1" view="pageBreakPreview" zoomScale="75" zoomScaleNormal="86" zoomScaleSheetLayoutView="75" workbookViewId="0" topLeftCell="A1">
      <selection activeCell="E26" sqref="E26"/>
    </sheetView>
  </sheetViews>
  <sheetFormatPr defaultColWidth="9.140625" defaultRowHeight="12.75"/>
  <cols>
    <col min="1" max="1" width="6.7109375" style="87" customWidth="1"/>
    <col min="2" max="2" width="6.7109375" style="93" customWidth="1"/>
    <col min="3" max="3" width="8.140625" style="87" customWidth="1"/>
    <col min="4" max="4" width="27.28125" style="87" customWidth="1"/>
    <col min="5" max="6" width="6.7109375" style="87" customWidth="1"/>
    <col min="7" max="7" width="2.7109375" style="87" customWidth="1"/>
    <col min="8" max="8" width="6.7109375" style="87" customWidth="1"/>
    <col min="9" max="10" width="6.7109375" style="93" customWidth="1"/>
    <col min="11" max="11" width="14.28125" style="93" customWidth="1"/>
    <col min="12" max="12" width="15.8515625" style="93" bestFit="1" customWidth="1"/>
    <col min="13" max="14" width="6.7109375" style="87" customWidth="1"/>
    <col min="15" max="16384" width="9.140625" style="87" customWidth="1"/>
  </cols>
  <sheetData>
    <row r="1" spans="1:14" s="75" customFormat="1" ht="15" customHeight="1">
      <c r="A1" s="70" t="s">
        <v>169</v>
      </c>
      <c r="B1" s="71"/>
      <c r="C1" s="71"/>
      <c r="D1" s="71"/>
      <c r="E1" s="72"/>
      <c r="F1" s="72"/>
      <c r="G1" s="73"/>
      <c r="H1" s="73"/>
      <c r="I1" s="74"/>
      <c r="J1" s="74"/>
      <c r="K1" s="74"/>
      <c r="L1" s="74"/>
      <c r="M1" s="73"/>
      <c r="N1" s="73"/>
    </row>
    <row r="2" spans="1:14" s="78" customFormat="1" ht="12.75" customHeight="1">
      <c r="A2" s="76"/>
      <c r="B2" s="76"/>
      <c r="C2" s="76"/>
      <c r="D2" s="76"/>
      <c r="E2" s="76"/>
      <c r="F2" s="76"/>
      <c r="G2" s="76"/>
      <c r="H2" s="76"/>
      <c r="I2" s="77"/>
      <c r="J2" s="77"/>
      <c r="K2" s="77"/>
      <c r="L2" s="77"/>
      <c r="M2" s="76"/>
      <c r="N2" s="76"/>
    </row>
    <row r="3" spans="1:14" s="101" customFormat="1" ht="25.5">
      <c r="A3" s="79" t="s">
        <v>101</v>
      </c>
      <c r="B3" s="79"/>
      <c r="C3" s="79"/>
      <c r="D3" s="80">
        <v>2005</v>
      </c>
      <c r="E3" s="81" t="str">
        <f>CONCATENATE("INZENDEN VOOR 31 DECEMBER ",D3+1)</f>
        <v>INZENDEN VOOR 31 DECEMBER 2006</v>
      </c>
      <c r="F3" s="82"/>
      <c r="G3" s="83"/>
      <c r="H3" s="83"/>
      <c r="I3" s="84"/>
      <c r="J3" s="84"/>
      <c r="K3" s="84"/>
      <c r="L3" s="85">
        <f>IF(OR(D3=1996,D3=2000,D3=2004),366,365)</f>
        <v>365</v>
      </c>
      <c r="M3" s="84"/>
      <c r="N3" s="86"/>
    </row>
    <row r="4" spans="1:14" s="101" customFormat="1" ht="12.75">
      <c r="A4" s="88"/>
      <c r="B4" s="89"/>
      <c r="C4" s="88"/>
      <c r="D4" s="88"/>
      <c r="E4" s="88"/>
      <c r="F4" s="88"/>
      <c r="G4" s="90"/>
      <c r="H4" s="88"/>
      <c r="I4" s="89"/>
      <c r="J4" s="89"/>
      <c r="K4" s="89"/>
      <c r="L4" s="89"/>
      <c r="M4" s="88"/>
      <c r="N4" s="88"/>
    </row>
    <row r="5" spans="1:14" s="93" customFormat="1" ht="12.75" customHeight="1">
      <c r="A5" s="89"/>
      <c r="B5" s="89"/>
      <c r="C5" s="89"/>
      <c r="D5" s="89"/>
      <c r="E5" s="89"/>
      <c r="F5" s="91"/>
      <c r="G5" s="92"/>
      <c r="H5" s="89"/>
      <c r="I5" s="89"/>
      <c r="J5" s="89"/>
      <c r="K5" s="89"/>
      <c r="L5" s="266" t="s">
        <v>102</v>
      </c>
      <c r="M5" s="264"/>
      <c r="N5" s="265"/>
    </row>
    <row r="6" spans="1:14" s="93" customFormat="1" ht="12.75">
      <c r="A6" s="89"/>
      <c r="B6" s="89"/>
      <c r="C6" s="89"/>
      <c r="D6" s="89"/>
      <c r="E6" s="89"/>
      <c r="F6" s="89"/>
      <c r="G6" s="92"/>
      <c r="H6" s="89"/>
      <c r="I6" s="89"/>
      <c r="J6" s="89"/>
      <c r="K6" s="94" t="s">
        <v>103</v>
      </c>
      <c r="L6" s="271" t="str">
        <f>CONCATENATE(RIGHT(D3,4),"-5/1")</f>
        <v>2005-5/1</v>
      </c>
      <c r="M6" s="272"/>
      <c r="N6" s="273"/>
    </row>
    <row r="7" spans="1:14" s="93" customFormat="1" ht="12.75">
      <c r="A7" s="89"/>
      <c r="B7" s="89"/>
      <c r="C7" s="89"/>
      <c r="D7" s="89"/>
      <c r="E7" s="89"/>
      <c r="F7" s="89"/>
      <c r="G7" s="92"/>
      <c r="H7" s="89"/>
      <c r="I7" s="89"/>
      <c r="J7" s="89"/>
      <c r="K7" s="95" t="s">
        <v>104</v>
      </c>
      <c r="L7" s="274"/>
      <c r="M7" s="275"/>
      <c r="N7" s="276"/>
    </row>
    <row r="8" spans="1:14" s="93" customFormat="1" ht="12.75">
      <c r="A8" s="89"/>
      <c r="B8" s="89"/>
      <c r="C8" s="89"/>
      <c r="D8" s="89"/>
      <c r="E8" s="89"/>
      <c r="F8" s="89"/>
      <c r="G8" s="92"/>
      <c r="H8" s="89"/>
      <c r="I8" s="89"/>
      <c r="J8" s="89"/>
      <c r="K8" s="96" t="s">
        <v>105</v>
      </c>
      <c r="L8" s="267"/>
      <c r="M8" s="268"/>
      <c r="N8" s="269"/>
    </row>
    <row r="9" spans="1:14" s="101" customFormat="1" ht="12.75">
      <c r="A9" s="97"/>
      <c r="B9" s="98"/>
      <c r="C9" s="98"/>
      <c r="D9" s="98"/>
      <c r="E9" s="99"/>
      <c r="F9" s="98"/>
      <c r="G9" s="90"/>
      <c r="H9" s="90"/>
      <c r="I9" s="92"/>
      <c r="J9" s="92"/>
      <c r="K9" s="100" t="s">
        <v>106</v>
      </c>
      <c r="L9" s="263">
        <v>38854</v>
      </c>
      <c r="M9" s="264"/>
      <c r="N9" s="265"/>
    </row>
    <row r="10" spans="1:14" s="101" customFormat="1" ht="12.75">
      <c r="A10" s="97"/>
      <c r="B10" s="98"/>
      <c r="C10" s="98"/>
      <c r="D10" s="98"/>
      <c r="E10" s="99"/>
      <c r="F10" s="98"/>
      <c r="G10" s="90"/>
      <c r="H10" s="90"/>
      <c r="I10" s="92"/>
      <c r="J10" s="92"/>
      <c r="K10" s="98"/>
      <c r="L10" s="102"/>
      <c r="M10" s="103"/>
      <c r="N10" s="103"/>
    </row>
    <row r="11" spans="1:14" s="101" customFormat="1" ht="15.75">
      <c r="A11" s="277" t="s">
        <v>0</v>
      </c>
      <c r="B11" s="277"/>
      <c r="C11" s="277"/>
      <c r="D11" s="277"/>
      <c r="E11" s="277"/>
      <c r="F11" s="277"/>
      <c r="G11" s="277"/>
      <c r="H11" s="90"/>
      <c r="I11" s="92"/>
      <c r="J11" s="92"/>
      <c r="K11" s="98"/>
      <c r="L11" s="102"/>
      <c r="M11" s="103"/>
      <c r="N11" s="103"/>
    </row>
    <row r="12" spans="1:14" s="104" customFormat="1" ht="12.75" customHeight="1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</row>
    <row r="13" spans="1:14" s="104" customFormat="1" ht="12.75" customHeight="1" thickBo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2:13" ht="12.75">
      <c r="B14" s="106"/>
      <c r="C14" s="107" t="s">
        <v>107</v>
      </c>
      <c r="D14" s="108"/>
      <c r="E14" s="108"/>
      <c r="F14" s="108"/>
      <c r="G14" s="108"/>
      <c r="H14" s="108"/>
      <c r="I14" s="109"/>
      <c r="J14" s="109"/>
      <c r="K14" s="109"/>
      <c r="L14" s="109"/>
      <c r="M14" s="110"/>
    </row>
    <row r="15" spans="2:13" ht="12.75">
      <c r="B15" s="111"/>
      <c r="C15" s="57"/>
      <c r="D15" s="101"/>
      <c r="E15" s="101"/>
      <c r="F15" s="101"/>
      <c r="G15" s="101"/>
      <c r="H15" s="101"/>
      <c r="I15" s="112"/>
      <c r="J15" s="112"/>
      <c r="K15" s="112"/>
      <c r="L15" s="112"/>
      <c r="M15" s="113"/>
    </row>
    <row r="16" spans="2:13" ht="12.75">
      <c r="B16" s="111"/>
      <c r="C16" s="101"/>
      <c r="D16" s="261" t="s">
        <v>129</v>
      </c>
      <c r="E16" s="262"/>
      <c r="F16" s="262"/>
      <c r="G16" s="262"/>
      <c r="H16" s="262"/>
      <c r="I16" s="262"/>
      <c r="J16" s="262"/>
      <c r="K16" s="262"/>
      <c r="L16" s="262"/>
      <c r="M16" s="113"/>
    </row>
    <row r="17" spans="2:13" ht="12.75" customHeight="1">
      <c r="B17" s="111"/>
      <c r="C17" s="57"/>
      <c r="D17" s="262"/>
      <c r="E17" s="262"/>
      <c r="F17" s="262"/>
      <c r="G17" s="262"/>
      <c r="H17" s="262"/>
      <c r="I17" s="262"/>
      <c r="J17" s="262"/>
      <c r="K17" s="262"/>
      <c r="L17" s="262"/>
      <c r="M17" s="113"/>
    </row>
    <row r="18" spans="2:13" ht="12.75">
      <c r="B18" s="111"/>
      <c r="C18" s="101"/>
      <c r="D18" s="282" t="s">
        <v>108</v>
      </c>
      <c r="E18" s="282"/>
      <c r="F18" s="282"/>
      <c r="G18" s="282"/>
      <c r="H18" s="282"/>
      <c r="I18" s="282"/>
      <c r="J18" s="282"/>
      <c r="K18" s="282"/>
      <c r="L18" s="282"/>
      <c r="M18" s="113"/>
    </row>
    <row r="19" spans="2:13" ht="12.75">
      <c r="B19" s="111"/>
      <c r="C19" s="101"/>
      <c r="D19" s="282"/>
      <c r="E19" s="282"/>
      <c r="F19" s="282"/>
      <c r="G19" s="282"/>
      <c r="H19" s="282"/>
      <c r="I19" s="282"/>
      <c r="J19" s="282"/>
      <c r="K19" s="282"/>
      <c r="L19" s="282"/>
      <c r="M19" s="113"/>
    </row>
    <row r="20" spans="2:13" ht="12.75">
      <c r="B20" s="111"/>
      <c r="C20" s="101"/>
      <c r="D20" s="282"/>
      <c r="E20" s="282"/>
      <c r="F20" s="282"/>
      <c r="G20" s="282"/>
      <c r="H20" s="282"/>
      <c r="I20" s="282"/>
      <c r="J20" s="282"/>
      <c r="K20" s="282"/>
      <c r="L20" s="282"/>
      <c r="M20" s="113"/>
    </row>
    <row r="21" spans="2:13" ht="12.75">
      <c r="B21" s="111"/>
      <c r="C21" s="101"/>
      <c r="D21" s="112"/>
      <c r="E21" s="112"/>
      <c r="F21" s="112"/>
      <c r="G21" s="112"/>
      <c r="H21" s="112"/>
      <c r="I21" s="112"/>
      <c r="J21" s="112"/>
      <c r="K21" s="112"/>
      <c r="L21" s="112"/>
      <c r="M21" s="113"/>
    </row>
    <row r="22" spans="2:13" ht="12.75">
      <c r="B22" s="111"/>
      <c r="C22" s="101"/>
      <c r="D22" s="168" t="str">
        <f>IF(D23=TRUE,"      Invulvelden gearceerd","      Invulvelden niet gearceerd")</f>
        <v>      Invulvelden gearceerd</v>
      </c>
      <c r="E22" s="169"/>
      <c r="F22" s="114"/>
      <c r="G22" s="101"/>
      <c r="H22" s="101"/>
      <c r="I22" s="57"/>
      <c r="J22" s="57"/>
      <c r="K22" s="57"/>
      <c r="L22" s="57"/>
      <c r="M22" s="115"/>
    </row>
    <row r="23" spans="2:13" s="116" customFormat="1" ht="13.5" thickBot="1">
      <c r="B23" s="117"/>
      <c r="C23" s="118"/>
      <c r="D23" s="170" t="b">
        <v>1</v>
      </c>
      <c r="E23" s="120"/>
      <c r="F23" s="120"/>
      <c r="G23" s="118"/>
      <c r="H23" s="118"/>
      <c r="I23" s="119"/>
      <c r="J23" s="120"/>
      <c r="K23" s="120"/>
      <c r="L23" s="121"/>
      <c r="M23" s="122"/>
    </row>
    <row r="24" spans="1:17" s="104" customFormat="1" ht="12.75" customHeight="1">
      <c r="A24" s="123"/>
      <c r="B24" s="124"/>
      <c r="C24" s="125"/>
      <c r="D24" s="125"/>
      <c r="E24" s="125"/>
      <c r="F24" s="125"/>
      <c r="I24" s="126"/>
      <c r="J24" s="126"/>
      <c r="K24" s="127"/>
      <c r="L24" s="126"/>
      <c r="M24" s="128"/>
      <c r="N24" s="128"/>
      <c r="Q24" s="129"/>
    </row>
    <row r="25" spans="1:14" s="134" customFormat="1" ht="16.5" customHeight="1">
      <c r="A25" s="130" t="s">
        <v>109</v>
      </c>
      <c r="B25" s="131"/>
      <c r="C25" s="131"/>
      <c r="D25" s="131"/>
      <c r="E25" s="132" t="s">
        <v>110</v>
      </c>
      <c r="F25" s="133" t="s">
        <v>111</v>
      </c>
      <c r="H25" s="104"/>
      <c r="I25" s="126"/>
      <c r="J25" s="126"/>
      <c r="K25" s="135"/>
      <c r="L25" s="135"/>
      <c r="M25" s="128"/>
      <c r="N25" s="128"/>
    </row>
    <row r="26" spans="1:14" s="134" customFormat="1" ht="16.5" customHeight="1">
      <c r="A26" s="136"/>
      <c r="B26" s="137"/>
      <c r="C26" s="137"/>
      <c r="D26" s="137"/>
      <c r="E26" s="138"/>
      <c r="F26" s="139"/>
      <c r="K26" s="140"/>
      <c r="L26" s="141"/>
      <c r="M26" s="142"/>
      <c r="N26" s="142"/>
    </row>
    <row r="27" spans="1:3" s="137" customFormat="1" ht="16.5" customHeight="1">
      <c r="A27" s="143"/>
      <c r="B27" s="143"/>
      <c r="C27" s="143"/>
    </row>
    <row r="28" spans="1:14" s="147" customFormat="1" ht="16.5" customHeight="1">
      <c r="A28" s="144" t="s">
        <v>112</v>
      </c>
      <c r="B28" s="145"/>
      <c r="C28" s="146"/>
      <c r="D28" s="314"/>
      <c r="E28" s="315"/>
      <c r="F28" s="316"/>
      <c r="H28" s="283" t="s">
        <v>113</v>
      </c>
      <c r="I28" s="284"/>
      <c r="J28" s="284"/>
      <c r="K28" s="285"/>
      <c r="L28" s="285"/>
      <c r="M28" s="285"/>
      <c r="N28" s="286"/>
    </row>
    <row r="29" spans="1:14" s="147" customFormat="1" ht="16.5" customHeight="1">
      <c r="A29" s="148" t="s">
        <v>114</v>
      </c>
      <c r="B29" s="149"/>
      <c r="C29" s="149"/>
      <c r="D29" s="311"/>
      <c r="E29" s="312"/>
      <c r="F29" s="313"/>
      <c r="H29" s="257" t="s">
        <v>115</v>
      </c>
      <c r="I29" s="258"/>
      <c r="J29" s="259"/>
      <c r="K29" s="260"/>
      <c r="L29" s="250"/>
      <c r="M29" s="250"/>
      <c r="N29" s="251"/>
    </row>
    <row r="30" spans="1:14" s="147" customFormat="1" ht="16.5" customHeight="1">
      <c r="A30" s="144" t="s">
        <v>115</v>
      </c>
      <c r="B30" s="146"/>
      <c r="C30" s="146"/>
      <c r="D30" s="314"/>
      <c r="E30" s="315"/>
      <c r="F30" s="316"/>
      <c r="H30" s="255" t="s">
        <v>104</v>
      </c>
      <c r="I30" s="256"/>
      <c r="J30" s="256"/>
      <c r="K30" s="253"/>
      <c r="L30" s="253"/>
      <c r="M30" s="253"/>
      <c r="N30" s="254"/>
    </row>
    <row r="31" spans="1:14" s="147" customFormat="1" ht="16.5" customHeight="1">
      <c r="A31" s="150" t="s">
        <v>116</v>
      </c>
      <c r="B31" s="151"/>
      <c r="C31" s="151"/>
      <c r="D31" s="308"/>
      <c r="E31" s="309"/>
      <c r="F31" s="310"/>
      <c r="H31" s="252" t="s">
        <v>117</v>
      </c>
      <c r="I31" s="287"/>
      <c r="J31" s="287"/>
      <c r="K31" s="294"/>
      <c r="L31" s="294"/>
      <c r="M31" s="294"/>
      <c r="N31" s="295"/>
    </row>
    <row r="32" spans="1:14" s="147" customFormat="1" ht="16.5" customHeight="1">
      <c r="A32" s="150" t="s">
        <v>118</v>
      </c>
      <c r="B32" s="151"/>
      <c r="C32" s="151"/>
      <c r="D32" s="308"/>
      <c r="E32" s="309"/>
      <c r="F32" s="310"/>
      <c r="H32" s="288" t="s">
        <v>119</v>
      </c>
      <c r="I32" s="289"/>
      <c r="J32" s="290"/>
      <c r="K32" s="296"/>
      <c r="L32" s="297"/>
      <c r="M32" s="297"/>
      <c r="N32" s="298"/>
    </row>
    <row r="33" spans="1:14" s="147" customFormat="1" ht="16.5" customHeight="1">
      <c r="A33" s="148" t="s">
        <v>120</v>
      </c>
      <c r="B33" s="149"/>
      <c r="C33" s="149"/>
      <c r="D33" s="311"/>
      <c r="E33" s="312"/>
      <c r="F33" s="313"/>
      <c r="H33" s="257" t="s">
        <v>115</v>
      </c>
      <c r="I33" s="258"/>
      <c r="J33" s="259"/>
      <c r="K33" s="260"/>
      <c r="L33" s="250"/>
      <c r="M33" s="250"/>
      <c r="N33" s="251"/>
    </row>
    <row r="34" spans="1:14" s="147" customFormat="1" ht="16.5" customHeight="1">
      <c r="A34" s="152" t="s">
        <v>121</v>
      </c>
      <c r="B34" s="153"/>
      <c r="C34" s="153"/>
      <c r="D34" s="153"/>
      <c r="E34" s="153"/>
      <c r="F34" s="154"/>
      <c r="H34" s="257" t="s">
        <v>104</v>
      </c>
      <c r="I34" s="258"/>
      <c r="J34" s="259"/>
      <c r="K34" s="260"/>
      <c r="L34" s="250"/>
      <c r="M34" s="250"/>
      <c r="N34" s="251"/>
    </row>
    <row r="35" spans="1:14" s="147" customFormat="1" ht="16.5" customHeight="1">
      <c r="A35" s="155"/>
      <c r="B35" s="156"/>
      <c r="C35" s="156"/>
      <c r="D35" s="156"/>
      <c r="E35" s="156"/>
      <c r="F35" s="157"/>
      <c r="H35" s="291" t="s">
        <v>117</v>
      </c>
      <c r="I35" s="292"/>
      <c r="J35" s="293"/>
      <c r="K35" s="299"/>
      <c r="L35" s="300"/>
      <c r="M35" s="300"/>
      <c r="N35" s="301"/>
    </row>
    <row r="36" spans="1:14" s="147" customFormat="1" ht="16.5" customHeight="1">
      <c r="A36" s="155"/>
      <c r="B36" s="156"/>
      <c r="C36" s="156"/>
      <c r="D36" s="156"/>
      <c r="E36" s="156"/>
      <c r="F36" s="157"/>
      <c r="H36" s="302" t="s">
        <v>122</v>
      </c>
      <c r="I36" s="303"/>
      <c r="J36" s="304"/>
      <c r="K36" s="305"/>
      <c r="L36" s="306"/>
      <c r="M36" s="306"/>
      <c r="N36" s="307"/>
    </row>
    <row r="37" spans="1:14" s="147" customFormat="1" ht="16.5" customHeight="1">
      <c r="A37" s="155"/>
      <c r="B37" s="156"/>
      <c r="C37" s="156"/>
      <c r="D37" s="156"/>
      <c r="E37" s="156"/>
      <c r="F37" s="158" t="s">
        <v>123</v>
      </c>
      <c r="H37" s="257" t="s">
        <v>104</v>
      </c>
      <c r="I37" s="258"/>
      <c r="J37" s="259"/>
      <c r="K37" s="260"/>
      <c r="L37" s="250"/>
      <c r="M37" s="250"/>
      <c r="N37" s="251"/>
    </row>
    <row r="38" spans="1:14" s="147" customFormat="1" ht="16.5" customHeight="1">
      <c r="A38" s="280"/>
      <c r="B38" s="281"/>
      <c r="C38" s="159" t="s">
        <v>124</v>
      </c>
      <c r="D38" s="278"/>
      <c r="E38" s="279"/>
      <c r="F38" s="160" t="s">
        <v>125</v>
      </c>
      <c r="H38" s="291" t="s">
        <v>117</v>
      </c>
      <c r="I38" s="292"/>
      <c r="J38" s="293"/>
      <c r="K38" s="299"/>
      <c r="L38" s="300"/>
      <c r="M38" s="300"/>
      <c r="N38" s="301"/>
    </row>
    <row r="39" s="161" customFormat="1" ht="16.5" customHeight="1" thickBot="1"/>
    <row r="40" spans="1:14" s="124" customFormat="1" ht="16.5" customHeight="1" thickBot="1">
      <c r="A40" s="162" t="str">
        <f>CONCATENATE("Bovengenoemde partijen verzoeken de definitieve aanvaardbare kosten ",D3," goed te keuren/vast te stellen op:")</f>
        <v>Bovengenoemde partijen verzoeken de definitieve aanvaardbare kosten 2005 goed te keuren/vast te stellen op:</v>
      </c>
      <c r="B40" s="163"/>
      <c r="C40" s="163"/>
      <c r="D40" s="163"/>
      <c r="E40" s="163"/>
      <c r="F40" s="163"/>
      <c r="G40" s="163"/>
      <c r="H40" s="137"/>
      <c r="I40" s="137"/>
      <c r="J40" s="137"/>
      <c r="K40" s="137"/>
      <c r="L40" s="164">
        <f>+A!E17</f>
        <v>0</v>
      </c>
      <c r="M40" s="172"/>
      <c r="N40" s="171"/>
    </row>
    <row r="41" spans="1:14" ht="13.5" thickBot="1">
      <c r="A41" s="147"/>
      <c r="B41" s="136"/>
      <c r="C41" s="147"/>
      <c r="D41" s="137"/>
      <c r="E41" s="165"/>
      <c r="F41" s="147"/>
      <c r="G41" s="147"/>
      <c r="H41" s="147"/>
      <c r="I41" s="147"/>
      <c r="J41" s="147"/>
      <c r="K41" s="147"/>
      <c r="L41" s="147"/>
      <c r="M41" s="147"/>
      <c r="N41" s="147"/>
    </row>
    <row r="42" spans="1:11" ht="13.5" thickBot="1">
      <c r="A42" s="166" t="s">
        <v>126</v>
      </c>
      <c r="B42" s="126"/>
      <c r="C42" s="126"/>
      <c r="D42" s="126"/>
      <c r="E42" s="126"/>
      <c r="F42" s="167"/>
      <c r="G42" s="124"/>
      <c r="H42" s="163"/>
      <c r="I42" s="163"/>
      <c r="J42" s="163"/>
      <c r="K42" s="163"/>
    </row>
    <row r="43" ht="12.75">
      <c r="I43" s="87"/>
    </row>
  </sheetData>
  <sheetProtection password="CCBC" sheet="1" objects="1" scenarios="1"/>
  <mergeCells count="39">
    <mergeCell ref="D32:F32"/>
    <mergeCell ref="D33:F33"/>
    <mergeCell ref="D28:F28"/>
    <mergeCell ref="D29:F29"/>
    <mergeCell ref="D30:F30"/>
    <mergeCell ref="D31:F31"/>
    <mergeCell ref="H36:J36"/>
    <mergeCell ref="H37:J37"/>
    <mergeCell ref="H38:J38"/>
    <mergeCell ref="K36:N36"/>
    <mergeCell ref="K37:N37"/>
    <mergeCell ref="K38:N38"/>
    <mergeCell ref="K31:N31"/>
    <mergeCell ref="K32:N32"/>
    <mergeCell ref="K34:N34"/>
    <mergeCell ref="K35:N35"/>
    <mergeCell ref="K33:N33"/>
    <mergeCell ref="H32:J32"/>
    <mergeCell ref="H34:J34"/>
    <mergeCell ref="H35:J35"/>
    <mergeCell ref="H33:J33"/>
    <mergeCell ref="D38:E38"/>
    <mergeCell ref="A38:B38"/>
    <mergeCell ref="D18:L20"/>
    <mergeCell ref="H28:J28"/>
    <mergeCell ref="K28:N28"/>
    <mergeCell ref="K30:N30"/>
    <mergeCell ref="H30:J30"/>
    <mergeCell ref="H29:J29"/>
    <mergeCell ref="K29:N29"/>
    <mergeCell ref="H31:J31"/>
    <mergeCell ref="D16:L17"/>
    <mergeCell ref="L9:N9"/>
    <mergeCell ref="L5:N5"/>
    <mergeCell ref="L8:N8"/>
    <mergeCell ref="A12:N12"/>
    <mergeCell ref="L6:N6"/>
    <mergeCell ref="L7:N7"/>
    <mergeCell ref="A11:G11"/>
  </mergeCells>
  <conditionalFormatting sqref="A43:F46 E37:F37 H45:N48 F40:F41 D40:E42 K40:N43">
    <cfRule type="expression" priority="1" dxfId="0" stopIfTrue="1">
      <formula>$D$34=TRUE</formula>
    </cfRule>
  </conditionalFormatting>
  <conditionalFormatting sqref="E26:F26 D28:F33 K28:N38 A38:B38 D38:E38 F42 E22">
    <cfRule type="expression" priority="2" dxfId="0" stopIfTrue="1">
      <formula>$D$23=TRUE</formula>
    </cfRule>
  </conditionalFormatting>
  <conditionalFormatting sqref="D22">
    <cfRule type="expression" priority="3" dxfId="0" stopIfTrue="1">
      <formula>$D$23=TRUE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G32"/>
  <sheetViews>
    <sheetView showGridLines="0" view="pageBreakPreview" zoomScaleNormal="86" zoomScaleSheetLayoutView="100" workbookViewId="0" topLeftCell="A1">
      <selection activeCell="D16" sqref="D16"/>
    </sheetView>
  </sheetViews>
  <sheetFormatPr defaultColWidth="9.140625" defaultRowHeight="12.75"/>
  <cols>
    <col min="1" max="1" width="8.7109375" style="4" customWidth="1"/>
    <col min="2" max="2" width="5.57421875" style="4" customWidth="1"/>
    <col min="3" max="3" width="6.140625" style="4" customWidth="1"/>
    <col min="4" max="4" width="81.8515625" style="4" customWidth="1"/>
    <col min="5" max="5" width="18.7109375" style="9" customWidth="1"/>
    <col min="6" max="16384" width="9.140625" style="4" customWidth="1"/>
  </cols>
  <sheetData>
    <row r="1" spans="1:7" s="1" customFormat="1" ht="39.75" customHeight="1">
      <c r="A1" s="317" t="str">
        <f>CONCATENATE("Nacalculatie ",Voorblad!D3)</f>
        <v>Nacalculatie 2005</v>
      </c>
      <c r="B1" s="317"/>
      <c r="C1" s="318"/>
      <c r="D1" s="6" t="s">
        <v>1</v>
      </c>
      <c r="E1" s="5"/>
      <c r="F1" s="2"/>
      <c r="G1" s="4"/>
    </row>
    <row r="2" spans="1:7" s="1" customFormat="1" ht="21" customHeight="1">
      <c r="A2" s="3"/>
      <c r="B2" s="3"/>
      <c r="C2" s="7"/>
      <c r="D2" s="8"/>
      <c r="E2" s="3"/>
      <c r="F2" s="4"/>
      <c r="G2" s="4"/>
    </row>
    <row r="3" ht="21" customHeight="1"/>
    <row r="4" spans="1:6" ht="15" customHeight="1">
      <c r="A4" s="10" t="s">
        <v>2</v>
      </c>
      <c r="B4" s="11"/>
      <c r="C4" s="11"/>
      <c r="D4" s="11"/>
      <c r="E4" s="319" t="s">
        <v>3</v>
      </c>
      <c r="F4" s="320"/>
    </row>
    <row r="5" spans="2:4" ht="15" customHeight="1">
      <c r="B5" s="12"/>
      <c r="C5" s="12"/>
      <c r="D5" s="13"/>
    </row>
    <row r="6" spans="1:5" ht="18" customHeight="1">
      <c r="A6" s="10" t="s">
        <v>4</v>
      </c>
      <c r="C6" s="11"/>
      <c r="D6" s="12" t="s">
        <v>130</v>
      </c>
      <c r="E6" s="14">
        <v>3</v>
      </c>
    </row>
    <row r="7" spans="2:5" ht="15" customHeight="1">
      <c r="B7" s="12"/>
      <c r="C7" s="11"/>
      <c r="D7" s="13"/>
      <c r="E7" s="15"/>
    </row>
    <row r="8" spans="1:5" ht="19.5" customHeight="1">
      <c r="A8" s="10" t="s">
        <v>5</v>
      </c>
      <c r="B8" s="12"/>
      <c r="C8" s="11" t="s">
        <v>6</v>
      </c>
      <c r="D8" s="16" t="s">
        <v>157</v>
      </c>
      <c r="E8" s="15">
        <v>4</v>
      </c>
    </row>
    <row r="9" spans="1:5" ht="19.5" customHeight="1">
      <c r="A9" s="10"/>
      <c r="B9" s="12"/>
      <c r="C9" s="11" t="s">
        <v>82</v>
      </c>
      <c r="D9" s="16" t="s">
        <v>84</v>
      </c>
      <c r="E9" s="15">
        <v>5</v>
      </c>
    </row>
    <row r="10" spans="2:5" ht="19.5" customHeight="1">
      <c r="B10" s="12"/>
      <c r="C10" s="11" t="s">
        <v>83</v>
      </c>
      <c r="D10" s="16" t="s">
        <v>8</v>
      </c>
      <c r="E10" s="15">
        <v>5</v>
      </c>
    </row>
    <row r="11" spans="2:5" ht="19.5" customHeight="1">
      <c r="B11" s="12"/>
      <c r="C11" s="11" t="s">
        <v>134</v>
      </c>
      <c r="D11" s="16" t="s">
        <v>135</v>
      </c>
      <c r="E11" s="15">
        <v>5</v>
      </c>
    </row>
    <row r="12" spans="1:5" ht="15" customHeight="1">
      <c r="A12" s="16"/>
      <c r="B12" s="16"/>
      <c r="C12" s="13"/>
      <c r="D12" s="16"/>
      <c r="E12" s="14"/>
    </row>
    <row r="13" spans="1:5" ht="19.5" customHeight="1">
      <c r="A13" s="13" t="s">
        <v>9</v>
      </c>
      <c r="C13" s="13" t="s">
        <v>6</v>
      </c>
      <c r="D13" s="16" t="s">
        <v>10</v>
      </c>
      <c r="E13" s="14">
        <v>6</v>
      </c>
    </row>
    <row r="14" spans="1:5" ht="19.5" customHeight="1">
      <c r="A14" s="16"/>
      <c r="B14" s="16"/>
      <c r="C14" s="13" t="s">
        <v>7</v>
      </c>
      <c r="D14" s="16" t="s">
        <v>11</v>
      </c>
      <c r="E14" s="14">
        <v>7</v>
      </c>
    </row>
    <row r="15" spans="1:5" ht="15" customHeight="1">
      <c r="A15" s="16"/>
      <c r="B15" s="16"/>
      <c r="C15" s="13"/>
      <c r="D15" s="16"/>
      <c r="E15" s="14"/>
    </row>
    <row r="16" spans="1:5" ht="19.5" customHeight="1">
      <c r="A16" s="13" t="s">
        <v>12</v>
      </c>
      <c r="C16" s="13" t="s">
        <v>6</v>
      </c>
      <c r="D16" s="16" t="s">
        <v>162</v>
      </c>
      <c r="E16" s="14">
        <v>8</v>
      </c>
    </row>
    <row r="17" spans="1:5" ht="18" customHeight="1">
      <c r="A17" s="16"/>
      <c r="B17" s="16"/>
      <c r="C17" s="13"/>
      <c r="D17" s="16"/>
      <c r="E17" s="14"/>
    </row>
    <row r="18" ht="12.75">
      <c r="A18" s="10" t="s">
        <v>13</v>
      </c>
    </row>
    <row r="19" ht="9.75" customHeight="1"/>
    <row r="20" ht="12.75">
      <c r="A20" s="4" t="s">
        <v>81</v>
      </c>
    </row>
    <row r="21" ht="9.75" customHeight="1"/>
    <row r="22" ht="12.75">
      <c r="A22" s="4" t="s">
        <v>14</v>
      </c>
    </row>
    <row r="23" ht="12.75">
      <c r="A23" s="4" t="s">
        <v>15</v>
      </c>
    </row>
    <row r="24" ht="12.75">
      <c r="A24" s="4" t="s">
        <v>131</v>
      </c>
    </row>
    <row r="25" ht="12.75">
      <c r="A25" s="4" t="s">
        <v>16</v>
      </c>
    </row>
    <row r="26" ht="12.75">
      <c r="A26" s="4" t="s">
        <v>132</v>
      </c>
    </row>
    <row r="27" ht="9.75" customHeight="1"/>
    <row r="28" ht="12.75">
      <c r="A28" s="4" t="s">
        <v>17</v>
      </c>
    </row>
    <row r="29" ht="12.75">
      <c r="A29" s="4" t="s">
        <v>18</v>
      </c>
    </row>
    <row r="31" ht="12.75">
      <c r="A31" s="4" t="s">
        <v>133</v>
      </c>
    </row>
    <row r="32" ht="12.75">
      <c r="A32" s="4" t="s">
        <v>142</v>
      </c>
    </row>
  </sheetData>
  <sheetProtection password="CCBC" sheet="1" objects="1" scenarios="1"/>
  <mergeCells count="2">
    <mergeCell ref="A1:C1"/>
    <mergeCell ref="E4:F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E20"/>
  <sheetViews>
    <sheetView showGridLines="0" showZeros="0" view="pageBreakPreview" zoomScale="75" zoomScaleNormal="86" zoomScaleSheetLayoutView="75" workbookViewId="0" topLeftCell="A1">
      <selection activeCell="E10" sqref="E10"/>
    </sheetView>
  </sheetViews>
  <sheetFormatPr defaultColWidth="9.140625" defaultRowHeight="12.75" customHeight="1"/>
  <cols>
    <col min="1" max="1" width="5.28125" style="4" customWidth="1"/>
    <col min="2" max="2" width="45.8515625" style="4" customWidth="1"/>
    <col min="3" max="3" width="42.7109375" style="4" customWidth="1"/>
    <col min="4" max="4" width="13.57421875" style="4" customWidth="1"/>
    <col min="5" max="5" width="20.00390625" style="4" customWidth="1"/>
    <col min="6" max="16384" width="9.140625" style="4" customWidth="1"/>
  </cols>
  <sheetData>
    <row r="1" spans="1:5" s="1" customFormat="1" ht="39.75" customHeight="1">
      <c r="A1" s="317" t="str">
        <f>Inhoud!A1</f>
        <v>Nacalculatie 2005</v>
      </c>
      <c r="B1" s="317"/>
      <c r="C1" s="17">
        <v>3</v>
      </c>
      <c r="D1" s="5"/>
      <c r="E1" s="5"/>
    </row>
    <row r="2" ht="17.25" customHeight="1">
      <c r="A2" s="177" t="b">
        <f>Voorblad!D23</f>
        <v>1</v>
      </c>
    </row>
    <row r="3" spans="2:4" ht="15" customHeight="1">
      <c r="B3" s="11"/>
      <c r="C3" s="11"/>
      <c r="D3" s="11"/>
    </row>
    <row r="4" spans="2:4" ht="15" customHeight="1">
      <c r="B4" s="11"/>
      <c r="C4" s="11"/>
      <c r="D4" s="11"/>
    </row>
    <row r="5" spans="2:4" ht="15" customHeight="1">
      <c r="B5" s="11"/>
      <c r="C5" s="11"/>
      <c r="D5" s="11"/>
    </row>
    <row r="6" spans="1:5" ht="12.75" customHeight="1">
      <c r="A6" s="18" t="s">
        <v>19</v>
      </c>
      <c r="B6" s="174" t="str">
        <f>CONCATENATE("GEVRAAGDE GOEDKEURING RESPECTIEVELIJK VASTSTELLING VAN DE DEFINITIEVE AANVAARDBARE KOSTEN ",Voorblad!D3)</f>
        <v>GEVRAAGDE GOEDKEURING RESPECTIEVELIJK VASTSTELLING VAN DE DEFINITIEVE AANVAARDBARE KOSTEN 2005</v>
      </c>
      <c r="C6" s="174"/>
      <c r="D6" s="174"/>
      <c r="E6" s="13"/>
    </row>
    <row r="7" spans="2:4" ht="26.25" customHeight="1">
      <c r="B7" s="11"/>
      <c r="C7" s="11"/>
      <c r="D7" s="11"/>
    </row>
    <row r="8" spans="1:5" s="19" customFormat="1" ht="24.75" customHeight="1">
      <c r="A8" s="327" t="s">
        <v>20</v>
      </c>
      <c r="B8" s="328"/>
      <c r="C8" s="329"/>
      <c r="D8" s="235" t="s">
        <v>21</v>
      </c>
      <c r="E8" s="234">
        <f>Voorblad!D3</f>
        <v>2005</v>
      </c>
    </row>
    <row r="9" spans="1:5" ht="24.75" customHeight="1">
      <c r="A9" s="236">
        <f>C1*100+1</f>
        <v>301</v>
      </c>
      <c r="B9" s="326" t="s">
        <v>22</v>
      </c>
      <c r="C9" s="326"/>
      <c r="D9" s="237" t="s">
        <v>23</v>
      </c>
      <c r="E9" s="238">
        <f>'B1'!I28</f>
        <v>0</v>
      </c>
    </row>
    <row r="10" spans="1:5" ht="24.75" customHeight="1">
      <c r="A10" s="185">
        <f>A9+1</f>
        <v>302</v>
      </c>
      <c r="B10" s="325" t="s">
        <v>156</v>
      </c>
      <c r="C10" s="325"/>
      <c r="D10" s="239" t="s">
        <v>23</v>
      </c>
      <c r="E10" s="240">
        <f>'B1'!H34</f>
        <v>0</v>
      </c>
    </row>
    <row r="11" spans="1:5" ht="24.75" customHeight="1">
      <c r="A11" s="185">
        <f aca="true" t="shared" si="0" ref="A11:A17">A10+1</f>
        <v>303</v>
      </c>
      <c r="B11" s="182" t="s">
        <v>85</v>
      </c>
      <c r="C11" s="183"/>
      <c r="D11" s="239" t="s">
        <v>25</v>
      </c>
      <c r="E11" s="240">
        <f>'B2+B3+B4'!F7</f>
        <v>0</v>
      </c>
    </row>
    <row r="12" spans="1:5" ht="24.75" customHeight="1">
      <c r="A12" s="185">
        <f t="shared" si="0"/>
        <v>304</v>
      </c>
      <c r="B12" s="322" t="s">
        <v>24</v>
      </c>
      <c r="C12" s="323"/>
      <c r="D12" s="239" t="s">
        <v>25</v>
      </c>
      <c r="E12" s="240">
        <f>'B2+B3+B4'!F19</f>
        <v>0</v>
      </c>
    </row>
    <row r="13" spans="1:5" ht="24.75" customHeight="1">
      <c r="A13" s="185">
        <f t="shared" si="0"/>
        <v>305</v>
      </c>
      <c r="B13" s="182" t="s">
        <v>136</v>
      </c>
      <c r="C13" s="183"/>
      <c r="D13" s="239" t="s">
        <v>25</v>
      </c>
      <c r="E13" s="240">
        <f>'B2+B3+B4'!F25</f>
        <v>0</v>
      </c>
    </row>
    <row r="14" spans="1:5" ht="24.75" customHeight="1">
      <c r="A14" s="185">
        <f t="shared" si="0"/>
        <v>306</v>
      </c>
      <c r="B14" s="324" t="str">
        <f>CONCATENATE("Voorlopige budgetmutatie, rekenstaat ",Voorblad!D3," nummer …, (blad 2, kolom 5)*")</f>
        <v>Voorlopige budgetmutatie, rekenstaat 2005 nummer …, (blad 2, kolom 5)*</v>
      </c>
      <c r="C14" s="324"/>
      <c r="D14" s="239"/>
      <c r="E14" s="187"/>
    </row>
    <row r="15" spans="1:5" ht="24.75" customHeight="1">
      <c r="A15" s="185">
        <f t="shared" si="0"/>
        <v>307</v>
      </c>
      <c r="B15" s="325" t="s">
        <v>163</v>
      </c>
      <c r="C15" s="325"/>
      <c r="D15" s="239"/>
      <c r="E15" s="188">
        <f>(SUM(E9:E13))-E14</f>
        <v>0</v>
      </c>
    </row>
    <row r="16" spans="1:5" ht="24.75" customHeight="1">
      <c r="A16" s="185">
        <f t="shared" si="0"/>
        <v>308</v>
      </c>
      <c r="B16" s="324" t="str">
        <f>CONCATENATE("Aanvaardbare kosten ",Voorblad!D3,", rekenstaat ",Voorblad!D3," nummer …, (blad 2, kolom 5)*")</f>
        <v>Aanvaardbare kosten 2005, rekenstaat 2005 nummer …, (blad 2, kolom 5)*</v>
      </c>
      <c r="C16" s="324"/>
      <c r="D16" s="239"/>
      <c r="E16" s="187"/>
    </row>
    <row r="17" spans="1:5" s="10" customFormat="1" ht="24.75" customHeight="1">
      <c r="A17" s="185">
        <f t="shared" si="0"/>
        <v>309</v>
      </c>
      <c r="B17" s="321" t="str">
        <f>CONCATENATE("Definitieve aanvaardbare kosten ",Voorblad!D3," (regel 307+308)")</f>
        <v>Definitieve aanvaardbare kosten 2005 (regel 307+308)</v>
      </c>
      <c r="C17" s="321"/>
      <c r="D17" s="241"/>
      <c r="E17" s="242">
        <f>+E15+E16</f>
        <v>0</v>
      </c>
    </row>
    <row r="20" spans="1:3" ht="24.75" customHeight="1">
      <c r="A20" s="185">
        <f>A17+1</f>
        <v>310</v>
      </c>
      <c r="B20" s="180" t="str">
        <f>CONCATENATE("* rekenstaat ",Voorblad!D3," nummer")</f>
        <v>* rekenstaat 2005 nummer</v>
      </c>
      <c r="C20" s="243"/>
    </row>
  </sheetData>
  <sheetProtection password="CCBC" sheet="1" objects="1" scenarios="1"/>
  <mergeCells count="9">
    <mergeCell ref="B9:C9"/>
    <mergeCell ref="A1:B1"/>
    <mergeCell ref="B16:C16"/>
    <mergeCell ref="A8:C8"/>
    <mergeCell ref="B10:C10"/>
    <mergeCell ref="B17:C17"/>
    <mergeCell ref="B12:C12"/>
    <mergeCell ref="B14:C14"/>
    <mergeCell ref="B15:C15"/>
  </mergeCells>
  <conditionalFormatting sqref="E14 E16 C20">
    <cfRule type="expression" priority="1" dxfId="0" stopIfTrue="1">
      <formula>$A$2=TRUE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I36"/>
  <sheetViews>
    <sheetView showGridLines="0" showZeros="0" view="pageBreakPreview" zoomScale="75" zoomScaleNormal="86" zoomScaleSheetLayoutView="75" workbookViewId="0" topLeftCell="A1">
      <selection activeCell="D13" sqref="D13"/>
    </sheetView>
  </sheetViews>
  <sheetFormatPr defaultColWidth="9.140625" defaultRowHeight="12.75"/>
  <cols>
    <col min="1" max="1" width="6.28125" style="4" customWidth="1"/>
    <col min="2" max="2" width="39.8515625" style="4" customWidth="1"/>
    <col min="3" max="3" width="16.00390625" style="4" customWidth="1"/>
    <col min="4" max="9" width="15.7109375" style="4" customWidth="1"/>
    <col min="10" max="16384" width="9.140625" style="4" customWidth="1"/>
  </cols>
  <sheetData>
    <row r="1" spans="1:9" s="1" customFormat="1" ht="39.75" customHeight="1">
      <c r="A1" s="197"/>
      <c r="B1" s="317" t="str">
        <f>Inhoud!A1</f>
        <v>Nacalculatie 2005</v>
      </c>
      <c r="C1" s="317"/>
      <c r="D1" s="2"/>
      <c r="E1" s="5"/>
      <c r="F1" s="5">
        <v>4</v>
      </c>
      <c r="G1" s="5"/>
      <c r="H1" s="2"/>
      <c r="I1" s="2"/>
    </row>
    <row r="2" ht="17.25" customHeight="1">
      <c r="B2" s="177" t="b">
        <f>Voorblad!D23</f>
        <v>1</v>
      </c>
    </row>
    <row r="3" spans="2:5" ht="12.75" customHeight="1">
      <c r="B3" s="13" t="s">
        <v>26</v>
      </c>
      <c r="C3" s="13"/>
      <c r="D3" s="13"/>
      <c r="E3" s="13"/>
    </row>
    <row r="4" spans="2:9" ht="21.75" customHeight="1">
      <c r="B4" s="16"/>
      <c r="C4" s="13"/>
      <c r="D4" s="218" t="s">
        <v>27</v>
      </c>
      <c r="E4" s="218" t="s">
        <v>28</v>
      </c>
      <c r="F4" s="218" t="s">
        <v>29</v>
      </c>
      <c r="G4" s="218" t="s">
        <v>30</v>
      </c>
      <c r="H4" s="218" t="s">
        <v>31</v>
      </c>
      <c r="I4" s="218" t="s">
        <v>32</v>
      </c>
    </row>
    <row r="5" spans="2:9" ht="6.75" customHeight="1">
      <c r="B5" s="16"/>
      <c r="C5" s="13"/>
      <c r="D5" s="219"/>
      <c r="E5" s="219"/>
      <c r="F5" s="219"/>
      <c r="G5" s="219"/>
      <c r="H5" s="219"/>
      <c r="I5" s="220"/>
    </row>
    <row r="6" spans="2:9" ht="11.25" customHeight="1">
      <c r="B6" s="13"/>
      <c r="C6" s="13"/>
      <c r="D6" s="221" t="s">
        <v>33</v>
      </c>
      <c r="E6" s="221" t="s">
        <v>33</v>
      </c>
      <c r="F6" s="221" t="s">
        <v>33</v>
      </c>
      <c r="G6" s="221" t="s">
        <v>33</v>
      </c>
      <c r="H6" s="221" t="s">
        <v>33</v>
      </c>
      <c r="I6" s="222" t="s">
        <v>34</v>
      </c>
    </row>
    <row r="7" spans="2:9" ht="11.25" customHeight="1">
      <c r="B7" s="13"/>
      <c r="C7" s="13"/>
      <c r="D7" s="221" t="s">
        <v>35</v>
      </c>
      <c r="E7" s="221" t="s">
        <v>35</v>
      </c>
      <c r="F7" s="221" t="s">
        <v>75</v>
      </c>
      <c r="G7" s="221" t="s">
        <v>76</v>
      </c>
      <c r="H7" s="221" t="s">
        <v>35</v>
      </c>
      <c r="I7" s="222" t="s">
        <v>36</v>
      </c>
    </row>
    <row r="8" spans="2:9" ht="11.25" customHeight="1">
      <c r="B8" s="16"/>
      <c r="C8" s="13"/>
      <c r="D8" s="223" t="s">
        <v>37</v>
      </c>
      <c r="E8" s="223" t="s">
        <v>38</v>
      </c>
      <c r="F8" s="223" t="s">
        <v>39</v>
      </c>
      <c r="G8" s="223" t="s">
        <v>40</v>
      </c>
      <c r="H8" s="223" t="s">
        <v>37</v>
      </c>
      <c r="I8" s="224"/>
    </row>
    <row r="9" spans="2:9" ht="11.25" customHeight="1">
      <c r="B9" s="16"/>
      <c r="C9" s="13"/>
      <c r="D9" s="223" t="s">
        <v>41</v>
      </c>
      <c r="E9" s="223" t="str">
        <f>CONCATENATE("kosten ",Voorblad!D3)</f>
        <v>kosten 2005</v>
      </c>
      <c r="F9" s="223" t="s">
        <v>42</v>
      </c>
      <c r="G9" s="223">
        <f>Voorblad!D3</f>
        <v>2005</v>
      </c>
      <c r="H9" s="223" t="str">
        <f>CONCATENATE("jaarrekening ",Voorblad!D3)</f>
        <v>jaarrekening 2005</v>
      </c>
      <c r="I9" s="224"/>
    </row>
    <row r="10" spans="2:9" ht="11.25" customHeight="1">
      <c r="B10" s="16"/>
      <c r="C10" s="13"/>
      <c r="D10" s="223">
        <f>Voorblad!D3-1</f>
        <v>2004</v>
      </c>
      <c r="E10" s="223" t="s">
        <v>43</v>
      </c>
      <c r="F10" s="223" t="s">
        <v>44</v>
      </c>
      <c r="G10" s="223"/>
      <c r="H10" s="223"/>
      <c r="I10" s="224"/>
    </row>
    <row r="11" spans="2:9" ht="11.25" customHeight="1">
      <c r="B11" s="16"/>
      <c r="C11" s="13"/>
      <c r="D11" s="223"/>
      <c r="E11" s="223"/>
      <c r="F11" s="223" t="str">
        <f>CONCATENATE("bedragen ",Voorblad!D3)</f>
        <v>bedragen 2005</v>
      </c>
      <c r="G11" s="223"/>
      <c r="H11" s="223"/>
      <c r="I11" s="224"/>
    </row>
    <row r="12" spans="2:9" ht="6.75" customHeight="1">
      <c r="B12" s="16"/>
      <c r="C12" s="13"/>
      <c r="D12" s="225"/>
      <c r="E12" s="225"/>
      <c r="F12" s="225"/>
      <c r="G12" s="225"/>
      <c r="H12" s="225"/>
      <c r="I12" s="233"/>
    </row>
    <row r="13" spans="1:9" ht="21.75" customHeight="1">
      <c r="A13" s="185">
        <f>F1*100+1</f>
        <v>401</v>
      </c>
      <c r="B13" s="228" t="s">
        <v>45</v>
      </c>
      <c r="C13" s="229" t="s">
        <v>46</v>
      </c>
      <c r="D13" s="231"/>
      <c r="E13" s="231"/>
      <c r="F13" s="231"/>
      <c r="G13" s="231"/>
      <c r="H13" s="231"/>
      <c r="I13" s="232">
        <f>H13-E13</f>
        <v>0</v>
      </c>
    </row>
    <row r="14" spans="1:9" ht="21.75" customHeight="1">
      <c r="A14" s="185">
        <f>A13+1</f>
        <v>402</v>
      </c>
      <c r="B14" s="228"/>
      <c r="C14" s="229" t="s">
        <v>47</v>
      </c>
      <c r="D14" s="226"/>
      <c r="E14" s="226"/>
      <c r="F14" s="226"/>
      <c r="G14" s="226"/>
      <c r="H14" s="226"/>
      <c r="I14" s="227">
        <f>H14-E14</f>
        <v>0</v>
      </c>
    </row>
    <row r="15" spans="1:9" ht="21.75" customHeight="1">
      <c r="A15" s="185">
        <f>A14+1</f>
        <v>403</v>
      </c>
      <c r="B15" s="230" t="s">
        <v>79</v>
      </c>
      <c r="C15" s="229"/>
      <c r="D15" s="226"/>
      <c r="E15" s="226"/>
      <c r="F15" s="226"/>
      <c r="G15" s="226"/>
      <c r="H15" s="226"/>
      <c r="I15" s="227">
        <f>H15-E15</f>
        <v>0</v>
      </c>
    </row>
    <row r="16" spans="1:9" ht="21.75" customHeight="1">
      <c r="A16" s="185">
        <f>A15+1</f>
        <v>404</v>
      </c>
      <c r="B16" s="333" t="s">
        <v>80</v>
      </c>
      <c r="C16" s="334"/>
      <c r="D16" s="226"/>
      <c r="E16" s="226"/>
      <c r="F16" s="226"/>
      <c r="G16" s="226"/>
      <c r="H16" s="226"/>
      <c r="I16" s="227">
        <f>H16-E16</f>
        <v>0</v>
      </c>
    </row>
    <row r="17" spans="1:9" ht="21.75" customHeight="1">
      <c r="A17" s="185">
        <f>A16+1</f>
        <v>405</v>
      </c>
      <c r="B17" s="333" t="s">
        <v>48</v>
      </c>
      <c r="C17" s="334"/>
      <c r="D17" s="226"/>
      <c r="E17" s="226"/>
      <c r="F17" s="226"/>
      <c r="G17" s="226"/>
      <c r="H17" s="226"/>
      <c r="I17" s="227">
        <f>H17-E17</f>
        <v>0</v>
      </c>
    </row>
    <row r="18" spans="2:9" s="20" customFormat="1" ht="12" customHeight="1">
      <c r="B18" s="42"/>
      <c r="C18" s="43"/>
      <c r="D18" s="173"/>
      <c r="E18" s="173"/>
      <c r="F18" s="173"/>
      <c r="G18" s="173"/>
      <c r="H18" s="173"/>
      <c r="I18" s="44"/>
    </row>
    <row r="19" spans="2:9" s="20" customFormat="1" ht="24.75" customHeight="1">
      <c r="B19" s="52" t="s">
        <v>143</v>
      </c>
      <c r="C19" s="43"/>
      <c r="D19" s="173"/>
      <c r="E19" s="173"/>
      <c r="F19" s="173"/>
      <c r="G19" s="173"/>
      <c r="H19" s="173"/>
      <c r="I19" s="44"/>
    </row>
    <row r="20" spans="1:9" ht="21.75" customHeight="1">
      <c r="A20" s="185">
        <f>A17+1</f>
        <v>406</v>
      </c>
      <c r="B20" s="333" t="s">
        <v>149</v>
      </c>
      <c r="C20" s="334"/>
      <c r="D20" s="226"/>
      <c r="E20" s="226"/>
      <c r="F20" s="226"/>
      <c r="G20" s="226"/>
      <c r="H20" s="226"/>
      <c r="I20" s="227">
        <f>H20-E20</f>
        <v>0</v>
      </c>
    </row>
    <row r="21" spans="1:9" ht="21.75" customHeight="1">
      <c r="A21" s="185">
        <f>A20+1</f>
        <v>407</v>
      </c>
      <c r="B21" s="333" t="s">
        <v>50</v>
      </c>
      <c r="C21" s="334"/>
      <c r="D21" s="226"/>
      <c r="E21" s="226"/>
      <c r="F21" s="226"/>
      <c r="G21" s="226"/>
      <c r="H21" s="226"/>
      <c r="I21" s="227">
        <f>H21-E21</f>
        <v>0</v>
      </c>
    </row>
    <row r="22" spans="1:9" ht="21.75" customHeight="1">
      <c r="A22" s="185">
        <f>A21+1</f>
        <v>408</v>
      </c>
      <c r="B22" s="333" t="s">
        <v>52</v>
      </c>
      <c r="C22" s="334"/>
      <c r="D22" s="226"/>
      <c r="E22" s="226"/>
      <c r="F22" s="226"/>
      <c r="G22" s="226"/>
      <c r="H22" s="226"/>
      <c r="I22" s="227">
        <f>H22-E22</f>
        <v>0</v>
      </c>
    </row>
    <row r="23" spans="2:9" ht="17.25" customHeight="1">
      <c r="B23" s="41"/>
      <c r="C23" s="41"/>
      <c r="D23" s="41"/>
      <c r="E23" s="41"/>
      <c r="F23" s="41"/>
      <c r="G23" s="41"/>
      <c r="H23" s="41"/>
      <c r="I23" s="41"/>
    </row>
    <row r="24" ht="21.75" customHeight="1">
      <c r="B24" s="10" t="s">
        <v>158</v>
      </c>
    </row>
    <row r="25" spans="1:9" ht="21.75" customHeight="1">
      <c r="A25" s="185">
        <f>A22+1</f>
        <v>409</v>
      </c>
      <c r="B25" s="333" t="s">
        <v>49</v>
      </c>
      <c r="C25" s="334"/>
      <c r="D25" s="226"/>
      <c r="E25" s="226"/>
      <c r="F25" s="226"/>
      <c r="G25" s="226"/>
      <c r="H25" s="226"/>
      <c r="I25" s="227">
        <f>H25-E25</f>
        <v>0</v>
      </c>
    </row>
    <row r="26" spans="1:9" ht="21.75" customHeight="1">
      <c r="A26" s="185">
        <f>A25+1</f>
        <v>410</v>
      </c>
      <c r="B26" s="228" t="s">
        <v>51</v>
      </c>
      <c r="C26" s="229"/>
      <c r="D26" s="226"/>
      <c r="E26" s="226"/>
      <c r="F26" s="226"/>
      <c r="G26" s="226"/>
      <c r="H26" s="226"/>
      <c r="I26" s="227">
        <f>H26-E26</f>
        <v>0</v>
      </c>
    </row>
    <row r="27" spans="1:9" ht="21.75" customHeight="1">
      <c r="A27" s="185">
        <f>A26+1</f>
        <v>411</v>
      </c>
      <c r="B27" s="333" t="s">
        <v>53</v>
      </c>
      <c r="C27" s="334"/>
      <c r="D27" s="226"/>
      <c r="E27" s="226"/>
      <c r="F27" s="226"/>
      <c r="G27" s="226"/>
      <c r="H27" s="226"/>
      <c r="I27" s="227">
        <f>H27-E27</f>
        <v>0</v>
      </c>
    </row>
    <row r="28" spans="1:9" ht="21.75" customHeight="1">
      <c r="A28" s="185">
        <f>A27+1</f>
        <v>412</v>
      </c>
      <c r="B28" s="249" t="s">
        <v>164</v>
      </c>
      <c r="C28" s="229"/>
      <c r="D28" s="227">
        <f aca="true" t="shared" si="0" ref="D28:I28">SUM(D13:D27)</f>
        <v>0</v>
      </c>
      <c r="E28" s="227">
        <f t="shared" si="0"/>
        <v>0</v>
      </c>
      <c r="F28" s="227">
        <f t="shared" si="0"/>
        <v>0</v>
      </c>
      <c r="G28" s="227">
        <f t="shared" si="0"/>
        <v>0</v>
      </c>
      <c r="H28" s="227">
        <f t="shared" si="0"/>
        <v>0</v>
      </c>
      <c r="I28" s="227">
        <f t="shared" si="0"/>
        <v>0</v>
      </c>
    </row>
    <row r="29" ht="21.75" customHeight="1">
      <c r="B29" s="10"/>
    </row>
    <row r="30" spans="1:9" s="20" customFormat="1" ht="24" customHeight="1">
      <c r="A30" s="244"/>
      <c r="B30" s="337"/>
      <c r="C30" s="338"/>
      <c r="D30" s="341" t="s">
        <v>153</v>
      </c>
      <c r="E30" s="342"/>
      <c r="F30" s="341" t="s">
        <v>154</v>
      </c>
      <c r="G30" s="342"/>
      <c r="H30" s="341" t="s">
        <v>155</v>
      </c>
      <c r="I30" s="342"/>
    </row>
    <row r="31" spans="1:9" ht="21.75" customHeight="1">
      <c r="A31" s="185">
        <v>414</v>
      </c>
      <c r="B31" s="333" t="s">
        <v>150</v>
      </c>
      <c r="C31" s="334"/>
      <c r="D31" s="335"/>
      <c r="E31" s="336"/>
      <c r="F31" s="335"/>
      <c r="G31" s="336"/>
      <c r="H31" s="339">
        <f>F31-D31</f>
        <v>0</v>
      </c>
      <c r="I31" s="340"/>
    </row>
    <row r="32" spans="1:9" ht="21.75" customHeight="1">
      <c r="A32" s="185">
        <f>A31+1</f>
        <v>415</v>
      </c>
      <c r="B32" s="333" t="s">
        <v>151</v>
      </c>
      <c r="C32" s="334"/>
      <c r="D32" s="335"/>
      <c r="E32" s="336"/>
      <c r="F32" s="335"/>
      <c r="G32" s="336"/>
      <c r="H32" s="339">
        <f>F32-D32</f>
        <v>0</v>
      </c>
      <c r="I32" s="340"/>
    </row>
    <row r="33" spans="1:9" ht="21.75" customHeight="1">
      <c r="A33" s="185">
        <f>A32+1</f>
        <v>416</v>
      </c>
      <c r="B33" s="333" t="s">
        <v>152</v>
      </c>
      <c r="C33" s="334"/>
      <c r="D33" s="335"/>
      <c r="E33" s="336"/>
      <c r="F33" s="335"/>
      <c r="G33" s="336"/>
      <c r="H33" s="339">
        <f>F33-D33</f>
        <v>0</v>
      </c>
      <c r="I33" s="340"/>
    </row>
    <row r="34" spans="1:9" ht="21.75" customHeight="1">
      <c r="A34" s="185">
        <f>A33+1</f>
        <v>417</v>
      </c>
      <c r="B34" s="248" t="s">
        <v>165</v>
      </c>
      <c r="C34" s="247"/>
      <c r="D34" s="330">
        <f>SUM(D31:E33)</f>
        <v>0</v>
      </c>
      <c r="E34" s="331"/>
      <c r="F34" s="330">
        <f>SUM(F31:G33)</f>
        <v>0</v>
      </c>
      <c r="G34" s="331"/>
      <c r="H34" s="330">
        <f>SUM(H31:I33)</f>
        <v>0</v>
      </c>
      <c r="I34" s="331"/>
    </row>
    <row r="35" ht="12.75">
      <c r="B35" s="4" t="s">
        <v>54</v>
      </c>
    </row>
    <row r="36" spans="2:9" ht="48" customHeight="1">
      <c r="B36" s="332" t="s">
        <v>159</v>
      </c>
      <c r="C36" s="332"/>
      <c r="D36" s="332"/>
      <c r="E36" s="332"/>
      <c r="F36" s="332"/>
      <c r="G36" s="332"/>
      <c r="H36" s="332"/>
      <c r="I36" s="332"/>
    </row>
  </sheetData>
  <sheetProtection password="CCBC" sheet="1" objects="1" scenarios="1"/>
  <mergeCells count="28">
    <mergeCell ref="F32:G32"/>
    <mergeCell ref="H32:I32"/>
    <mergeCell ref="D30:E30"/>
    <mergeCell ref="F33:G33"/>
    <mergeCell ref="H33:I33"/>
    <mergeCell ref="F30:G30"/>
    <mergeCell ref="H30:I30"/>
    <mergeCell ref="F31:G31"/>
    <mergeCell ref="H31:I31"/>
    <mergeCell ref="B27:C27"/>
    <mergeCell ref="D33:E33"/>
    <mergeCell ref="B32:C32"/>
    <mergeCell ref="D31:E31"/>
    <mergeCell ref="B30:C30"/>
    <mergeCell ref="B31:C31"/>
    <mergeCell ref="B33:C33"/>
    <mergeCell ref="D32:E32"/>
    <mergeCell ref="B1:C1"/>
    <mergeCell ref="B16:C16"/>
    <mergeCell ref="B17:C17"/>
    <mergeCell ref="B25:C25"/>
    <mergeCell ref="B21:C21"/>
    <mergeCell ref="B22:C22"/>
    <mergeCell ref="B20:C20"/>
    <mergeCell ref="H34:I34"/>
    <mergeCell ref="F34:G34"/>
    <mergeCell ref="D34:E34"/>
    <mergeCell ref="B36:I36"/>
  </mergeCells>
  <conditionalFormatting sqref="D31:G33 D25:H27 D20:H22 D13:H17">
    <cfRule type="expression" priority="1" dxfId="0" stopIfTrue="1">
      <formula>$B$2=TRUE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H36"/>
  <sheetViews>
    <sheetView showGridLines="0" showZeros="0" view="pageBreakPreview" zoomScale="75" zoomScaleNormal="83" zoomScaleSheetLayoutView="75" workbookViewId="0" topLeftCell="A1">
      <selection activeCell="E25" sqref="E25"/>
    </sheetView>
  </sheetViews>
  <sheetFormatPr defaultColWidth="9.140625" defaultRowHeight="12.75" customHeight="1"/>
  <cols>
    <col min="1" max="1" width="6.28125" style="4" customWidth="1"/>
    <col min="2" max="2" width="29.140625" style="4" customWidth="1"/>
    <col min="3" max="3" width="25.140625" style="4" customWidth="1"/>
    <col min="4" max="4" width="35.28125" style="4" customWidth="1"/>
    <col min="5" max="6" width="20.421875" style="4" customWidth="1"/>
    <col min="7" max="7" width="15.7109375" style="4" customWidth="1"/>
    <col min="8" max="16384" width="9.140625" style="4" customWidth="1"/>
  </cols>
  <sheetData>
    <row r="1" spans="1:6" s="1" customFormat="1" ht="39.75" customHeight="1">
      <c r="A1" s="197"/>
      <c r="B1" s="317" t="str">
        <f>Inhoud!A1</f>
        <v>Nacalculatie 2005</v>
      </c>
      <c r="C1" s="317"/>
      <c r="D1" s="17">
        <v>5</v>
      </c>
      <c r="E1" s="5"/>
      <c r="F1" s="17"/>
    </row>
    <row r="2" spans="2:6" s="1" customFormat="1" ht="15" customHeight="1">
      <c r="B2" s="178" t="b">
        <f>Voorblad!D23</f>
        <v>1</v>
      </c>
      <c r="C2" s="4"/>
      <c r="D2" s="21"/>
      <c r="E2" s="3"/>
      <c r="F2" s="21"/>
    </row>
    <row r="3" spans="2:6" s="1" customFormat="1" ht="15" customHeight="1">
      <c r="B3" s="39" t="s">
        <v>87</v>
      </c>
      <c r="C3" s="40"/>
      <c r="D3" s="40"/>
      <c r="E3" s="40"/>
      <c r="F3" s="40"/>
    </row>
    <row r="4" spans="2:6" s="1" customFormat="1" ht="15" customHeight="1">
      <c r="B4" s="40"/>
      <c r="C4" s="40"/>
      <c r="D4" s="40"/>
      <c r="E4" s="40"/>
      <c r="F4" s="40"/>
    </row>
    <row r="5" spans="1:6" s="1" customFormat="1" ht="21.75" customHeight="1">
      <c r="A5" s="185">
        <f>D1*100+1</f>
        <v>501</v>
      </c>
      <c r="B5" s="213" t="str">
        <f>CONCATENATE("Definitief overeengekomen vrije marge ",Voorblad!D3)</f>
        <v>Definitief overeengekomen vrije marge 2005</v>
      </c>
      <c r="C5" s="214"/>
      <c r="D5" s="214"/>
      <c r="E5" s="215"/>
      <c r="F5" s="208"/>
    </row>
    <row r="6" spans="1:6" s="1" customFormat="1" ht="21" customHeight="1">
      <c r="A6" s="185">
        <f>A5+1</f>
        <v>502</v>
      </c>
      <c r="B6" s="213" t="str">
        <f>CONCATENATE("AF: in rekenstaat ",Voorblad!D3," opgenomen")</f>
        <v>AF: in rekenstaat 2005 opgenomen</v>
      </c>
      <c r="C6" s="214"/>
      <c r="D6" s="214"/>
      <c r="E6" s="215"/>
      <c r="F6" s="208"/>
    </row>
    <row r="7" spans="1:6" s="1" customFormat="1" ht="21" customHeight="1">
      <c r="A7" s="185">
        <f>A6+1</f>
        <v>503</v>
      </c>
      <c r="B7" s="213" t="s">
        <v>86</v>
      </c>
      <c r="C7" s="214"/>
      <c r="D7" s="214"/>
      <c r="E7" s="216" t="s">
        <v>166</v>
      </c>
      <c r="F7" s="209">
        <f>+F5-F6</f>
        <v>0</v>
      </c>
    </row>
    <row r="8" spans="2:6" ht="15" customHeight="1">
      <c r="B8" s="40"/>
      <c r="C8" s="40"/>
      <c r="D8" s="40"/>
      <c r="E8" s="40"/>
      <c r="F8" s="46"/>
    </row>
    <row r="9" spans="2:6" ht="18" customHeight="1">
      <c r="B9" s="11" t="s">
        <v>88</v>
      </c>
      <c r="F9" s="41"/>
    </row>
    <row r="10" ht="7.5" customHeight="1">
      <c r="F10" s="41"/>
    </row>
    <row r="11" spans="2:6" ht="27" customHeight="1">
      <c r="B11" s="346" t="s">
        <v>137</v>
      </c>
      <c r="C11" s="346"/>
      <c r="F11" s="41"/>
    </row>
    <row r="12" spans="2:8" ht="26.25" customHeight="1">
      <c r="B12" s="11" t="s">
        <v>55</v>
      </c>
      <c r="C12" s="12"/>
      <c r="F12" s="41"/>
      <c r="G12" s="20"/>
      <c r="H12" s="20"/>
    </row>
    <row r="13" spans="1:8" ht="21.75" customHeight="1">
      <c r="A13" s="185">
        <f>A7+1</f>
        <v>504</v>
      </c>
      <c r="B13" s="325" t="str">
        <f>CONCATENATE("Heeft de instelling in ",Voorblad!D3," voldaan aan de beleidsregel renteprotocollering ?")</f>
        <v>Heeft de instelling in 2005 voldaan aan de beleidsregel renteprotocollering ?</v>
      </c>
      <c r="C13" s="325"/>
      <c r="D13" s="325"/>
      <c r="E13" s="210" t="s">
        <v>56</v>
      </c>
      <c r="F13" s="211" t="s">
        <v>57</v>
      </c>
      <c r="G13" s="20"/>
      <c r="H13" s="20"/>
    </row>
    <row r="14" spans="2:8" ht="21.75" customHeight="1">
      <c r="B14" s="16"/>
      <c r="C14" s="16"/>
      <c r="D14" s="16"/>
      <c r="E14" s="23"/>
      <c r="F14" s="47"/>
      <c r="G14" s="20"/>
      <c r="H14" s="20"/>
    </row>
    <row r="15" spans="2:8" ht="21.75" customHeight="1">
      <c r="B15" s="343" t="s">
        <v>78</v>
      </c>
      <c r="C15" s="343"/>
      <c r="D15" s="343"/>
      <c r="E15" s="23"/>
      <c r="F15" s="47"/>
      <c r="G15" s="20"/>
      <c r="H15" s="20"/>
    </row>
    <row r="16" spans="2:8" ht="21.75" customHeight="1">
      <c r="B16" s="16"/>
      <c r="C16" s="16"/>
      <c r="D16" s="16"/>
      <c r="E16" s="23"/>
      <c r="F16" s="47"/>
      <c r="G16" s="20"/>
      <c r="H16" s="20"/>
    </row>
    <row r="17" spans="1:8" ht="21.75" customHeight="1">
      <c r="A17" s="185">
        <f>A13+1</f>
        <v>505</v>
      </c>
      <c r="B17" s="322" t="str">
        <f>CONCATENATE("Werkelijke rentekosten ",Voorblad!D3,", volgens jaarrekening ",Voorblad!D3,"*")</f>
        <v>Werkelijke rentekosten 2005, volgens jaarrekening 2005*</v>
      </c>
      <c r="C17" s="347"/>
      <c r="D17" s="347"/>
      <c r="E17" s="217"/>
      <c r="F17" s="181">
        <v>0</v>
      </c>
      <c r="G17" s="20"/>
      <c r="H17" s="20"/>
    </row>
    <row r="18" spans="1:8" ht="21.75" customHeight="1">
      <c r="A18" s="185">
        <f>A17+1</f>
        <v>506</v>
      </c>
      <c r="B18" s="322" t="str">
        <f>CONCATENATE("AF: in rekenstaat ",Voorblad!D3," opgenomen rentekosten")</f>
        <v>AF: in rekenstaat 2005 opgenomen rentekosten</v>
      </c>
      <c r="C18" s="347"/>
      <c r="D18" s="347"/>
      <c r="E18" s="217"/>
      <c r="F18" s="181"/>
      <c r="G18" s="20"/>
      <c r="H18" s="20"/>
    </row>
    <row r="19" spans="1:8" ht="21.75" customHeight="1">
      <c r="A19" s="185">
        <f>A18+1</f>
        <v>507</v>
      </c>
      <c r="B19" s="182" t="s">
        <v>58</v>
      </c>
      <c r="C19" s="184"/>
      <c r="D19" s="344" t="s">
        <v>167</v>
      </c>
      <c r="E19" s="345"/>
      <c r="F19" s="212">
        <f>F17-F18</f>
        <v>0</v>
      </c>
      <c r="G19" s="20"/>
      <c r="H19" s="20"/>
    </row>
    <row r="20" spans="2:8" ht="18" customHeight="1">
      <c r="B20" s="343"/>
      <c r="C20" s="343"/>
      <c r="D20" s="343"/>
      <c r="F20" s="41"/>
      <c r="G20" s="20"/>
      <c r="H20" s="20"/>
    </row>
    <row r="21" spans="2:6" s="1" customFormat="1" ht="15" customHeight="1">
      <c r="B21" s="39" t="s">
        <v>139</v>
      </c>
      <c r="C21" s="40"/>
      <c r="D21" s="40"/>
      <c r="E21" s="40"/>
      <c r="F21" s="40"/>
    </row>
    <row r="22" spans="2:6" s="1" customFormat="1" ht="15" customHeight="1">
      <c r="B22" s="40"/>
      <c r="C22" s="40"/>
      <c r="D22" s="40"/>
      <c r="E22" s="40"/>
      <c r="F22" s="40"/>
    </row>
    <row r="23" spans="1:6" s="1" customFormat="1" ht="21.75" customHeight="1">
      <c r="A23" s="185">
        <f>A19+1</f>
        <v>508</v>
      </c>
      <c r="B23" s="213" t="str">
        <f>CONCATENATE("Definitief overeengekomen verbetering spreiding en beschikbaarheid ",Voorblad!D3)</f>
        <v>Definitief overeengekomen verbetering spreiding en beschikbaarheid 2005</v>
      </c>
      <c r="C23" s="214"/>
      <c r="D23" s="214"/>
      <c r="E23" s="215"/>
      <c r="F23" s="208"/>
    </row>
    <row r="24" spans="1:6" s="1" customFormat="1" ht="21" customHeight="1">
      <c r="A24" s="185">
        <f>A23+1</f>
        <v>509</v>
      </c>
      <c r="B24" s="213" t="str">
        <f>CONCATENATE("AF: in rekenstaat ",Voorblad!D3," opgenomen")</f>
        <v>AF: in rekenstaat 2005 opgenomen</v>
      </c>
      <c r="C24" s="214"/>
      <c r="D24" s="214"/>
      <c r="E24" s="215"/>
      <c r="F24" s="208"/>
    </row>
    <row r="25" spans="1:6" s="1" customFormat="1" ht="21" customHeight="1">
      <c r="A25" s="185">
        <f>A24+1</f>
        <v>510</v>
      </c>
      <c r="B25" s="213" t="s">
        <v>86</v>
      </c>
      <c r="C25" s="214"/>
      <c r="D25" s="214"/>
      <c r="E25" s="216" t="s">
        <v>168</v>
      </c>
      <c r="F25" s="209">
        <f>+F23-F24</f>
        <v>0</v>
      </c>
    </row>
    <row r="26" spans="2:8" ht="9.75" customHeight="1">
      <c r="B26" s="343"/>
      <c r="C26" s="343"/>
      <c r="D26" s="343"/>
      <c r="G26" s="20"/>
      <c r="H26" s="20"/>
    </row>
    <row r="27" spans="2:8" ht="18" customHeight="1">
      <c r="B27" s="343" t="s">
        <v>59</v>
      </c>
      <c r="C27" s="343"/>
      <c r="D27" s="343"/>
      <c r="G27" s="20"/>
      <c r="H27" s="20"/>
    </row>
    <row r="28" spans="2:8" ht="18" customHeight="1">
      <c r="B28" s="9" t="s">
        <v>144</v>
      </c>
      <c r="C28" s="9"/>
      <c r="D28" s="9"/>
      <c r="G28" s="20"/>
      <c r="H28" s="20"/>
    </row>
    <row r="29" spans="2:8" ht="18" customHeight="1">
      <c r="B29" s="9" t="s">
        <v>145</v>
      </c>
      <c r="C29" s="12"/>
      <c r="D29" s="12"/>
      <c r="G29" s="20"/>
      <c r="H29" s="20"/>
    </row>
    <row r="30" spans="2:8" ht="18" customHeight="1">
      <c r="B30" s="343"/>
      <c r="C30" s="343"/>
      <c r="D30" s="343"/>
      <c r="G30" s="20"/>
      <c r="H30" s="20"/>
    </row>
    <row r="31" spans="2:8" ht="18" customHeight="1">
      <c r="B31" s="343"/>
      <c r="C31" s="343"/>
      <c r="D31" s="343"/>
      <c r="G31" s="20"/>
      <c r="H31" s="20"/>
    </row>
    <row r="32" spans="2:8" ht="18" customHeight="1">
      <c r="B32" s="343"/>
      <c r="C32" s="343"/>
      <c r="D32" s="343"/>
      <c r="G32" s="20"/>
      <c r="H32" s="20"/>
    </row>
    <row r="33" spans="2:8" ht="18" customHeight="1">
      <c r="B33" s="343"/>
      <c r="C33" s="343"/>
      <c r="D33" s="343"/>
      <c r="G33" s="20"/>
      <c r="H33" s="20"/>
    </row>
    <row r="34" spans="2:8" ht="18" customHeight="1">
      <c r="B34" s="343"/>
      <c r="C34" s="343"/>
      <c r="D34" s="343"/>
      <c r="G34" s="20"/>
      <c r="H34" s="20"/>
    </row>
    <row r="35" spans="2:8" ht="18" customHeight="1">
      <c r="B35" s="343"/>
      <c r="C35" s="343"/>
      <c r="D35" s="343"/>
      <c r="G35" s="20"/>
      <c r="H35" s="20"/>
    </row>
    <row r="36" spans="2:8" ht="18" customHeight="1">
      <c r="B36" s="343"/>
      <c r="C36" s="343"/>
      <c r="D36" s="343"/>
      <c r="G36" s="20"/>
      <c r="H36" s="20"/>
    </row>
    <row r="37" s="20" customFormat="1" ht="18" customHeight="1"/>
    <row r="38" s="20" customFormat="1" ht="18" customHeight="1"/>
    <row r="39" s="20" customFormat="1" ht="18" customHeight="1"/>
    <row r="40" s="20" customFormat="1" ht="18" customHeight="1"/>
    <row r="41" s="20" customFormat="1" ht="18" customHeight="1"/>
    <row r="42" s="20" customFormat="1" ht="18" customHeight="1"/>
    <row r="43" s="20" customFormat="1" ht="18" customHeight="1"/>
    <row r="44" s="20" customFormat="1" ht="18" customHeight="1"/>
    <row r="45" s="20" customFormat="1" ht="18" customHeight="1"/>
    <row r="46" s="20" customFormat="1" ht="18" customHeight="1"/>
    <row r="47" s="20" customFormat="1" ht="18" customHeight="1"/>
    <row r="48" s="20" customFormat="1" ht="18" customHeight="1"/>
    <row r="49" s="20" customFormat="1" ht="18" customHeight="1"/>
    <row r="50" s="20" customFormat="1" ht="18" customHeight="1"/>
    <row r="51" s="20" customFormat="1" ht="18" customHeight="1"/>
    <row r="52" s="20" customFormat="1" ht="18" customHeight="1"/>
    <row r="53" s="20" customFormat="1" ht="18" customHeight="1"/>
    <row r="54" s="20" customFormat="1" ht="18" customHeight="1"/>
    <row r="55" s="20" customFormat="1" ht="18" customHeight="1"/>
    <row r="56" s="20" customFormat="1" ht="18" customHeight="1"/>
    <row r="57" s="20" customFormat="1" ht="18" customHeight="1"/>
    <row r="58" s="20" customFormat="1" ht="18" customHeight="1"/>
    <row r="59" s="20" customFormat="1" ht="18" customHeight="1"/>
    <row r="60" s="20" customFormat="1" ht="18" customHeight="1"/>
    <row r="61" s="20" customFormat="1" ht="18" customHeight="1"/>
    <row r="62" s="20" customFormat="1" ht="18" customHeight="1"/>
    <row r="63" s="20" customFormat="1" ht="18" customHeight="1"/>
    <row r="64" s="20" customFormat="1" ht="18" customHeight="1"/>
    <row r="65" s="20" customFormat="1" ht="18" customHeight="1"/>
    <row r="66" s="20" customFormat="1" ht="18" customHeight="1"/>
    <row r="67" s="20" customFormat="1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</sheetData>
  <sheetProtection password="CCBC" sheet="1" objects="1" scenarios="1"/>
  <mergeCells count="17">
    <mergeCell ref="B36:D36"/>
    <mergeCell ref="B17:D17"/>
    <mergeCell ref="B18:D18"/>
    <mergeCell ref="B35:D35"/>
    <mergeCell ref="B30:D30"/>
    <mergeCell ref="B31:D31"/>
    <mergeCell ref="B33:D33"/>
    <mergeCell ref="B32:D32"/>
    <mergeCell ref="B20:D20"/>
    <mergeCell ref="B34:D34"/>
    <mergeCell ref="B27:D27"/>
    <mergeCell ref="B26:D26"/>
    <mergeCell ref="B1:C1"/>
    <mergeCell ref="B15:D15"/>
    <mergeCell ref="D19:E19"/>
    <mergeCell ref="B11:C11"/>
    <mergeCell ref="B13:D13"/>
  </mergeCells>
  <conditionalFormatting sqref="F5:F6 E13:F13 F17:F18 F23:F24">
    <cfRule type="expression" priority="1" dxfId="0" stopIfTrue="1">
      <formula>$B$2=TRUE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A1:I17"/>
  <sheetViews>
    <sheetView showGridLines="0" showZeros="0" view="pageBreakPreview" zoomScale="75" zoomScaleNormal="85" zoomScaleSheetLayoutView="75" workbookViewId="0" topLeftCell="A1">
      <selection activeCell="A1" sqref="A1"/>
    </sheetView>
  </sheetViews>
  <sheetFormatPr defaultColWidth="9.140625" defaultRowHeight="12.75"/>
  <cols>
    <col min="1" max="1" width="6.00390625" style="4" customWidth="1"/>
    <col min="2" max="3" width="22.7109375" style="4" customWidth="1"/>
    <col min="4" max="4" width="29.00390625" style="4" customWidth="1"/>
    <col min="5" max="6" width="25.28125" style="4" customWidth="1"/>
    <col min="7" max="7" width="4.140625" style="4" customWidth="1"/>
    <col min="8" max="8" width="20.28125" style="4" customWidth="1"/>
    <col min="9" max="16384" width="9.140625" style="4" customWidth="1"/>
  </cols>
  <sheetData>
    <row r="1" spans="1:7" s="1" customFormat="1" ht="39.75" customHeight="1">
      <c r="A1" s="197"/>
      <c r="B1" s="317" t="str">
        <f>Inhoud!A1</f>
        <v>Nacalculatie 2005</v>
      </c>
      <c r="C1" s="317"/>
      <c r="D1" s="24">
        <v>6</v>
      </c>
      <c r="E1" s="5"/>
      <c r="F1" s="17"/>
      <c r="G1" s="3"/>
    </row>
    <row r="2" spans="2:7" ht="12.75" customHeight="1">
      <c r="B2" s="177" t="b">
        <f>Voorblad!D23</f>
        <v>1</v>
      </c>
      <c r="G2" s="196"/>
    </row>
    <row r="3" ht="16.5" customHeight="1"/>
    <row r="4" ht="16.5" customHeight="1"/>
    <row r="5" ht="24" customHeight="1">
      <c r="B5" s="11" t="s">
        <v>60</v>
      </c>
    </row>
    <row r="6" ht="12.75" customHeight="1"/>
    <row r="7" spans="1:9" ht="24.75" customHeight="1">
      <c r="A7" s="185">
        <f>D1*100+1</f>
        <v>601</v>
      </c>
      <c r="B7" s="352" t="s">
        <v>141</v>
      </c>
      <c r="C7" s="353"/>
      <c r="D7" s="353"/>
      <c r="E7" s="353"/>
      <c r="F7" s="181">
        <v>0</v>
      </c>
      <c r="G7" s="20"/>
      <c r="H7" s="20"/>
      <c r="I7" s="20"/>
    </row>
    <row r="8" spans="1:9" ht="24.75" customHeight="1">
      <c r="A8" s="185">
        <f>A7+1</f>
        <v>602</v>
      </c>
      <c r="B8" s="348" t="str">
        <f>CONCATENATE("Werkelijke opbrengsten ",Voorblad!D3)</f>
        <v>Werkelijke opbrengsten 2005</v>
      </c>
      <c r="C8" s="348"/>
      <c r="D8" s="348"/>
      <c r="E8" s="198"/>
      <c r="F8" s="201"/>
      <c r="G8" s="20"/>
      <c r="H8" s="20"/>
      <c r="I8" s="20"/>
    </row>
    <row r="9" spans="1:9" ht="24.75" customHeight="1">
      <c r="A9" s="185">
        <f>A8+1</f>
        <v>603</v>
      </c>
      <c r="B9" s="348" t="s">
        <v>61</v>
      </c>
      <c r="C9" s="348"/>
      <c r="D9" s="348"/>
      <c r="E9" s="181">
        <v>0</v>
      </c>
      <c r="F9" s="202"/>
      <c r="G9" s="20"/>
      <c r="H9" s="20"/>
      <c r="I9" s="20"/>
    </row>
    <row r="10" spans="1:9" ht="24.75" customHeight="1">
      <c r="A10" s="185">
        <f>A9+1</f>
        <v>604</v>
      </c>
      <c r="B10" s="348" t="s">
        <v>62</v>
      </c>
      <c r="C10" s="348"/>
      <c r="D10" s="348"/>
      <c r="E10" s="181"/>
      <c r="F10" s="202"/>
      <c r="G10" s="20"/>
      <c r="H10" s="20"/>
      <c r="I10" s="20"/>
    </row>
    <row r="11" spans="1:9" ht="24.75" customHeight="1">
      <c r="A11" s="185">
        <f>A10+1</f>
        <v>605</v>
      </c>
      <c r="B11" s="348" t="s">
        <v>77</v>
      </c>
      <c r="C11" s="348"/>
      <c r="D11" s="348"/>
      <c r="E11" s="181">
        <v>0</v>
      </c>
      <c r="F11" s="203"/>
      <c r="G11" s="20"/>
      <c r="H11" s="20"/>
      <c r="I11" s="20"/>
    </row>
    <row r="12" spans="1:9" ht="24.75" customHeight="1">
      <c r="A12" s="185">
        <f>A11+1</f>
        <v>606</v>
      </c>
      <c r="B12" s="348"/>
      <c r="C12" s="348"/>
      <c r="D12" s="348"/>
      <c r="E12" s="199" t="s">
        <v>63</v>
      </c>
      <c r="F12" s="200">
        <f>SUM(E9:E11)</f>
        <v>0</v>
      </c>
      <c r="H12" s="20"/>
      <c r="I12" s="20"/>
    </row>
    <row r="13" spans="2:7" s="20" customFormat="1" ht="13.5" customHeight="1">
      <c r="B13" s="48"/>
      <c r="C13" s="49"/>
      <c r="D13" s="49"/>
      <c r="E13" s="49"/>
      <c r="F13" s="50"/>
      <c r="G13" s="25" t="s">
        <v>64</v>
      </c>
    </row>
    <row r="14" spans="2:6" s="20" customFormat="1" ht="26.25" customHeight="1">
      <c r="B14" s="48"/>
      <c r="C14" s="49"/>
      <c r="D14" s="49"/>
      <c r="E14" s="49"/>
      <c r="F14" s="49"/>
    </row>
    <row r="15" spans="1:9" ht="24.75" customHeight="1">
      <c r="A15" s="185">
        <f>A12+1</f>
        <v>607</v>
      </c>
      <c r="B15" s="349" t="str">
        <f>CONCATENATE("Nog te verrekenen opbrengsten met betrekking tot ",Voorblad!D3)</f>
        <v>Nog te verrekenen opbrengsten met betrekking tot 2005</v>
      </c>
      <c r="C15" s="350"/>
      <c r="D15" s="350"/>
      <c r="E15" s="204"/>
      <c r="F15" s="200">
        <f>F7-F12</f>
        <v>0</v>
      </c>
      <c r="G15" s="20"/>
      <c r="H15" s="20"/>
      <c r="I15" s="20"/>
    </row>
    <row r="16" spans="2:6" s="20" customFormat="1" ht="24" customHeight="1">
      <c r="B16" s="351"/>
      <c r="C16" s="351"/>
      <c r="D16" s="351"/>
      <c r="E16" s="51"/>
      <c r="F16" s="51"/>
    </row>
    <row r="17" spans="1:9" s="176" customFormat="1" ht="21.75" customHeight="1">
      <c r="A17" s="185">
        <f>A15+1</f>
        <v>608</v>
      </c>
      <c r="B17" s="205" t="s">
        <v>140</v>
      </c>
      <c r="C17" s="206"/>
      <c r="D17" s="207"/>
      <c r="E17" s="175"/>
      <c r="F17" s="175"/>
      <c r="G17" s="38"/>
      <c r="H17" s="38"/>
      <c r="I17" s="38"/>
    </row>
  </sheetData>
  <sheetProtection password="CCBC" sheet="1" objects="1" scenarios="1"/>
  <mergeCells count="9">
    <mergeCell ref="B1:C1"/>
    <mergeCell ref="B11:D11"/>
    <mergeCell ref="B15:D15"/>
    <mergeCell ref="B16:D16"/>
    <mergeCell ref="B12:D12"/>
    <mergeCell ref="B7:E7"/>
    <mergeCell ref="B8:D8"/>
    <mergeCell ref="B9:D9"/>
    <mergeCell ref="B10:D10"/>
  </mergeCells>
  <conditionalFormatting sqref="F7 E9:E11 D17">
    <cfRule type="expression" priority="1" dxfId="0" stopIfTrue="1">
      <formula>$B$2=TRUE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8"/>
  <dimension ref="A1:I29"/>
  <sheetViews>
    <sheetView showGridLines="0" showZeros="0" view="pageBreakPreview" zoomScale="75" zoomScaleNormal="77" zoomScaleSheetLayoutView="75" workbookViewId="0" topLeftCell="A1">
      <selection activeCell="A1" sqref="A1"/>
    </sheetView>
  </sheetViews>
  <sheetFormatPr defaultColWidth="9.140625" defaultRowHeight="12" customHeight="1"/>
  <cols>
    <col min="1" max="1" width="6.28125" style="30" customWidth="1"/>
    <col min="2" max="2" width="28.421875" style="30" customWidth="1"/>
    <col min="3" max="8" width="15.7109375" style="30" customWidth="1"/>
    <col min="9" max="9" width="3.57421875" style="31" customWidth="1"/>
    <col min="10" max="16384" width="9.140625" style="30" customWidth="1"/>
  </cols>
  <sheetData>
    <row r="1" spans="1:9" s="1" customFormat="1" ht="39.75" customHeight="1">
      <c r="A1" s="197"/>
      <c r="B1" s="317" t="str">
        <f>Inhoud!A1</f>
        <v>Nacalculatie 2005</v>
      </c>
      <c r="C1" s="317"/>
      <c r="D1" s="5"/>
      <c r="E1" s="26">
        <v>7</v>
      </c>
      <c r="F1" s="2"/>
      <c r="G1" s="2"/>
      <c r="H1" s="2"/>
      <c r="I1" s="27"/>
    </row>
    <row r="2" ht="12" customHeight="1">
      <c r="B2" s="179" t="b">
        <f>Voorblad!D23</f>
        <v>1</v>
      </c>
    </row>
    <row r="3" spans="2:8" ht="21.75" customHeight="1">
      <c r="B3" s="28"/>
      <c r="C3" s="29"/>
      <c r="D3" s="29"/>
      <c r="E3" s="29"/>
      <c r="F3" s="29"/>
      <c r="G3" s="29"/>
      <c r="H3" s="29"/>
    </row>
    <row r="4" spans="2:9" ht="21.75" customHeight="1">
      <c r="B4" s="356" t="s">
        <v>65</v>
      </c>
      <c r="C4" s="357"/>
      <c r="D4" s="357"/>
      <c r="E4" s="357"/>
      <c r="F4" s="357"/>
      <c r="G4" s="357"/>
      <c r="H4" s="357"/>
      <c r="I4" s="357"/>
    </row>
    <row r="5" spans="2:8" ht="21.75" customHeight="1">
      <c r="B5" s="11"/>
      <c r="C5" s="29"/>
      <c r="D5" s="29"/>
      <c r="E5" s="29"/>
      <c r="F5" s="29"/>
      <c r="G5" s="29"/>
      <c r="H5" s="29"/>
    </row>
    <row r="6" spans="2:8" s="34" customFormat="1" ht="21.75" customHeight="1">
      <c r="B6" s="32"/>
      <c r="C6" s="33" t="s">
        <v>27</v>
      </c>
      <c r="D6" s="33" t="s">
        <v>28</v>
      </c>
      <c r="E6" s="33" t="s">
        <v>29</v>
      </c>
      <c r="F6" s="33" t="s">
        <v>66</v>
      </c>
      <c r="G6" s="33" t="s">
        <v>67</v>
      </c>
      <c r="H6" s="33" t="s">
        <v>68</v>
      </c>
    </row>
    <row r="7" spans="3:8" ht="24" customHeight="1">
      <c r="C7" s="32" t="str">
        <f>CONCATENATE("saldo voor ",Voorblad!D3-2)</f>
        <v>saldo voor 2003</v>
      </c>
      <c r="D7" s="32">
        <f>Voorblad!D3-2</f>
        <v>2003</v>
      </c>
      <c r="E7" s="32">
        <f>Voorblad!D3-1</f>
        <v>2004</v>
      </c>
      <c r="F7" s="32" t="s">
        <v>69</v>
      </c>
      <c r="G7" s="32">
        <f>Voorblad!D3</f>
        <v>2005</v>
      </c>
      <c r="H7" s="32" t="s">
        <v>70</v>
      </c>
    </row>
    <row r="8" spans="2:8" ht="12" customHeight="1">
      <c r="B8" s="28"/>
      <c r="C8" s="29"/>
      <c r="D8" s="29"/>
      <c r="E8" s="29"/>
      <c r="F8" s="29"/>
      <c r="G8" s="29"/>
      <c r="H8" s="29"/>
    </row>
    <row r="9" spans="1:8" ht="21.75" customHeight="1">
      <c r="A9" s="195">
        <f>E1*100+1</f>
        <v>701</v>
      </c>
      <c r="B9" s="186" t="s">
        <v>146</v>
      </c>
      <c r="C9" s="187"/>
      <c r="D9" s="187"/>
      <c r="E9" s="187"/>
      <c r="F9" s="188">
        <f>C9+D9+E9</f>
        <v>0</v>
      </c>
      <c r="G9" s="188">
        <f>A!E17</f>
        <v>0</v>
      </c>
      <c r="H9" s="188">
        <f>F9+G9</f>
        <v>0</v>
      </c>
    </row>
    <row r="10" spans="1:8" ht="21.75" customHeight="1">
      <c r="A10" s="34"/>
      <c r="B10" s="28"/>
      <c r="C10" s="44"/>
      <c r="D10" s="44"/>
      <c r="E10" s="44"/>
      <c r="F10" s="44"/>
      <c r="G10" s="44"/>
      <c r="H10" s="44"/>
    </row>
    <row r="11" spans="1:8" ht="21.75" customHeight="1">
      <c r="A11" s="195">
        <f>A9+1</f>
        <v>702</v>
      </c>
      <c r="B11" s="186" t="s">
        <v>147</v>
      </c>
      <c r="C11" s="188"/>
      <c r="D11" s="187"/>
      <c r="E11" s="187"/>
      <c r="F11" s="188">
        <f>D11+E11</f>
        <v>0</v>
      </c>
      <c r="G11" s="188">
        <f>'C1'!F12</f>
        <v>0</v>
      </c>
      <c r="H11" s="188">
        <f>F11+G11</f>
        <v>0</v>
      </c>
    </row>
    <row r="12" spans="1:9" ht="8.25" customHeight="1">
      <c r="A12" s="34"/>
      <c r="B12" s="28"/>
      <c r="C12" s="44"/>
      <c r="D12" s="44"/>
      <c r="E12" s="44"/>
      <c r="F12" s="45"/>
      <c r="G12" s="44"/>
      <c r="H12" s="45"/>
      <c r="I12" s="35" t="s">
        <v>64</v>
      </c>
    </row>
    <row r="13" spans="1:8" ht="8.25" customHeight="1">
      <c r="A13" s="34"/>
      <c r="B13" s="28"/>
      <c r="C13" s="44"/>
      <c r="D13" s="44"/>
      <c r="E13" s="44"/>
      <c r="F13" s="44"/>
      <c r="G13" s="44"/>
      <c r="H13" s="44"/>
    </row>
    <row r="14" spans="1:9" ht="21.75" customHeight="1">
      <c r="A14" s="195">
        <f>A11+1</f>
        <v>703</v>
      </c>
      <c r="B14" s="189" t="s">
        <v>148</v>
      </c>
      <c r="C14" s="192"/>
      <c r="D14" s="193"/>
      <c r="E14" s="194"/>
      <c r="F14" s="188">
        <f>F9-F11</f>
        <v>0</v>
      </c>
      <c r="G14" s="245" t="s">
        <v>160</v>
      </c>
      <c r="H14" s="188">
        <f>H9-H11</f>
        <v>0</v>
      </c>
      <c r="I14" s="33" t="s">
        <v>71</v>
      </c>
    </row>
    <row r="15" spans="1:8" ht="21.75" customHeight="1">
      <c r="A15" s="34"/>
      <c r="B15" s="28"/>
      <c r="C15" s="44"/>
      <c r="D15" s="44"/>
      <c r="E15" s="44"/>
      <c r="F15" s="44"/>
      <c r="G15" s="44"/>
      <c r="H15" s="44"/>
    </row>
    <row r="16" spans="1:9" ht="21.75" customHeight="1">
      <c r="A16" s="195">
        <f>A14+1</f>
        <v>704</v>
      </c>
      <c r="B16" s="189" t="str">
        <f>CONCATENATE("Jaarrekening ",Voorblad!D3)</f>
        <v>Jaarrekening 2005</v>
      </c>
      <c r="C16" s="190"/>
      <c r="D16" s="190"/>
      <c r="E16" s="190"/>
      <c r="F16" s="190"/>
      <c r="G16" s="191"/>
      <c r="H16" s="187"/>
      <c r="I16" s="33"/>
    </row>
    <row r="17" spans="1:9" ht="18" customHeight="1">
      <c r="A17" s="34"/>
      <c r="B17" s="28"/>
      <c r="C17" s="43"/>
      <c r="D17" s="43"/>
      <c r="E17" s="43"/>
      <c r="F17" s="43"/>
      <c r="G17" s="43"/>
      <c r="H17" s="44"/>
      <c r="I17" s="33"/>
    </row>
    <row r="18" spans="1:9" ht="21.75" customHeight="1">
      <c r="A18" s="195">
        <f>A16+1</f>
        <v>705</v>
      </c>
      <c r="B18" s="246" t="s">
        <v>161</v>
      </c>
      <c r="C18" s="190"/>
      <c r="D18" s="190"/>
      <c r="E18" s="190"/>
      <c r="F18" s="190"/>
      <c r="G18" s="191"/>
      <c r="H18" s="188">
        <f>H14-H16</f>
        <v>0</v>
      </c>
      <c r="I18" s="33" t="s">
        <v>72</v>
      </c>
    </row>
    <row r="19" spans="2:9" ht="15.75" customHeight="1">
      <c r="B19" s="13" t="s">
        <v>73</v>
      </c>
      <c r="C19" s="22"/>
      <c r="D19" s="22"/>
      <c r="E19" s="22"/>
      <c r="F19" s="22"/>
      <c r="G19" s="22"/>
      <c r="H19" s="22"/>
      <c r="I19" s="22"/>
    </row>
    <row r="20" spans="2:9" ht="9.75" customHeight="1">
      <c r="B20" s="13"/>
      <c r="C20" s="22"/>
      <c r="D20" s="22"/>
      <c r="E20" s="22"/>
      <c r="F20" s="22"/>
      <c r="G20" s="22"/>
      <c r="H20" s="22"/>
      <c r="I20" s="22"/>
    </row>
    <row r="21" spans="2:9" ht="15.75" customHeight="1">
      <c r="B21" s="343" t="str">
        <f>CONCATENATE("Voor het invullen van dit schema dient u uit te gaan van de opbrengstregistratie uit de laatste rekenstaat van het lopende jaar (",Voorblad!D3,").")</f>
        <v>Voor het invullen van dit schema dient u uit te gaan van de opbrengstregistratie uit de laatste rekenstaat van het lopende jaar (2005).</v>
      </c>
      <c r="C21" s="354"/>
      <c r="D21" s="354"/>
      <c r="E21" s="354"/>
      <c r="F21" s="354"/>
      <c r="G21" s="354"/>
      <c r="H21" s="354"/>
      <c r="I21" s="354"/>
    </row>
    <row r="22" spans="2:8" ht="9" customHeight="1">
      <c r="B22" s="28"/>
      <c r="C22" s="36"/>
      <c r="D22" s="36"/>
      <c r="E22" s="36"/>
      <c r="F22" s="36"/>
      <c r="G22" s="36"/>
      <c r="H22" s="36"/>
    </row>
    <row r="23" spans="2:9" ht="15" customHeight="1">
      <c r="B23" s="343" t="str">
        <f>CONCATENATE("(A)  Dit is het opbrengstresultaat (de stand nog in tarieven te verrekenen) ultimo ",Voorblad!D3-1,".")</f>
        <v>(A)  Dit is het opbrengstresultaat (de stand nog in tarieven te verrekenen) ultimo 2004.</v>
      </c>
      <c r="C23" s="354"/>
      <c r="D23" s="354"/>
      <c r="E23" s="354"/>
      <c r="F23" s="354"/>
      <c r="G23" s="354"/>
      <c r="H23" s="354"/>
      <c r="I23" s="354"/>
    </row>
    <row r="24" spans="2:8" ht="9" customHeight="1">
      <c r="B24" s="28"/>
      <c r="C24" s="37"/>
      <c r="D24" s="37"/>
      <c r="E24" s="37"/>
      <c r="F24" s="37"/>
      <c r="G24" s="37"/>
      <c r="H24" s="37"/>
    </row>
    <row r="25" spans="2:9" ht="15" customHeight="1">
      <c r="B25" s="343" t="str">
        <f>CONCATENATE("(B)  Dit is het opbrengstresultaat (de stand nog in tarieven te verrekenen) ultimo ",Voorblad!D3,". Dit dient overeen te komen met de desbetreffende balanspost uit")</f>
        <v>(B)  Dit is het opbrengstresultaat (de stand nog in tarieven te verrekenen) ultimo 2005. Dit dient overeen te komen met de desbetreffende balanspost uit</v>
      </c>
      <c r="C25" s="354"/>
      <c r="D25" s="354"/>
      <c r="E25" s="354"/>
      <c r="F25" s="354"/>
      <c r="G25" s="354"/>
      <c r="H25" s="354"/>
      <c r="I25" s="354"/>
    </row>
    <row r="26" spans="2:9" ht="15" customHeight="1">
      <c r="B26" s="343" t="str">
        <f>CONCATENATE("       de jaarrekening ",Voorblad!D3,".")</f>
        <v>       de jaarrekening 2005.</v>
      </c>
      <c r="C26" s="354"/>
      <c r="D26" s="354"/>
      <c r="E26" s="354"/>
      <c r="F26" s="354"/>
      <c r="G26" s="354"/>
      <c r="H26" s="354"/>
      <c r="I26" s="354"/>
    </row>
    <row r="27" spans="2:9" ht="15" customHeight="1">
      <c r="B27" s="343" t="s">
        <v>74</v>
      </c>
      <c r="C27" s="355"/>
      <c r="D27" s="355"/>
      <c r="E27" s="355"/>
      <c r="F27" s="355"/>
      <c r="G27" s="355"/>
      <c r="H27" s="355"/>
      <c r="I27" s="355"/>
    </row>
    <row r="28" spans="2:8" ht="9" customHeight="1">
      <c r="B28" s="28"/>
      <c r="C28" s="37"/>
      <c r="D28" s="37"/>
      <c r="E28" s="37"/>
      <c r="F28" s="37"/>
      <c r="G28" s="37"/>
      <c r="H28" s="37"/>
    </row>
    <row r="29" spans="2:9" ht="15" customHeight="1">
      <c r="B29" s="343"/>
      <c r="C29" s="354"/>
      <c r="D29" s="354"/>
      <c r="E29" s="354"/>
      <c r="F29" s="354"/>
      <c r="G29" s="354"/>
      <c r="H29" s="354"/>
      <c r="I29" s="354"/>
    </row>
  </sheetData>
  <sheetProtection password="CCBC" sheet="1" objects="1" scenarios="1"/>
  <mergeCells count="8">
    <mergeCell ref="B1:C1"/>
    <mergeCell ref="B26:I26"/>
    <mergeCell ref="B29:I29"/>
    <mergeCell ref="B27:I27"/>
    <mergeCell ref="B4:I4"/>
    <mergeCell ref="B21:I21"/>
    <mergeCell ref="B23:I23"/>
    <mergeCell ref="B25:I25"/>
  </mergeCells>
  <conditionalFormatting sqref="H16 D11:E11 C9:E9">
    <cfRule type="expression" priority="1" dxfId="0" stopIfTrue="1">
      <formula>$B$2=TRUE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1"/>
  <dimension ref="A1:F47"/>
  <sheetViews>
    <sheetView showGridLines="0" zoomScale="75" zoomScaleNormal="75" workbookViewId="0" topLeftCell="A1">
      <selection activeCell="A1" sqref="A1:B1"/>
    </sheetView>
  </sheetViews>
  <sheetFormatPr defaultColWidth="9.140625" defaultRowHeight="12.75"/>
  <cols>
    <col min="1" max="1" width="5.7109375" style="57" customWidth="1"/>
    <col min="2" max="2" width="109.57421875" style="57" customWidth="1"/>
    <col min="3" max="3" width="4.28125" style="57" customWidth="1"/>
    <col min="4" max="6" width="8.28125" style="57" customWidth="1"/>
    <col min="7" max="7" width="0.85546875" style="57" customWidth="1"/>
    <col min="8" max="16384" width="8.8515625" style="57" customWidth="1"/>
  </cols>
  <sheetData>
    <row r="1" spans="1:6" ht="39.75" customHeight="1">
      <c r="A1" s="317" t="str">
        <f>Inhoud!A1</f>
        <v>Nacalculatie 2005</v>
      </c>
      <c r="B1" s="317"/>
      <c r="C1" s="58"/>
      <c r="D1" s="59"/>
      <c r="E1" s="60"/>
      <c r="F1" s="61">
        <v>8</v>
      </c>
    </row>
    <row r="2" spans="1:6" ht="12.75">
      <c r="A2" s="53"/>
      <c r="B2" s="54"/>
      <c r="C2" s="54"/>
      <c r="D2" s="55"/>
      <c r="E2" s="55"/>
      <c r="F2" s="56"/>
    </row>
    <row r="3" spans="1:6" ht="12.75">
      <c r="A3" s="62" t="s">
        <v>89</v>
      </c>
      <c r="B3" s="63"/>
      <c r="C3" s="64"/>
      <c r="D3" s="64"/>
      <c r="E3" s="64"/>
      <c r="F3" s="64"/>
    </row>
    <row r="4" spans="1:6" ht="12.75">
      <c r="A4" s="57" t="s">
        <v>90</v>
      </c>
      <c r="B4" s="65"/>
      <c r="C4" s="64"/>
      <c r="D4" s="64"/>
      <c r="E4" s="64"/>
      <c r="F4" s="64"/>
    </row>
    <row r="5" spans="1:6" ht="12.75">
      <c r="A5" s="66" t="s">
        <v>91</v>
      </c>
      <c r="B5" s="65"/>
      <c r="C5" s="64"/>
      <c r="D5" s="64"/>
      <c r="E5" s="64"/>
      <c r="F5" s="67"/>
    </row>
    <row r="6" spans="1:6" ht="12.75">
      <c r="A6" s="66" t="s">
        <v>92</v>
      </c>
      <c r="B6" s="65"/>
      <c r="C6" s="64"/>
      <c r="D6" s="64"/>
      <c r="E6" s="64"/>
      <c r="F6" s="64"/>
    </row>
    <row r="7" spans="1:6" ht="12" customHeight="1">
      <c r="A7" s="64"/>
      <c r="B7" s="64"/>
      <c r="C7" s="64"/>
      <c r="D7" s="372" t="s">
        <v>93</v>
      </c>
      <c r="E7" s="373"/>
      <c r="F7" s="374"/>
    </row>
    <row r="8" spans="1:6" ht="12" customHeight="1">
      <c r="A8" s="64"/>
      <c r="B8" s="64"/>
      <c r="C8" s="64"/>
      <c r="D8" s="68">
        <v>1</v>
      </c>
      <c r="E8" s="68">
        <v>2</v>
      </c>
      <c r="F8" s="68">
        <v>3</v>
      </c>
    </row>
    <row r="9" spans="1:6" ht="12" customHeight="1">
      <c r="A9" s="62" t="s">
        <v>94</v>
      </c>
      <c r="B9" s="64"/>
      <c r="C9" s="64"/>
      <c r="D9" s="64"/>
      <c r="E9" s="64"/>
      <c r="F9" s="64"/>
    </row>
    <row r="10" spans="1:6" ht="12" customHeight="1">
      <c r="A10" s="365">
        <v>1</v>
      </c>
      <c r="B10" s="368" t="s">
        <v>95</v>
      </c>
      <c r="C10" s="362"/>
      <c r="D10" s="369"/>
      <c r="E10" s="369"/>
      <c r="F10" s="376"/>
    </row>
    <row r="11" spans="1:6" ht="12" customHeight="1">
      <c r="A11" s="366"/>
      <c r="B11" s="361"/>
      <c r="C11" s="362"/>
      <c r="D11" s="370"/>
      <c r="E11" s="370"/>
      <c r="F11" s="376"/>
    </row>
    <row r="12" spans="1:6" ht="12.75" customHeight="1">
      <c r="A12" s="367"/>
      <c r="B12" s="361"/>
      <c r="C12" s="362"/>
      <c r="D12" s="370"/>
      <c r="E12" s="371"/>
      <c r="F12" s="376"/>
    </row>
    <row r="13" spans="1:6" ht="12.75" customHeight="1">
      <c r="A13" s="365">
        <v>2</v>
      </c>
      <c r="B13" s="363" t="s">
        <v>127</v>
      </c>
      <c r="C13" s="362"/>
      <c r="D13" s="369"/>
      <c r="E13" s="369"/>
      <c r="F13" s="69"/>
    </row>
    <row r="14" spans="1:6" ht="12.75" customHeight="1">
      <c r="A14" s="366"/>
      <c r="B14" s="364"/>
      <c r="C14" s="362"/>
      <c r="D14" s="370"/>
      <c r="E14" s="370"/>
      <c r="F14" s="69"/>
    </row>
    <row r="15" spans="1:5" ht="12" customHeight="1">
      <c r="A15" s="367"/>
      <c r="B15" s="364"/>
      <c r="C15" s="362"/>
      <c r="D15" s="371"/>
      <c r="E15" s="371"/>
    </row>
    <row r="16" ht="12" customHeight="1"/>
    <row r="17" ht="12" customHeight="1">
      <c r="A17" s="62" t="s">
        <v>96</v>
      </c>
    </row>
    <row r="18" spans="1:6" ht="12" customHeight="1">
      <c r="A18" s="365">
        <f>A13+1</f>
        <v>3</v>
      </c>
      <c r="B18" s="368" t="str">
        <f>CONCATENATE("Wijkt de definitieve nacalculatie op de productie parameters aanzienlijk af van de voorlopige nacalculatie, zoals die is opgegeven bij de productieafspraken ",Voorblad!D3,"?")</f>
        <v>Wijkt de definitieve nacalculatie op de productie parameters aanzienlijk af van de voorlopige nacalculatie, zoals die is opgegeven bij de productieafspraken 2005?</v>
      </c>
      <c r="C18" s="362"/>
      <c r="D18" s="369"/>
      <c r="E18" s="369"/>
      <c r="F18" s="375"/>
    </row>
    <row r="19" spans="1:6" ht="12" customHeight="1">
      <c r="A19" s="366"/>
      <c r="B19" s="361"/>
      <c r="C19" s="362"/>
      <c r="D19" s="370"/>
      <c r="E19" s="370"/>
      <c r="F19" s="375"/>
    </row>
    <row r="20" spans="1:6" ht="12" customHeight="1">
      <c r="A20" s="367"/>
      <c r="B20" s="361"/>
      <c r="C20" s="362"/>
      <c r="D20" s="371"/>
      <c r="E20" s="371"/>
      <c r="F20" s="375"/>
    </row>
    <row r="21" spans="1:6" ht="12" customHeight="1">
      <c r="A21" s="365">
        <f>A18+1</f>
        <v>4</v>
      </c>
      <c r="B21" s="368" t="s">
        <v>128</v>
      </c>
      <c r="C21" s="362"/>
      <c r="D21" s="369"/>
      <c r="E21" s="369"/>
      <c r="F21" s="375"/>
    </row>
    <row r="22" spans="1:6" ht="12" customHeight="1">
      <c r="A22" s="366"/>
      <c r="B22" s="361"/>
      <c r="C22" s="362"/>
      <c r="D22" s="370"/>
      <c r="E22" s="370"/>
      <c r="F22" s="375"/>
    </row>
    <row r="23" spans="1:6" ht="12" customHeight="1">
      <c r="A23" s="367"/>
      <c r="B23" s="361"/>
      <c r="C23" s="362"/>
      <c r="D23" s="371"/>
      <c r="E23" s="371"/>
      <c r="F23" s="375"/>
    </row>
    <row r="24" spans="1:6" ht="12" customHeight="1">
      <c r="A24" s="365">
        <f>A21+1</f>
        <v>5</v>
      </c>
      <c r="B24" s="368" t="s">
        <v>97</v>
      </c>
      <c r="C24" s="362"/>
      <c r="D24" s="369"/>
      <c r="E24" s="369"/>
      <c r="F24" s="375"/>
    </row>
    <row r="25" spans="1:6" ht="12" customHeight="1">
      <c r="A25" s="366"/>
      <c r="B25" s="361"/>
      <c r="C25" s="362"/>
      <c r="D25" s="370"/>
      <c r="E25" s="370"/>
      <c r="F25" s="375"/>
    </row>
    <row r="26" spans="1:6" ht="12" customHeight="1">
      <c r="A26" s="367"/>
      <c r="B26" s="361"/>
      <c r="C26" s="362"/>
      <c r="D26" s="371"/>
      <c r="E26" s="371"/>
      <c r="F26" s="375"/>
    </row>
    <row r="27" spans="1:6" ht="12" customHeight="1">
      <c r="A27" s="53"/>
      <c r="B27" s="54"/>
      <c r="C27" s="54"/>
      <c r="D27" s="55"/>
      <c r="E27" s="55"/>
      <c r="F27" s="56"/>
    </row>
    <row r="28" spans="1:6" ht="12" customHeight="1">
      <c r="A28" s="62" t="s">
        <v>98</v>
      </c>
      <c r="B28" s="64"/>
      <c r="C28" s="64"/>
      <c r="D28" s="64"/>
      <c r="E28" s="64"/>
      <c r="F28" s="64"/>
    </row>
    <row r="29" spans="1:6" ht="12" customHeight="1">
      <c r="A29" s="358">
        <v>6</v>
      </c>
      <c r="B29" s="368" t="s">
        <v>138</v>
      </c>
      <c r="C29" s="362"/>
      <c r="D29" s="369"/>
      <c r="E29" s="369"/>
      <c r="F29" s="375"/>
    </row>
    <row r="30" spans="1:6" ht="12" customHeight="1">
      <c r="A30" s="359"/>
      <c r="B30" s="361"/>
      <c r="C30" s="362"/>
      <c r="D30" s="370"/>
      <c r="E30" s="370"/>
      <c r="F30" s="375"/>
    </row>
    <row r="31" spans="1:6" ht="12" customHeight="1">
      <c r="A31" s="360"/>
      <c r="B31" s="361"/>
      <c r="C31" s="362"/>
      <c r="D31" s="371"/>
      <c r="E31" s="371"/>
      <c r="F31" s="375"/>
    </row>
    <row r="32" ht="12" customHeight="1"/>
    <row r="33" ht="12" customHeight="1">
      <c r="A33" s="62" t="s">
        <v>99</v>
      </c>
    </row>
    <row r="34" spans="1:6" ht="12" customHeight="1">
      <c r="A34" s="358">
        <v>7</v>
      </c>
      <c r="B34" s="361" t="s">
        <v>100</v>
      </c>
      <c r="C34" s="362"/>
      <c r="D34" s="369"/>
      <c r="E34" s="369"/>
      <c r="F34" s="64"/>
    </row>
    <row r="35" spans="1:6" ht="12" customHeight="1">
      <c r="A35" s="359"/>
      <c r="B35" s="361"/>
      <c r="C35" s="362"/>
      <c r="D35" s="370"/>
      <c r="E35" s="370"/>
      <c r="F35" s="64"/>
    </row>
    <row r="36" spans="1:6" ht="12" customHeight="1">
      <c r="A36" s="360"/>
      <c r="B36" s="361"/>
      <c r="C36" s="362"/>
      <c r="D36" s="371"/>
      <c r="E36" s="371"/>
      <c r="F36" s="64"/>
    </row>
    <row r="37" spans="1:6" ht="12" customHeight="1">
      <c r="A37" s="64"/>
      <c r="B37"/>
      <c r="C37"/>
      <c r="D37"/>
      <c r="E37"/>
      <c r="F37"/>
    </row>
    <row r="38" spans="1:6" ht="12" customHeight="1">
      <c r="A38"/>
      <c r="B38"/>
      <c r="C38"/>
      <c r="D38"/>
      <c r="E38"/>
      <c r="F38"/>
    </row>
    <row r="39" spans="1:6" ht="12" customHeight="1">
      <c r="A39"/>
      <c r="B39"/>
      <c r="C39"/>
      <c r="D39"/>
      <c r="E39"/>
      <c r="F39"/>
    </row>
    <row r="40" spans="1:6" ht="12" customHeight="1">
      <c r="A40"/>
      <c r="B40"/>
      <c r="C40"/>
      <c r="D40"/>
      <c r="E40"/>
      <c r="F40"/>
    </row>
    <row r="41" spans="1:2" ht="12" customHeight="1">
      <c r="A41"/>
      <c r="B41"/>
    </row>
    <row r="42" spans="1:2" ht="12" customHeight="1">
      <c r="A42"/>
      <c r="B42"/>
    </row>
    <row r="43" spans="1:2" ht="12" customHeight="1">
      <c r="A43"/>
      <c r="B43"/>
    </row>
    <row r="44" spans="1:2" ht="12" customHeight="1">
      <c r="A44"/>
      <c r="B44"/>
    </row>
    <row r="45" spans="1:2" ht="12" customHeight="1">
      <c r="A45"/>
      <c r="B45"/>
    </row>
    <row r="46" spans="1:2" ht="12" customHeight="1">
      <c r="A46"/>
      <c r="B46"/>
    </row>
    <row r="47" spans="1:2" ht="12" customHeight="1">
      <c r="A47"/>
      <c r="B47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</sheetData>
  <sheetProtection password="CCBC" sheet="1" objects="1" scenarios="1"/>
  <mergeCells count="42">
    <mergeCell ref="C29:C31"/>
    <mergeCell ref="D24:D26"/>
    <mergeCell ref="E21:E23"/>
    <mergeCell ref="F21:F23"/>
    <mergeCell ref="D29:D31"/>
    <mergeCell ref="E29:E31"/>
    <mergeCell ref="F29:F31"/>
    <mergeCell ref="D13:D15"/>
    <mergeCell ref="A21:A23"/>
    <mergeCell ref="B21:B23"/>
    <mergeCell ref="C21:C23"/>
    <mergeCell ref="D21:D23"/>
    <mergeCell ref="D10:D12"/>
    <mergeCell ref="E10:E12"/>
    <mergeCell ref="F10:F12"/>
    <mergeCell ref="B18:B20"/>
    <mergeCell ref="E18:E20"/>
    <mergeCell ref="E13:E15"/>
    <mergeCell ref="F18:F20"/>
    <mergeCell ref="C18:C20"/>
    <mergeCell ref="D18:D20"/>
    <mergeCell ref="C13:C15"/>
    <mergeCell ref="D34:D36"/>
    <mergeCell ref="E34:E36"/>
    <mergeCell ref="D7:F7"/>
    <mergeCell ref="A18:A20"/>
    <mergeCell ref="E24:E26"/>
    <mergeCell ref="F24:F26"/>
    <mergeCell ref="A24:A26"/>
    <mergeCell ref="B24:B26"/>
    <mergeCell ref="C24:C26"/>
    <mergeCell ref="A13:A15"/>
    <mergeCell ref="A1:B1"/>
    <mergeCell ref="A34:A36"/>
    <mergeCell ref="B34:B36"/>
    <mergeCell ref="C34:C36"/>
    <mergeCell ref="B13:B15"/>
    <mergeCell ref="A10:A12"/>
    <mergeCell ref="B10:B12"/>
    <mergeCell ref="C10:C12"/>
    <mergeCell ref="A29:A31"/>
    <mergeCell ref="B29:B31"/>
  </mergeCells>
  <conditionalFormatting sqref="D34:E36 D29:F31 D18:F26 D10:D15 E10 E13:E15">
    <cfRule type="expression" priority="1" dxfId="0" stopIfTrue="1">
      <formula>$C$1=TRUE</formula>
    </cfRule>
  </conditionalFormatting>
  <printOptions/>
  <pageMargins left="0.3937007874015748" right="0.3937007874015748" top="0.3937007874015748" bottom="0.3937007874015748" header="0.6299212598425197" footer="0.11811023622047245"/>
  <pageSetup horizontalDpi="600" verticalDpi="600" orientation="landscape" paperSize="9" scale="90" r:id="rId3"/>
  <rowBreaks count="1" manualBreakCount="1">
    <brk id="38" max="6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drs. A.R. Gotlieb</dc:creator>
  <cp:keywords/>
  <dc:description/>
  <cp:lastModifiedBy>kx16</cp:lastModifiedBy>
  <cp:lastPrinted>2005-02-09T09:48:16Z</cp:lastPrinted>
  <dcterms:created xsi:type="dcterms:W3CDTF">2000-07-31T07:38:23Z</dcterms:created>
  <dcterms:modified xsi:type="dcterms:W3CDTF">2006-05-17T10:04:25Z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-2113267236</vt:i4>
  </property>
  <property fmtid="{D5CDD505-2E9C-101B-9397-08002B2CF9AE}" pid="3" name="_EmailSubject">
    <vt:lpwstr>Bijlagen bij circulaires</vt:lpwstr>
  </property>
  <property fmtid="{D5CDD505-2E9C-101B-9397-08002B2CF9AE}" pid="4" name="_AuthorEmail">
    <vt:lpwstr>ATuin@ctg-zaio.nl</vt:lpwstr>
  </property>
  <property fmtid="{D5CDD505-2E9C-101B-9397-08002B2CF9AE}" pid="5" name="_AuthorEmailDisplayName">
    <vt:lpwstr>Tuin, Arjan</vt:lpwstr>
  </property>
  <property fmtid="{D5CDD505-2E9C-101B-9397-08002B2CF9AE}" pid="6" name="_PreviousAdHocReviewCycleID">
    <vt:i4>803105436</vt:i4>
  </property>
  <property fmtid="{D5CDD505-2E9C-101B-9397-08002B2CF9AE}" pid="7" name="_ReviewingToolsShownOnce">
    <vt:lpwstr/>
  </property>
  <property fmtid="{D5CDD505-2E9C-101B-9397-08002B2CF9AE}" pid="8" name="_dlc_DocId">
    <vt:lpwstr>THRFR6N5WDQ4-19-11332</vt:lpwstr>
  </property>
  <property fmtid="{D5CDD505-2E9C-101B-9397-08002B2CF9AE}" pid="9" name="_dlc_DocIdItemGuid">
    <vt:lpwstr>13c838b4-f252-4617-9807-21b232baf0c7</vt:lpwstr>
  </property>
  <property fmtid="{D5CDD505-2E9C-101B-9397-08002B2CF9AE}" pid="10" name="_dlc_DocIdUrl">
    <vt:lpwstr>http://kennisnet.nza.nl/publicaties/Aanleveren/_layouts/DocIdRedir.aspx?ID=THRFR6N5WDQ4-19-11332, THRFR6N5WDQ4-19-11332</vt:lpwstr>
  </property>
  <property fmtid="{D5CDD505-2E9C-101B-9397-08002B2CF9AE}" pid="11" name="WorkflowChangePath">
    <vt:lpwstr>ae6988f9-ea4d-431a-a1d2-bb29c825ae5e,5;ae6988f9-ea4d-431a-a1d2-bb29c825ae5e,5;ae6988f9-ea4d-431a-a1d2-bb29c825ae5e,5;ae6988f9-ea4d-431a-a1d2-bb29c825ae5e,5;ae6988f9-ea4d-431a-a1d2-bb29c825ae5e,5;ae6988f9-ea4d-431a-a1d2-bb29c825ae5e,10;ae6988f9-ea4d-431a-a</vt:lpwstr>
  </property>
  <property fmtid="{D5CDD505-2E9C-101B-9397-08002B2CF9AE}" pid="12" name="NZa-zoekwoordenMetadata">
    <vt:lpwstr/>
  </property>
  <property fmtid="{D5CDD505-2E9C-101B-9397-08002B2CF9AE}" pid="13" name="VerzondenAanMetadata">
    <vt:lpwstr/>
  </property>
  <property fmtid="{D5CDD505-2E9C-101B-9397-08002B2CF9AE}" pid="14" name="Sector(en)Metadata">
    <vt:lpwstr/>
  </property>
  <property fmtid="{D5CDD505-2E9C-101B-9397-08002B2CF9AE}" pid="15" name="DocumentTypeMetadata">
    <vt:lpwstr>Bijlage|5bf77c6e-b0b2-45e1-a13a-aadc6364942c</vt:lpwstr>
  </property>
  <property fmtid="{D5CDD505-2E9C-101B-9397-08002B2CF9AE}" pid="16" name="ExtraZoekwoordenMetadata">
    <vt:lpwstr/>
  </property>
</Properties>
</file>